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drawings/drawing10.xml" ContentType="application/vnd.openxmlformats-officedocument.drawing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drawings/drawing12.xml" ContentType="application/vnd.openxmlformats-officedocument.drawing+xml"/>
  <Override PartName="/xl/charts/chart22.xml" ContentType="application/vnd.openxmlformats-officedocument.drawingml.chart+xml"/>
  <Override PartName="/xl/drawings/drawing1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15090684-38CE-4CEA-808C-BCAA0DECB0C9}" xr6:coauthVersionLast="47" xr6:coauthVersionMax="47" xr10:uidLastSave="{00000000-0000-0000-0000-000000000000}"/>
  <bookViews>
    <workbookView xWindow="-120" yWindow="-120" windowWidth="29040" windowHeight="15840" tabRatio="754" xr2:uid="{00000000-000D-0000-FFFF-FFFF00000000}"/>
  </bookViews>
  <sheets>
    <sheet name="Active" sheetId="14" r:id="rId1"/>
    <sheet name="Graphs" sheetId="20" r:id="rId2"/>
    <sheet name="Q_fit" sheetId="9" r:id="rId3"/>
    <sheet name="A (2)" sheetId="10" r:id="rId4"/>
    <sheet name="Q_fit (2)" sheetId="3" r:id="rId5"/>
    <sheet name="A (5)" sheetId="19" r:id="rId6"/>
    <sheet name="A (3)" sheetId="4" r:id="rId7"/>
    <sheet name="Q_fit (3)" sheetId="5" r:id="rId8"/>
    <sheet name="A (4)" sheetId="7" r:id="rId9"/>
    <sheet name="Q_fit (4)" sheetId="8" r:id="rId10"/>
    <sheet name="A (6)" sheetId="11" r:id="rId11"/>
    <sheet name="Q_fit (6)" sheetId="13" r:id="rId12"/>
    <sheet name="BAV" sheetId="16" r:id="rId13"/>
    <sheet name="O-C Gateway" sheetId="15" r:id="rId14"/>
    <sheet name="A (old)" sheetId="1" r:id="rId15"/>
  </sheets>
  <definedNames>
    <definedName name="_1K_0">#N/A</definedName>
    <definedName name="_2K_1">#N/A</definedName>
    <definedName name="_3K_2">#N/A</definedName>
    <definedName name="_4S_1">#N/A</definedName>
    <definedName name="_5S_2">#N/A</definedName>
    <definedName name="_6S_3">#N/A</definedName>
    <definedName name="_7S_4">#N/A</definedName>
    <definedName name="N">#N/A</definedName>
    <definedName name="solver_adj" localSheetId="3" hidden="1">'A (2)'!$E$11:$E$13</definedName>
    <definedName name="solver_adj" localSheetId="6" hidden="1">'A (3)'!$E$11:$E$13</definedName>
    <definedName name="solver_adj" localSheetId="8" hidden="1">'A (4)'!$E$11:$E$13</definedName>
    <definedName name="solver_adj" localSheetId="5" hidden="1">'A (5)'!$E$11:$E$13</definedName>
    <definedName name="solver_adj" localSheetId="10" hidden="1">'A (6)'!$E$11:$E$13</definedName>
    <definedName name="solver_adj" localSheetId="14" hidden="1">'A (old)'!$E$11:$E$13</definedName>
    <definedName name="solver_adj" localSheetId="0" hidden="1">Active!$E$11:$E$13</definedName>
    <definedName name="solver_cvg" localSheetId="3" hidden="1">0.001</definedName>
    <definedName name="solver_cvg" localSheetId="6" hidden="1">0.001</definedName>
    <definedName name="solver_cvg" localSheetId="8" hidden="1">0.001</definedName>
    <definedName name="solver_cvg" localSheetId="5" hidden="1">0.001</definedName>
    <definedName name="solver_cvg" localSheetId="10" hidden="1">0.001</definedName>
    <definedName name="solver_cvg" localSheetId="14" hidden="1">0.001</definedName>
    <definedName name="solver_cvg" localSheetId="0" hidden="1">0.001</definedName>
    <definedName name="solver_drv" localSheetId="3" hidden="1">1</definedName>
    <definedName name="solver_drv" localSheetId="6" hidden="1">1</definedName>
    <definedName name="solver_drv" localSheetId="8" hidden="1">1</definedName>
    <definedName name="solver_drv" localSheetId="5" hidden="1">1</definedName>
    <definedName name="solver_drv" localSheetId="10" hidden="1">1</definedName>
    <definedName name="solver_drv" localSheetId="14" hidden="1">1</definedName>
    <definedName name="solver_drv" localSheetId="0" hidden="1">1</definedName>
    <definedName name="solver_est" localSheetId="3" hidden="1">1</definedName>
    <definedName name="solver_est" localSheetId="6" hidden="1">1</definedName>
    <definedName name="solver_est" localSheetId="8" hidden="1">1</definedName>
    <definedName name="solver_est" localSheetId="5" hidden="1">1</definedName>
    <definedName name="solver_est" localSheetId="10" hidden="1">1</definedName>
    <definedName name="solver_est" localSheetId="14" hidden="1">1</definedName>
    <definedName name="solver_est" localSheetId="0" hidden="1">1</definedName>
    <definedName name="solver_itr" localSheetId="3" hidden="1">100</definedName>
    <definedName name="solver_itr" localSheetId="6" hidden="1">100</definedName>
    <definedName name="solver_itr" localSheetId="8" hidden="1">100</definedName>
    <definedName name="solver_itr" localSheetId="5" hidden="1">100</definedName>
    <definedName name="solver_itr" localSheetId="10" hidden="1">100</definedName>
    <definedName name="solver_itr" localSheetId="14" hidden="1">100</definedName>
    <definedName name="solver_itr" localSheetId="0" hidden="1">100</definedName>
    <definedName name="solver_lin" localSheetId="3" hidden="1">2</definedName>
    <definedName name="solver_lin" localSheetId="6" hidden="1">2</definedName>
    <definedName name="solver_lin" localSheetId="8" hidden="1">2</definedName>
    <definedName name="solver_lin" localSheetId="5" hidden="1">2</definedName>
    <definedName name="solver_lin" localSheetId="10" hidden="1">2</definedName>
    <definedName name="solver_lin" localSheetId="14" hidden="1">2</definedName>
    <definedName name="solver_lin" localSheetId="0" hidden="1">2</definedName>
    <definedName name="solver_neg" localSheetId="3" hidden="1">2</definedName>
    <definedName name="solver_neg" localSheetId="6" hidden="1">2</definedName>
    <definedName name="solver_neg" localSheetId="8" hidden="1">2</definedName>
    <definedName name="solver_neg" localSheetId="5" hidden="1">2</definedName>
    <definedName name="solver_neg" localSheetId="10" hidden="1">2</definedName>
    <definedName name="solver_neg" localSheetId="14" hidden="1">2</definedName>
    <definedName name="solver_neg" localSheetId="0" hidden="1">2</definedName>
    <definedName name="solver_num" localSheetId="3" hidden="1">0</definedName>
    <definedName name="solver_num" localSheetId="6" hidden="1">0</definedName>
    <definedName name="solver_num" localSheetId="8" hidden="1">0</definedName>
    <definedName name="solver_num" localSheetId="5" hidden="1">0</definedName>
    <definedName name="solver_num" localSheetId="10" hidden="1">0</definedName>
    <definedName name="solver_num" localSheetId="14" hidden="1">0</definedName>
    <definedName name="solver_num" localSheetId="0" hidden="1">0</definedName>
    <definedName name="solver_nwt" localSheetId="3" hidden="1">1</definedName>
    <definedName name="solver_nwt" localSheetId="6" hidden="1">1</definedName>
    <definedName name="solver_nwt" localSheetId="8" hidden="1">1</definedName>
    <definedName name="solver_nwt" localSheetId="5" hidden="1">1</definedName>
    <definedName name="solver_nwt" localSheetId="10" hidden="1">1</definedName>
    <definedName name="solver_nwt" localSheetId="14" hidden="1">1</definedName>
    <definedName name="solver_nwt" localSheetId="0" hidden="1">1</definedName>
    <definedName name="solver_opt" localSheetId="3" hidden="1">'A (2)'!$E$14</definedName>
    <definedName name="solver_opt" localSheetId="6" hidden="1">'A (3)'!$E$14</definedName>
    <definedName name="solver_opt" localSheetId="8" hidden="1">'A (4)'!$E$14</definedName>
    <definedName name="solver_opt" localSheetId="5" hidden="1">'A (5)'!$E$14</definedName>
    <definedName name="solver_opt" localSheetId="10" hidden="1">'A (6)'!$E$14</definedName>
    <definedName name="solver_opt" localSheetId="14" hidden="1">'A (old)'!$E$14</definedName>
    <definedName name="solver_opt" localSheetId="0" hidden="1">Active!$E$14</definedName>
    <definedName name="solver_pre" localSheetId="3" hidden="1">0.000001</definedName>
    <definedName name="solver_pre" localSheetId="6" hidden="1">0.000001</definedName>
    <definedName name="solver_pre" localSheetId="8" hidden="1">0.000001</definedName>
    <definedName name="solver_pre" localSheetId="5" hidden="1">0.000001</definedName>
    <definedName name="solver_pre" localSheetId="10" hidden="1">0.000001</definedName>
    <definedName name="solver_pre" localSheetId="14" hidden="1">0.000001</definedName>
    <definedName name="solver_pre" localSheetId="0" hidden="1">0.000001</definedName>
    <definedName name="solver_scl" localSheetId="3" hidden="1">2</definedName>
    <definedName name="solver_scl" localSheetId="6" hidden="1">2</definedName>
    <definedName name="solver_scl" localSheetId="8" hidden="1">2</definedName>
    <definedName name="solver_scl" localSheetId="5" hidden="1">2</definedName>
    <definedName name="solver_scl" localSheetId="10" hidden="1">2</definedName>
    <definedName name="solver_scl" localSheetId="14" hidden="1">2</definedName>
    <definedName name="solver_scl" localSheetId="0" hidden="1">2</definedName>
    <definedName name="solver_sho" localSheetId="3" hidden="1">2</definedName>
    <definedName name="solver_sho" localSheetId="6" hidden="1">2</definedName>
    <definedName name="solver_sho" localSheetId="8" hidden="1">2</definedName>
    <definedName name="solver_sho" localSheetId="5" hidden="1">2</definedName>
    <definedName name="solver_sho" localSheetId="10" hidden="1">2</definedName>
    <definedName name="solver_sho" localSheetId="14" hidden="1">2</definedName>
    <definedName name="solver_sho" localSheetId="0" hidden="1">2</definedName>
    <definedName name="solver_tim" localSheetId="3" hidden="1">100</definedName>
    <definedName name="solver_tim" localSheetId="6" hidden="1">100</definedName>
    <definedName name="solver_tim" localSheetId="8" hidden="1">100</definedName>
    <definedName name="solver_tim" localSheetId="5" hidden="1">100</definedName>
    <definedName name="solver_tim" localSheetId="10" hidden="1">100</definedName>
    <definedName name="solver_tim" localSheetId="14" hidden="1">100</definedName>
    <definedName name="solver_tim" localSheetId="0" hidden="1">100</definedName>
    <definedName name="solver_tol" localSheetId="3" hidden="1">0.05</definedName>
    <definedName name="solver_tol" localSheetId="6" hidden="1">0.05</definedName>
    <definedName name="solver_tol" localSheetId="8" hidden="1">0.05</definedName>
    <definedName name="solver_tol" localSheetId="5" hidden="1">0.05</definedName>
    <definedName name="solver_tol" localSheetId="10" hidden="1">0.05</definedName>
    <definedName name="solver_tol" localSheetId="14" hidden="1">0.05</definedName>
    <definedName name="solver_tol" localSheetId="0" hidden="1">0.05</definedName>
    <definedName name="solver_typ" localSheetId="3" hidden="1">2</definedName>
    <definedName name="solver_typ" localSheetId="6" hidden="1">2</definedName>
    <definedName name="solver_typ" localSheetId="8" hidden="1">2</definedName>
    <definedName name="solver_typ" localSheetId="5" hidden="1">2</definedName>
    <definedName name="solver_typ" localSheetId="10" hidden="1">2</definedName>
    <definedName name="solver_typ" localSheetId="14" hidden="1">2</definedName>
    <definedName name="solver_typ" localSheetId="0" hidden="1">2</definedName>
    <definedName name="solver_val" localSheetId="3" hidden="1">0</definedName>
    <definedName name="solver_val" localSheetId="6" hidden="1">0</definedName>
    <definedName name="solver_val" localSheetId="8" hidden="1">0</definedName>
    <definedName name="solver_val" localSheetId="5" hidden="1">0</definedName>
    <definedName name="solver_val" localSheetId="10" hidden="1">0</definedName>
    <definedName name="solver_val" localSheetId="14" hidden="1">0</definedName>
    <definedName name="solver_val" localSheetId="0" hidden="1">0</definedName>
  </definedNames>
  <calcPr calcId="181029"/>
</workbook>
</file>

<file path=xl/calcChain.xml><?xml version="1.0" encoding="utf-8"?>
<calcChain xmlns="http://schemas.openxmlformats.org/spreadsheetml/2006/main">
  <c r="E301" i="14" l="1"/>
  <c r="F301" i="14"/>
  <c r="G301" i="14" s="1"/>
  <c r="K301" i="14" s="1"/>
  <c r="Q301" i="14"/>
  <c r="E302" i="14"/>
  <c r="F302" i="14" s="1"/>
  <c r="Q302" i="14"/>
  <c r="E300" i="14"/>
  <c r="F300" i="14" s="1"/>
  <c r="Q300" i="14"/>
  <c r="F4" i="14"/>
  <c r="F5" i="14" s="1"/>
  <c r="E299" i="14"/>
  <c r="F299" i="14" s="1"/>
  <c r="Q299" i="14"/>
  <c r="E296" i="14"/>
  <c r="F296" i="14" s="1"/>
  <c r="Q296" i="14"/>
  <c r="E297" i="14"/>
  <c r="F297" i="14" s="1"/>
  <c r="Q297" i="14"/>
  <c r="E298" i="14"/>
  <c r="F298" i="14" s="1"/>
  <c r="G298" i="14" s="1"/>
  <c r="K298" i="14" s="1"/>
  <c r="Q298" i="14"/>
  <c r="E282" i="14"/>
  <c r="F282" i="14" s="1"/>
  <c r="Q282" i="14"/>
  <c r="E283" i="14"/>
  <c r="F283" i="14" s="1"/>
  <c r="G283" i="14" s="1"/>
  <c r="K283" i="14" s="1"/>
  <c r="Q283" i="14"/>
  <c r="E291" i="14"/>
  <c r="F291" i="14" s="1"/>
  <c r="Q291" i="14"/>
  <c r="E292" i="14"/>
  <c r="F292" i="14" s="1"/>
  <c r="G292" i="14" s="1"/>
  <c r="K292" i="14" s="1"/>
  <c r="Q292" i="14"/>
  <c r="E293" i="14"/>
  <c r="F293" i="14" s="1"/>
  <c r="Q293" i="14"/>
  <c r="E294" i="14"/>
  <c r="F294" i="14" s="1"/>
  <c r="Q294" i="14"/>
  <c r="E295" i="14"/>
  <c r="F295" i="14" s="1"/>
  <c r="G295" i="14" s="1"/>
  <c r="K295" i="14" s="1"/>
  <c r="Q295" i="14"/>
  <c r="E287" i="14"/>
  <c r="F287" i="14" s="1"/>
  <c r="G287" i="14" s="1"/>
  <c r="K287" i="14" s="1"/>
  <c r="Q287" i="14"/>
  <c r="E289" i="14"/>
  <c r="F289" i="14"/>
  <c r="Q289" i="14"/>
  <c r="E290" i="14"/>
  <c r="F290" i="14" s="1"/>
  <c r="G290" i="14" s="1"/>
  <c r="K290" i="14" s="1"/>
  <c r="Q290" i="14"/>
  <c r="D9" i="14"/>
  <c r="C9" i="14"/>
  <c r="E269" i="14"/>
  <c r="F269" i="14" s="1"/>
  <c r="E275" i="14"/>
  <c r="F275" i="14"/>
  <c r="G275" i="14" s="1"/>
  <c r="K275" i="14" s="1"/>
  <c r="E263" i="14"/>
  <c r="F263" i="14" s="1"/>
  <c r="G263" i="14" s="1"/>
  <c r="K263" i="14" s="1"/>
  <c r="E270" i="14"/>
  <c r="F270" i="14" s="1"/>
  <c r="E271" i="14"/>
  <c r="F271" i="14" s="1"/>
  <c r="E272" i="14"/>
  <c r="F272" i="14" s="1"/>
  <c r="G272" i="14" s="1"/>
  <c r="K272" i="14" s="1"/>
  <c r="E273" i="14"/>
  <c r="F273" i="14" s="1"/>
  <c r="E276" i="14"/>
  <c r="F276" i="14" s="1"/>
  <c r="G276" i="14" s="1"/>
  <c r="K276" i="14" s="1"/>
  <c r="E277" i="14"/>
  <c r="F277" i="14"/>
  <c r="G277" i="14" s="1"/>
  <c r="K277" i="14" s="1"/>
  <c r="E278" i="14"/>
  <c r="F278" i="14" s="1"/>
  <c r="G278" i="14" s="1"/>
  <c r="K278" i="14" s="1"/>
  <c r="E279" i="14"/>
  <c r="F279" i="14" s="1"/>
  <c r="E280" i="14"/>
  <c r="F280" i="14" s="1"/>
  <c r="G280" i="14" s="1"/>
  <c r="K280" i="14" s="1"/>
  <c r="E281" i="14"/>
  <c r="F281" i="14" s="1"/>
  <c r="G281" i="14" s="1"/>
  <c r="K281" i="14" s="1"/>
  <c r="E252" i="14"/>
  <c r="F252" i="14" s="1"/>
  <c r="E267" i="14"/>
  <c r="F267" i="14" s="1"/>
  <c r="G267" i="14" s="1"/>
  <c r="K267" i="14" s="1"/>
  <c r="E268" i="14"/>
  <c r="F268" i="14" s="1"/>
  <c r="E284" i="14"/>
  <c r="F284" i="14" s="1"/>
  <c r="E286" i="14"/>
  <c r="F286" i="14" s="1"/>
  <c r="E288" i="14"/>
  <c r="F288" i="14" s="1"/>
  <c r="G288" i="14" s="1"/>
  <c r="K288" i="14" s="1"/>
  <c r="E285" i="14"/>
  <c r="F285" i="14" s="1"/>
  <c r="G285" i="14" s="1"/>
  <c r="K285" i="14" s="1"/>
  <c r="E242" i="14"/>
  <c r="F242" i="14" s="1"/>
  <c r="E243" i="14"/>
  <c r="F243" i="14" s="1"/>
  <c r="G243" i="14" s="1"/>
  <c r="E244" i="14"/>
  <c r="F244" i="14" s="1"/>
  <c r="E245" i="14"/>
  <c r="F245" i="14" s="1"/>
  <c r="G245" i="14" s="1"/>
  <c r="E246" i="14"/>
  <c r="F246" i="14" s="1"/>
  <c r="E247" i="14"/>
  <c r="F247" i="14" s="1"/>
  <c r="E248" i="14"/>
  <c r="F248" i="14" s="1"/>
  <c r="E249" i="14"/>
  <c r="F249" i="14"/>
  <c r="G249" i="14" s="1"/>
  <c r="K249" i="14" s="1"/>
  <c r="E250" i="14"/>
  <c r="F250" i="14" s="1"/>
  <c r="G250" i="14" s="1"/>
  <c r="J250" i="14" s="1"/>
  <c r="E251" i="14"/>
  <c r="F251" i="14" s="1"/>
  <c r="E253" i="14"/>
  <c r="F253" i="14" s="1"/>
  <c r="G253" i="14" s="1"/>
  <c r="E254" i="14"/>
  <c r="F254" i="14" s="1"/>
  <c r="G254" i="14" s="1"/>
  <c r="K254" i="14" s="1"/>
  <c r="E255" i="14"/>
  <c r="F255" i="14"/>
  <c r="G255" i="14" s="1"/>
  <c r="K255" i="14" s="1"/>
  <c r="E256" i="14"/>
  <c r="F256" i="14" s="1"/>
  <c r="G256" i="14" s="1"/>
  <c r="K256" i="14" s="1"/>
  <c r="E257" i="14"/>
  <c r="F257" i="14" s="1"/>
  <c r="E258" i="14"/>
  <c r="F258" i="14" s="1"/>
  <c r="G258" i="14" s="1"/>
  <c r="K258" i="14" s="1"/>
  <c r="E259" i="14"/>
  <c r="F259" i="14" s="1"/>
  <c r="G259" i="14" s="1"/>
  <c r="K259" i="14" s="1"/>
  <c r="E260" i="14"/>
  <c r="F260" i="14"/>
  <c r="G260" i="14" s="1"/>
  <c r="K260" i="14" s="1"/>
  <c r="E261" i="14"/>
  <c r="F261" i="14" s="1"/>
  <c r="E262" i="14"/>
  <c r="F262" i="14"/>
  <c r="G262" i="14" s="1"/>
  <c r="K262" i="14" s="1"/>
  <c r="E264" i="14"/>
  <c r="F264" i="14" s="1"/>
  <c r="G264" i="14" s="1"/>
  <c r="K264" i="14" s="1"/>
  <c r="E265" i="14"/>
  <c r="F265" i="14" s="1"/>
  <c r="G265" i="14" s="1"/>
  <c r="I265" i="14" s="1"/>
  <c r="E266" i="14"/>
  <c r="F266" i="14" s="1"/>
  <c r="G266" i="14" s="1"/>
  <c r="K266" i="14" s="1"/>
  <c r="E274" i="14"/>
  <c r="F274" i="14" s="1"/>
  <c r="D11" i="14"/>
  <c r="D12" i="14"/>
  <c r="Q269" i="14"/>
  <c r="Q275" i="14"/>
  <c r="Q263" i="14"/>
  <c r="Q270" i="14"/>
  <c r="Q271" i="14"/>
  <c r="Q272" i="14"/>
  <c r="Q273" i="14"/>
  <c r="Q276" i="14"/>
  <c r="Q277" i="14"/>
  <c r="Q278" i="14"/>
  <c r="Q279" i="14"/>
  <c r="Q280" i="14"/>
  <c r="Q281" i="14"/>
  <c r="Q252" i="14"/>
  <c r="Q267" i="14"/>
  <c r="Q268" i="14"/>
  <c r="Q284" i="14"/>
  <c r="Q286" i="14"/>
  <c r="Q288" i="14"/>
  <c r="Q285" i="14"/>
  <c r="D13" i="14"/>
  <c r="Q274" i="14"/>
  <c r="E107" i="14"/>
  <c r="F107" i="14" s="1"/>
  <c r="E108" i="14"/>
  <c r="F108" i="14" s="1"/>
  <c r="E109" i="14"/>
  <c r="F109" i="14" s="1"/>
  <c r="E110" i="14"/>
  <c r="F110" i="14" s="1"/>
  <c r="E111" i="14"/>
  <c r="F111" i="14" s="1"/>
  <c r="E112" i="14"/>
  <c r="F112" i="14" s="1"/>
  <c r="E113" i="14"/>
  <c r="F113" i="14" s="1"/>
  <c r="G113" i="14" s="1"/>
  <c r="I113" i="14" s="1"/>
  <c r="E114" i="14"/>
  <c r="F114" i="14" s="1"/>
  <c r="E115" i="14"/>
  <c r="F115" i="14" s="1"/>
  <c r="E116" i="14"/>
  <c r="F116" i="14" s="1"/>
  <c r="E117" i="14"/>
  <c r="F117" i="14" s="1"/>
  <c r="E118" i="14"/>
  <c r="F118" i="14" s="1"/>
  <c r="E119" i="14"/>
  <c r="F119" i="14" s="1"/>
  <c r="E120" i="14"/>
  <c r="F120" i="14" s="1"/>
  <c r="E121" i="14"/>
  <c r="F121" i="14" s="1"/>
  <c r="E122" i="14"/>
  <c r="F122" i="14" s="1"/>
  <c r="E123" i="14"/>
  <c r="F123" i="14" s="1"/>
  <c r="E124" i="14"/>
  <c r="F124" i="14" s="1"/>
  <c r="E125" i="14"/>
  <c r="F125" i="14" s="1"/>
  <c r="E126" i="14"/>
  <c r="F126" i="14" s="1"/>
  <c r="E127" i="14"/>
  <c r="F127" i="14"/>
  <c r="G127" i="14" s="1"/>
  <c r="I127" i="14" s="1"/>
  <c r="E128" i="14"/>
  <c r="F128" i="14" s="1"/>
  <c r="E129" i="14"/>
  <c r="F129" i="14" s="1"/>
  <c r="E130" i="14"/>
  <c r="F130" i="14" s="1"/>
  <c r="E131" i="14"/>
  <c r="F131" i="14" s="1"/>
  <c r="E132" i="14"/>
  <c r="F132" i="14" s="1"/>
  <c r="E133" i="14"/>
  <c r="F133" i="14" s="1"/>
  <c r="E134" i="14"/>
  <c r="F134" i="14" s="1"/>
  <c r="E135" i="14"/>
  <c r="F135" i="14" s="1"/>
  <c r="E136" i="14"/>
  <c r="F136" i="14" s="1"/>
  <c r="E137" i="14"/>
  <c r="F137" i="14" s="1"/>
  <c r="G137" i="14" s="1"/>
  <c r="I137" i="14" s="1"/>
  <c r="E138" i="14"/>
  <c r="F138" i="14" s="1"/>
  <c r="E139" i="14"/>
  <c r="F139" i="14"/>
  <c r="G139" i="14" s="1"/>
  <c r="I139" i="14" s="1"/>
  <c r="E140" i="14"/>
  <c r="F140" i="14" s="1"/>
  <c r="E141" i="14"/>
  <c r="F141" i="14" s="1"/>
  <c r="E142" i="14"/>
  <c r="F142" i="14" s="1"/>
  <c r="E143" i="14"/>
  <c r="F143" i="14" s="1"/>
  <c r="E144" i="14"/>
  <c r="F144" i="14" s="1"/>
  <c r="E145" i="14"/>
  <c r="F145" i="14" s="1"/>
  <c r="E146" i="14"/>
  <c r="F146" i="14"/>
  <c r="E147" i="14"/>
  <c r="F147" i="14" s="1"/>
  <c r="E148" i="14"/>
  <c r="F148" i="14" s="1"/>
  <c r="E149" i="14"/>
  <c r="F149" i="14" s="1"/>
  <c r="E150" i="14"/>
  <c r="F150" i="14" s="1"/>
  <c r="G150" i="14" s="1"/>
  <c r="I150" i="14" s="1"/>
  <c r="E151" i="14"/>
  <c r="F151" i="14" s="1"/>
  <c r="E152" i="14"/>
  <c r="F152" i="14" s="1"/>
  <c r="E153" i="14"/>
  <c r="F153" i="14" s="1"/>
  <c r="E154" i="14"/>
  <c r="F154" i="14" s="1"/>
  <c r="E155" i="14"/>
  <c r="F155" i="14" s="1"/>
  <c r="E156" i="14"/>
  <c r="F156" i="14" s="1"/>
  <c r="E157" i="14"/>
  <c r="F157" i="14" s="1"/>
  <c r="G157" i="14" s="1"/>
  <c r="K157" i="14" s="1"/>
  <c r="E158" i="14"/>
  <c r="F158" i="14" s="1"/>
  <c r="E159" i="14"/>
  <c r="F159" i="14" s="1"/>
  <c r="E160" i="14"/>
  <c r="F160" i="14" s="1"/>
  <c r="E161" i="14"/>
  <c r="F161" i="14"/>
  <c r="G161" i="14" s="1"/>
  <c r="J161" i="14" s="1"/>
  <c r="E162" i="14"/>
  <c r="F162" i="14" s="1"/>
  <c r="E163" i="14"/>
  <c r="F163" i="14" s="1"/>
  <c r="E164" i="14"/>
  <c r="F164" i="14" s="1"/>
  <c r="E165" i="14"/>
  <c r="F165" i="14" s="1"/>
  <c r="G165" i="14" s="1"/>
  <c r="E166" i="14"/>
  <c r="F166" i="14" s="1"/>
  <c r="E167" i="14"/>
  <c r="F167" i="14" s="1"/>
  <c r="G167" i="14" s="1"/>
  <c r="J167" i="14" s="1"/>
  <c r="E168" i="14"/>
  <c r="F168" i="14" s="1"/>
  <c r="G168" i="14" s="1"/>
  <c r="E169" i="14"/>
  <c r="F169" i="14" s="1"/>
  <c r="E170" i="14"/>
  <c r="F170" i="14" s="1"/>
  <c r="G170" i="14" s="1"/>
  <c r="K170" i="14" s="1"/>
  <c r="E171" i="14"/>
  <c r="F171" i="14" s="1"/>
  <c r="E172" i="14"/>
  <c r="F172" i="14"/>
  <c r="G172" i="14" s="1"/>
  <c r="K172" i="14" s="1"/>
  <c r="E173" i="14"/>
  <c r="F173" i="14" s="1"/>
  <c r="E174" i="14"/>
  <c r="F174" i="14" s="1"/>
  <c r="E175" i="14"/>
  <c r="F175" i="14" s="1"/>
  <c r="E176" i="14"/>
  <c r="F176" i="14" s="1"/>
  <c r="G176" i="14" s="1"/>
  <c r="E177" i="14"/>
  <c r="F177" i="14" s="1"/>
  <c r="E178" i="14"/>
  <c r="F178" i="14" s="1"/>
  <c r="E179" i="14"/>
  <c r="F179" i="14" s="1"/>
  <c r="E180" i="14"/>
  <c r="F180" i="14" s="1"/>
  <c r="E181" i="14"/>
  <c r="F181" i="14" s="1"/>
  <c r="E182" i="14"/>
  <c r="F182" i="14" s="1"/>
  <c r="E183" i="14"/>
  <c r="F183" i="14" s="1"/>
  <c r="G183" i="14" s="1"/>
  <c r="K183" i="14" s="1"/>
  <c r="E184" i="14"/>
  <c r="F184" i="14" s="1"/>
  <c r="E185" i="14"/>
  <c r="F185" i="14" s="1"/>
  <c r="E186" i="14"/>
  <c r="F186" i="14" s="1"/>
  <c r="G186" i="14" s="1"/>
  <c r="K186" i="14" s="1"/>
  <c r="E187" i="14"/>
  <c r="F187" i="14" s="1"/>
  <c r="G187" i="14" s="1"/>
  <c r="K187" i="14" s="1"/>
  <c r="E188" i="14"/>
  <c r="F188" i="14" s="1"/>
  <c r="E189" i="14"/>
  <c r="F189" i="14" s="1"/>
  <c r="E190" i="14"/>
  <c r="F190" i="14"/>
  <c r="G190" i="14" s="1"/>
  <c r="E191" i="14"/>
  <c r="F191" i="14" s="1"/>
  <c r="E192" i="14"/>
  <c r="F192" i="14" s="1"/>
  <c r="E193" i="14"/>
  <c r="F193" i="14" s="1"/>
  <c r="E194" i="14"/>
  <c r="F194" i="14" s="1"/>
  <c r="E195" i="14"/>
  <c r="F195" i="14" s="1"/>
  <c r="G195" i="14" s="1"/>
  <c r="K195" i="14" s="1"/>
  <c r="E196" i="14"/>
  <c r="F196" i="14" s="1"/>
  <c r="E197" i="14"/>
  <c r="F197" i="14" s="1"/>
  <c r="E198" i="14"/>
  <c r="F198" i="14" s="1"/>
  <c r="E199" i="14"/>
  <c r="F199" i="14" s="1"/>
  <c r="G199" i="14" s="1"/>
  <c r="K199" i="14" s="1"/>
  <c r="E200" i="14"/>
  <c r="F200" i="14" s="1"/>
  <c r="E201" i="14"/>
  <c r="F201" i="14" s="1"/>
  <c r="G201" i="14" s="1"/>
  <c r="K201" i="14" s="1"/>
  <c r="E202" i="14"/>
  <c r="F202" i="14" s="1"/>
  <c r="E203" i="14"/>
  <c r="F203" i="14" s="1"/>
  <c r="E204" i="14"/>
  <c r="F204" i="14"/>
  <c r="G204" i="14" s="1"/>
  <c r="K204" i="14" s="1"/>
  <c r="E205" i="14"/>
  <c r="F205" i="14" s="1"/>
  <c r="G205" i="14" s="1"/>
  <c r="K205" i="14" s="1"/>
  <c r="E206" i="14"/>
  <c r="F206" i="14" s="1"/>
  <c r="G206" i="14" s="1"/>
  <c r="I206" i="14" s="1"/>
  <c r="E207" i="14"/>
  <c r="F207" i="14" s="1"/>
  <c r="G207" i="14" s="1"/>
  <c r="E208" i="14"/>
  <c r="F208" i="14" s="1"/>
  <c r="G208" i="14" s="1"/>
  <c r="E209" i="14"/>
  <c r="F209" i="14" s="1"/>
  <c r="G209" i="14" s="1"/>
  <c r="K209" i="14" s="1"/>
  <c r="E210" i="14"/>
  <c r="F210" i="14" s="1"/>
  <c r="E211" i="14"/>
  <c r="F211" i="14" s="1"/>
  <c r="G211" i="14" s="1"/>
  <c r="E212" i="14"/>
  <c r="F212" i="14" s="1"/>
  <c r="E213" i="14"/>
  <c r="F213" i="14" s="1"/>
  <c r="E214" i="14"/>
  <c r="F214" i="14" s="1"/>
  <c r="E215" i="14"/>
  <c r="F215" i="14" s="1"/>
  <c r="G215" i="14" s="1"/>
  <c r="K215" i="14" s="1"/>
  <c r="E216" i="14"/>
  <c r="F216" i="14" s="1"/>
  <c r="E217" i="14"/>
  <c r="F217" i="14" s="1"/>
  <c r="G217" i="14" s="1"/>
  <c r="K217" i="14" s="1"/>
  <c r="E218" i="14"/>
  <c r="F218" i="14" s="1"/>
  <c r="E219" i="14"/>
  <c r="F219" i="14" s="1"/>
  <c r="G219" i="14" s="1"/>
  <c r="E220" i="14"/>
  <c r="F220" i="14" s="1"/>
  <c r="E221" i="14"/>
  <c r="F221" i="14" s="1"/>
  <c r="G221" i="14" s="1"/>
  <c r="E222" i="14"/>
  <c r="F222" i="14" s="1"/>
  <c r="G222" i="14" s="1"/>
  <c r="K222" i="14" s="1"/>
  <c r="E223" i="14"/>
  <c r="F223" i="14" s="1"/>
  <c r="E224" i="14"/>
  <c r="F224" i="14" s="1"/>
  <c r="E225" i="14"/>
  <c r="F225" i="14" s="1"/>
  <c r="E226" i="14"/>
  <c r="F226" i="14" s="1"/>
  <c r="G226" i="14" s="1"/>
  <c r="K226" i="14" s="1"/>
  <c r="E227" i="14"/>
  <c r="F227" i="14" s="1"/>
  <c r="E228" i="14"/>
  <c r="F228" i="14" s="1"/>
  <c r="E229" i="14"/>
  <c r="F229" i="14" s="1"/>
  <c r="G229" i="14" s="1"/>
  <c r="E230" i="14"/>
  <c r="F230" i="14" s="1"/>
  <c r="G230" i="14" s="1"/>
  <c r="K230" i="14" s="1"/>
  <c r="E231" i="14"/>
  <c r="F231" i="14" s="1"/>
  <c r="E232" i="14"/>
  <c r="F232" i="14" s="1"/>
  <c r="E233" i="14"/>
  <c r="F233" i="14" s="1"/>
  <c r="E234" i="14"/>
  <c r="F234" i="14" s="1"/>
  <c r="E235" i="14"/>
  <c r="F235" i="14" s="1"/>
  <c r="E236" i="14"/>
  <c r="F236" i="14" s="1"/>
  <c r="G236" i="14" s="1"/>
  <c r="K236" i="14" s="1"/>
  <c r="E237" i="14"/>
  <c r="F237" i="14" s="1"/>
  <c r="G237" i="14" s="1"/>
  <c r="E238" i="14"/>
  <c r="F238" i="14" s="1"/>
  <c r="G238" i="14" s="1"/>
  <c r="K238" i="14" s="1"/>
  <c r="E239" i="14"/>
  <c r="F239" i="14" s="1"/>
  <c r="E240" i="14"/>
  <c r="F240" i="14" s="1"/>
  <c r="E241" i="14"/>
  <c r="F241" i="14" s="1"/>
  <c r="Q265" i="14"/>
  <c r="Q264" i="14"/>
  <c r="Q266" i="14"/>
  <c r="Q262" i="14"/>
  <c r="Q261" i="14"/>
  <c r="Q260" i="14"/>
  <c r="Q259" i="14"/>
  <c r="Q258" i="14"/>
  <c r="Q256" i="14"/>
  <c r="Q255" i="14"/>
  <c r="Q254" i="14"/>
  <c r="Q253" i="14"/>
  <c r="Q257" i="14"/>
  <c r="Q251" i="14"/>
  <c r="Q250" i="14"/>
  <c r="E142" i="10"/>
  <c r="F142" i="10"/>
  <c r="D11" i="10"/>
  <c r="D12" i="10"/>
  <c r="D16" i="10" s="1"/>
  <c r="D19" i="10" s="1"/>
  <c r="D13" i="10"/>
  <c r="Q142" i="10"/>
  <c r="B10" i="13"/>
  <c r="X8" i="19"/>
  <c r="Y8" i="19"/>
  <c r="E164" i="19"/>
  <c r="F164" i="19"/>
  <c r="AB8" i="19"/>
  <c r="AB6" i="19"/>
  <c r="E163" i="19"/>
  <c r="F163" i="19"/>
  <c r="G163" i="19"/>
  <c r="E162" i="19"/>
  <c r="F162" i="19"/>
  <c r="G162" i="19"/>
  <c r="E161" i="19"/>
  <c r="F161" i="19"/>
  <c r="G161" i="19"/>
  <c r="E160" i="19"/>
  <c r="F160" i="19"/>
  <c r="G160" i="19"/>
  <c r="E159" i="19"/>
  <c r="F159" i="19"/>
  <c r="G159" i="19"/>
  <c r="E158" i="19"/>
  <c r="F158" i="19"/>
  <c r="G158" i="19"/>
  <c r="E157" i="19"/>
  <c r="F157" i="19"/>
  <c r="E156" i="19"/>
  <c r="F156" i="19"/>
  <c r="G156" i="19"/>
  <c r="E155" i="19"/>
  <c r="F155" i="19"/>
  <c r="G155" i="19"/>
  <c r="E154" i="19"/>
  <c r="F154" i="19"/>
  <c r="G154" i="19"/>
  <c r="E153" i="19"/>
  <c r="F153" i="19"/>
  <c r="G153" i="19"/>
  <c r="E152" i="19"/>
  <c r="F152" i="19"/>
  <c r="G152" i="19"/>
  <c r="E151" i="19"/>
  <c r="F151" i="19"/>
  <c r="G151" i="19"/>
  <c r="E150" i="19"/>
  <c r="F150" i="19"/>
  <c r="G150" i="19"/>
  <c r="K150" i="19"/>
  <c r="E149" i="19"/>
  <c r="F149" i="19"/>
  <c r="G149" i="19"/>
  <c r="K149" i="19"/>
  <c r="E148" i="19"/>
  <c r="F148" i="19"/>
  <c r="G148" i="19"/>
  <c r="E147" i="19"/>
  <c r="F147" i="19"/>
  <c r="G147" i="19"/>
  <c r="E146" i="19"/>
  <c r="F146" i="19"/>
  <c r="G146" i="19"/>
  <c r="E145" i="19"/>
  <c r="F145" i="19"/>
  <c r="G145" i="19"/>
  <c r="E144" i="19"/>
  <c r="F144" i="19"/>
  <c r="G144" i="19"/>
  <c r="E143" i="19"/>
  <c r="F143" i="19"/>
  <c r="G143" i="19"/>
  <c r="E142" i="19"/>
  <c r="F142" i="19"/>
  <c r="E141" i="19"/>
  <c r="F141" i="19"/>
  <c r="G141" i="19"/>
  <c r="K141" i="19"/>
  <c r="E140" i="19"/>
  <c r="F140" i="19"/>
  <c r="G140" i="19"/>
  <c r="E139" i="19"/>
  <c r="F139" i="19"/>
  <c r="G139" i="19"/>
  <c r="E138" i="19"/>
  <c r="F138" i="19"/>
  <c r="G138" i="19"/>
  <c r="E137" i="19"/>
  <c r="F137" i="19"/>
  <c r="G137" i="19"/>
  <c r="E136" i="19"/>
  <c r="F136" i="19"/>
  <c r="G136" i="19"/>
  <c r="E135" i="19"/>
  <c r="F135" i="19"/>
  <c r="G135" i="19"/>
  <c r="E134" i="19"/>
  <c r="F134" i="19"/>
  <c r="E133" i="19"/>
  <c r="F133" i="19"/>
  <c r="G133" i="19"/>
  <c r="K133" i="19"/>
  <c r="E132" i="19"/>
  <c r="F132" i="19"/>
  <c r="G132" i="19"/>
  <c r="E131" i="19"/>
  <c r="F131" i="19"/>
  <c r="G131" i="19"/>
  <c r="E130" i="19"/>
  <c r="F130" i="19"/>
  <c r="G130" i="19"/>
  <c r="K130" i="19"/>
  <c r="E129" i="19"/>
  <c r="F129" i="19"/>
  <c r="G129" i="19"/>
  <c r="E128" i="19"/>
  <c r="F128" i="19"/>
  <c r="G128" i="19"/>
  <c r="E127" i="19"/>
  <c r="F127" i="19"/>
  <c r="E126" i="19"/>
  <c r="F126" i="19"/>
  <c r="E125" i="19"/>
  <c r="F125" i="19"/>
  <c r="G125" i="19"/>
  <c r="E124" i="19"/>
  <c r="F124" i="19"/>
  <c r="G124" i="19"/>
  <c r="K124" i="19"/>
  <c r="E123" i="19"/>
  <c r="F123" i="19"/>
  <c r="G123" i="19"/>
  <c r="E122" i="19"/>
  <c r="F122" i="19"/>
  <c r="E121" i="19"/>
  <c r="F121" i="19"/>
  <c r="G121" i="19"/>
  <c r="E120" i="19"/>
  <c r="F120" i="19"/>
  <c r="G120" i="19"/>
  <c r="E119" i="19"/>
  <c r="F119" i="19"/>
  <c r="G119" i="19"/>
  <c r="E118" i="19"/>
  <c r="F118" i="19"/>
  <c r="E117" i="19"/>
  <c r="F117" i="19"/>
  <c r="G117" i="19"/>
  <c r="E116" i="19"/>
  <c r="F116" i="19"/>
  <c r="G116" i="19"/>
  <c r="E115" i="19"/>
  <c r="F115" i="19"/>
  <c r="G115" i="19"/>
  <c r="E114" i="19"/>
  <c r="F114" i="19"/>
  <c r="G114" i="19"/>
  <c r="E113" i="19"/>
  <c r="F113" i="19"/>
  <c r="G113" i="19"/>
  <c r="E112" i="19"/>
  <c r="F112" i="19"/>
  <c r="G112" i="19"/>
  <c r="E111" i="19"/>
  <c r="F111" i="19"/>
  <c r="G111" i="19"/>
  <c r="E110" i="19"/>
  <c r="F110" i="19"/>
  <c r="G110" i="19"/>
  <c r="E109" i="19"/>
  <c r="F109" i="19"/>
  <c r="E108" i="19"/>
  <c r="F108" i="19"/>
  <c r="G108" i="19"/>
  <c r="E107" i="19"/>
  <c r="F107" i="19"/>
  <c r="G107" i="19"/>
  <c r="E106" i="19"/>
  <c r="F106" i="19"/>
  <c r="G106" i="19"/>
  <c r="E105" i="19"/>
  <c r="F105" i="19"/>
  <c r="G105" i="19"/>
  <c r="K105" i="19"/>
  <c r="E104" i="19"/>
  <c r="F104" i="19"/>
  <c r="G104" i="19"/>
  <c r="E103" i="19"/>
  <c r="F103" i="19"/>
  <c r="G103" i="19"/>
  <c r="E102" i="19"/>
  <c r="F102" i="19"/>
  <c r="E101" i="19"/>
  <c r="F101" i="19"/>
  <c r="G101" i="19"/>
  <c r="K101" i="19"/>
  <c r="E100" i="19"/>
  <c r="F100" i="19"/>
  <c r="G100" i="19"/>
  <c r="E99" i="19"/>
  <c r="F99" i="19"/>
  <c r="G99" i="19"/>
  <c r="K99" i="19"/>
  <c r="E98" i="19"/>
  <c r="F98" i="19"/>
  <c r="G98" i="19"/>
  <c r="K98" i="19"/>
  <c r="E97" i="19"/>
  <c r="F97" i="19"/>
  <c r="G97" i="19"/>
  <c r="E96" i="19"/>
  <c r="F96" i="19"/>
  <c r="G96" i="19"/>
  <c r="E95" i="19"/>
  <c r="F95" i="19"/>
  <c r="G95" i="19"/>
  <c r="E94" i="19"/>
  <c r="F94" i="19"/>
  <c r="E93" i="19"/>
  <c r="F93" i="19"/>
  <c r="G93" i="19"/>
  <c r="E92" i="19"/>
  <c r="F92" i="19"/>
  <c r="G92" i="19"/>
  <c r="E91" i="19"/>
  <c r="F91" i="19"/>
  <c r="G91" i="19"/>
  <c r="K91" i="19"/>
  <c r="E90" i="19"/>
  <c r="F90" i="19"/>
  <c r="G90" i="19"/>
  <c r="E89" i="19"/>
  <c r="F89" i="19"/>
  <c r="G89" i="19"/>
  <c r="E88" i="19"/>
  <c r="F88" i="19"/>
  <c r="G88" i="19"/>
  <c r="K88" i="19"/>
  <c r="E87" i="19"/>
  <c r="F87" i="19"/>
  <c r="G87" i="19"/>
  <c r="E86" i="19"/>
  <c r="F86" i="19"/>
  <c r="G86" i="19"/>
  <c r="E85" i="19"/>
  <c r="F85" i="19"/>
  <c r="E84" i="19"/>
  <c r="F84" i="19"/>
  <c r="G84" i="19"/>
  <c r="K84" i="19"/>
  <c r="E83" i="19"/>
  <c r="F83" i="19"/>
  <c r="G83" i="19"/>
  <c r="E82" i="19"/>
  <c r="F82" i="19"/>
  <c r="G82" i="19"/>
  <c r="E81" i="19"/>
  <c r="F81" i="19"/>
  <c r="E80" i="19"/>
  <c r="F80" i="19"/>
  <c r="G80" i="19"/>
  <c r="E79" i="19"/>
  <c r="F79" i="19"/>
  <c r="G79" i="19"/>
  <c r="E78" i="19"/>
  <c r="F78" i="19"/>
  <c r="E77" i="19"/>
  <c r="F77" i="19"/>
  <c r="E76" i="19"/>
  <c r="F76" i="19"/>
  <c r="G76" i="19"/>
  <c r="K76" i="19"/>
  <c r="E75" i="19"/>
  <c r="F75" i="19"/>
  <c r="G75" i="19"/>
  <c r="K75" i="19"/>
  <c r="E74" i="19"/>
  <c r="F74" i="19"/>
  <c r="E73" i="19"/>
  <c r="F73" i="19"/>
  <c r="E72" i="19"/>
  <c r="F72" i="19"/>
  <c r="G72" i="19"/>
  <c r="E71" i="19"/>
  <c r="F71" i="19"/>
  <c r="G71" i="19"/>
  <c r="E70" i="19"/>
  <c r="F70" i="19"/>
  <c r="E69" i="19"/>
  <c r="F69" i="19"/>
  <c r="E68" i="19"/>
  <c r="F68" i="19"/>
  <c r="E67" i="19"/>
  <c r="F67" i="19"/>
  <c r="E66" i="19"/>
  <c r="F66" i="19"/>
  <c r="G66" i="19"/>
  <c r="J66" i="19"/>
  <c r="E65" i="19"/>
  <c r="F65" i="19"/>
  <c r="E64" i="19"/>
  <c r="F64" i="19"/>
  <c r="G64" i="19"/>
  <c r="E63" i="19"/>
  <c r="F63" i="19"/>
  <c r="E62" i="19"/>
  <c r="F62" i="19"/>
  <c r="G62" i="19"/>
  <c r="J62" i="19"/>
  <c r="E61" i="19"/>
  <c r="F61" i="19"/>
  <c r="E60" i="19"/>
  <c r="F60" i="19"/>
  <c r="E59" i="19"/>
  <c r="F59" i="19"/>
  <c r="E58" i="19"/>
  <c r="F58" i="19"/>
  <c r="G58" i="19"/>
  <c r="J58" i="19"/>
  <c r="E57" i="19"/>
  <c r="F57" i="19"/>
  <c r="E56" i="19"/>
  <c r="F56" i="19"/>
  <c r="G56" i="19"/>
  <c r="E55" i="19"/>
  <c r="F55" i="19"/>
  <c r="E54" i="19"/>
  <c r="F54" i="19"/>
  <c r="G54" i="19"/>
  <c r="J54" i="19"/>
  <c r="E53" i="19"/>
  <c r="F53" i="19"/>
  <c r="E52" i="19"/>
  <c r="F52" i="19"/>
  <c r="E51" i="19"/>
  <c r="F51" i="19"/>
  <c r="E50" i="19"/>
  <c r="F50" i="19"/>
  <c r="G50" i="19"/>
  <c r="J50" i="19"/>
  <c r="E49" i="19"/>
  <c r="F49" i="19"/>
  <c r="E48" i="19"/>
  <c r="F48" i="19"/>
  <c r="G48" i="19"/>
  <c r="E47" i="19"/>
  <c r="F47" i="19"/>
  <c r="E46" i="19"/>
  <c r="F46" i="19"/>
  <c r="G46" i="19"/>
  <c r="J46" i="19"/>
  <c r="E45" i="19"/>
  <c r="F45" i="19"/>
  <c r="E44" i="19"/>
  <c r="F44" i="19"/>
  <c r="E43" i="19"/>
  <c r="F43" i="19"/>
  <c r="G43" i="19"/>
  <c r="E42" i="19"/>
  <c r="F42" i="19"/>
  <c r="G42" i="19"/>
  <c r="J42" i="19"/>
  <c r="E41" i="19"/>
  <c r="F41" i="19"/>
  <c r="G41" i="19"/>
  <c r="E40" i="19"/>
  <c r="F40" i="19"/>
  <c r="G40" i="19"/>
  <c r="E39" i="19"/>
  <c r="F39" i="19"/>
  <c r="E38" i="19"/>
  <c r="F38" i="19"/>
  <c r="G38" i="19"/>
  <c r="E37" i="19"/>
  <c r="F37" i="19"/>
  <c r="G37" i="19"/>
  <c r="E36" i="19"/>
  <c r="F36" i="19"/>
  <c r="E35" i="19"/>
  <c r="F35" i="19"/>
  <c r="E34" i="19"/>
  <c r="F34" i="19"/>
  <c r="E33" i="19"/>
  <c r="F33" i="19"/>
  <c r="Z33" i="19"/>
  <c r="E32" i="19"/>
  <c r="F32" i="19"/>
  <c r="E31" i="19"/>
  <c r="F31" i="19"/>
  <c r="E30" i="19"/>
  <c r="F30" i="19"/>
  <c r="E29" i="19"/>
  <c r="F29" i="19"/>
  <c r="Z29" i="19"/>
  <c r="E28" i="19"/>
  <c r="F28" i="19"/>
  <c r="E27" i="19"/>
  <c r="F27" i="19"/>
  <c r="E26" i="19"/>
  <c r="F26" i="19"/>
  <c r="E25" i="19"/>
  <c r="F25" i="19"/>
  <c r="E24" i="19"/>
  <c r="F24" i="19"/>
  <c r="G24" i="19"/>
  <c r="H24" i="19"/>
  <c r="E23" i="19"/>
  <c r="F23" i="19"/>
  <c r="G23" i="19"/>
  <c r="E22" i="19"/>
  <c r="F22" i="19"/>
  <c r="G22" i="19"/>
  <c r="E21" i="19"/>
  <c r="F21" i="19"/>
  <c r="G21" i="19"/>
  <c r="AB9" i="19"/>
  <c r="AB12" i="19"/>
  <c r="AD2" i="19"/>
  <c r="AB18" i="19"/>
  <c r="AB10" i="19"/>
  <c r="AB2" i="19"/>
  <c r="AB7" i="19"/>
  <c r="AB11" i="19"/>
  <c r="AB3" i="19"/>
  <c r="AB4" i="19"/>
  <c r="D12" i="19"/>
  <c r="AB5" i="19"/>
  <c r="D13" i="19"/>
  <c r="Z163" i="19"/>
  <c r="Z162" i="19"/>
  <c r="Z161" i="19"/>
  <c r="Z160" i="19"/>
  <c r="Z159" i="19"/>
  <c r="Z158" i="19"/>
  <c r="Z156" i="19"/>
  <c r="Z155" i="19"/>
  <c r="Z154" i="19"/>
  <c r="Z153" i="19"/>
  <c r="Z152" i="19"/>
  <c r="Z151" i="19"/>
  <c r="Z150" i="19"/>
  <c r="Z149" i="19"/>
  <c r="Z148" i="19"/>
  <c r="Z147" i="19"/>
  <c r="Z146" i="19"/>
  <c r="Z145" i="19"/>
  <c r="Z144" i="19"/>
  <c r="Z143" i="19"/>
  <c r="Z141" i="19"/>
  <c r="Z140" i="19"/>
  <c r="Z139" i="19"/>
  <c r="Z138" i="19"/>
  <c r="Z137" i="19"/>
  <c r="Z136" i="19"/>
  <c r="Z135" i="19"/>
  <c r="Z133" i="19"/>
  <c r="Z132" i="19"/>
  <c r="Z131" i="19"/>
  <c r="Z130" i="19"/>
  <c r="Z129" i="19"/>
  <c r="Z128" i="19"/>
  <c r="Z125" i="19"/>
  <c r="Z124" i="19"/>
  <c r="Z123" i="19"/>
  <c r="Z121" i="19"/>
  <c r="Z120" i="19"/>
  <c r="Z119" i="19"/>
  <c r="Z117" i="19"/>
  <c r="Z116" i="19"/>
  <c r="Z115" i="19"/>
  <c r="Z114" i="19"/>
  <c r="Z113" i="19"/>
  <c r="Z112" i="19"/>
  <c r="Z111" i="19"/>
  <c r="Z110" i="19"/>
  <c r="Z108" i="19"/>
  <c r="Z107" i="19"/>
  <c r="Z106" i="19"/>
  <c r="Z105" i="19"/>
  <c r="Z104" i="19"/>
  <c r="Z103" i="19"/>
  <c r="Z101" i="19"/>
  <c r="Z100" i="19"/>
  <c r="Z99" i="19"/>
  <c r="Z98" i="19"/>
  <c r="Z97" i="19"/>
  <c r="Z96" i="19"/>
  <c r="Z95" i="19"/>
  <c r="Z93" i="19"/>
  <c r="Z92" i="19"/>
  <c r="Z91" i="19"/>
  <c r="Z90" i="19"/>
  <c r="Z89" i="19"/>
  <c r="Z88" i="19"/>
  <c r="Z87" i="19"/>
  <c r="Z86" i="19"/>
  <c r="Z84" i="19"/>
  <c r="Z83" i="19"/>
  <c r="Z82" i="19"/>
  <c r="Z80" i="19"/>
  <c r="Z79" i="19"/>
  <c r="Z76" i="19"/>
  <c r="Z75" i="19"/>
  <c r="Z72" i="19"/>
  <c r="Z71" i="19"/>
  <c r="Z66" i="19"/>
  <c r="Z64" i="19"/>
  <c r="Z62" i="19"/>
  <c r="Z58" i="19"/>
  <c r="Z56" i="19"/>
  <c r="Z54" i="19"/>
  <c r="Z50" i="19"/>
  <c r="Z48" i="19"/>
  <c r="Z46" i="19"/>
  <c r="Z43" i="19"/>
  <c r="Z41" i="19"/>
  <c r="Z40" i="19"/>
  <c r="Z37" i="19"/>
  <c r="AY44" i="19"/>
  <c r="AY37" i="19"/>
  <c r="AY32" i="19"/>
  <c r="Z26" i="19"/>
  <c r="Z23" i="19"/>
  <c r="Z21" i="19"/>
  <c r="AB13" i="19"/>
  <c r="AB17" i="19"/>
  <c r="AB16" i="19"/>
  <c r="Z10" i="19"/>
  <c r="AY8" i="19"/>
  <c r="C17" i="19"/>
  <c r="Q21" i="19"/>
  <c r="Q22" i="19"/>
  <c r="Q23" i="19"/>
  <c r="Q24" i="19"/>
  <c r="Q25" i="19"/>
  <c r="Q26" i="19"/>
  <c r="Q27" i="19"/>
  <c r="Q28" i="19"/>
  <c r="Q29" i="19"/>
  <c r="Q30" i="19"/>
  <c r="Q31" i="19"/>
  <c r="Q32" i="19"/>
  <c r="Q33" i="19"/>
  <c r="Q34" i="19"/>
  <c r="Q35" i="19"/>
  <c r="Q36" i="19"/>
  <c r="J37" i="19"/>
  <c r="Q37" i="19"/>
  <c r="Q38" i="19"/>
  <c r="Q39" i="19"/>
  <c r="J40" i="19"/>
  <c r="Q40" i="19"/>
  <c r="J41" i="19"/>
  <c r="Q41" i="19"/>
  <c r="Q42" i="19"/>
  <c r="J43" i="19"/>
  <c r="Q43" i="19"/>
  <c r="Q44" i="19"/>
  <c r="Q45" i="19"/>
  <c r="Q46" i="19"/>
  <c r="Q47" i="19"/>
  <c r="J48" i="19"/>
  <c r="Q48" i="19"/>
  <c r="Q49" i="19"/>
  <c r="Q50" i="19"/>
  <c r="Q51" i="19"/>
  <c r="Q52" i="19"/>
  <c r="Q53" i="19"/>
  <c r="Q54" i="19"/>
  <c r="Q55" i="19"/>
  <c r="K56" i="19"/>
  <c r="Q56" i="19"/>
  <c r="Q57" i="19"/>
  <c r="Q58" i="19"/>
  <c r="Q59" i="19"/>
  <c r="Q60" i="19"/>
  <c r="Q61" i="19"/>
  <c r="Q62" i="19"/>
  <c r="Q63" i="19"/>
  <c r="J64" i="19"/>
  <c r="Q64" i="19"/>
  <c r="Q65" i="19"/>
  <c r="Q66" i="19"/>
  <c r="Q67" i="19"/>
  <c r="Q68" i="19"/>
  <c r="Q69" i="19"/>
  <c r="Q70" i="19"/>
  <c r="J71" i="19"/>
  <c r="Q71" i="19"/>
  <c r="J72" i="19"/>
  <c r="Q72" i="19"/>
  <c r="Q73" i="19"/>
  <c r="Q74" i="19"/>
  <c r="Q75" i="19"/>
  <c r="Q76" i="19"/>
  <c r="Q77" i="19"/>
  <c r="Q78" i="19"/>
  <c r="J79" i="19"/>
  <c r="Q79" i="19"/>
  <c r="K80" i="19"/>
  <c r="Q80" i="19"/>
  <c r="Q81" i="19"/>
  <c r="J82" i="19"/>
  <c r="Q82" i="19"/>
  <c r="J83" i="19"/>
  <c r="Q83" i="19"/>
  <c r="Q84" i="19"/>
  <c r="Q85" i="19"/>
  <c r="J86" i="19"/>
  <c r="Q86" i="19"/>
  <c r="J87" i="19"/>
  <c r="Q87" i="19"/>
  <c r="Q88" i="19"/>
  <c r="K89" i="19"/>
  <c r="Q89" i="19"/>
  <c r="K90" i="19"/>
  <c r="Q90" i="19"/>
  <c r="Q91" i="19"/>
  <c r="K92" i="19"/>
  <c r="Q92" i="19"/>
  <c r="K93" i="19"/>
  <c r="Q93" i="19"/>
  <c r="Q94" i="19"/>
  <c r="K95" i="19"/>
  <c r="Q95" i="19"/>
  <c r="K96" i="19"/>
  <c r="Q96" i="19"/>
  <c r="K97" i="19"/>
  <c r="Q97" i="19"/>
  <c r="Q98" i="19"/>
  <c r="Q99" i="19"/>
  <c r="K100" i="19"/>
  <c r="Q100" i="19"/>
  <c r="Q101" i="19"/>
  <c r="Q102" i="19"/>
  <c r="K103" i="19"/>
  <c r="Q103" i="19"/>
  <c r="K104" i="19"/>
  <c r="Q104" i="19"/>
  <c r="Q105" i="19"/>
  <c r="J106" i="19"/>
  <c r="Q106" i="19"/>
  <c r="J107" i="19"/>
  <c r="Q107" i="19"/>
  <c r="J108" i="19"/>
  <c r="Q108" i="19"/>
  <c r="Q109" i="19"/>
  <c r="K110" i="19"/>
  <c r="Q110" i="19"/>
  <c r="K111" i="19"/>
  <c r="Q111" i="19"/>
  <c r="K112" i="19"/>
  <c r="Q112" i="19"/>
  <c r="K113" i="19"/>
  <c r="Q113" i="19"/>
  <c r="K114" i="19"/>
  <c r="Q114" i="19"/>
  <c r="K115" i="19"/>
  <c r="Q115" i="19"/>
  <c r="K116" i="19"/>
  <c r="Q116" i="19"/>
  <c r="K117" i="19"/>
  <c r="Q117" i="19"/>
  <c r="Q118" i="19"/>
  <c r="K119" i="19"/>
  <c r="Q119" i="19"/>
  <c r="K120" i="19"/>
  <c r="Q120" i="19"/>
  <c r="K121" i="19"/>
  <c r="Q121" i="19"/>
  <c r="Q122" i="19"/>
  <c r="K123" i="19"/>
  <c r="Q123" i="19"/>
  <c r="Q124" i="19"/>
  <c r="K125" i="19"/>
  <c r="Q125" i="19"/>
  <c r="Q126" i="19"/>
  <c r="Q127" i="19"/>
  <c r="K128" i="19"/>
  <c r="Q128" i="19"/>
  <c r="K129" i="19"/>
  <c r="Q129" i="19"/>
  <c r="Q130" i="19"/>
  <c r="K131" i="19"/>
  <c r="Q131" i="19"/>
  <c r="K132" i="19"/>
  <c r="Q132" i="19"/>
  <c r="Q133" i="19"/>
  <c r="Q134" i="19"/>
  <c r="K135" i="19"/>
  <c r="Q135" i="19"/>
  <c r="K136" i="19"/>
  <c r="Q136" i="19"/>
  <c r="K137" i="19"/>
  <c r="Q137" i="19"/>
  <c r="K138" i="19"/>
  <c r="Q138" i="19"/>
  <c r="K139" i="19"/>
  <c r="Q139" i="19"/>
  <c r="K140" i="19"/>
  <c r="Q140" i="19"/>
  <c r="Q141" i="19"/>
  <c r="Q142" i="19"/>
  <c r="K143" i="19"/>
  <c r="Q143" i="19"/>
  <c r="K144" i="19"/>
  <c r="Q144" i="19"/>
  <c r="K145" i="19"/>
  <c r="Q145" i="19"/>
  <c r="K146" i="19"/>
  <c r="Q146" i="19"/>
  <c r="K147" i="19"/>
  <c r="Q147" i="19"/>
  <c r="K148" i="19"/>
  <c r="Q148" i="19"/>
  <c r="Q149" i="19"/>
  <c r="Q150" i="19"/>
  <c r="K151" i="19"/>
  <c r="Q151" i="19"/>
  <c r="K152" i="19"/>
  <c r="Q152" i="19"/>
  <c r="K153" i="19"/>
  <c r="Q153" i="19"/>
  <c r="K154" i="19"/>
  <c r="Q154" i="19"/>
  <c r="K155" i="19"/>
  <c r="Q155" i="19"/>
  <c r="K156" i="19"/>
  <c r="Q156" i="19"/>
  <c r="Q157" i="19"/>
  <c r="K158" i="19"/>
  <c r="Q158" i="19"/>
  <c r="K159" i="19"/>
  <c r="Q159" i="19"/>
  <c r="K160" i="19"/>
  <c r="Q160" i="19"/>
  <c r="K161" i="19"/>
  <c r="Q161" i="19"/>
  <c r="K162" i="19"/>
  <c r="Q162" i="19"/>
  <c r="J163" i="19"/>
  <c r="Q163" i="19"/>
  <c r="Q164" i="19"/>
  <c r="B10" i="3"/>
  <c r="E21" i="10"/>
  <c r="F21" i="10"/>
  <c r="G21" i="10"/>
  <c r="J21" i="10"/>
  <c r="Q21" i="10"/>
  <c r="E141" i="10"/>
  <c r="F141" i="10"/>
  <c r="Q141" i="10"/>
  <c r="E41" i="10"/>
  <c r="F41" i="10"/>
  <c r="E42" i="10"/>
  <c r="F42" i="10"/>
  <c r="E43" i="10"/>
  <c r="F43" i="10"/>
  <c r="E44" i="10"/>
  <c r="F44" i="10"/>
  <c r="G44" i="10"/>
  <c r="E45" i="10"/>
  <c r="F45" i="10"/>
  <c r="E46" i="10"/>
  <c r="F46" i="10"/>
  <c r="E47" i="10"/>
  <c r="F47" i="10"/>
  <c r="E48" i="10"/>
  <c r="F48" i="10"/>
  <c r="G48" i="10"/>
  <c r="E49" i="10"/>
  <c r="F49" i="10"/>
  <c r="E50" i="10"/>
  <c r="F50" i="10"/>
  <c r="G50" i="10"/>
  <c r="K50" i="10"/>
  <c r="E51" i="10"/>
  <c r="F51" i="10"/>
  <c r="E52" i="10"/>
  <c r="F52" i="10"/>
  <c r="G52" i="10"/>
  <c r="E53" i="10"/>
  <c r="F53" i="10"/>
  <c r="E54" i="10"/>
  <c r="F54" i="10"/>
  <c r="G54" i="10"/>
  <c r="E55" i="10"/>
  <c r="F55" i="10"/>
  <c r="E56" i="10"/>
  <c r="F56" i="10"/>
  <c r="E57" i="10"/>
  <c r="F57" i="10"/>
  <c r="E58" i="10"/>
  <c r="F58" i="10"/>
  <c r="G58" i="10"/>
  <c r="K58" i="10"/>
  <c r="E59" i="10"/>
  <c r="F59" i="10"/>
  <c r="E60" i="10"/>
  <c r="F60" i="10"/>
  <c r="E61" i="10"/>
  <c r="F61" i="10"/>
  <c r="E62" i="10"/>
  <c r="F62" i="10"/>
  <c r="G62" i="10"/>
  <c r="E63" i="10"/>
  <c r="F63" i="10"/>
  <c r="E64" i="10"/>
  <c r="F64" i="10"/>
  <c r="E65" i="10"/>
  <c r="F65" i="10"/>
  <c r="E66" i="10"/>
  <c r="F66" i="10"/>
  <c r="G66" i="10"/>
  <c r="K66" i="10"/>
  <c r="E67" i="10"/>
  <c r="F67" i="10"/>
  <c r="E68" i="10"/>
  <c r="F68" i="10"/>
  <c r="G68" i="10"/>
  <c r="K68" i="10"/>
  <c r="E69" i="10"/>
  <c r="F69" i="10"/>
  <c r="E70" i="10"/>
  <c r="F70" i="10"/>
  <c r="G70" i="10"/>
  <c r="E71" i="10"/>
  <c r="F71" i="10"/>
  <c r="E72" i="10"/>
  <c r="F72" i="10"/>
  <c r="G72" i="10"/>
  <c r="E73" i="10"/>
  <c r="F73" i="10"/>
  <c r="E74" i="10"/>
  <c r="F74" i="10"/>
  <c r="G74" i="10"/>
  <c r="K74" i="10"/>
  <c r="E75" i="10"/>
  <c r="F75" i="10"/>
  <c r="E76" i="10"/>
  <c r="F76" i="10"/>
  <c r="G76" i="10"/>
  <c r="E77" i="10"/>
  <c r="F77" i="10"/>
  <c r="E78" i="10"/>
  <c r="F78" i="10"/>
  <c r="G78" i="10"/>
  <c r="E79" i="10"/>
  <c r="F79" i="10"/>
  <c r="G79" i="10"/>
  <c r="K79" i="10"/>
  <c r="E80" i="10"/>
  <c r="F80" i="10"/>
  <c r="G80" i="10"/>
  <c r="E81" i="10"/>
  <c r="F81" i="10"/>
  <c r="E82" i="10"/>
  <c r="F82" i="10"/>
  <c r="G82" i="10"/>
  <c r="K82" i="10"/>
  <c r="E83" i="10"/>
  <c r="F83" i="10"/>
  <c r="E84" i="10"/>
  <c r="F84" i="10"/>
  <c r="G84" i="10"/>
  <c r="J84" i="10"/>
  <c r="E85" i="10"/>
  <c r="F85" i="10"/>
  <c r="E86" i="10"/>
  <c r="F86" i="10"/>
  <c r="G86" i="10"/>
  <c r="J86" i="10"/>
  <c r="E87" i="10"/>
  <c r="F87" i="10"/>
  <c r="E88" i="10"/>
  <c r="F88" i="10"/>
  <c r="G88" i="10"/>
  <c r="K88" i="10"/>
  <c r="E89" i="10"/>
  <c r="F89" i="10"/>
  <c r="E90" i="10"/>
  <c r="F90" i="10"/>
  <c r="G90" i="10"/>
  <c r="K90" i="10"/>
  <c r="E91" i="10"/>
  <c r="F91" i="10"/>
  <c r="E92" i="10"/>
  <c r="F92" i="10"/>
  <c r="G92" i="10"/>
  <c r="K92" i="10"/>
  <c r="E93" i="10"/>
  <c r="F93" i="10"/>
  <c r="E94" i="10"/>
  <c r="F94" i="10"/>
  <c r="E95" i="10"/>
  <c r="F95" i="10"/>
  <c r="E96" i="10"/>
  <c r="F96" i="10"/>
  <c r="E97" i="10"/>
  <c r="F97" i="10"/>
  <c r="E98" i="10"/>
  <c r="F98" i="10"/>
  <c r="G98" i="10"/>
  <c r="K98" i="10"/>
  <c r="E99" i="10"/>
  <c r="F99" i="10"/>
  <c r="E100" i="10"/>
  <c r="F100" i="10"/>
  <c r="E101" i="10"/>
  <c r="F101" i="10"/>
  <c r="E102" i="10"/>
  <c r="F102" i="10"/>
  <c r="G102" i="10"/>
  <c r="K102" i="10"/>
  <c r="E103" i="10"/>
  <c r="F103" i="10"/>
  <c r="G103" i="10"/>
  <c r="K103" i="10"/>
  <c r="E104" i="10"/>
  <c r="F104" i="10"/>
  <c r="G104" i="10"/>
  <c r="K104" i="10"/>
  <c r="E105" i="10"/>
  <c r="F105" i="10"/>
  <c r="E106" i="10"/>
  <c r="F106" i="10"/>
  <c r="G106" i="10"/>
  <c r="K106" i="10"/>
  <c r="E107" i="10"/>
  <c r="F107" i="10"/>
  <c r="E108" i="10"/>
  <c r="F108" i="10"/>
  <c r="G108" i="10"/>
  <c r="K108" i="10"/>
  <c r="E109" i="10"/>
  <c r="F109" i="10"/>
  <c r="E110" i="10"/>
  <c r="F110" i="10"/>
  <c r="G110" i="10"/>
  <c r="K110" i="10"/>
  <c r="E111" i="10"/>
  <c r="F111" i="10"/>
  <c r="G111" i="10"/>
  <c r="K111" i="10"/>
  <c r="E112" i="10"/>
  <c r="F112" i="10"/>
  <c r="G112" i="10"/>
  <c r="K112" i="10"/>
  <c r="E113" i="10"/>
  <c r="F113" i="10"/>
  <c r="E114" i="10"/>
  <c r="F114" i="10"/>
  <c r="G114" i="10"/>
  <c r="K114" i="10"/>
  <c r="E115" i="10"/>
  <c r="F115" i="10"/>
  <c r="E116" i="10"/>
  <c r="F116" i="10"/>
  <c r="E117" i="10"/>
  <c r="F117" i="10"/>
  <c r="E118" i="10"/>
  <c r="F118" i="10"/>
  <c r="G118" i="10"/>
  <c r="K118" i="10"/>
  <c r="E119" i="10"/>
  <c r="F119" i="10"/>
  <c r="G119" i="10"/>
  <c r="K119" i="10"/>
  <c r="E120" i="10"/>
  <c r="F120" i="10"/>
  <c r="G120" i="10"/>
  <c r="K120" i="10"/>
  <c r="E121" i="10"/>
  <c r="F121" i="10"/>
  <c r="E122" i="10"/>
  <c r="F122" i="10"/>
  <c r="G122" i="10"/>
  <c r="K122" i="10"/>
  <c r="E123" i="10"/>
  <c r="F123" i="10"/>
  <c r="E124" i="10"/>
  <c r="F124" i="10"/>
  <c r="E125" i="10"/>
  <c r="F125" i="10"/>
  <c r="E126" i="10"/>
  <c r="F126" i="10"/>
  <c r="G126" i="10"/>
  <c r="K126" i="10"/>
  <c r="E127" i="10"/>
  <c r="F127" i="10"/>
  <c r="G127" i="10"/>
  <c r="K127" i="10"/>
  <c r="E128" i="10"/>
  <c r="F128" i="10"/>
  <c r="G128" i="10"/>
  <c r="K128" i="10"/>
  <c r="E129" i="10"/>
  <c r="F129" i="10"/>
  <c r="E130" i="10"/>
  <c r="F130" i="10"/>
  <c r="G130" i="10"/>
  <c r="K130" i="10"/>
  <c r="E131" i="10"/>
  <c r="F131" i="10"/>
  <c r="E132" i="10"/>
  <c r="F132" i="10"/>
  <c r="E133" i="10"/>
  <c r="F133" i="10"/>
  <c r="E134" i="10"/>
  <c r="F134" i="10"/>
  <c r="G134" i="10"/>
  <c r="K134" i="10"/>
  <c r="E135" i="10"/>
  <c r="F135" i="10"/>
  <c r="G135" i="10"/>
  <c r="K135" i="10"/>
  <c r="E136" i="10"/>
  <c r="F136" i="10"/>
  <c r="G136" i="10"/>
  <c r="K136" i="10"/>
  <c r="E137" i="10"/>
  <c r="F137" i="10"/>
  <c r="E138" i="10"/>
  <c r="F138" i="10"/>
  <c r="G138" i="10"/>
  <c r="K138" i="10"/>
  <c r="E139" i="10"/>
  <c r="F139" i="10"/>
  <c r="E140" i="10"/>
  <c r="F140" i="10"/>
  <c r="G140" i="10"/>
  <c r="J140" i="10"/>
  <c r="E9" i="10"/>
  <c r="D9" i="10"/>
  <c r="E25" i="10"/>
  <c r="F25" i="10"/>
  <c r="G25" i="10"/>
  <c r="E24" i="10"/>
  <c r="F24" i="10"/>
  <c r="G24" i="10"/>
  <c r="J24" i="10"/>
  <c r="E23" i="10"/>
  <c r="F23" i="10"/>
  <c r="E22" i="10"/>
  <c r="F22" i="10"/>
  <c r="Q140" i="10"/>
  <c r="Q139" i="10"/>
  <c r="Q138" i="10"/>
  <c r="Q137" i="10"/>
  <c r="Q136" i="10"/>
  <c r="Q135" i="10"/>
  <c r="Q134" i="10"/>
  <c r="Q133" i="10"/>
  <c r="Q132" i="10"/>
  <c r="Q131" i="10"/>
  <c r="Q130" i="10"/>
  <c r="Q129" i="10"/>
  <c r="Q128" i="10"/>
  <c r="Q127" i="10"/>
  <c r="Q126" i="10"/>
  <c r="Q125" i="10"/>
  <c r="Q124" i="10"/>
  <c r="Q123" i="10"/>
  <c r="Q122" i="10"/>
  <c r="Q121" i="10"/>
  <c r="Q120" i="10"/>
  <c r="Q119" i="10"/>
  <c r="Q118" i="10"/>
  <c r="Q117" i="10"/>
  <c r="Q116" i="10"/>
  <c r="Q115" i="10"/>
  <c r="Q114" i="10"/>
  <c r="Q113" i="10"/>
  <c r="Q112" i="10"/>
  <c r="Q111" i="10"/>
  <c r="Q110" i="10"/>
  <c r="Q109" i="10"/>
  <c r="Q108" i="10"/>
  <c r="Q107" i="10"/>
  <c r="Q106" i="10"/>
  <c r="Q105" i="10"/>
  <c r="Q104" i="10"/>
  <c r="Q103" i="10"/>
  <c r="Q102" i="10"/>
  <c r="Q101" i="10"/>
  <c r="Q100" i="10"/>
  <c r="Q99" i="10"/>
  <c r="Q98" i="10"/>
  <c r="Q97" i="10"/>
  <c r="Q96" i="10"/>
  <c r="Q95" i="10"/>
  <c r="Q94" i="10"/>
  <c r="Q93" i="10"/>
  <c r="Q92" i="10"/>
  <c r="Q91" i="10"/>
  <c r="Q90" i="10"/>
  <c r="Q89" i="10"/>
  <c r="Q88" i="10"/>
  <c r="Q87" i="10"/>
  <c r="Q86" i="10"/>
  <c r="Q85" i="10"/>
  <c r="Q84" i="10"/>
  <c r="Q83" i="10"/>
  <c r="Q82" i="10"/>
  <c r="Q81" i="10"/>
  <c r="Q80" i="10"/>
  <c r="K80" i="10"/>
  <c r="Q79" i="10"/>
  <c r="Q78" i="10"/>
  <c r="K78" i="10"/>
  <c r="Q77" i="10"/>
  <c r="Q76" i="10"/>
  <c r="K76" i="10"/>
  <c r="Q75" i="10"/>
  <c r="Q74" i="10"/>
  <c r="Q73" i="10"/>
  <c r="Q72" i="10"/>
  <c r="K72" i="10"/>
  <c r="Q71" i="10"/>
  <c r="Q70" i="10"/>
  <c r="K70" i="10"/>
  <c r="Q69" i="10"/>
  <c r="Q68" i="10"/>
  <c r="Q67" i="10"/>
  <c r="Q66" i="10"/>
  <c r="Q65" i="10"/>
  <c r="Q64" i="10"/>
  <c r="Q63" i="10"/>
  <c r="Q62" i="10"/>
  <c r="J62" i="10"/>
  <c r="Q61" i="10"/>
  <c r="Q60" i="10"/>
  <c r="Q59" i="10"/>
  <c r="Q58" i="10"/>
  <c r="Q57" i="10"/>
  <c r="Q56" i="10"/>
  <c r="Q55" i="10"/>
  <c r="Q54" i="10"/>
  <c r="K54" i="10"/>
  <c r="Q53" i="10"/>
  <c r="Q52" i="10"/>
  <c r="K52" i="10"/>
  <c r="Q51" i="10"/>
  <c r="Q50" i="10"/>
  <c r="Q49" i="10"/>
  <c r="Q48" i="10"/>
  <c r="J48" i="10"/>
  <c r="Q47" i="10"/>
  <c r="Q46" i="10"/>
  <c r="Q45" i="10"/>
  <c r="Q44" i="10"/>
  <c r="K44" i="10"/>
  <c r="Q43" i="10"/>
  <c r="Q42" i="10"/>
  <c r="Q41" i="10"/>
  <c r="E40" i="10"/>
  <c r="F40" i="10"/>
  <c r="Q40" i="10"/>
  <c r="E39" i="10"/>
  <c r="F39" i="10"/>
  <c r="Q39" i="10"/>
  <c r="E38" i="10"/>
  <c r="F38" i="10"/>
  <c r="Q38" i="10"/>
  <c r="E37" i="10"/>
  <c r="F37" i="10"/>
  <c r="Q37" i="10"/>
  <c r="E36" i="10"/>
  <c r="F36" i="10"/>
  <c r="Q36" i="10"/>
  <c r="E35" i="10"/>
  <c r="F35" i="10"/>
  <c r="Q35" i="10"/>
  <c r="E34" i="10"/>
  <c r="F34" i="10"/>
  <c r="Q34" i="10"/>
  <c r="E33" i="10"/>
  <c r="F33" i="10"/>
  <c r="Q33" i="10"/>
  <c r="E32" i="10"/>
  <c r="F32" i="10"/>
  <c r="Q32" i="10"/>
  <c r="E31" i="10"/>
  <c r="F31" i="10"/>
  <c r="Q31" i="10"/>
  <c r="E30" i="10"/>
  <c r="F30" i="10"/>
  <c r="Q30" i="10"/>
  <c r="E29" i="10"/>
  <c r="F29" i="10"/>
  <c r="Q29" i="10"/>
  <c r="E28" i="10"/>
  <c r="F28" i="10"/>
  <c r="Q28" i="10"/>
  <c r="E27" i="10"/>
  <c r="F27" i="10"/>
  <c r="Q27" i="10"/>
  <c r="E26" i="10"/>
  <c r="F26" i="10"/>
  <c r="Q26" i="10"/>
  <c r="Q25" i="10"/>
  <c r="J25" i="10"/>
  <c r="Q24" i="10"/>
  <c r="Q23" i="10"/>
  <c r="Q22" i="10"/>
  <c r="Q249" i="14"/>
  <c r="Q248" i="14"/>
  <c r="Q247" i="14"/>
  <c r="Q246" i="14"/>
  <c r="Q245" i="14"/>
  <c r="Q244" i="14"/>
  <c r="Q243" i="14"/>
  <c r="Q242" i="14"/>
  <c r="Q241" i="14"/>
  <c r="Q240" i="14"/>
  <c r="Q239" i="14"/>
  <c r="Q238" i="14"/>
  <c r="Q237" i="14"/>
  <c r="Q236" i="14"/>
  <c r="Q235" i="14"/>
  <c r="Q234" i="14"/>
  <c r="Q233" i="14"/>
  <c r="Q232" i="14"/>
  <c r="Q231" i="14"/>
  <c r="Q230" i="14"/>
  <c r="Q229" i="14"/>
  <c r="Q228" i="14"/>
  <c r="Q227" i="14"/>
  <c r="Q226" i="14"/>
  <c r="Q225" i="14"/>
  <c r="Q224" i="14"/>
  <c r="Q223" i="14"/>
  <c r="Q222" i="14"/>
  <c r="Q221" i="14"/>
  <c r="Q220" i="14"/>
  <c r="Q219" i="14"/>
  <c r="Q218" i="14"/>
  <c r="Q217" i="14"/>
  <c r="Q216" i="14"/>
  <c r="Q215" i="14"/>
  <c r="Q214" i="14"/>
  <c r="Q213" i="14"/>
  <c r="Q212" i="14"/>
  <c r="Q211" i="14"/>
  <c r="Q210" i="14"/>
  <c r="Q209" i="14"/>
  <c r="Q208" i="14"/>
  <c r="Q207" i="14"/>
  <c r="Q206" i="14"/>
  <c r="Q205" i="14"/>
  <c r="Q204" i="14"/>
  <c r="Q203" i="14"/>
  <c r="Q202" i="14"/>
  <c r="Q201" i="14"/>
  <c r="Q200" i="14"/>
  <c r="Q199" i="14"/>
  <c r="Q198" i="14"/>
  <c r="Q197" i="14"/>
  <c r="Q196" i="14"/>
  <c r="Q195" i="14"/>
  <c r="Q194" i="14"/>
  <c r="Q193" i="14"/>
  <c r="Q192" i="14"/>
  <c r="Q191" i="14"/>
  <c r="Q190" i="14"/>
  <c r="Q189" i="14"/>
  <c r="Q188" i="14"/>
  <c r="Q187" i="14"/>
  <c r="Q186" i="14"/>
  <c r="Q185" i="14"/>
  <c r="Q184" i="14"/>
  <c r="Q183" i="14"/>
  <c r="Q182" i="14"/>
  <c r="Q181" i="14"/>
  <c r="Q180" i="14"/>
  <c r="Q179" i="14"/>
  <c r="Q178" i="14"/>
  <c r="Q177" i="14"/>
  <c r="Q176" i="14"/>
  <c r="Q175" i="14"/>
  <c r="Q174" i="14"/>
  <c r="Q173" i="14"/>
  <c r="Q172" i="14"/>
  <c r="Q171" i="14"/>
  <c r="Q170" i="14"/>
  <c r="Q169" i="14"/>
  <c r="Q168" i="14"/>
  <c r="Q167" i="14"/>
  <c r="Q166" i="14"/>
  <c r="Q165" i="14"/>
  <c r="Q164" i="14"/>
  <c r="Q163" i="14"/>
  <c r="Q162" i="14"/>
  <c r="Q161" i="14"/>
  <c r="Q160" i="14"/>
  <c r="Q159" i="14"/>
  <c r="Q158" i="14"/>
  <c r="Q157" i="14"/>
  <c r="Q156" i="14"/>
  <c r="Q155" i="14"/>
  <c r="Q154" i="14"/>
  <c r="Q153" i="14"/>
  <c r="Q152" i="14"/>
  <c r="Q151" i="14"/>
  <c r="Q150" i="14"/>
  <c r="Q149" i="14"/>
  <c r="Q148" i="14"/>
  <c r="Q147" i="14"/>
  <c r="Q146" i="14"/>
  <c r="Q145" i="14"/>
  <c r="Q144" i="14"/>
  <c r="Q143" i="14"/>
  <c r="Q142" i="14"/>
  <c r="Q141" i="14"/>
  <c r="Q140" i="14"/>
  <c r="Q139" i="14"/>
  <c r="Q138" i="14"/>
  <c r="Q137" i="14"/>
  <c r="Q136" i="14"/>
  <c r="Q135" i="14"/>
  <c r="Q134" i="14"/>
  <c r="Q133" i="14"/>
  <c r="Q132" i="14"/>
  <c r="Q131" i="14"/>
  <c r="Q130" i="14"/>
  <c r="Q129" i="14"/>
  <c r="Q128" i="14"/>
  <c r="Q127" i="14"/>
  <c r="Q126" i="14"/>
  <c r="Q125" i="14"/>
  <c r="Q124" i="14"/>
  <c r="Q123" i="14"/>
  <c r="Q122" i="14"/>
  <c r="Q121" i="14"/>
  <c r="Q120" i="14"/>
  <c r="Q119" i="14"/>
  <c r="Q118" i="14"/>
  <c r="Q117" i="14"/>
  <c r="Q116" i="14"/>
  <c r="Q115" i="14"/>
  <c r="Q114" i="14"/>
  <c r="Q113" i="14"/>
  <c r="Q112" i="14"/>
  <c r="Q111" i="14"/>
  <c r="Q110" i="14"/>
  <c r="Q109" i="14"/>
  <c r="Q108" i="14"/>
  <c r="Q107" i="14"/>
  <c r="E106" i="14"/>
  <c r="F106" i="14" s="1"/>
  <c r="Q106" i="14"/>
  <c r="E105" i="14"/>
  <c r="F105" i="14" s="1"/>
  <c r="Q105" i="14"/>
  <c r="E104" i="14"/>
  <c r="F104" i="14" s="1"/>
  <c r="G104" i="14" s="1"/>
  <c r="J104" i="14" s="1"/>
  <c r="Q104" i="14"/>
  <c r="E103" i="14"/>
  <c r="F103" i="14" s="1"/>
  <c r="Q103" i="14"/>
  <c r="E102" i="14"/>
  <c r="F102" i="14" s="1"/>
  <c r="Q102" i="14"/>
  <c r="E101" i="14"/>
  <c r="F101" i="14" s="1"/>
  <c r="G101" i="14" s="1"/>
  <c r="J101" i="14" s="1"/>
  <c r="Q101" i="14"/>
  <c r="E100" i="14"/>
  <c r="F100" i="14" s="1"/>
  <c r="G100" i="14" s="1"/>
  <c r="J100" i="14" s="1"/>
  <c r="Q100" i="14"/>
  <c r="E99" i="14"/>
  <c r="F99" i="14" s="1"/>
  <c r="G99" i="14" s="1"/>
  <c r="I99" i="14" s="1"/>
  <c r="Q99" i="14"/>
  <c r="E98" i="14"/>
  <c r="F98" i="14" s="1"/>
  <c r="Q98" i="14"/>
  <c r="E97" i="14"/>
  <c r="F97" i="14" s="1"/>
  <c r="Q97" i="14"/>
  <c r="E96" i="14"/>
  <c r="F96" i="14" s="1"/>
  <c r="Q96" i="14"/>
  <c r="E95" i="14"/>
  <c r="F95" i="14" s="1"/>
  <c r="Q95" i="14"/>
  <c r="E94" i="14"/>
  <c r="F94" i="14" s="1"/>
  <c r="Q94" i="14"/>
  <c r="E93" i="14"/>
  <c r="F93" i="14" s="1"/>
  <c r="Q93" i="14"/>
  <c r="E92" i="14"/>
  <c r="F92" i="14" s="1"/>
  <c r="Q92" i="14"/>
  <c r="E91" i="14"/>
  <c r="F91" i="14"/>
  <c r="G91" i="14" s="1"/>
  <c r="I91" i="14" s="1"/>
  <c r="Q91" i="14"/>
  <c r="E90" i="14"/>
  <c r="F90" i="14" s="1"/>
  <c r="G90" i="14" s="1"/>
  <c r="I90" i="14" s="1"/>
  <c r="Q90" i="14"/>
  <c r="E89" i="14"/>
  <c r="F89" i="14" s="1"/>
  <c r="G89" i="14" s="1"/>
  <c r="Q89" i="14"/>
  <c r="E88" i="14"/>
  <c r="F88" i="14" s="1"/>
  <c r="Q88" i="14"/>
  <c r="E87" i="14"/>
  <c r="F87" i="14" s="1"/>
  <c r="G87" i="14" s="1"/>
  <c r="I87" i="14" s="1"/>
  <c r="Q87" i="14"/>
  <c r="E86" i="14"/>
  <c r="F86" i="14" s="1"/>
  <c r="Q86" i="14"/>
  <c r="E85" i="14"/>
  <c r="F85" i="14" s="1"/>
  <c r="G85" i="14" s="1"/>
  <c r="I85" i="14" s="1"/>
  <c r="Q85" i="14"/>
  <c r="E84" i="14"/>
  <c r="F84" i="14" s="1"/>
  <c r="G84" i="14" s="1"/>
  <c r="I84" i="14" s="1"/>
  <c r="Q84" i="14"/>
  <c r="E83" i="14"/>
  <c r="F83" i="14" s="1"/>
  <c r="Q83" i="14"/>
  <c r="E82" i="14"/>
  <c r="F82" i="14" s="1"/>
  <c r="Q82" i="14"/>
  <c r="E81" i="14"/>
  <c r="F81" i="14" s="1"/>
  <c r="G81" i="14" s="1"/>
  <c r="I81" i="14" s="1"/>
  <c r="Q81" i="14"/>
  <c r="E80" i="14"/>
  <c r="F80" i="14" s="1"/>
  <c r="Q80" i="14"/>
  <c r="E79" i="14"/>
  <c r="F79" i="14" s="1"/>
  <c r="G79" i="14" s="1"/>
  <c r="I79" i="14" s="1"/>
  <c r="Q79" i="14"/>
  <c r="E78" i="14"/>
  <c r="F78" i="14" s="1"/>
  <c r="Q78" i="14"/>
  <c r="E77" i="14"/>
  <c r="F77" i="14" s="1"/>
  <c r="G77" i="14" s="1"/>
  <c r="I77" i="14" s="1"/>
  <c r="Q77" i="14"/>
  <c r="E76" i="14"/>
  <c r="F76" i="14" s="1"/>
  <c r="Q76" i="14"/>
  <c r="E75" i="14"/>
  <c r="F75" i="14" s="1"/>
  <c r="Q75" i="14"/>
  <c r="E74" i="14"/>
  <c r="F74" i="14" s="1"/>
  <c r="Q74" i="14"/>
  <c r="E73" i="14"/>
  <c r="F73" i="14" s="1"/>
  <c r="G73" i="14" s="1"/>
  <c r="I73" i="14" s="1"/>
  <c r="Q73" i="14"/>
  <c r="E72" i="14"/>
  <c r="F72" i="14" s="1"/>
  <c r="Q72" i="14"/>
  <c r="E71" i="14"/>
  <c r="F71" i="14" s="1"/>
  <c r="G71" i="14" s="1"/>
  <c r="I71" i="14" s="1"/>
  <c r="Q71" i="14"/>
  <c r="E70" i="14"/>
  <c r="F70" i="14" s="1"/>
  <c r="Q70" i="14"/>
  <c r="E69" i="14"/>
  <c r="F69" i="14" s="1"/>
  <c r="G69" i="14" s="1"/>
  <c r="I69" i="14" s="1"/>
  <c r="Q69" i="14"/>
  <c r="E68" i="14"/>
  <c r="F68" i="14" s="1"/>
  <c r="Q68" i="14"/>
  <c r="E67" i="14"/>
  <c r="F67" i="14" s="1"/>
  <c r="Q67" i="14"/>
  <c r="E66" i="14"/>
  <c r="F66" i="14" s="1"/>
  <c r="Q66" i="14"/>
  <c r="E65" i="14"/>
  <c r="F65" i="14" s="1"/>
  <c r="G65" i="14" s="1"/>
  <c r="I65" i="14" s="1"/>
  <c r="Q65" i="14"/>
  <c r="E64" i="14"/>
  <c r="F64" i="14" s="1"/>
  <c r="Q64" i="14"/>
  <c r="E63" i="14"/>
  <c r="F63" i="14" s="1"/>
  <c r="Q63" i="14"/>
  <c r="E62" i="14"/>
  <c r="F62" i="14" s="1"/>
  <c r="Q62" i="14"/>
  <c r="E61" i="14"/>
  <c r="F61" i="14" s="1"/>
  <c r="G61" i="14" s="1"/>
  <c r="I61" i="14" s="1"/>
  <c r="Q61" i="14"/>
  <c r="E60" i="14"/>
  <c r="F60" i="14" s="1"/>
  <c r="G60" i="14" s="1"/>
  <c r="I60" i="14" s="1"/>
  <c r="Q60" i="14"/>
  <c r="E59" i="14"/>
  <c r="F59" i="14" s="1"/>
  <c r="Q59" i="14"/>
  <c r="E58" i="14"/>
  <c r="F58" i="14" s="1"/>
  <c r="Q58" i="14"/>
  <c r="E57" i="14"/>
  <c r="F57" i="14" s="1"/>
  <c r="G57" i="14" s="1"/>
  <c r="I57" i="14" s="1"/>
  <c r="Q57" i="14"/>
  <c r="E56" i="14"/>
  <c r="F56" i="14" s="1"/>
  <c r="G56" i="14" s="1"/>
  <c r="I56" i="14" s="1"/>
  <c r="Q56" i="14"/>
  <c r="E55" i="14"/>
  <c r="F55" i="14" s="1"/>
  <c r="Q55" i="14"/>
  <c r="E54" i="14"/>
  <c r="F54" i="14" s="1"/>
  <c r="G54" i="14" s="1"/>
  <c r="J54" i="14" s="1"/>
  <c r="Q54" i="14"/>
  <c r="E53" i="14"/>
  <c r="F53" i="14" s="1"/>
  <c r="Q53" i="14"/>
  <c r="E52" i="14"/>
  <c r="F52" i="14" s="1"/>
  <c r="Q52" i="14"/>
  <c r="E51" i="14"/>
  <c r="F51" i="14" s="1"/>
  <c r="Q51" i="14"/>
  <c r="E50" i="14"/>
  <c r="F50" i="14"/>
  <c r="G50" i="14" s="1"/>
  <c r="J50" i="14" s="1"/>
  <c r="Q50" i="14"/>
  <c r="E49" i="14"/>
  <c r="F49" i="14" s="1"/>
  <c r="G49" i="14" s="1"/>
  <c r="J49" i="14" s="1"/>
  <c r="Q49" i="14"/>
  <c r="E48" i="14"/>
  <c r="F48" i="14" s="1"/>
  <c r="Q48" i="14"/>
  <c r="E47" i="14"/>
  <c r="F47" i="14" s="1"/>
  <c r="G47" i="14" s="1"/>
  <c r="J47" i="14" s="1"/>
  <c r="Q47" i="14"/>
  <c r="E46" i="14"/>
  <c r="F46" i="14" s="1"/>
  <c r="Q46" i="14"/>
  <c r="E45" i="14"/>
  <c r="F45" i="14" s="1"/>
  <c r="Q45" i="14"/>
  <c r="E44" i="14"/>
  <c r="F44" i="14" s="1"/>
  <c r="Q44" i="14"/>
  <c r="E43" i="14"/>
  <c r="F43" i="14" s="1"/>
  <c r="G43" i="14" s="1"/>
  <c r="I43" i="14" s="1"/>
  <c r="Q43" i="14"/>
  <c r="E42" i="14"/>
  <c r="F42" i="14"/>
  <c r="Q42" i="14"/>
  <c r="E41" i="14"/>
  <c r="F41" i="14" s="1"/>
  <c r="Q41" i="14"/>
  <c r="E40" i="14"/>
  <c r="F40" i="14" s="1"/>
  <c r="Q40" i="14"/>
  <c r="E39" i="14"/>
  <c r="F39" i="14" s="1"/>
  <c r="G39" i="14" s="1"/>
  <c r="I39" i="14" s="1"/>
  <c r="Q39" i="14"/>
  <c r="E38" i="14"/>
  <c r="F38" i="14" s="1"/>
  <c r="Q38" i="14"/>
  <c r="E37" i="14"/>
  <c r="F37" i="14" s="1"/>
  <c r="Q37" i="14"/>
  <c r="E36" i="14"/>
  <c r="F36" i="14" s="1"/>
  <c r="Q36" i="14"/>
  <c r="E35" i="14"/>
  <c r="F35" i="14" s="1"/>
  <c r="Q35" i="14"/>
  <c r="E34" i="14"/>
  <c r="F34" i="14" s="1"/>
  <c r="G34" i="14" s="1"/>
  <c r="I34" i="14" s="1"/>
  <c r="Q34" i="14"/>
  <c r="E33" i="14"/>
  <c r="F33" i="14" s="1"/>
  <c r="Q33" i="14"/>
  <c r="E32" i="14"/>
  <c r="F32" i="14" s="1"/>
  <c r="Q32" i="14"/>
  <c r="E31" i="14"/>
  <c r="F31" i="14" s="1"/>
  <c r="G31" i="14" s="1"/>
  <c r="Q31" i="14"/>
  <c r="E30" i="14"/>
  <c r="F30" i="14" s="1"/>
  <c r="Q30" i="14"/>
  <c r="E29" i="14"/>
  <c r="F29" i="14" s="1"/>
  <c r="Q29" i="14"/>
  <c r="E28" i="14"/>
  <c r="F28" i="14" s="1"/>
  <c r="Q28" i="14"/>
  <c r="E27" i="14"/>
  <c r="F27" i="14" s="1"/>
  <c r="G27" i="14" s="1"/>
  <c r="H27" i="14" s="1"/>
  <c r="Q27" i="14"/>
  <c r="E26" i="14"/>
  <c r="F26" i="14"/>
  <c r="Q26" i="14"/>
  <c r="E25" i="14"/>
  <c r="F25" i="14" s="1"/>
  <c r="Q25" i="14"/>
  <c r="E24" i="14"/>
  <c r="F24" i="14" s="1"/>
  <c r="U24" i="14"/>
  <c r="Q24" i="14"/>
  <c r="E23" i="14"/>
  <c r="F23" i="14" s="1"/>
  <c r="Q23" i="14"/>
  <c r="E22" i="14"/>
  <c r="F22" i="14" s="1"/>
  <c r="Q22" i="14"/>
  <c r="E21" i="14"/>
  <c r="F21" i="14" s="1"/>
  <c r="Q21" i="14"/>
  <c r="E118" i="15"/>
  <c r="E119" i="15"/>
  <c r="E120" i="15"/>
  <c r="E121" i="15"/>
  <c r="E122" i="15"/>
  <c r="E123" i="15"/>
  <c r="E124" i="15"/>
  <c r="E125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94" i="15"/>
  <c r="E195" i="15"/>
  <c r="E196" i="15"/>
  <c r="E197" i="15"/>
  <c r="E198" i="15"/>
  <c r="E199" i="15"/>
  <c r="E200" i="15"/>
  <c r="E140" i="15"/>
  <c r="E141" i="15"/>
  <c r="E142" i="15"/>
  <c r="E143" i="15"/>
  <c r="E144" i="15"/>
  <c r="E145" i="15"/>
  <c r="E146" i="15"/>
  <c r="E147" i="15"/>
  <c r="E148" i="15"/>
  <c r="E149" i="15"/>
  <c r="E201" i="15"/>
  <c r="E150" i="15"/>
  <c r="E151" i="15"/>
  <c r="E202" i="15"/>
  <c r="E203" i="15"/>
  <c r="E152" i="15"/>
  <c r="E204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205" i="15"/>
  <c r="E206" i="15"/>
  <c r="E207" i="15"/>
  <c r="E208" i="15"/>
  <c r="E167" i="15"/>
  <c r="E209" i="15"/>
  <c r="E210" i="15"/>
  <c r="E211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4" i="15"/>
  <c r="E185" i="15"/>
  <c r="E212" i="15"/>
  <c r="E186" i="15"/>
  <c r="E187" i="15"/>
  <c r="E188" i="15"/>
  <c r="E189" i="15"/>
  <c r="E190" i="15"/>
  <c r="E213" i="15"/>
  <c r="E191" i="15"/>
  <c r="E192" i="15"/>
  <c r="E193" i="15"/>
  <c r="E214" i="15"/>
  <c r="E139" i="15"/>
  <c r="E215" i="15"/>
  <c r="E216" i="15"/>
  <c r="E217" i="15"/>
  <c r="E218" i="15"/>
  <c r="E219" i="15"/>
  <c r="E220" i="15"/>
  <c r="E221" i="15"/>
  <c r="E222" i="15"/>
  <c r="E223" i="15"/>
  <c r="E224" i="15"/>
  <c r="E225" i="15"/>
  <c r="E226" i="15"/>
  <c r="E227" i="15"/>
  <c r="E228" i="15"/>
  <c r="E229" i="15"/>
  <c r="E230" i="15"/>
  <c r="E183" i="15"/>
  <c r="E231" i="15"/>
  <c r="E232" i="15"/>
  <c r="E233" i="15"/>
  <c r="E234" i="15"/>
  <c r="E235" i="15"/>
  <c r="E236" i="15"/>
  <c r="E237" i="15"/>
  <c r="E238" i="15"/>
  <c r="E117" i="15"/>
  <c r="C12" i="15"/>
  <c r="E12" i="15"/>
  <c r="E22" i="1"/>
  <c r="C13" i="15"/>
  <c r="E27" i="1"/>
  <c r="E13" i="15"/>
  <c r="C14" i="15"/>
  <c r="E29" i="1"/>
  <c r="E14" i="15"/>
  <c r="C15" i="15"/>
  <c r="E15" i="15"/>
  <c r="E30" i="1"/>
  <c r="C16" i="15"/>
  <c r="E16" i="15"/>
  <c r="E31" i="1"/>
  <c r="C17" i="15"/>
  <c r="E32" i="1"/>
  <c r="E17" i="15"/>
  <c r="C18" i="15"/>
  <c r="E33" i="1"/>
  <c r="E18" i="15"/>
  <c r="C19" i="15"/>
  <c r="E19" i="15"/>
  <c r="E34" i="1"/>
  <c r="C20" i="15"/>
  <c r="E35" i="1"/>
  <c r="C21" i="15"/>
  <c r="E36" i="1"/>
  <c r="E21" i="15"/>
  <c r="C22" i="15"/>
  <c r="E22" i="15"/>
  <c r="E37" i="1"/>
  <c r="C23" i="15"/>
  <c r="E38" i="1"/>
  <c r="C24" i="15"/>
  <c r="E39" i="1"/>
  <c r="C25" i="15"/>
  <c r="E25" i="15"/>
  <c r="E40" i="1"/>
  <c r="C26" i="15"/>
  <c r="E41" i="1"/>
  <c r="E26" i="15"/>
  <c r="C27" i="15"/>
  <c r="E42" i="1"/>
  <c r="C28" i="15"/>
  <c r="E28" i="15"/>
  <c r="E43" i="1"/>
  <c r="C29" i="15"/>
  <c r="E29" i="15"/>
  <c r="E44" i="1"/>
  <c r="C30" i="15"/>
  <c r="E45" i="1"/>
  <c r="E30" i="15"/>
  <c r="C31" i="15"/>
  <c r="E31" i="15"/>
  <c r="E46" i="1"/>
  <c r="C32" i="15"/>
  <c r="E32" i="15"/>
  <c r="E47" i="1"/>
  <c r="C33" i="15"/>
  <c r="E48" i="1"/>
  <c r="E33" i="15"/>
  <c r="C34" i="15"/>
  <c r="E34" i="15"/>
  <c r="E49" i="1"/>
  <c r="C35" i="15"/>
  <c r="E35" i="15"/>
  <c r="E50" i="1"/>
  <c r="C36" i="15"/>
  <c r="E51" i="1"/>
  <c r="C37" i="15"/>
  <c r="E52" i="1"/>
  <c r="E37" i="15"/>
  <c r="C38" i="15"/>
  <c r="E38" i="15"/>
  <c r="E53" i="1"/>
  <c r="C39" i="15"/>
  <c r="E54" i="1"/>
  <c r="C40" i="15"/>
  <c r="E55" i="1"/>
  <c r="C41" i="15"/>
  <c r="E41" i="15"/>
  <c r="E56" i="1"/>
  <c r="C42" i="15"/>
  <c r="E57" i="1"/>
  <c r="E42" i="15"/>
  <c r="C43" i="15"/>
  <c r="E58" i="1"/>
  <c r="C44" i="15"/>
  <c r="E44" i="15"/>
  <c r="E59" i="1"/>
  <c r="C45" i="15"/>
  <c r="E45" i="15"/>
  <c r="E60" i="1"/>
  <c r="C46" i="15"/>
  <c r="E61" i="1"/>
  <c r="E46" i="15"/>
  <c r="C47" i="15"/>
  <c r="E47" i="15"/>
  <c r="E62" i="1"/>
  <c r="C48" i="15"/>
  <c r="E48" i="15"/>
  <c r="E63" i="1"/>
  <c r="C49" i="15"/>
  <c r="E64" i="1"/>
  <c r="E49" i="15"/>
  <c r="C50" i="15"/>
  <c r="E50" i="15"/>
  <c r="E65" i="1"/>
  <c r="C51" i="15"/>
  <c r="E51" i="15"/>
  <c r="E66" i="1"/>
  <c r="C52" i="15"/>
  <c r="E67" i="1"/>
  <c r="C53" i="15"/>
  <c r="E68" i="1"/>
  <c r="E53" i="15"/>
  <c r="C54" i="15"/>
  <c r="E54" i="15"/>
  <c r="E69" i="1"/>
  <c r="C55" i="15"/>
  <c r="E70" i="1"/>
  <c r="C56" i="15"/>
  <c r="E71" i="1"/>
  <c r="C57" i="15"/>
  <c r="E57" i="15"/>
  <c r="E72" i="1"/>
  <c r="C58" i="15"/>
  <c r="E73" i="1"/>
  <c r="E58" i="15"/>
  <c r="C59" i="15"/>
  <c r="E74" i="1"/>
  <c r="C60" i="15"/>
  <c r="E60" i="15"/>
  <c r="E75" i="1"/>
  <c r="C61" i="15"/>
  <c r="E61" i="15"/>
  <c r="E76" i="1"/>
  <c r="C62" i="15"/>
  <c r="E77" i="1"/>
  <c r="E62" i="15"/>
  <c r="C63" i="15"/>
  <c r="E63" i="15"/>
  <c r="E78" i="1"/>
  <c r="C64" i="15"/>
  <c r="E64" i="15"/>
  <c r="E79" i="1"/>
  <c r="C65" i="15"/>
  <c r="E80" i="1"/>
  <c r="E65" i="15"/>
  <c r="C66" i="15"/>
  <c r="E66" i="15"/>
  <c r="E81" i="1"/>
  <c r="C67" i="15"/>
  <c r="E67" i="15"/>
  <c r="E82" i="1"/>
  <c r="C68" i="15"/>
  <c r="E83" i="1"/>
  <c r="E68" i="15"/>
  <c r="C69" i="15"/>
  <c r="E69" i="15"/>
  <c r="E84" i="1"/>
  <c r="C70" i="15"/>
  <c r="E85" i="1"/>
  <c r="E70" i="15"/>
  <c r="C71" i="15"/>
  <c r="E86" i="1"/>
  <c r="E71" i="15"/>
  <c r="C72" i="15"/>
  <c r="E72" i="15"/>
  <c r="E87" i="1"/>
  <c r="C73" i="15"/>
  <c r="E88" i="1"/>
  <c r="E73" i="15"/>
  <c r="C74" i="15"/>
  <c r="E74" i="15"/>
  <c r="E89" i="1"/>
  <c r="C75" i="15"/>
  <c r="E75" i="15"/>
  <c r="E90" i="1"/>
  <c r="C76" i="15"/>
  <c r="E91" i="1"/>
  <c r="E76" i="15"/>
  <c r="C77" i="15"/>
  <c r="E77" i="15"/>
  <c r="E92" i="1"/>
  <c r="C78" i="15"/>
  <c r="E93" i="1"/>
  <c r="E78" i="15"/>
  <c r="C79" i="15"/>
  <c r="E94" i="1"/>
  <c r="C80" i="15"/>
  <c r="E80" i="15"/>
  <c r="E95" i="1"/>
  <c r="C81" i="15"/>
  <c r="E96" i="1"/>
  <c r="E81" i="15"/>
  <c r="C82" i="15"/>
  <c r="E82" i="15"/>
  <c r="E97" i="1"/>
  <c r="C83" i="15"/>
  <c r="E83" i="15"/>
  <c r="E98" i="1"/>
  <c r="C84" i="15"/>
  <c r="E99" i="1"/>
  <c r="E84" i="15"/>
  <c r="C85" i="15"/>
  <c r="E85" i="15"/>
  <c r="E100" i="1"/>
  <c r="C86" i="15"/>
  <c r="E101" i="1"/>
  <c r="E86" i="15"/>
  <c r="C87" i="15"/>
  <c r="E87" i="15"/>
  <c r="E103" i="1"/>
  <c r="C88" i="15"/>
  <c r="E88" i="15"/>
  <c r="E104" i="1"/>
  <c r="C89" i="15"/>
  <c r="E105" i="1"/>
  <c r="E89" i="15"/>
  <c r="C90" i="15"/>
  <c r="E90" i="15"/>
  <c r="E106" i="1"/>
  <c r="C91" i="15"/>
  <c r="E91" i="15"/>
  <c r="E107" i="1"/>
  <c r="C92" i="15"/>
  <c r="E109" i="1"/>
  <c r="E92" i="15"/>
  <c r="C93" i="15"/>
  <c r="E93" i="15"/>
  <c r="E114" i="1"/>
  <c r="C94" i="15"/>
  <c r="E115" i="1"/>
  <c r="E94" i="15"/>
  <c r="C95" i="15"/>
  <c r="E116" i="1"/>
  <c r="C96" i="15"/>
  <c r="E96" i="15"/>
  <c r="E118" i="1"/>
  <c r="C97" i="15"/>
  <c r="E119" i="1"/>
  <c r="E97" i="15"/>
  <c r="C98" i="15"/>
  <c r="E98" i="15"/>
  <c r="E120" i="1"/>
  <c r="C99" i="15"/>
  <c r="E99" i="15"/>
  <c r="E121" i="1"/>
  <c r="C100" i="15"/>
  <c r="E122" i="1"/>
  <c r="E100" i="15"/>
  <c r="C101" i="15"/>
  <c r="E101" i="15"/>
  <c r="E123" i="1"/>
  <c r="C102" i="15"/>
  <c r="E124" i="1"/>
  <c r="E102" i="15"/>
  <c r="C103" i="15"/>
  <c r="E103" i="15"/>
  <c r="E127" i="1"/>
  <c r="C104" i="15"/>
  <c r="E104" i="15"/>
  <c r="E129" i="1"/>
  <c r="C105" i="15"/>
  <c r="E130" i="1"/>
  <c r="E105" i="15"/>
  <c r="C106" i="15"/>
  <c r="E106" i="15"/>
  <c r="E131" i="1"/>
  <c r="C107" i="15"/>
  <c r="E107" i="15"/>
  <c r="E132" i="1"/>
  <c r="C108" i="15"/>
  <c r="E133" i="1"/>
  <c r="E108" i="15"/>
  <c r="C109" i="15"/>
  <c r="E109" i="15"/>
  <c r="E140" i="1"/>
  <c r="C110" i="15"/>
  <c r="E153" i="1"/>
  <c r="E110" i="15"/>
  <c r="C111" i="15"/>
  <c r="E154" i="1"/>
  <c r="E111" i="15"/>
  <c r="C112" i="15"/>
  <c r="E112" i="15"/>
  <c r="E155" i="1"/>
  <c r="C113" i="15"/>
  <c r="E157" i="1"/>
  <c r="E113" i="15"/>
  <c r="C114" i="15"/>
  <c r="E114" i="15"/>
  <c r="E162" i="1"/>
  <c r="C115" i="15"/>
  <c r="E115" i="15"/>
  <c r="E166" i="1"/>
  <c r="C116" i="15"/>
  <c r="E167" i="1"/>
  <c r="E116" i="15"/>
  <c r="A159" i="15"/>
  <c r="B159" i="15"/>
  <c r="D159" i="15"/>
  <c r="A96" i="15"/>
  <c r="B96" i="15"/>
  <c r="D96" i="15"/>
  <c r="A97" i="15"/>
  <c r="B97" i="15"/>
  <c r="D97" i="15"/>
  <c r="A160" i="15"/>
  <c r="B160" i="15"/>
  <c r="D160" i="15"/>
  <c r="A161" i="15"/>
  <c r="B161" i="15"/>
  <c r="D161" i="15"/>
  <c r="A98" i="15"/>
  <c r="B98" i="15"/>
  <c r="D98" i="15"/>
  <c r="A99" i="15"/>
  <c r="B99" i="15"/>
  <c r="D99" i="15"/>
  <c r="A162" i="15"/>
  <c r="B162" i="15"/>
  <c r="D162" i="15"/>
  <c r="A100" i="15"/>
  <c r="B100" i="15"/>
  <c r="D100" i="15"/>
  <c r="A101" i="15"/>
  <c r="B101" i="15"/>
  <c r="D101" i="15"/>
  <c r="A102" i="15"/>
  <c r="B102" i="15"/>
  <c r="K102" i="15"/>
  <c r="D102" i="15"/>
  <c r="A163" i="15"/>
  <c r="B163" i="15"/>
  <c r="D163" i="15"/>
  <c r="A164" i="15"/>
  <c r="B164" i="15"/>
  <c r="D164" i="15"/>
  <c r="A165" i="15"/>
  <c r="B165" i="15"/>
  <c r="D165" i="15"/>
  <c r="A166" i="15"/>
  <c r="B166" i="15"/>
  <c r="D166" i="15"/>
  <c r="A205" i="15"/>
  <c r="B205" i="15"/>
  <c r="D205" i="15"/>
  <c r="A103" i="15"/>
  <c r="B103" i="15"/>
  <c r="D103" i="15"/>
  <c r="A206" i="15"/>
  <c r="B206" i="15"/>
  <c r="D206" i="15"/>
  <c r="A207" i="15"/>
  <c r="B207" i="15"/>
  <c r="D207" i="15"/>
  <c r="A208" i="15"/>
  <c r="B208" i="15"/>
  <c r="D208" i="15"/>
  <c r="A167" i="15"/>
  <c r="B167" i="15"/>
  <c r="D167" i="15"/>
  <c r="A209" i="15"/>
  <c r="B209" i="15"/>
  <c r="D209" i="15"/>
  <c r="A210" i="15"/>
  <c r="B210" i="15"/>
  <c r="D210" i="15"/>
  <c r="A211" i="15"/>
  <c r="B211" i="15"/>
  <c r="D211" i="15"/>
  <c r="A168" i="15"/>
  <c r="B168" i="15"/>
  <c r="D168" i="15"/>
  <c r="A104" i="15"/>
  <c r="B104" i="15"/>
  <c r="D104" i="15"/>
  <c r="A105" i="15"/>
  <c r="B105" i="15"/>
  <c r="K105" i="15"/>
  <c r="D105" i="15"/>
  <c r="A106" i="15"/>
  <c r="B106" i="15"/>
  <c r="D106" i="15"/>
  <c r="A107" i="15"/>
  <c r="B107" i="15"/>
  <c r="D107" i="15"/>
  <c r="A108" i="15"/>
  <c r="B108" i="15"/>
  <c r="D108" i="15"/>
  <c r="A169" i="15"/>
  <c r="B169" i="15"/>
  <c r="D169" i="15"/>
  <c r="A170" i="15"/>
  <c r="B170" i="15"/>
  <c r="D170" i="15"/>
  <c r="A109" i="15"/>
  <c r="B109" i="15"/>
  <c r="D109" i="15"/>
  <c r="A171" i="15"/>
  <c r="B171" i="15"/>
  <c r="D171" i="15"/>
  <c r="A172" i="15"/>
  <c r="B172" i="15"/>
  <c r="D172" i="15"/>
  <c r="A173" i="15"/>
  <c r="B173" i="15"/>
  <c r="K173" i="15"/>
  <c r="D173" i="15"/>
  <c r="A174" i="15"/>
  <c r="B174" i="15"/>
  <c r="D174" i="15"/>
  <c r="A175" i="15"/>
  <c r="B175" i="15"/>
  <c r="D175" i="15"/>
  <c r="A176" i="15"/>
  <c r="B176" i="15"/>
  <c r="D176" i="15"/>
  <c r="A177" i="15"/>
  <c r="B177" i="15"/>
  <c r="D177" i="15"/>
  <c r="A178" i="15"/>
  <c r="B178" i="15"/>
  <c r="D178" i="15"/>
  <c r="A179" i="15"/>
  <c r="B179" i="15"/>
  <c r="D179" i="15"/>
  <c r="A180" i="15"/>
  <c r="B180" i="15"/>
  <c r="D180" i="15"/>
  <c r="A181" i="15"/>
  <c r="B181" i="15"/>
  <c r="D181" i="15"/>
  <c r="A182" i="15"/>
  <c r="B182" i="15"/>
  <c r="D182" i="15"/>
  <c r="A184" i="15"/>
  <c r="B184" i="15"/>
  <c r="D184" i="15"/>
  <c r="A185" i="15"/>
  <c r="B185" i="15"/>
  <c r="D185" i="15"/>
  <c r="A212" i="15"/>
  <c r="B212" i="15"/>
  <c r="D212" i="15"/>
  <c r="A186" i="15"/>
  <c r="B186" i="15"/>
  <c r="D186" i="15"/>
  <c r="A187" i="15"/>
  <c r="B187" i="15"/>
  <c r="D187" i="15"/>
  <c r="A188" i="15"/>
  <c r="B188" i="15"/>
  <c r="D188" i="15"/>
  <c r="A110" i="15"/>
  <c r="B110" i="15"/>
  <c r="D110" i="15"/>
  <c r="A189" i="15"/>
  <c r="B189" i="15"/>
  <c r="K189" i="15"/>
  <c r="D189" i="15"/>
  <c r="A190" i="15"/>
  <c r="B190" i="15"/>
  <c r="K190" i="15"/>
  <c r="D190" i="15"/>
  <c r="A213" i="15"/>
  <c r="B213" i="15"/>
  <c r="D213" i="15"/>
  <c r="A111" i="15"/>
  <c r="B111" i="15"/>
  <c r="D111" i="15"/>
  <c r="A112" i="15"/>
  <c r="B112" i="15"/>
  <c r="D112" i="15"/>
  <c r="A113" i="15"/>
  <c r="B113" i="15"/>
  <c r="D113" i="15"/>
  <c r="A191" i="15"/>
  <c r="B191" i="15"/>
  <c r="D191" i="15"/>
  <c r="A192" i="15"/>
  <c r="B192" i="15"/>
  <c r="D192" i="15"/>
  <c r="A193" i="15"/>
  <c r="B193" i="15"/>
  <c r="D193" i="15"/>
  <c r="A214" i="15"/>
  <c r="B214" i="15"/>
  <c r="D214" i="15"/>
  <c r="A114" i="15"/>
  <c r="B114" i="15"/>
  <c r="D114" i="15"/>
  <c r="A115" i="15"/>
  <c r="B115" i="15"/>
  <c r="D115" i="15"/>
  <c r="A116" i="15"/>
  <c r="B116" i="15"/>
  <c r="D116" i="15"/>
  <c r="A139" i="15"/>
  <c r="B139" i="15"/>
  <c r="D139" i="15"/>
  <c r="A215" i="15"/>
  <c r="B215" i="15"/>
  <c r="D215" i="15"/>
  <c r="A216" i="15"/>
  <c r="B216" i="15"/>
  <c r="D216" i="15"/>
  <c r="A217" i="15"/>
  <c r="B217" i="15"/>
  <c r="D217" i="15"/>
  <c r="A218" i="15"/>
  <c r="B218" i="15"/>
  <c r="D218" i="15"/>
  <c r="A219" i="15"/>
  <c r="B219" i="15"/>
  <c r="D219" i="15"/>
  <c r="A220" i="15"/>
  <c r="B220" i="15"/>
  <c r="D220" i="15"/>
  <c r="A221" i="15"/>
  <c r="B221" i="15"/>
  <c r="D221" i="15"/>
  <c r="A222" i="15"/>
  <c r="B222" i="15"/>
  <c r="D222" i="15"/>
  <c r="A223" i="15"/>
  <c r="B223" i="15"/>
  <c r="D223" i="15"/>
  <c r="A224" i="15"/>
  <c r="B224" i="15"/>
  <c r="D224" i="15"/>
  <c r="A225" i="15"/>
  <c r="B225" i="15"/>
  <c r="D225" i="15"/>
  <c r="A226" i="15"/>
  <c r="B226" i="15"/>
  <c r="D226" i="15"/>
  <c r="A227" i="15"/>
  <c r="B227" i="15"/>
  <c r="D227" i="15"/>
  <c r="A228" i="15"/>
  <c r="B228" i="15"/>
  <c r="D228" i="15"/>
  <c r="A229" i="15"/>
  <c r="B229" i="15"/>
  <c r="D229" i="15"/>
  <c r="A230" i="15"/>
  <c r="B230" i="15"/>
  <c r="D230" i="15"/>
  <c r="A183" i="15"/>
  <c r="B183" i="15"/>
  <c r="D183" i="15"/>
  <c r="A231" i="15"/>
  <c r="B231" i="15"/>
  <c r="D231" i="15"/>
  <c r="A232" i="15"/>
  <c r="B232" i="15"/>
  <c r="D232" i="15"/>
  <c r="A233" i="15"/>
  <c r="B233" i="15"/>
  <c r="D233" i="15"/>
  <c r="A234" i="15"/>
  <c r="B234" i="15"/>
  <c r="D234" i="15"/>
  <c r="A235" i="15"/>
  <c r="B235" i="15"/>
  <c r="D235" i="15"/>
  <c r="A236" i="15"/>
  <c r="B236" i="15"/>
  <c r="D236" i="15"/>
  <c r="A237" i="15"/>
  <c r="B237" i="15"/>
  <c r="D237" i="15"/>
  <c r="A238" i="15"/>
  <c r="B238" i="15"/>
  <c r="D238" i="15"/>
  <c r="C11" i="15"/>
  <c r="E21" i="1"/>
  <c r="E11" i="15"/>
  <c r="A202" i="16"/>
  <c r="H202" i="16"/>
  <c r="B202" i="16"/>
  <c r="G202" i="16"/>
  <c r="C202" i="16"/>
  <c r="E202" i="16"/>
  <c r="D202" i="16"/>
  <c r="A203" i="16"/>
  <c r="H203" i="16"/>
  <c r="B203" i="16"/>
  <c r="G203" i="16"/>
  <c r="C203" i="16"/>
  <c r="E203" i="16"/>
  <c r="D203" i="16"/>
  <c r="A204" i="16"/>
  <c r="H204" i="16"/>
  <c r="B204" i="16"/>
  <c r="G204" i="16"/>
  <c r="C204" i="16"/>
  <c r="E204" i="16"/>
  <c r="D204" i="16"/>
  <c r="A205" i="16"/>
  <c r="H205" i="16"/>
  <c r="B205" i="16"/>
  <c r="G205" i="16"/>
  <c r="C205" i="16"/>
  <c r="E205" i="16"/>
  <c r="D205" i="16"/>
  <c r="A206" i="16"/>
  <c r="H206" i="16"/>
  <c r="B206" i="16"/>
  <c r="G206" i="16"/>
  <c r="C206" i="16"/>
  <c r="E206" i="16"/>
  <c r="D206" i="16"/>
  <c r="A207" i="16"/>
  <c r="H207" i="16"/>
  <c r="B207" i="16"/>
  <c r="G207" i="16"/>
  <c r="C207" i="16"/>
  <c r="E207" i="16"/>
  <c r="D207" i="16"/>
  <c r="A112" i="16"/>
  <c r="H112" i="16"/>
  <c r="B112" i="16"/>
  <c r="G112" i="16"/>
  <c r="C112" i="16"/>
  <c r="E112" i="16"/>
  <c r="D112" i="16"/>
  <c r="A208" i="16"/>
  <c r="H208" i="16"/>
  <c r="B208" i="16"/>
  <c r="G208" i="16"/>
  <c r="C208" i="16"/>
  <c r="E208" i="16"/>
  <c r="D208" i="16"/>
  <c r="A209" i="16"/>
  <c r="H209" i="16"/>
  <c r="B209" i="16"/>
  <c r="G209" i="16"/>
  <c r="C209" i="16"/>
  <c r="D209" i="16"/>
  <c r="E209" i="16"/>
  <c r="A210" i="16"/>
  <c r="H210" i="16"/>
  <c r="B210" i="16"/>
  <c r="G210" i="16"/>
  <c r="C210" i="16"/>
  <c r="E210" i="16"/>
  <c r="D210" i="16"/>
  <c r="A113" i="16"/>
  <c r="H113" i="16"/>
  <c r="B113" i="16"/>
  <c r="G113" i="16"/>
  <c r="C113" i="16"/>
  <c r="D113" i="16"/>
  <c r="A114" i="16"/>
  <c r="H114" i="16"/>
  <c r="B114" i="16"/>
  <c r="G114" i="16"/>
  <c r="C114" i="16"/>
  <c r="E114" i="16"/>
  <c r="D114" i="16"/>
  <c r="A211" i="16"/>
  <c r="H211" i="16"/>
  <c r="B211" i="16"/>
  <c r="G211" i="16"/>
  <c r="C211" i="16"/>
  <c r="E211" i="16"/>
  <c r="D211" i="16"/>
  <c r="A115" i="16"/>
  <c r="H115" i="16"/>
  <c r="B115" i="16"/>
  <c r="G115" i="16"/>
  <c r="C115" i="16"/>
  <c r="E115" i="16"/>
  <c r="D115" i="16"/>
  <c r="A212" i="16"/>
  <c r="H212" i="16"/>
  <c r="B212" i="16"/>
  <c r="G212" i="16"/>
  <c r="C212" i="16"/>
  <c r="E212" i="16"/>
  <c r="D212" i="16"/>
  <c r="A213" i="16"/>
  <c r="H213" i="16"/>
  <c r="B213" i="16"/>
  <c r="G213" i="16"/>
  <c r="C213" i="16"/>
  <c r="E213" i="16"/>
  <c r="D213" i="16"/>
  <c r="A116" i="16"/>
  <c r="H116" i="16"/>
  <c r="B116" i="16"/>
  <c r="G116" i="16"/>
  <c r="C116" i="16"/>
  <c r="D116" i="16"/>
  <c r="E158" i="1"/>
  <c r="A214" i="16"/>
  <c r="H214" i="16"/>
  <c r="B214" i="16"/>
  <c r="G214" i="16"/>
  <c r="C214" i="16"/>
  <c r="E214" i="16"/>
  <c r="D214" i="16"/>
  <c r="A117" i="16"/>
  <c r="H117" i="16"/>
  <c r="B117" i="16"/>
  <c r="G117" i="16"/>
  <c r="C117" i="16"/>
  <c r="E117" i="16"/>
  <c r="D117" i="16"/>
  <c r="E159" i="1"/>
  <c r="A118" i="16"/>
  <c r="H118" i="16"/>
  <c r="B118" i="16"/>
  <c r="G118" i="16"/>
  <c r="C118" i="16"/>
  <c r="E118" i="16"/>
  <c r="D118" i="16"/>
  <c r="E160" i="1"/>
  <c r="A119" i="16"/>
  <c r="H119" i="16"/>
  <c r="B119" i="16"/>
  <c r="G119" i="16"/>
  <c r="C119" i="16"/>
  <c r="E119" i="16"/>
  <c r="D119" i="16"/>
  <c r="E161" i="1"/>
  <c r="A120" i="16"/>
  <c r="H120" i="16"/>
  <c r="B120" i="16"/>
  <c r="G120" i="16"/>
  <c r="C120" i="16"/>
  <c r="E120" i="16"/>
  <c r="D120" i="16"/>
  <c r="A121" i="16"/>
  <c r="H121" i="16"/>
  <c r="B121" i="16"/>
  <c r="G121" i="16"/>
  <c r="C121" i="16"/>
  <c r="E121" i="16"/>
  <c r="D121" i="16"/>
  <c r="E163" i="1"/>
  <c r="A122" i="16"/>
  <c r="H122" i="16"/>
  <c r="B122" i="16"/>
  <c r="G122" i="16"/>
  <c r="C122" i="16"/>
  <c r="E122" i="16"/>
  <c r="D122" i="16"/>
  <c r="E164" i="1"/>
  <c r="A215" i="16"/>
  <c r="H215" i="16"/>
  <c r="B215" i="16"/>
  <c r="G215" i="16"/>
  <c r="C215" i="16"/>
  <c r="E215" i="16"/>
  <c r="D215" i="16"/>
  <c r="A123" i="16"/>
  <c r="H123" i="16"/>
  <c r="B123" i="16"/>
  <c r="G123" i="16"/>
  <c r="C123" i="16"/>
  <c r="E123" i="16"/>
  <c r="D123" i="16"/>
  <c r="A124" i="16"/>
  <c r="H124" i="16"/>
  <c r="B124" i="16"/>
  <c r="G124" i="16"/>
  <c r="C124" i="16"/>
  <c r="E124" i="16"/>
  <c r="D124" i="16"/>
  <c r="G201" i="16"/>
  <c r="C201" i="16"/>
  <c r="E201" i="16"/>
  <c r="G200" i="16"/>
  <c r="C200" i="16"/>
  <c r="E200" i="16"/>
  <c r="G199" i="16"/>
  <c r="C199" i="16"/>
  <c r="E199" i="16"/>
  <c r="G198" i="16"/>
  <c r="C198" i="16"/>
  <c r="E198" i="16"/>
  <c r="G197" i="16"/>
  <c r="C197" i="16"/>
  <c r="E197" i="16"/>
  <c r="G196" i="16"/>
  <c r="C196" i="16"/>
  <c r="E196" i="16"/>
  <c r="G195" i="16"/>
  <c r="C195" i="16"/>
  <c r="E195" i="16"/>
  <c r="G194" i="16"/>
  <c r="C194" i="16"/>
  <c r="E194" i="16"/>
  <c r="G193" i="16"/>
  <c r="C193" i="16"/>
  <c r="E193" i="16"/>
  <c r="G192" i="16"/>
  <c r="C192" i="16"/>
  <c r="E192" i="16"/>
  <c r="G191" i="16"/>
  <c r="C191" i="16"/>
  <c r="E191" i="16"/>
  <c r="G190" i="16"/>
  <c r="C190" i="16"/>
  <c r="E190" i="16"/>
  <c r="G189" i="16"/>
  <c r="C189" i="16"/>
  <c r="E189" i="16"/>
  <c r="G188" i="16"/>
  <c r="C188" i="16"/>
  <c r="E188" i="16"/>
  <c r="G187" i="16"/>
  <c r="C187" i="16"/>
  <c r="E187" i="16"/>
  <c r="G186" i="16"/>
  <c r="C186" i="16"/>
  <c r="E186" i="16"/>
  <c r="G185" i="16"/>
  <c r="C185" i="16"/>
  <c r="E185" i="16"/>
  <c r="G111" i="16"/>
  <c r="C111" i="16"/>
  <c r="E145" i="1"/>
  <c r="G110" i="16"/>
  <c r="C110" i="16"/>
  <c r="E110" i="16"/>
  <c r="E143" i="1"/>
  <c r="G109" i="16"/>
  <c r="C109" i="16"/>
  <c r="E109" i="16"/>
  <c r="G108" i="16"/>
  <c r="C108" i="16"/>
  <c r="E108" i="16"/>
  <c r="E142" i="1"/>
  <c r="G184" i="16"/>
  <c r="C184" i="16"/>
  <c r="E184" i="16"/>
  <c r="G183" i="16"/>
  <c r="C183" i="16"/>
  <c r="E183" i="16"/>
  <c r="G107" i="16"/>
  <c r="C107" i="16"/>
  <c r="E141" i="1"/>
  <c r="E107" i="16"/>
  <c r="G106" i="16"/>
  <c r="C106" i="16"/>
  <c r="E106" i="16"/>
  <c r="G182" i="16"/>
  <c r="C182" i="16"/>
  <c r="E182" i="16"/>
  <c r="G105" i="16"/>
  <c r="C105" i="16"/>
  <c r="E105" i="16"/>
  <c r="E139" i="1"/>
  <c r="G104" i="16"/>
  <c r="C104" i="16"/>
  <c r="E104" i="16"/>
  <c r="E138" i="1"/>
  <c r="G103" i="16"/>
  <c r="C103" i="16"/>
  <c r="E103" i="16"/>
  <c r="E137" i="1"/>
  <c r="G102" i="16"/>
  <c r="C102" i="16"/>
  <c r="E102" i="16"/>
  <c r="E134" i="1"/>
  <c r="G101" i="16"/>
  <c r="C101" i="16"/>
  <c r="E101" i="16"/>
  <c r="G100" i="16"/>
  <c r="C100" i="16"/>
  <c r="E100" i="16"/>
  <c r="G181" i="16"/>
  <c r="C181" i="16"/>
  <c r="E181" i="16"/>
  <c r="G99" i="16"/>
  <c r="C99" i="16"/>
  <c r="E99" i="16"/>
  <c r="G98" i="16"/>
  <c r="C98" i="16"/>
  <c r="E98" i="16"/>
  <c r="G97" i="16"/>
  <c r="C97" i="16"/>
  <c r="E97" i="16"/>
  <c r="G96" i="16"/>
  <c r="C96" i="16"/>
  <c r="E96" i="16"/>
  <c r="G95" i="16"/>
  <c r="C95" i="16"/>
  <c r="E95" i="16"/>
  <c r="G180" i="16"/>
  <c r="C180" i="16"/>
  <c r="E180" i="16"/>
  <c r="G94" i="16"/>
  <c r="C94" i="16"/>
  <c r="E94" i="16"/>
  <c r="E128" i="1"/>
  <c r="G179" i="16"/>
  <c r="C179" i="16"/>
  <c r="E179" i="16"/>
  <c r="G93" i="16"/>
  <c r="C93" i="16"/>
  <c r="E93" i="16"/>
  <c r="G92" i="16"/>
  <c r="C92" i="16"/>
  <c r="E126" i="1"/>
  <c r="E92" i="16"/>
  <c r="G178" i="16"/>
  <c r="C178" i="16"/>
  <c r="E178" i="16"/>
  <c r="G177" i="16"/>
  <c r="C177" i="16"/>
  <c r="E177" i="16"/>
  <c r="G176" i="16"/>
  <c r="C176" i="16"/>
  <c r="E176" i="16"/>
  <c r="G175" i="16"/>
  <c r="C175" i="16"/>
  <c r="E175" i="16"/>
  <c r="G91" i="16"/>
  <c r="C91" i="16"/>
  <c r="E91" i="16"/>
  <c r="G90" i="16"/>
  <c r="C90" i="16"/>
  <c r="E90" i="16"/>
  <c r="G89" i="16"/>
  <c r="C89" i="16"/>
  <c r="E89" i="16"/>
  <c r="G174" i="16"/>
  <c r="C174" i="16"/>
  <c r="E174" i="16"/>
  <c r="G88" i="16"/>
  <c r="C88" i="16"/>
  <c r="E88" i="16"/>
  <c r="G173" i="16"/>
  <c r="C173" i="16"/>
  <c r="E173" i="16"/>
  <c r="G172" i="16"/>
  <c r="C172" i="16"/>
  <c r="E172" i="16"/>
  <c r="G171" i="16"/>
  <c r="C171" i="16"/>
  <c r="E171" i="16"/>
  <c r="G87" i="16"/>
  <c r="C87" i="16"/>
  <c r="E87" i="16"/>
  <c r="G86" i="16"/>
  <c r="C86" i="16"/>
  <c r="E86" i="16"/>
  <c r="G170" i="16"/>
  <c r="C170" i="16"/>
  <c r="E170" i="16"/>
  <c r="G169" i="16"/>
  <c r="C169" i="16"/>
  <c r="E169" i="16"/>
  <c r="G168" i="16"/>
  <c r="C168" i="16"/>
  <c r="E168" i="16"/>
  <c r="G167" i="16"/>
  <c r="C167" i="16"/>
  <c r="E167" i="16"/>
  <c r="G166" i="16"/>
  <c r="C166" i="16"/>
  <c r="E166" i="16"/>
  <c r="G165" i="16"/>
  <c r="C165" i="16"/>
  <c r="E165" i="16"/>
  <c r="G85" i="16"/>
  <c r="C85" i="16"/>
  <c r="E85" i="16"/>
  <c r="G84" i="16"/>
  <c r="C84" i="16"/>
  <c r="E84" i="16"/>
  <c r="G83" i="16"/>
  <c r="C83" i="16"/>
  <c r="E83" i="16"/>
  <c r="G164" i="16"/>
  <c r="C164" i="16"/>
  <c r="E164" i="16"/>
  <c r="G163" i="16"/>
  <c r="C163" i="16"/>
  <c r="E163" i="16"/>
  <c r="G162" i="16"/>
  <c r="C162" i="16"/>
  <c r="E162" i="16"/>
  <c r="G161" i="16"/>
  <c r="C161" i="16"/>
  <c r="E161" i="16"/>
  <c r="G160" i="16"/>
  <c r="C160" i="16"/>
  <c r="E160" i="16"/>
  <c r="G159" i="16"/>
  <c r="C159" i="16"/>
  <c r="E159" i="16"/>
  <c r="G158" i="16"/>
  <c r="C158" i="16"/>
  <c r="E158" i="16"/>
  <c r="G157" i="16"/>
  <c r="C157" i="16"/>
  <c r="E157" i="16"/>
  <c r="G156" i="16"/>
  <c r="C156" i="16"/>
  <c r="E156" i="16"/>
  <c r="G155" i="16"/>
  <c r="C155" i="16"/>
  <c r="E155" i="16"/>
  <c r="G154" i="16"/>
  <c r="C154" i="16"/>
  <c r="E154" i="16"/>
  <c r="G153" i="16"/>
  <c r="C153" i="16"/>
  <c r="E153" i="16"/>
  <c r="G82" i="16"/>
  <c r="C82" i="16"/>
  <c r="E82" i="16"/>
  <c r="G81" i="16"/>
  <c r="C81" i="16"/>
  <c r="E81" i="16"/>
  <c r="G80" i="16"/>
  <c r="C80" i="16"/>
  <c r="E80" i="16"/>
  <c r="G79" i="16"/>
  <c r="C79" i="16"/>
  <c r="E79" i="16"/>
  <c r="G78" i="16"/>
  <c r="C78" i="16"/>
  <c r="E78" i="16"/>
  <c r="G77" i="16"/>
  <c r="C77" i="16"/>
  <c r="E77" i="16"/>
  <c r="G152" i="16"/>
  <c r="C152" i="16"/>
  <c r="E152" i="16"/>
  <c r="G151" i="16"/>
  <c r="C151" i="16"/>
  <c r="E151" i="16"/>
  <c r="G76" i="16"/>
  <c r="C76" i="16"/>
  <c r="E76" i="16"/>
  <c r="G75" i="16"/>
  <c r="C75" i="16"/>
  <c r="E75" i="16"/>
  <c r="G74" i="16"/>
  <c r="C74" i="16"/>
  <c r="E74" i="16"/>
  <c r="G73" i="16"/>
  <c r="C73" i="16"/>
  <c r="E73" i="16"/>
  <c r="G72" i="16"/>
  <c r="C72" i="16"/>
  <c r="E72" i="16"/>
  <c r="G150" i="16"/>
  <c r="C150" i="16"/>
  <c r="E150" i="16"/>
  <c r="G149" i="16"/>
  <c r="C149" i="16"/>
  <c r="E149" i="16"/>
  <c r="G71" i="16"/>
  <c r="C71" i="16"/>
  <c r="E71" i="16"/>
  <c r="G70" i="16"/>
  <c r="C70" i="16"/>
  <c r="E70" i="16"/>
  <c r="G69" i="16"/>
  <c r="C69" i="16"/>
  <c r="E69" i="16"/>
  <c r="G68" i="16"/>
  <c r="C68" i="16"/>
  <c r="E68" i="16"/>
  <c r="G67" i="16"/>
  <c r="C67" i="16"/>
  <c r="E67" i="16"/>
  <c r="G66" i="16"/>
  <c r="C66" i="16"/>
  <c r="E66" i="16"/>
  <c r="G65" i="16"/>
  <c r="C65" i="16"/>
  <c r="E65" i="16"/>
  <c r="G148" i="16"/>
  <c r="C148" i="16"/>
  <c r="E148" i="16"/>
  <c r="G64" i="16"/>
  <c r="C64" i="16"/>
  <c r="E64" i="16"/>
  <c r="G63" i="16"/>
  <c r="C63" i="16"/>
  <c r="E63" i="16"/>
  <c r="G62" i="16"/>
  <c r="C62" i="16"/>
  <c r="E62" i="16"/>
  <c r="G61" i="16"/>
  <c r="C61" i="16"/>
  <c r="E61" i="16"/>
  <c r="G60" i="16"/>
  <c r="C60" i="16"/>
  <c r="G59" i="16"/>
  <c r="C59" i="16"/>
  <c r="E59" i="16"/>
  <c r="G58" i="16"/>
  <c r="C58" i="16"/>
  <c r="E58" i="16"/>
  <c r="G57" i="16"/>
  <c r="C57" i="16"/>
  <c r="E57" i="16"/>
  <c r="G56" i="16"/>
  <c r="C56" i="16"/>
  <c r="E56" i="16"/>
  <c r="G55" i="16"/>
  <c r="C55" i="16"/>
  <c r="E55" i="16"/>
  <c r="G54" i="16"/>
  <c r="C54" i="16"/>
  <c r="E54" i="16"/>
  <c r="G53" i="16"/>
  <c r="C53" i="16"/>
  <c r="E53" i="16"/>
  <c r="G52" i="16"/>
  <c r="C52" i="16"/>
  <c r="E52" i="16"/>
  <c r="G51" i="16"/>
  <c r="C51" i="16"/>
  <c r="E51" i="16"/>
  <c r="G50" i="16"/>
  <c r="C50" i="16"/>
  <c r="E50" i="16"/>
  <c r="G49" i="16"/>
  <c r="C49" i="16"/>
  <c r="E49" i="16"/>
  <c r="G48" i="16"/>
  <c r="C48" i="16"/>
  <c r="E48" i="16"/>
  <c r="G47" i="16"/>
  <c r="C47" i="16"/>
  <c r="E47" i="16"/>
  <c r="G46" i="16"/>
  <c r="C46" i="16"/>
  <c r="E46" i="16"/>
  <c r="G45" i="16"/>
  <c r="C45" i="16"/>
  <c r="E45" i="16"/>
  <c r="G44" i="16"/>
  <c r="C44" i="16"/>
  <c r="E44" i="16"/>
  <c r="G43" i="16"/>
  <c r="C43" i="16"/>
  <c r="E43" i="16"/>
  <c r="G42" i="16"/>
  <c r="C42" i="16"/>
  <c r="E42" i="16"/>
  <c r="G41" i="16"/>
  <c r="C41" i="16"/>
  <c r="E41" i="16"/>
  <c r="G40" i="16"/>
  <c r="C40" i="16"/>
  <c r="E40" i="16"/>
  <c r="G39" i="16"/>
  <c r="C39" i="16"/>
  <c r="E39" i="16"/>
  <c r="G38" i="16"/>
  <c r="C38" i="16"/>
  <c r="E38" i="16"/>
  <c r="G37" i="16"/>
  <c r="C37" i="16"/>
  <c r="E37" i="16"/>
  <c r="G36" i="16"/>
  <c r="C36" i="16"/>
  <c r="E36" i="16"/>
  <c r="G35" i="16"/>
  <c r="C35" i="16"/>
  <c r="E35" i="16"/>
  <c r="G34" i="16"/>
  <c r="C34" i="16"/>
  <c r="E34" i="16"/>
  <c r="G33" i="16"/>
  <c r="C33" i="16"/>
  <c r="E33" i="16"/>
  <c r="G32" i="16"/>
  <c r="C32" i="16"/>
  <c r="E32" i="16"/>
  <c r="G31" i="16"/>
  <c r="C31" i="16"/>
  <c r="E31" i="16"/>
  <c r="G30" i="16"/>
  <c r="C30" i="16"/>
  <c r="E30" i="16"/>
  <c r="G29" i="16"/>
  <c r="C29" i="16"/>
  <c r="E29" i="16"/>
  <c r="G28" i="16"/>
  <c r="C28" i="16"/>
  <c r="E28" i="16"/>
  <c r="G27" i="16"/>
  <c r="C27" i="16"/>
  <c r="E27" i="16"/>
  <c r="G26" i="16"/>
  <c r="C26" i="16"/>
  <c r="E26" i="16"/>
  <c r="G25" i="16"/>
  <c r="C25" i="16"/>
  <c r="E25" i="16"/>
  <c r="G24" i="16"/>
  <c r="C24" i="16"/>
  <c r="E24" i="16"/>
  <c r="G23" i="16"/>
  <c r="C23" i="16"/>
  <c r="E23" i="16"/>
  <c r="G22" i="16"/>
  <c r="C22" i="16"/>
  <c r="E22" i="16"/>
  <c r="G147" i="16"/>
  <c r="C147" i="16"/>
  <c r="E147" i="16"/>
  <c r="G146" i="16"/>
  <c r="C146" i="16"/>
  <c r="E146" i="16"/>
  <c r="G21" i="16"/>
  <c r="C21" i="16"/>
  <c r="E21" i="16"/>
  <c r="G20" i="16"/>
  <c r="C20" i="16"/>
  <c r="E20" i="16"/>
  <c r="G19" i="16"/>
  <c r="C19" i="16"/>
  <c r="E19" i="16"/>
  <c r="G18" i="16"/>
  <c r="C18" i="16"/>
  <c r="E18" i="16"/>
  <c r="G17" i="16"/>
  <c r="C17" i="16"/>
  <c r="E17" i="16"/>
  <c r="G145" i="16"/>
  <c r="C145" i="16"/>
  <c r="E145" i="16"/>
  <c r="G144" i="16"/>
  <c r="C144" i="16"/>
  <c r="E144" i="16"/>
  <c r="G143" i="16"/>
  <c r="C143" i="16"/>
  <c r="E143" i="16"/>
  <c r="G142" i="16"/>
  <c r="C142" i="16"/>
  <c r="E142" i="16"/>
  <c r="G16" i="16"/>
  <c r="C16" i="16"/>
  <c r="E16" i="16"/>
  <c r="G15" i="16"/>
  <c r="C15" i="16"/>
  <c r="E15" i="16"/>
  <c r="G141" i="16"/>
  <c r="C141" i="16"/>
  <c r="E141" i="16"/>
  <c r="G14" i="16"/>
  <c r="C14" i="16"/>
  <c r="E14" i="16"/>
  <c r="G140" i="16"/>
  <c r="C140" i="16"/>
  <c r="E140" i="16"/>
  <c r="G139" i="16"/>
  <c r="C139" i="16"/>
  <c r="E139" i="16"/>
  <c r="G138" i="16"/>
  <c r="C138" i="16"/>
  <c r="E138" i="16"/>
  <c r="G137" i="16"/>
  <c r="C137" i="16"/>
  <c r="E137" i="16"/>
  <c r="G13" i="16"/>
  <c r="C13" i="16"/>
  <c r="E13" i="16"/>
  <c r="G136" i="16"/>
  <c r="C136" i="16"/>
  <c r="E136" i="16"/>
  <c r="G135" i="16"/>
  <c r="C135" i="16"/>
  <c r="E135" i="16"/>
  <c r="G134" i="16"/>
  <c r="C134" i="16"/>
  <c r="E134" i="16"/>
  <c r="G133" i="16"/>
  <c r="C133" i="16"/>
  <c r="E133" i="16"/>
  <c r="G132" i="16"/>
  <c r="C132" i="16"/>
  <c r="E132" i="16"/>
  <c r="G131" i="16"/>
  <c r="C131" i="16"/>
  <c r="E131" i="16"/>
  <c r="G130" i="16"/>
  <c r="C130" i="16"/>
  <c r="E130" i="16"/>
  <c r="G129" i="16"/>
  <c r="C129" i="16"/>
  <c r="E129" i="16"/>
  <c r="G128" i="16"/>
  <c r="C128" i="16"/>
  <c r="E128" i="16"/>
  <c r="G12" i="16"/>
  <c r="C12" i="16"/>
  <c r="E12" i="16"/>
  <c r="G127" i="16"/>
  <c r="C127" i="16"/>
  <c r="E127" i="16"/>
  <c r="G126" i="16"/>
  <c r="C126" i="16"/>
  <c r="E126" i="16"/>
  <c r="G125" i="16"/>
  <c r="C125" i="16"/>
  <c r="E125" i="16"/>
  <c r="G11" i="16"/>
  <c r="C11" i="16"/>
  <c r="E11" i="16"/>
  <c r="D158" i="15"/>
  <c r="B158" i="15"/>
  <c r="A158" i="15"/>
  <c r="D157" i="15"/>
  <c r="B157" i="15"/>
  <c r="A157" i="15"/>
  <c r="D156" i="15"/>
  <c r="B156" i="15"/>
  <c r="A156" i="15"/>
  <c r="D155" i="15"/>
  <c r="B155" i="15"/>
  <c r="A155" i="15"/>
  <c r="D154" i="15"/>
  <c r="B154" i="15"/>
  <c r="A154" i="15"/>
  <c r="D95" i="15"/>
  <c r="B95" i="15"/>
  <c r="A95" i="15"/>
  <c r="D94" i="15"/>
  <c r="B94" i="15"/>
  <c r="A94" i="15"/>
  <c r="D93" i="15"/>
  <c r="B93" i="15"/>
  <c r="A93" i="15"/>
  <c r="D153" i="15"/>
  <c r="B153" i="15"/>
  <c r="A153" i="15"/>
  <c r="D204" i="15"/>
  <c r="B204" i="15"/>
  <c r="A204" i="15"/>
  <c r="D152" i="15"/>
  <c r="B152" i="15"/>
  <c r="A152" i="15"/>
  <c r="D203" i="15"/>
  <c r="B203" i="15"/>
  <c r="A203" i="15"/>
  <c r="D202" i="15"/>
  <c r="B202" i="15"/>
  <c r="A202" i="15"/>
  <c r="D151" i="15"/>
  <c r="B151" i="15"/>
  <c r="A151" i="15"/>
  <c r="D150" i="15"/>
  <c r="B150" i="15"/>
  <c r="A150" i="15"/>
  <c r="D201" i="15"/>
  <c r="B201" i="15"/>
  <c r="A201" i="15"/>
  <c r="D149" i="15"/>
  <c r="B149" i="15"/>
  <c r="A149" i="15"/>
  <c r="D148" i="15"/>
  <c r="B148" i="15"/>
  <c r="A148" i="15"/>
  <c r="D147" i="15"/>
  <c r="B147" i="15"/>
  <c r="A147" i="15"/>
  <c r="D146" i="15"/>
  <c r="B146" i="15"/>
  <c r="A146" i="15"/>
  <c r="D145" i="15"/>
  <c r="B145" i="15"/>
  <c r="A145" i="15"/>
  <c r="D144" i="15"/>
  <c r="B144" i="15"/>
  <c r="A144" i="15"/>
  <c r="D143" i="15"/>
  <c r="B143" i="15"/>
  <c r="A143" i="15"/>
  <c r="D142" i="15"/>
  <c r="B142" i="15"/>
  <c r="A142" i="15"/>
  <c r="D92" i="15"/>
  <c r="B92" i="15"/>
  <c r="A92" i="15"/>
  <c r="D91" i="15"/>
  <c r="B91" i="15"/>
  <c r="A91" i="15"/>
  <c r="D90" i="15"/>
  <c r="B90" i="15"/>
  <c r="A90" i="15"/>
  <c r="D89" i="15"/>
  <c r="B89" i="15"/>
  <c r="A89" i="15"/>
  <c r="D88" i="15"/>
  <c r="B88" i="15"/>
  <c r="A88" i="15"/>
  <c r="D87" i="15"/>
  <c r="B87" i="15"/>
  <c r="A87" i="15"/>
  <c r="D141" i="15"/>
  <c r="B141" i="15"/>
  <c r="A141" i="15"/>
  <c r="D140" i="15"/>
  <c r="B140" i="15"/>
  <c r="A140" i="15"/>
  <c r="D86" i="15"/>
  <c r="B86" i="15"/>
  <c r="A86" i="15"/>
  <c r="D85" i="15"/>
  <c r="B85" i="15"/>
  <c r="A85" i="15"/>
  <c r="D84" i="15"/>
  <c r="B84" i="15"/>
  <c r="A84" i="15"/>
  <c r="D83" i="15"/>
  <c r="B83" i="15"/>
  <c r="A83" i="15"/>
  <c r="D200" i="15"/>
  <c r="B200" i="15"/>
  <c r="A200" i="15"/>
  <c r="D199" i="15"/>
  <c r="B199" i="15"/>
  <c r="A199" i="15"/>
  <c r="D198" i="15"/>
  <c r="B198" i="15"/>
  <c r="A198" i="15"/>
  <c r="D197" i="15"/>
  <c r="B197" i="15"/>
  <c r="A197" i="15"/>
  <c r="D82" i="15"/>
  <c r="B82" i="15"/>
  <c r="A82" i="15"/>
  <c r="D81" i="15"/>
  <c r="B81" i="15"/>
  <c r="A81" i="15"/>
  <c r="D196" i="15"/>
  <c r="B196" i="15"/>
  <c r="A196" i="15"/>
  <c r="D195" i="15"/>
  <c r="B195" i="15"/>
  <c r="A195" i="15"/>
  <c r="D194" i="15"/>
  <c r="B194" i="15"/>
  <c r="A194" i="15"/>
  <c r="D80" i="15"/>
  <c r="B80" i="15"/>
  <c r="A80" i="15"/>
  <c r="D79" i="15"/>
  <c r="B79" i="15"/>
  <c r="A79" i="15"/>
  <c r="D78" i="15"/>
  <c r="B78" i="15"/>
  <c r="A78" i="15"/>
  <c r="D77" i="15"/>
  <c r="B77" i="15"/>
  <c r="A77" i="15"/>
  <c r="D76" i="15"/>
  <c r="B76" i="15"/>
  <c r="A76" i="15"/>
  <c r="D75" i="15"/>
  <c r="B75" i="15"/>
  <c r="A75" i="15"/>
  <c r="D74" i="15"/>
  <c r="B74" i="15"/>
  <c r="A74" i="15"/>
  <c r="D73" i="15"/>
  <c r="B73" i="15"/>
  <c r="A73" i="15"/>
  <c r="D72" i="15"/>
  <c r="B72" i="15"/>
  <c r="A72" i="15"/>
  <c r="D71" i="15"/>
  <c r="B71" i="15"/>
  <c r="A71" i="15"/>
  <c r="D70" i="15"/>
  <c r="B70" i="15"/>
  <c r="A70" i="15"/>
  <c r="D69" i="15"/>
  <c r="B69" i="15"/>
  <c r="A69" i="15"/>
  <c r="D68" i="15"/>
  <c r="B68" i="15"/>
  <c r="A68" i="15"/>
  <c r="D67" i="15"/>
  <c r="B67" i="15"/>
  <c r="A67" i="15"/>
  <c r="D138" i="15"/>
  <c r="B138" i="15"/>
  <c r="A138" i="15"/>
  <c r="D66" i="15"/>
  <c r="B66" i="15"/>
  <c r="A66" i="15"/>
  <c r="D65" i="15"/>
  <c r="B65" i="15"/>
  <c r="A65" i="15"/>
  <c r="D64" i="15"/>
  <c r="B64" i="15"/>
  <c r="A64" i="15"/>
  <c r="D63" i="15"/>
  <c r="B63" i="15"/>
  <c r="A63" i="15"/>
  <c r="D62" i="15"/>
  <c r="B62" i="15"/>
  <c r="A62" i="15"/>
  <c r="D61" i="15"/>
  <c r="B61" i="15"/>
  <c r="A61" i="15"/>
  <c r="D60" i="15"/>
  <c r="B60" i="15"/>
  <c r="A60" i="15"/>
  <c r="D59" i="15"/>
  <c r="B59" i="15"/>
  <c r="A59" i="15"/>
  <c r="D58" i="15"/>
  <c r="B58" i="15"/>
  <c r="A58" i="15"/>
  <c r="D57" i="15"/>
  <c r="B57" i="15"/>
  <c r="A57" i="15"/>
  <c r="D56" i="15"/>
  <c r="B56" i="15"/>
  <c r="A56" i="15"/>
  <c r="D55" i="15"/>
  <c r="B55" i="15"/>
  <c r="A55" i="15"/>
  <c r="D54" i="15"/>
  <c r="B54" i="15"/>
  <c r="A54" i="15"/>
  <c r="D53" i="15"/>
  <c r="B53" i="15"/>
  <c r="A53" i="15"/>
  <c r="D52" i="15"/>
  <c r="B52" i="15"/>
  <c r="A52" i="15"/>
  <c r="D51" i="15"/>
  <c r="B51" i="15"/>
  <c r="A51" i="15"/>
  <c r="D50" i="15"/>
  <c r="B50" i="15"/>
  <c r="A50" i="15"/>
  <c r="D49" i="15"/>
  <c r="B49" i="15"/>
  <c r="A49" i="15"/>
  <c r="D48" i="15"/>
  <c r="B48" i="15"/>
  <c r="A48" i="15"/>
  <c r="D47" i="15"/>
  <c r="B47" i="15"/>
  <c r="A47" i="15"/>
  <c r="D46" i="15"/>
  <c r="B46" i="15"/>
  <c r="A46" i="15"/>
  <c r="D45" i="15"/>
  <c r="B45" i="15"/>
  <c r="A45" i="15"/>
  <c r="D44" i="15"/>
  <c r="B44" i="15"/>
  <c r="A44" i="15"/>
  <c r="D43" i="15"/>
  <c r="B43" i="15"/>
  <c r="A43" i="15"/>
  <c r="D42" i="15"/>
  <c r="B42" i="15"/>
  <c r="A42" i="15"/>
  <c r="D41" i="15"/>
  <c r="B41" i="15"/>
  <c r="A41" i="15"/>
  <c r="D40" i="15"/>
  <c r="B40" i="15"/>
  <c r="A40" i="15"/>
  <c r="D39" i="15"/>
  <c r="B39" i="15"/>
  <c r="A39" i="15"/>
  <c r="D38" i="15"/>
  <c r="B38" i="15"/>
  <c r="A38" i="15"/>
  <c r="D37" i="15"/>
  <c r="B37" i="15"/>
  <c r="A37" i="15"/>
  <c r="D36" i="15"/>
  <c r="B36" i="15"/>
  <c r="A36" i="15"/>
  <c r="D35" i="15"/>
  <c r="B35" i="15"/>
  <c r="A35" i="15"/>
  <c r="D34" i="15"/>
  <c r="B34" i="15"/>
  <c r="A34" i="15"/>
  <c r="D33" i="15"/>
  <c r="B33" i="15"/>
  <c r="A33" i="15"/>
  <c r="D32" i="15"/>
  <c r="B32" i="15"/>
  <c r="A32" i="15"/>
  <c r="D31" i="15"/>
  <c r="B31" i="15"/>
  <c r="A31" i="15"/>
  <c r="D30" i="15"/>
  <c r="B30" i="15"/>
  <c r="A30" i="15"/>
  <c r="D29" i="15"/>
  <c r="B29" i="15"/>
  <c r="A29" i="15"/>
  <c r="D28" i="15"/>
  <c r="B28" i="15"/>
  <c r="A28" i="15"/>
  <c r="D27" i="15"/>
  <c r="B27" i="15"/>
  <c r="A27" i="15"/>
  <c r="D26" i="15"/>
  <c r="B26" i="15"/>
  <c r="A26" i="15"/>
  <c r="D25" i="15"/>
  <c r="B25" i="15"/>
  <c r="A25" i="15"/>
  <c r="D24" i="15"/>
  <c r="B24" i="15"/>
  <c r="A24" i="15"/>
  <c r="D137" i="15"/>
  <c r="B137" i="15"/>
  <c r="A137" i="15"/>
  <c r="D23" i="15"/>
  <c r="B23" i="15"/>
  <c r="A23" i="15"/>
  <c r="D22" i="15"/>
  <c r="B22" i="15"/>
  <c r="A22" i="15"/>
  <c r="D21" i="15"/>
  <c r="B21" i="15"/>
  <c r="A21" i="15"/>
  <c r="D20" i="15"/>
  <c r="B20" i="15"/>
  <c r="A20" i="15"/>
  <c r="D19" i="15"/>
  <c r="B19" i="15"/>
  <c r="A19" i="15"/>
  <c r="D136" i="15"/>
  <c r="B136" i="15"/>
  <c r="A136" i="15"/>
  <c r="D135" i="15"/>
  <c r="B135" i="15"/>
  <c r="A135" i="15"/>
  <c r="D18" i="15"/>
  <c r="B18" i="15"/>
  <c r="A18" i="15"/>
  <c r="D134" i="15"/>
  <c r="B134" i="15"/>
  <c r="A134" i="15"/>
  <c r="D17" i="15"/>
  <c r="B17" i="15"/>
  <c r="A17" i="15"/>
  <c r="D16" i="15"/>
  <c r="B16" i="15"/>
  <c r="A16" i="15"/>
  <c r="D15" i="15"/>
  <c r="B15" i="15"/>
  <c r="A15" i="15"/>
  <c r="D133" i="15"/>
  <c r="B133" i="15"/>
  <c r="A133" i="15"/>
  <c r="D14" i="15"/>
  <c r="B14" i="15"/>
  <c r="A14" i="15"/>
  <c r="D132" i="15"/>
  <c r="B132" i="15"/>
  <c r="A132" i="15"/>
  <c r="D131" i="15"/>
  <c r="B131" i="15"/>
  <c r="A131" i="15"/>
  <c r="D130" i="15"/>
  <c r="B130" i="15"/>
  <c r="A130" i="15"/>
  <c r="D129" i="15"/>
  <c r="B129" i="15"/>
  <c r="A129" i="15"/>
  <c r="D13" i="15"/>
  <c r="B13" i="15"/>
  <c r="A13" i="15"/>
  <c r="D128" i="15"/>
  <c r="B128" i="15"/>
  <c r="A128" i="15"/>
  <c r="D127" i="15"/>
  <c r="B127" i="15"/>
  <c r="A127" i="15"/>
  <c r="D126" i="15"/>
  <c r="B126" i="15"/>
  <c r="A126" i="15"/>
  <c r="D125" i="15"/>
  <c r="B125" i="15"/>
  <c r="A125" i="15"/>
  <c r="D124" i="15"/>
  <c r="B124" i="15"/>
  <c r="A124" i="15"/>
  <c r="D123" i="15"/>
  <c r="B123" i="15"/>
  <c r="A123" i="15"/>
  <c r="D122" i="15"/>
  <c r="B122" i="15"/>
  <c r="A122" i="15"/>
  <c r="D121" i="15"/>
  <c r="B121" i="15"/>
  <c r="A121" i="15"/>
  <c r="D120" i="15"/>
  <c r="B120" i="15"/>
  <c r="A120" i="15"/>
  <c r="D12" i="15"/>
  <c r="B12" i="15"/>
  <c r="A12" i="15"/>
  <c r="D119" i="15"/>
  <c r="B119" i="15"/>
  <c r="A119" i="15"/>
  <c r="D118" i="15"/>
  <c r="B118" i="15"/>
  <c r="A118" i="15"/>
  <c r="D117" i="15"/>
  <c r="B117" i="15"/>
  <c r="A117" i="15"/>
  <c r="D11" i="15"/>
  <c r="B11" i="15"/>
  <c r="A11" i="15"/>
  <c r="H201" i="16"/>
  <c r="B201" i="16"/>
  <c r="D201" i="16"/>
  <c r="A201" i="16"/>
  <c r="H200" i="16"/>
  <c r="B200" i="16"/>
  <c r="D200" i="16"/>
  <c r="A200" i="16"/>
  <c r="H199" i="16"/>
  <c r="B199" i="16"/>
  <c r="D199" i="16"/>
  <c r="A199" i="16"/>
  <c r="H198" i="16"/>
  <c r="B198" i="16"/>
  <c r="D198" i="16"/>
  <c r="A198" i="16"/>
  <c r="H197" i="16"/>
  <c r="B197" i="16"/>
  <c r="D197" i="16"/>
  <c r="A197" i="16"/>
  <c r="H196" i="16"/>
  <c r="B196" i="16"/>
  <c r="D196" i="16"/>
  <c r="A196" i="16"/>
  <c r="H195" i="16"/>
  <c r="B195" i="16"/>
  <c r="D195" i="16"/>
  <c r="A195" i="16"/>
  <c r="H194" i="16"/>
  <c r="B194" i="16"/>
  <c r="D194" i="16"/>
  <c r="A194" i="16"/>
  <c r="H193" i="16"/>
  <c r="B193" i="16"/>
  <c r="D193" i="16"/>
  <c r="A193" i="16"/>
  <c r="H192" i="16"/>
  <c r="B192" i="16"/>
  <c r="D192" i="16"/>
  <c r="A192" i="16"/>
  <c r="H191" i="16"/>
  <c r="B191" i="16"/>
  <c r="D191" i="16"/>
  <c r="A191" i="16"/>
  <c r="H190" i="16"/>
  <c r="B190" i="16"/>
  <c r="D190" i="16"/>
  <c r="A190" i="16"/>
  <c r="H189" i="16"/>
  <c r="B189" i="16"/>
  <c r="D189" i="16"/>
  <c r="A189" i="16"/>
  <c r="H188" i="16"/>
  <c r="B188" i="16"/>
  <c r="D188" i="16"/>
  <c r="A188" i="16"/>
  <c r="H187" i="16"/>
  <c r="B187" i="16"/>
  <c r="D187" i="16"/>
  <c r="A187" i="16"/>
  <c r="H186" i="16"/>
  <c r="B186" i="16"/>
  <c r="D186" i="16"/>
  <c r="A186" i="16"/>
  <c r="H185" i="16"/>
  <c r="B185" i="16"/>
  <c r="D185" i="16"/>
  <c r="A185" i="16"/>
  <c r="H111" i="16"/>
  <c r="B111" i="16"/>
  <c r="D111" i="16"/>
  <c r="A111" i="16"/>
  <c r="H110" i="16"/>
  <c r="B110" i="16"/>
  <c r="D110" i="16"/>
  <c r="A110" i="16"/>
  <c r="H109" i="16"/>
  <c r="B109" i="16"/>
  <c r="D109" i="16"/>
  <c r="A109" i="16"/>
  <c r="H108" i="16"/>
  <c r="B108" i="16"/>
  <c r="D108" i="16"/>
  <c r="A108" i="16"/>
  <c r="H184" i="16"/>
  <c r="B184" i="16"/>
  <c r="D184" i="16"/>
  <c r="A184" i="16"/>
  <c r="H183" i="16"/>
  <c r="B183" i="16"/>
  <c r="D183" i="16"/>
  <c r="A183" i="16"/>
  <c r="H107" i="16"/>
  <c r="B107" i="16"/>
  <c r="D107" i="16"/>
  <c r="A107" i="16"/>
  <c r="H106" i="16"/>
  <c r="B106" i="16"/>
  <c r="D106" i="16"/>
  <c r="A106" i="16"/>
  <c r="H182" i="16"/>
  <c r="B182" i="16"/>
  <c r="D182" i="16"/>
  <c r="A182" i="16"/>
  <c r="H105" i="16"/>
  <c r="B105" i="16"/>
  <c r="D105" i="16"/>
  <c r="A105" i="16"/>
  <c r="H104" i="16"/>
  <c r="B104" i="16"/>
  <c r="D104" i="16"/>
  <c r="A104" i="16"/>
  <c r="H103" i="16"/>
  <c r="B103" i="16"/>
  <c r="D103" i="16"/>
  <c r="A103" i="16"/>
  <c r="H102" i="16"/>
  <c r="B102" i="16"/>
  <c r="D102" i="16"/>
  <c r="A102" i="16"/>
  <c r="H101" i="16"/>
  <c r="B101" i="16"/>
  <c r="D101" i="16"/>
  <c r="A101" i="16"/>
  <c r="H100" i="16"/>
  <c r="B100" i="16"/>
  <c r="D100" i="16"/>
  <c r="A100" i="16"/>
  <c r="H181" i="16"/>
  <c r="B181" i="16"/>
  <c r="D181" i="16"/>
  <c r="A181" i="16"/>
  <c r="H99" i="16"/>
  <c r="B99" i="16"/>
  <c r="D99" i="16"/>
  <c r="A99" i="16"/>
  <c r="H98" i="16"/>
  <c r="B98" i="16"/>
  <c r="D98" i="16"/>
  <c r="A98" i="16"/>
  <c r="H97" i="16"/>
  <c r="B97" i="16"/>
  <c r="D97" i="16"/>
  <c r="A97" i="16"/>
  <c r="H96" i="16"/>
  <c r="B96" i="16"/>
  <c r="D96" i="16"/>
  <c r="A96" i="16"/>
  <c r="H95" i="16"/>
  <c r="B95" i="16"/>
  <c r="D95" i="16"/>
  <c r="A95" i="16"/>
  <c r="H180" i="16"/>
  <c r="B180" i="16"/>
  <c r="D180" i="16"/>
  <c r="A180" i="16"/>
  <c r="H94" i="16"/>
  <c r="B94" i="16"/>
  <c r="D94" i="16"/>
  <c r="A94" i="16"/>
  <c r="H179" i="16"/>
  <c r="B179" i="16"/>
  <c r="D179" i="16"/>
  <c r="A179" i="16"/>
  <c r="H93" i="16"/>
  <c r="B93" i="16"/>
  <c r="D93" i="16"/>
  <c r="A93" i="16"/>
  <c r="H92" i="16"/>
  <c r="B92" i="16"/>
  <c r="D92" i="16"/>
  <c r="A92" i="16"/>
  <c r="H178" i="16"/>
  <c r="B178" i="16"/>
  <c r="D178" i="16"/>
  <c r="A178" i="16"/>
  <c r="H177" i="16"/>
  <c r="B177" i="16"/>
  <c r="D177" i="16"/>
  <c r="A177" i="16"/>
  <c r="H176" i="16"/>
  <c r="B176" i="16"/>
  <c r="D176" i="16"/>
  <c r="A176" i="16"/>
  <c r="H175" i="16"/>
  <c r="B175" i="16"/>
  <c r="D175" i="16"/>
  <c r="A175" i="16"/>
  <c r="H91" i="16"/>
  <c r="B91" i="16"/>
  <c r="D91" i="16"/>
  <c r="A91" i="16"/>
  <c r="H90" i="16"/>
  <c r="B90" i="16"/>
  <c r="D90" i="16"/>
  <c r="A90" i="16"/>
  <c r="H89" i="16"/>
  <c r="B89" i="16"/>
  <c r="D89" i="16"/>
  <c r="A89" i="16"/>
  <c r="H174" i="16"/>
  <c r="B174" i="16"/>
  <c r="D174" i="16"/>
  <c r="A174" i="16"/>
  <c r="H88" i="16"/>
  <c r="B88" i="16"/>
  <c r="D88" i="16"/>
  <c r="A88" i="16"/>
  <c r="H173" i="16"/>
  <c r="B173" i="16"/>
  <c r="D173" i="16"/>
  <c r="A173" i="16"/>
  <c r="H172" i="16"/>
  <c r="B172" i="16"/>
  <c r="D172" i="16"/>
  <c r="A172" i="16"/>
  <c r="H171" i="16"/>
  <c r="B171" i="16"/>
  <c r="D171" i="16"/>
  <c r="A171" i="16"/>
  <c r="H87" i="16"/>
  <c r="B87" i="16"/>
  <c r="D87" i="16"/>
  <c r="A87" i="16"/>
  <c r="H86" i="16"/>
  <c r="B86" i="16"/>
  <c r="D86" i="16"/>
  <c r="A86" i="16"/>
  <c r="H170" i="16"/>
  <c r="B170" i="16"/>
  <c r="D170" i="16"/>
  <c r="A170" i="16"/>
  <c r="H169" i="16"/>
  <c r="B169" i="16"/>
  <c r="D169" i="16"/>
  <c r="A169" i="16"/>
  <c r="H168" i="16"/>
  <c r="B168" i="16"/>
  <c r="D168" i="16"/>
  <c r="A168" i="16"/>
  <c r="H167" i="16"/>
  <c r="B167" i="16"/>
  <c r="D167" i="16"/>
  <c r="A167" i="16"/>
  <c r="H166" i="16"/>
  <c r="B166" i="16"/>
  <c r="D166" i="16"/>
  <c r="A166" i="16"/>
  <c r="H165" i="16"/>
  <c r="B165" i="16"/>
  <c r="D165" i="16"/>
  <c r="A165" i="16"/>
  <c r="H85" i="16"/>
  <c r="B85" i="16"/>
  <c r="D85" i="16"/>
  <c r="A85" i="16"/>
  <c r="H84" i="16"/>
  <c r="B84" i="16"/>
  <c r="D84" i="16"/>
  <c r="A84" i="16"/>
  <c r="H83" i="16"/>
  <c r="B83" i="16"/>
  <c r="D83" i="16"/>
  <c r="A83" i="16"/>
  <c r="H164" i="16"/>
  <c r="B164" i="16"/>
  <c r="D164" i="16"/>
  <c r="A164" i="16"/>
  <c r="H163" i="16"/>
  <c r="B163" i="16"/>
  <c r="D163" i="16"/>
  <c r="A163" i="16"/>
  <c r="H162" i="16"/>
  <c r="B162" i="16"/>
  <c r="D162" i="16"/>
  <c r="A162" i="16"/>
  <c r="H161" i="16"/>
  <c r="B161" i="16"/>
  <c r="D161" i="16"/>
  <c r="A161" i="16"/>
  <c r="H160" i="16"/>
  <c r="B160" i="16"/>
  <c r="D160" i="16"/>
  <c r="A160" i="16"/>
  <c r="H159" i="16"/>
  <c r="B159" i="16"/>
  <c r="D159" i="16"/>
  <c r="A159" i="16"/>
  <c r="H158" i="16"/>
  <c r="B158" i="16"/>
  <c r="D158" i="16"/>
  <c r="A158" i="16"/>
  <c r="H157" i="16"/>
  <c r="B157" i="16"/>
  <c r="D157" i="16"/>
  <c r="A157" i="16"/>
  <c r="H156" i="16"/>
  <c r="B156" i="16"/>
  <c r="D156" i="16"/>
  <c r="A156" i="16"/>
  <c r="H155" i="16"/>
  <c r="B155" i="16"/>
  <c r="D155" i="16"/>
  <c r="A155" i="16"/>
  <c r="H154" i="16"/>
  <c r="B154" i="16"/>
  <c r="D154" i="16"/>
  <c r="A154" i="16"/>
  <c r="H153" i="16"/>
  <c r="B153" i="16"/>
  <c r="D153" i="16"/>
  <c r="A153" i="16"/>
  <c r="H82" i="16"/>
  <c r="B82" i="16"/>
  <c r="D82" i="16"/>
  <c r="A82" i="16"/>
  <c r="H81" i="16"/>
  <c r="B81" i="16"/>
  <c r="D81" i="16"/>
  <c r="A81" i="16"/>
  <c r="H80" i="16"/>
  <c r="B80" i="16"/>
  <c r="D80" i="16"/>
  <c r="A80" i="16"/>
  <c r="H79" i="16"/>
  <c r="B79" i="16"/>
  <c r="D79" i="16"/>
  <c r="A79" i="16"/>
  <c r="H78" i="16"/>
  <c r="B78" i="16"/>
  <c r="D78" i="16"/>
  <c r="A78" i="16"/>
  <c r="H77" i="16"/>
  <c r="B77" i="16"/>
  <c r="D77" i="16"/>
  <c r="A77" i="16"/>
  <c r="H152" i="16"/>
  <c r="B152" i="16"/>
  <c r="D152" i="16"/>
  <c r="A152" i="16"/>
  <c r="H151" i="16"/>
  <c r="B151" i="16"/>
  <c r="D151" i="16"/>
  <c r="A151" i="16"/>
  <c r="H76" i="16"/>
  <c r="B76" i="16"/>
  <c r="D76" i="16"/>
  <c r="A76" i="16"/>
  <c r="H75" i="16"/>
  <c r="B75" i="16"/>
  <c r="D75" i="16"/>
  <c r="A75" i="16"/>
  <c r="H74" i="16"/>
  <c r="B74" i="16"/>
  <c r="D74" i="16"/>
  <c r="A74" i="16"/>
  <c r="H73" i="16"/>
  <c r="B73" i="16"/>
  <c r="D73" i="16"/>
  <c r="A73" i="16"/>
  <c r="H72" i="16"/>
  <c r="B72" i="16"/>
  <c r="D72" i="16"/>
  <c r="A72" i="16"/>
  <c r="H150" i="16"/>
  <c r="B150" i="16"/>
  <c r="D150" i="16"/>
  <c r="A150" i="16"/>
  <c r="H149" i="16"/>
  <c r="B149" i="16"/>
  <c r="D149" i="16"/>
  <c r="A149" i="16"/>
  <c r="H71" i="16"/>
  <c r="B71" i="16"/>
  <c r="D71" i="16"/>
  <c r="A71" i="16"/>
  <c r="H70" i="16"/>
  <c r="B70" i="16"/>
  <c r="D70" i="16"/>
  <c r="A70" i="16"/>
  <c r="H69" i="16"/>
  <c r="B69" i="16"/>
  <c r="D69" i="16"/>
  <c r="A69" i="16"/>
  <c r="H68" i="16"/>
  <c r="B68" i="16"/>
  <c r="D68" i="16"/>
  <c r="A68" i="16"/>
  <c r="H67" i="16"/>
  <c r="B67" i="16"/>
  <c r="D67" i="16"/>
  <c r="A67" i="16"/>
  <c r="H66" i="16"/>
  <c r="B66" i="16"/>
  <c r="D66" i="16"/>
  <c r="A66" i="16"/>
  <c r="H65" i="16"/>
  <c r="B65" i="16"/>
  <c r="D65" i="16"/>
  <c r="A65" i="16"/>
  <c r="H148" i="16"/>
  <c r="B148" i="16"/>
  <c r="D148" i="16"/>
  <c r="A148" i="16"/>
  <c r="H64" i="16"/>
  <c r="B64" i="16"/>
  <c r="D64" i="16"/>
  <c r="A64" i="16"/>
  <c r="H63" i="16"/>
  <c r="B63" i="16"/>
  <c r="D63" i="16"/>
  <c r="A63" i="16"/>
  <c r="H62" i="16"/>
  <c r="B62" i="16"/>
  <c r="D62" i="16"/>
  <c r="A62" i="16"/>
  <c r="H61" i="16"/>
  <c r="B61" i="16"/>
  <c r="D61" i="16"/>
  <c r="A61" i="16"/>
  <c r="H60" i="16"/>
  <c r="B60" i="16"/>
  <c r="D60" i="16"/>
  <c r="A60" i="16"/>
  <c r="H59" i="16"/>
  <c r="F59" i="16"/>
  <c r="D59" i="16"/>
  <c r="B59" i="16"/>
  <c r="A59" i="16"/>
  <c r="H58" i="16"/>
  <c r="B58" i="16"/>
  <c r="F58" i="16"/>
  <c r="D58" i="16"/>
  <c r="A58" i="16"/>
  <c r="H57" i="16"/>
  <c r="F57" i="16"/>
  <c r="D57" i="16"/>
  <c r="B57" i="16"/>
  <c r="A57" i="16"/>
  <c r="H56" i="16"/>
  <c r="B56" i="16"/>
  <c r="F56" i="16"/>
  <c r="D56" i="16"/>
  <c r="A56" i="16"/>
  <c r="H55" i="16"/>
  <c r="B55" i="16"/>
  <c r="F55" i="16"/>
  <c r="D55" i="16"/>
  <c r="A55" i="16"/>
  <c r="H54" i="16"/>
  <c r="B54" i="16"/>
  <c r="D54" i="16"/>
  <c r="A54" i="16"/>
  <c r="H53" i="16"/>
  <c r="B53" i="16"/>
  <c r="D53" i="16"/>
  <c r="A53" i="16"/>
  <c r="H52" i="16"/>
  <c r="D52" i="16"/>
  <c r="B52" i="16"/>
  <c r="A52" i="16"/>
  <c r="H51" i="16"/>
  <c r="B51" i="16"/>
  <c r="D51" i="16"/>
  <c r="A51" i="16"/>
  <c r="H50" i="16"/>
  <c r="D50" i="16"/>
  <c r="B50" i="16"/>
  <c r="A50" i="16"/>
  <c r="H49" i="16"/>
  <c r="B49" i="16"/>
  <c r="D49" i="16"/>
  <c r="A49" i="16"/>
  <c r="H48" i="16"/>
  <c r="D48" i="16"/>
  <c r="B48" i="16"/>
  <c r="A48" i="16"/>
  <c r="H47" i="16"/>
  <c r="B47" i="16"/>
  <c r="D47" i="16"/>
  <c r="A47" i="16"/>
  <c r="H46" i="16"/>
  <c r="B46" i="16"/>
  <c r="D46" i="16"/>
  <c r="A46" i="16"/>
  <c r="H45" i="16"/>
  <c r="B45" i="16"/>
  <c r="D45" i="16"/>
  <c r="A45" i="16"/>
  <c r="H44" i="16"/>
  <c r="B44" i="16"/>
  <c r="D44" i="16"/>
  <c r="A44" i="16"/>
  <c r="H43" i="16"/>
  <c r="B43" i="16"/>
  <c r="D43" i="16"/>
  <c r="A43" i="16"/>
  <c r="H42" i="16"/>
  <c r="D42" i="16"/>
  <c r="B42" i="16"/>
  <c r="A42" i="16"/>
  <c r="H41" i="16"/>
  <c r="B41" i="16"/>
  <c r="D41" i="16"/>
  <c r="A41" i="16"/>
  <c r="H40" i="16"/>
  <c r="D40" i="16"/>
  <c r="B40" i="16"/>
  <c r="A40" i="16"/>
  <c r="H39" i="16"/>
  <c r="B39" i="16"/>
  <c r="D39" i="16"/>
  <c r="A39" i="16"/>
  <c r="H38" i="16"/>
  <c r="B38" i="16"/>
  <c r="D38" i="16"/>
  <c r="A38" i="16"/>
  <c r="H37" i="16"/>
  <c r="B37" i="16"/>
  <c r="D37" i="16"/>
  <c r="A37" i="16"/>
  <c r="H36" i="16"/>
  <c r="D36" i="16"/>
  <c r="B36" i="16"/>
  <c r="A36" i="16"/>
  <c r="H35" i="16"/>
  <c r="B35" i="16"/>
  <c r="D35" i="16"/>
  <c r="A35" i="16"/>
  <c r="H34" i="16"/>
  <c r="D34" i="16"/>
  <c r="B34" i="16"/>
  <c r="A34" i="16"/>
  <c r="H33" i="16"/>
  <c r="B33" i="16"/>
  <c r="D33" i="16"/>
  <c r="A33" i="16"/>
  <c r="H32" i="16"/>
  <c r="B32" i="16"/>
  <c r="D32" i="16"/>
  <c r="A32" i="16"/>
  <c r="H31" i="16"/>
  <c r="B31" i="16"/>
  <c r="D31" i="16"/>
  <c r="A31" i="16"/>
  <c r="H30" i="16"/>
  <c r="B30" i="16"/>
  <c r="D30" i="16"/>
  <c r="A30" i="16"/>
  <c r="H29" i="16"/>
  <c r="B29" i="16"/>
  <c r="D29" i="16"/>
  <c r="A29" i="16"/>
  <c r="H28" i="16"/>
  <c r="D28" i="16"/>
  <c r="B28" i="16"/>
  <c r="A28" i="16"/>
  <c r="H27" i="16"/>
  <c r="B27" i="16"/>
  <c r="D27" i="16"/>
  <c r="A27" i="16"/>
  <c r="H26" i="16"/>
  <c r="D26" i="16"/>
  <c r="B26" i="16"/>
  <c r="A26" i="16"/>
  <c r="H25" i="16"/>
  <c r="B25" i="16"/>
  <c r="D25" i="16"/>
  <c r="A25" i="16"/>
  <c r="H24" i="16"/>
  <c r="D24" i="16"/>
  <c r="B24" i="16"/>
  <c r="A24" i="16"/>
  <c r="H23" i="16"/>
  <c r="B23" i="16"/>
  <c r="D23" i="16"/>
  <c r="A23" i="16"/>
  <c r="H22" i="16"/>
  <c r="B22" i="16"/>
  <c r="D22" i="16"/>
  <c r="A22" i="16"/>
  <c r="H147" i="16"/>
  <c r="B147" i="16"/>
  <c r="D147" i="16"/>
  <c r="A147" i="16"/>
  <c r="H146" i="16"/>
  <c r="B146" i="16"/>
  <c r="D146" i="16"/>
  <c r="A146" i="16"/>
  <c r="H21" i="16"/>
  <c r="B21" i="16"/>
  <c r="D21" i="16"/>
  <c r="A21" i="16"/>
  <c r="H20" i="16"/>
  <c r="D20" i="16"/>
  <c r="B20" i="16"/>
  <c r="A20" i="16"/>
  <c r="H19" i="16"/>
  <c r="B19" i="16"/>
  <c r="D19" i="16"/>
  <c r="A19" i="16"/>
  <c r="H18" i="16"/>
  <c r="D18" i="16"/>
  <c r="B18" i="16"/>
  <c r="A18" i="16"/>
  <c r="H17" i="16"/>
  <c r="B17" i="16"/>
  <c r="D17" i="16"/>
  <c r="A17" i="16"/>
  <c r="H145" i="16"/>
  <c r="B145" i="16"/>
  <c r="D145" i="16"/>
  <c r="A145" i="16"/>
  <c r="H144" i="16"/>
  <c r="B144" i="16"/>
  <c r="D144" i="16"/>
  <c r="A144" i="16"/>
  <c r="H143" i="16"/>
  <c r="D143" i="16"/>
  <c r="B143" i="16"/>
  <c r="A143" i="16"/>
  <c r="H142" i="16"/>
  <c r="B142" i="16"/>
  <c r="D142" i="16"/>
  <c r="A142" i="16"/>
  <c r="H16" i="16"/>
  <c r="D16" i="16"/>
  <c r="B16" i="16"/>
  <c r="A16" i="16"/>
  <c r="H15" i="16"/>
  <c r="B15" i="16"/>
  <c r="D15" i="16"/>
  <c r="A15" i="16"/>
  <c r="H141" i="16"/>
  <c r="B141" i="16"/>
  <c r="D141" i="16"/>
  <c r="A141" i="16"/>
  <c r="H14" i="16"/>
  <c r="B14" i="16"/>
  <c r="D14" i="16"/>
  <c r="A14" i="16"/>
  <c r="H140" i="16"/>
  <c r="B140" i="16"/>
  <c r="D140" i="16"/>
  <c r="A140" i="16"/>
  <c r="H139" i="16"/>
  <c r="B139" i="16"/>
  <c r="D139" i="16"/>
  <c r="A139" i="16"/>
  <c r="H138" i="16"/>
  <c r="D138" i="16"/>
  <c r="B138" i="16"/>
  <c r="A138" i="16"/>
  <c r="H137" i="16"/>
  <c r="B137" i="16"/>
  <c r="D137" i="16"/>
  <c r="A137" i="16"/>
  <c r="H13" i="16"/>
  <c r="D13" i="16"/>
  <c r="B13" i="16"/>
  <c r="A13" i="16"/>
  <c r="H136" i="16"/>
  <c r="B136" i="16"/>
  <c r="D136" i="16"/>
  <c r="A136" i="16"/>
  <c r="H135" i="16"/>
  <c r="D135" i="16"/>
  <c r="B135" i="16"/>
  <c r="A135" i="16"/>
  <c r="H134" i="16"/>
  <c r="B134" i="16"/>
  <c r="D134" i="16"/>
  <c r="A134" i="16"/>
  <c r="H133" i="16"/>
  <c r="B133" i="16"/>
  <c r="D133" i="16"/>
  <c r="A133" i="16"/>
  <c r="H132" i="16"/>
  <c r="B132" i="16"/>
  <c r="D132" i="16"/>
  <c r="A132" i="16"/>
  <c r="H131" i="16"/>
  <c r="B131" i="16"/>
  <c r="D131" i="16"/>
  <c r="A131" i="16"/>
  <c r="H130" i="16"/>
  <c r="B130" i="16"/>
  <c r="D130" i="16"/>
  <c r="A130" i="16"/>
  <c r="H129" i="16"/>
  <c r="D129" i="16"/>
  <c r="B129" i="16"/>
  <c r="A129" i="16"/>
  <c r="H128" i="16"/>
  <c r="B128" i="16"/>
  <c r="D128" i="16"/>
  <c r="A128" i="16"/>
  <c r="H12" i="16"/>
  <c r="B12" i="16"/>
  <c r="D12" i="16"/>
  <c r="A12" i="16"/>
  <c r="H127" i="16"/>
  <c r="B127" i="16"/>
  <c r="D127" i="16"/>
  <c r="A127" i="16"/>
  <c r="H126" i="16"/>
  <c r="B126" i="16"/>
  <c r="D126" i="16"/>
  <c r="A126" i="16"/>
  <c r="H125" i="16"/>
  <c r="B125" i="16"/>
  <c r="D125" i="16"/>
  <c r="A125" i="16"/>
  <c r="H11" i="16"/>
  <c r="D11" i="16"/>
  <c r="B11" i="16"/>
  <c r="A11" i="16"/>
  <c r="F21" i="1"/>
  <c r="G21" i="1"/>
  <c r="J21" i="1"/>
  <c r="F22" i="1"/>
  <c r="G22" i="1"/>
  <c r="J22" i="1"/>
  <c r="E23" i="1"/>
  <c r="F23" i="1"/>
  <c r="G23" i="1"/>
  <c r="J23" i="1"/>
  <c r="E24" i="1"/>
  <c r="F24" i="1"/>
  <c r="G24" i="1"/>
  <c r="J24" i="1"/>
  <c r="E25" i="1"/>
  <c r="F25" i="1"/>
  <c r="G25" i="1"/>
  <c r="J25" i="1"/>
  <c r="E26" i="1"/>
  <c r="F26" i="1"/>
  <c r="G26" i="1"/>
  <c r="J26" i="1"/>
  <c r="F27" i="1"/>
  <c r="G27" i="1"/>
  <c r="J27" i="1"/>
  <c r="E28" i="1"/>
  <c r="F28" i="1"/>
  <c r="G28" i="1"/>
  <c r="J28" i="1"/>
  <c r="F29" i="1"/>
  <c r="G29" i="1"/>
  <c r="J29" i="1"/>
  <c r="F30" i="1"/>
  <c r="F31" i="1"/>
  <c r="F32" i="1"/>
  <c r="G32" i="1"/>
  <c r="J32" i="1"/>
  <c r="F33" i="1"/>
  <c r="G33" i="1"/>
  <c r="J33" i="1"/>
  <c r="F34" i="1"/>
  <c r="G34" i="1"/>
  <c r="J34" i="1"/>
  <c r="F35" i="1"/>
  <c r="G35" i="1"/>
  <c r="J35" i="1"/>
  <c r="F36" i="1"/>
  <c r="G36" i="1"/>
  <c r="J36" i="1"/>
  <c r="F38" i="1"/>
  <c r="G38" i="1"/>
  <c r="J38" i="1"/>
  <c r="F44" i="1"/>
  <c r="G44" i="1"/>
  <c r="J44" i="1"/>
  <c r="F77" i="1"/>
  <c r="G77" i="1"/>
  <c r="J77" i="1"/>
  <c r="F78" i="1"/>
  <c r="G78" i="1"/>
  <c r="J78" i="1"/>
  <c r="F95" i="1"/>
  <c r="G95" i="1"/>
  <c r="K95" i="1"/>
  <c r="F96" i="1"/>
  <c r="G96" i="1"/>
  <c r="K96" i="1"/>
  <c r="F97" i="1"/>
  <c r="G97" i="1"/>
  <c r="K97" i="1"/>
  <c r="E111" i="1"/>
  <c r="F111" i="1"/>
  <c r="G111" i="1"/>
  <c r="K111" i="1"/>
  <c r="E113" i="1"/>
  <c r="F113" i="1"/>
  <c r="G113" i="1"/>
  <c r="K113" i="1"/>
  <c r="F43" i="1"/>
  <c r="G43" i="1"/>
  <c r="I43" i="1"/>
  <c r="F45" i="1"/>
  <c r="G45" i="1"/>
  <c r="I45" i="1"/>
  <c r="F46" i="1"/>
  <c r="G46" i="1"/>
  <c r="I46" i="1"/>
  <c r="F47" i="1"/>
  <c r="G47" i="1"/>
  <c r="I47" i="1"/>
  <c r="F48" i="1"/>
  <c r="G48" i="1"/>
  <c r="I48" i="1"/>
  <c r="F49" i="1"/>
  <c r="G49" i="1"/>
  <c r="I49" i="1"/>
  <c r="F50" i="1"/>
  <c r="G50" i="1"/>
  <c r="I50" i="1"/>
  <c r="F51" i="1"/>
  <c r="G51" i="1"/>
  <c r="I51" i="1"/>
  <c r="F52" i="1"/>
  <c r="G52" i="1"/>
  <c r="I52" i="1"/>
  <c r="F53" i="1"/>
  <c r="G53" i="1"/>
  <c r="I53" i="1"/>
  <c r="F54" i="1"/>
  <c r="G54" i="1"/>
  <c r="I54" i="1"/>
  <c r="F55" i="1"/>
  <c r="G55" i="1"/>
  <c r="I55" i="1"/>
  <c r="F57" i="1"/>
  <c r="G57" i="1"/>
  <c r="I57" i="1"/>
  <c r="F59" i="1"/>
  <c r="G59" i="1"/>
  <c r="I59" i="1"/>
  <c r="F60" i="1"/>
  <c r="G60" i="1"/>
  <c r="I60" i="1"/>
  <c r="F65" i="1"/>
  <c r="G65" i="1"/>
  <c r="I65" i="1"/>
  <c r="F68" i="1"/>
  <c r="G68" i="1"/>
  <c r="I68" i="1"/>
  <c r="F71" i="1"/>
  <c r="G71" i="1"/>
  <c r="I71" i="1"/>
  <c r="F73" i="1"/>
  <c r="G73" i="1"/>
  <c r="I73" i="1"/>
  <c r="F74" i="1"/>
  <c r="G74" i="1"/>
  <c r="I74" i="1"/>
  <c r="F79" i="1"/>
  <c r="G79" i="1"/>
  <c r="I79" i="1"/>
  <c r="F80" i="1"/>
  <c r="G80" i="1"/>
  <c r="I80" i="1"/>
  <c r="F85" i="1"/>
  <c r="G85" i="1"/>
  <c r="I85" i="1"/>
  <c r="F87" i="1"/>
  <c r="G87" i="1"/>
  <c r="I87" i="1"/>
  <c r="F88" i="1"/>
  <c r="G88" i="1"/>
  <c r="I88" i="1"/>
  <c r="F93" i="1"/>
  <c r="G93" i="1"/>
  <c r="I93" i="1"/>
  <c r="F103" i="1"/>
  <c r="G103" i="1"/>
  <c r="I103" i="1"/>
  <c r="F104" i="1"/>
  <c r="G104" i="1"/>
  <c r="I104" i="1"/>
  <c r="F105" i="1"/>
  <c r="G105" i="1"/>
  <c r="I105" i="1"/>
  <c r="F106" i="1"/>
  <c r="G106" i="1"/>
  <c r="I106" i="1"/>
  <c r="F42" i="1"/>
  <c r="G42" i="1"/>
  <c r="I42" i="1"/>
  <c r="F134" i="1"/>
  <c r="G134" i="1"/>
  <c r="K134" i="1"/>
  <c r="E135" i="1"/>
  <c r="F135" i="1"/>
  <c r="G135" i="1"/>
  <c r="K135" i="1"/>
  <c r="E136" i="1"/>
  <c r="F136" i="1"/>
  <c r="G136" i="1"/>
  <c r="K136" i="1"/>
  <c r="F137" i="1"/>
  <c r="G137" i="1"/>
  <c r="K137" i="1"/>
  <c r="F138" i="1"/>
  <c r="G138" i="1"/>
  <c r="K138" i="1"/>
  <c r="F139" i="1"/>
  <c r="G139" i="1"/>
  <c r="K139" i="1"/>
  <c r="F141" i="1"/>
  <c r="G141" i="1"/>
  <c r="K141" i="1"/>
  <c r="F142" i="1"/>
  <c r="G142" i="1"/>
  <c r="K142" i="1"/>
  <c r="F143" i="1"/>
  <c r="G143" i="1"/>
  <c r="K143" i="1"/>
  <c r="E144" i="1"/>
  <c r="F144" i="1"/>
  <c r="G144" i="1"/>
  <c r="K144" i="1"/>
  <c r="F145" i="1"/>
  <c r="G145" i="1"/>
  <c r="K145" i="1"/>
  <c r="E146" i="1"/>
  <c r="F146" i="1"/>
  <c r="G146" i="1"/>
  <c r="K146" i="1"/>
  <c r="E147" i="1"/>
  <c r="F147" i="1"/>
  <c r="G147" i="1"/>
  <c r="K147" i="1"/>
  <c r="E148" i="1"/>
  <c r="F148" i="1"/>
  <c r="G148" i="1"/>
  <c r="K148" i="1"/>
  <c r="E149" i="1"/>
  <c r="F149" i="1"/>
  <c r="G149" i="1"/>
  <c r="K149" i="1"/>
  <c r="E150" i="1"/>
  <c r="F150" i="1"/>
  <c r="G150" i="1"/>
  <c r="K150" i="1"/>
  <c r="E151" i="1"/>
  <c r="F151" i="1"/>
  <c r="G151" i="1"/>
  <c r="K151" i="1"/>
  <c r="E152" i="1"/>
  <c r="F152" i="1"/>
  <c r="G152" i="1"/>
  <c r="K152" i="1"/>
  <c r="E156" i="1"/>
  <c r="F156" i="1"/>
  <c r="G156" i="1"/>
  <c r="K156" i="1"/>
  <c r="F159" i="1"/>
  <c r="G159" i="1"/>
  <c r="K159" i="1"/>
  <c r="F160" i="1"/>
  <c r="G160" i="1"/>
  <c r="K160" i="1"/>
  <c r="F163" i="1"/>
  <c r="G163" i="1"/>
  <c r="K163" i="1"/>
  <c r="F126" i="1"/>
  <c r="G126" i="1"/>
  <c r="K126" i="1"/>
  <c r="F128" i="1"/>
  <c r="G128" i="1"/>
  <c r="K128" i="1"/>
  <c r="F166" i="1"/>
  <c r="G166" i="1"/>
  <c r="K166" i="1"/>
  <c r="F162" i="1"/>
  <c r="G162" i="1"/>
  <c r="K162" i="1"/>
  <c r="F155" i="1"/>
  <c r="G155" i="1"/>
  <c r="K155" i="1"/>
  <c r="F153" i="1"/>
  <c r="G153" i="1"/>
  <c r="K153" i="1"/>
  <c r="F154" i="1"/>
  <c r="G154" i="1"/>
  <c r="K154" i="1"/>
  <c r="E117" i="1"/>
  <c r="F117" i="1"/>
  <c r="G117" i="1"/>
  <c r="K117" i="1"/>
  <c r="F114" i="1"/>
  <c r="G114" i="1"/>
  <c r="K114" i="1"/>
  <c r="F118" i="1"/>
  <c r="G118" i="1"/>
  <c r="K118" i="1"/>
  <c r="E125" i="1"/>
  <c r="F125" i="1"/>
  <c r="G125" i="1"/>
  <c r="K125" i="1"/>
  <c r="E112" i="1"/>
  <c r="F112" i="1"/>
  <c r="G112" i="1"/>
  <c r="K112" i="1"/>
  <c r="E102" i="1"/>
  <c r="F102" i="1"/>
  <c r="G102" i="1"/>
  <c r="J102" i="1"/>
  <c r="E110" i="1"/>
  <c r="F110" i="1"/>
  <c r="G110" i="1"/>
  <c r="J110" i="1"/>
  <c r="E108" i="1"/>
  <c r="F108" i="1"/>
  <c r="G108" i="1"/>
  <c r="J108" i="1"/>
  <c r="F119" i="1"/>
  <c r="G119" i="1"/>
  <c r="J119" i="1"/>
  <c r="F120" i="1"/>
  <c r="G120" i="1"/>
  <c r="J120" i="1"/>
  <c r="F121" i="1"/>
  <c r="G121" i="1"/>
  <c r="J121" i="1"/>
  <c r="F122" i="1"/>
  <c r="G122" i="1"/>
  <c r="J122" i="1"/>
  <c r="F123" i="1"/>
  <c r="G123" i="1"/>
  <c r="J123" i="1"/>
  <c r="F124" i="1"/>
  <c r="G124" i="1"/>
  <c r="J124" i="1"/>
  <c r="F131" i="1"/>
  <c r="G131" i="1"/>
  <c r="J131" i="1"/>
  <c r="F132" i="1"/>
  <c r="G132" i="1"/>
  <c r="J132" i="1"/>
  <c r="F127" i="1"/>
  <c r="G127" i="1"/>
  <c r="J127" i="1"/>
  <c r="F129" i="1"/>
  <c r="G129" i="1"/>
  <c r="K129" i="1"/>
  <c r="F130" i="1"/>
  <c r="G130" i="1"/>
  <c r="J130" i="1"/>
  <c r="F133" i="1"/>
  <c r="G133" i="1"/>
  <c r="J133" i="1"/>
  <c r="F140" i="1"/>
  <c r="G140" i="1"/>
  <c r="K140" i="1"/>
  <c r="F115" i="1"/>
  <c r="G115" i="1"/>
  <c r="J115" i="1"/>
  <c r="F158" i="1"/>
  <c r="G158" i="1"/>
  <c r="K158" i="1"/>
  <c r="F161" i="1"/>
  <c r="G161" i="1"/>
  <c r="K161" i="1"/>
  <c r="F164" i="1"/>
  <c r="G164" i="1"/>
  <c r="K164" i="1"/>
  <c r="E165" i="1"/>
  <c r="F165" i="1"/>
  <c r="G165" i="1"/>
  <c r="K165" i="1"/>
  <c r="F167" i="1"/>
  <c r="G167" i="1"/>
  <c r="K167" i="1"/>
  <c r="F157" i="1"/>
  <c r="G157" i="1"/>
  <c r="K157" i="1"/>
  <c r="F37" i="1"/>
  <c r="G37" i="1"/>
  <c r="J37" i="1"/>
  <c r="F82" i="1"/>
  <c r="G82" i="1"/>
  <c r="J82" i="1"/>
  <c r="F83" i="1"/>
  <c r="G83" i="1"/>
  <c r="J83" i="1"/>
  <c r="F84" i="1"/>
  <c r="G84" i="1"/>
  <c r="J84" i="1"/>
  <c r="F81" i="1"/>
  <c r="G81" i="1"/>
  <c r="J81" i="1"/>
  <c r="F61" i="1"/>
  <c r="G61" i="1"/>
  <c r="I61" i="1"/>
  <c r="F62" i="1"/>
  <c r="G62" i="1"/>
  <c r="I62" i="1"/>
  <c r="F63" i="1"/>
  <c r="G63" i="1"/>
  <c r="I63" i="1"/>
  <c r="F64" i="1"/>
  <c r="G64" i="1"/>
  <c r="I64" i="1"/>
  <c r="F66" i="1"/>
  <c r="G66" i="1"/>
  <c r="I66" i="1"/>
  <c r="F67" i="1"/>
  <c r="G67" i="1"/>
  <c r="I67" i="1"/>
  <c r="F72" i="1"/>
  <c r="G72" i="1"/>
  <c r="I72" i="1"/>
  <c r="F75" i="1"/>
  <c r="G75" i="1"/>
  <c r="I75" i="1"/>
  <c r="F76" i="1"/>
  <c r="G76" i="1"/>
  <c r="I76" i="1"/>
  <c r="F86" i="1"/>
  <c r="G86" i="1"/>
  <c r="I86" i="1"/>
  <c r="F58" i="1"/>
  <c r="G58" i="1"/>
  <c r="I58" i="1"/>
  <c r="F89" i="1"/>
  <c r="G89" i="1"/>
  <c r="I89" i="1"/>
  <c r="F90" i="1"/>
  <c r="G90" i="1"/>
  <c r="I90" i="1"/>
  <c r="F91" i="1"/>
  <c r="G91" i="1"/>
  <c r="I91" i="1"/>
  <c r="F92" i="1"/>
  <c r="G92" i="1"/>
  <c r="I92" i="1"/>
  <c r="F98" i="1"/>
  <c r="G98" i="1"/>
  <c r="I98" i="1"/>
  <c r="F99" i="1"/>
  <c r="G99" i="1"/>
  <c r="I99" i="1"/>
  <c r="F100" i="1"/>
  <c r="G100" i="1"/>
  <c r="I100" i="1"/>
  <c r="F101" i="1"/>
  <c r="G101" i="1"/>
  <c r="I101" i="1"/>
  <c r="F107" i="1"/>
  <c r="G107" i="1"/>
  <c r="I107" i="1"/>
  <c r="F109" i="1"/>
  <c r="G109" i="1"/>
  <c r="I109" i="1"/>
  <c r="F39" i="1"/>
  <c r="G39" i="1"/>
  <c r="I39" i="1"/>
  <c r="F40" i="1"/>
  <c r="G40" i="1"/>
  <c r="I40" i="1"/>
  <c r="F41" i="1"/>
  <c r="G41" i="1"/>
  <c r="I41" i="1"/>
  <c r="F69" i="1"/>
  <c r="G69" i="1"/>
  <c r="I69" i="1"/>
  <c r="F70" i="1"/>
  <c r="G70" i="1"/>
  <c r="I70" i="1"/>
  <c r="F56" i="1"/>
  <c r="G56" i="1"/>
  <c r="I56" i="1"/>
  <c r="C17" i="14"/>
  <c r="D14" i="10"/>
  <c r="A9" i="13"/>
  <c r="C9" i="13" s="1"/>
  <c r="L13" i="13" s="1"/>
  <c r="H16" i="13"/>
  <c r="H15" i="13"/>
  <c r="D21" i="13"/>
  <c r="H21" i="13" s="1"/>
  <c r="D22" i="13"/>
  <c r="F22" i="13" s="1"/>
  <c r="D23" i="13"/>
  <c r="D24" i="13"/>
  <c r="J24" i="13" s="1"/>
  <c r="D25" i="13"/>
  <c r="K25" i="13" s="1"/>
  <c r="D26" i="13"/>
  <c r="F26" i="13" s="1"/>
  <c r="D27" i="13"/>
  <c r="D28" i="13"/>
  <c r="I28" i="13" s="1"/>
  <c r="D29" i="13"/>
  <c r="H29" i="13" s="1"/>
  <c r="D30" i="13"/>
  <c r="F30" i="13" s="1"/>
  <c r="D31" i="13"/>
  <c r="L31" i="13" s="1"/>
  <c r="D32" i="13"/>
  <c r="F32" i="13" s="1"/>
  <c r="D33" i="13"/>
  <c r="I33" i="13" s="1"/>
  <c r="D34" i="13"/>
  <c r="F34" i="13" s="1"/>
  <c r="D35" i="13"/>
  <c r="L35" i="13" s="1"/>
  <c r="D36" i="13"/>
  <c r="H36" i="13" s="1"/>
  <c r="D37" i="13"/>
  <c r="H37" i="13" s="1"/>
  <c r="D38" i="13"/>
  <c r="F38" i="13" s="1"/>
  <c r="D39" i="13"/>
  <c r="K39" i="13" s="1"/>
  <c r="D40" i="13"/>
  <c r="J40" i="13" s="1"/>
  <c r="D41" i="13"/>
  <c r="H41" i="13" s="1"/>
  <c r="D42" i="13"/>
  <c r="H42" i="13" s="1"/>
  <c r="D43" i="13"/>
  <c r="K43" i="13" s="1"/>
  <c r="D44" i="13"/>
  <c r="I44" i="13" s="1"/>
  <c r="D45" i="13"/>
  <c r="F45" i="13" s="1"/>
  <c r="D46" i="13"/>
  <c r="F46" i="13" s="1"/>
  <c r="D47" i="13"/>
  <c r="F47" i="13" s="1"/>
  <c r="D48" i="13"/>
  <c r="I48" i="13" s="1"/>
  <c r="D49" i="13"/>
  <c r="L49" i="13" s="1"/>
  <c r="D50" i="13"/>
  <c r="J50" i="13" s="1"/>
  <c r="D51" i="13"/>
  <c r="J51" i="13" s="1"/>
  <c r="D52" i="13"/>
  <c r="H52" i="13" s="1"/>
  <c r="D53" i="13"/>
  <c r="I53" i="13" s="1"/>
  <c r="D54" i="13"/>
  <c r="L54" i="13" s="1"/>
  <c r="D55" i="13"/>
  <c r="H55" i="13" s="1"/>
  <c r="D56" i="13"/>
  <c r="J56" i="13" s="1"/>
  <c r="D57" i="13"/>
  <c r="H57" i="13" s="1"/>
  <c r="D58" i="13"/>
  <c r="J58" i="13" s="1"/>
  <c r="D59" i="13"/>
  <c r="F59" i="13" s="1"/>
  <c r="D60" i="13"/>
  <c r="F60" i="13" s="1"/>
  <c r="D61" i="13"/>
  <c r="H61" i="13" s="1"/>
  <c r="D62" i="13"/>
  <c r="F62" i="13" s="1"/>
  <c r="D63" i="13"/>
  <c r="K63" i="13" s="1"/>
  <c r="D64" i="13"/>
  <c r="F64" i="13" s="1"/>
  <c r="D65" i="13"/>
  <c r="H65" i="13" s="1"/>
  <c r="D66" i="13"/>
  <c r="H66" i="13" s="1"/>
  <c r="D67" i="13"/>
  <c r="L67" i="13" s="1"/>
  <c r="D68" i="13"/>
  <c r="H68" i="13" s="1"/>
  <c r="D69" i="13"/>
  <c r="J69" i="13" s="1"/>
  <c r="D70" i="13"/>
  <c r="F70" i="13" s="1"/>
  <c r="D71" i="13"/>
  <c r="K71" i="13" s="1"/>
  <c r="D72" i="13"/>
  <c r="J72" i="13" s="1"/>
  <c r="D73" i="13"/>
  <c r="F73" i="13" s="1"/>
  <c r="D74" i="13"/>
  <c r="F74" i="13" s="1"/>
  <c r="D75" i="13"/>
  <c r="F75" i="13" s="1"/>
  <c r="D76" i="13"/>
  <c r="H76" i="13" s="1"/>
  <c r="D77" i="13"/>
  <c r="H77" i="13" s="1"/>
  <c r="D78" i="13"/>
  <c r="I78" i="13" s="1"/>
  <c r="D79" i="13"/>
  <c r="F79" i="13" s="1"/>
  <c r="D80" i="13"/>
  <c r="I80" i="13" s="1"/>
  <c r="D81" i="13"/>
  <c r="I81" i="13" s="1"/>
  <c r="D82" i="13"/>
  <c r="H82" i="13" s="1"/>
  <c r="D83" i="13"/>
  <c r="F83" i="13" s="1"/>
  <c r="D84" i="13"/>
  <c r="F84" i="13" s="1"/>
  <c r="D85" i="13"/>
  <c r="H85" i="13"/>
  <c r="D86" i="13"/>
  <c r="I86" i="13"/>
  <c r="F86" i="13"/>
  <c r="D87" i="13"/>
  <c r="D88" i="13"/>
  <c r="D89" i="13"/>
  <c r="H89" i="13"/>
  <c r="D90" i="13"/>
  <c r="J90" i="13"/>
  <c r="F90" i="13"/>
  <c r="H90" i="13"/>
  <c r="D91" i="13"/>
  <c r="F91" i="13"/>
  <c r="L91" i="13"/>
  <c r="D92" i="13"/>
  <c r="H92" i="13"/>
  <c r="D93" i="13"/>
  <c r="H93" i="13"/>
  <c r="D94" i="13"/>
  <c r="F94" i="13"/>
  <c r="D95" i="13"/>
  <c r="D96" i="13"/>
  <c r="D97" i="13"/>
  <c r="H97" i="13"/>
  <c r="D98" i="13"/>
  <c r="I98" i="13"/>
  <c r="F98" i="13"/>
  <c r="H98" i="13"/>
  <c r="D99" i="13"/>
  <c r="D100" i="13"/>
  <c r="D101" i="13"/>
  <c r="H101" i="13"/>
  <c r="D102" i="13"/>
  <c r="F102" i="13"/>
  <c r="D103" i="13"/>
  <c r="D104" i="13"/>
  <c r="F104" i="13"/>
  <c r="J104" i="13"/>
  <c r="D105" i="13"/>
  <c r="H105" i="13"/>
  <c r="D106" i="13"/>
  <c r="F106" i="13"/>
  <c r="H106" i="13"/>
  <c r="D107" i="13"/>
  <c r="F107" i="13"/>
  <c r="D108" i="13"/>
  <c r="D109" i="13"/>
  <c r="H109" i="13"/>
  <c r="D110" i="13"/>
  <c r="F110" i="13"/>
  <c r="D111" i="13"/>
  <c r="H12" i="13"/>
  <c r="J16" i="13"/>
  <c r="J15" i="13"/>
  <c r="J22" i="13"/>
  <c r="J85" i="13"/>
  <c r="J86" i="13"/>
  <c r="J92" i="13"/>
  <c r="J97" i="13"/>
  <c r="J98" i="13"/>
  <c r="J101" i="13"/>
  <c r="J102" i="13"/>
  <c r="J106" i="13"/>
  <c r="I16" i="13"/>
  <c r="I15" i="13"/>
  <c r="I22" i="13"/>
  <c r="I85" i="13"/>
  <c r="I90" i="13"/>
  <c r="I92" i="13"/>
  <c r="I97" i="13"/>
  <c r="I101" i="13"/>
  <c r="I102" i="13"/>
  <c r="I12" i="13"/>
  <c r="F16" i="13"/>
  <c r="F15" i="13"/>
  <c r="F12" i="13"/>
  <c r="F36" i="13"/>
  <c r="F44" i="13"/>
  <c r="F89" i="13"/>
  <c r="F93" i="13"/>
  <c r="F99" i="13"/>
  <c r="F103" i="13"/>
  <c r="F105" i="13"/>
  <c r="F109" i="13"/>
  <c r="G16" i="13"/>
  <c r="G15" i="13"/>
  <c r="E21" i="13"/>
  <c r="G21" i="13"/>
  <c r="E22" i="13"/>
  <c r="E23" i="13"/>
  <c r="G23" i="13"/>
  <c r="E24" i="13"/>
  <c r="G24" i="13"/>
  <c r="E25" i="13"/>
  <c r="G25" i="13"/>
  <c r="E26" i="13"/>
  <c r="E27" i="13"/>
  <c r="G27" i="13"/>
  <c r="E28" i="13"/>
  <c r="G28" i="13"/>
  <c r="E29" i="13"/>
  <c r="G29" i="13"/>
  <c r="E30" i="13"/>
  <c r="E31" i="13"/>
  <c r="G31" i="13"/>
  <c r="E32" i="13"/>
  <c r="E33" i="13"/>
  <c r="G33" i="13"/>
  <c r="E34" i="13"/>
  <c r="E35" i="13"/>
  <c r="E36" i="13"/>
  <c r="E37" i="13"/>
  <c r="G37" i="13"/>
  <c r="E38" i="13"/>
  <c r="E39" i="13"/>
  <c r="E40" i="13"/>
  <c r="E41" i="13"/>
  <c r="G41" i="13"/>
  <c r="E42" i="13"/>
  <c r="E43" i="13"/>
  <c r="G43" i="13"/>
  <c r="E44" i="13"/>
  <c r="E45" i="13"/>
  <c r="G45" i="13"/>
  <c r="E46" i="13"/>
  <c r="E47" i="13"/>
  <c r="G47" i="13"/>
  <c r="E48" i="13"/>
  <c r="E49" i="13"/>
  <c r="E50" i="13"/>
  <c r="E51" i="13"/>
  <c r="G51" i="13"/>
  <c r="E52" i="13"/>
  <c r="E53" i="13"/>
  <c r="G53" i="13"/>
  <c r="E54" i="13"/>
  <c r="E55" i="13"/>
  <c r="E56" i="13"/>
  <c r="E57" i="13"/>
  <c r="G57" i="13"/>
  <c r="E58" i="13"/>
  <c r="E59" i="13"/>
  <c r="L59" i="13"/>
  <c r="E60" i="13"/>
  <c r="E61" i="13"/>
  <c r="G61" i="13"/>
  <c r="E62" i="13"/>
  <c r="E63" i="13"/>
  <c r="G63" i="13"/>
  <c r="E64" i="13"/>
  <c r="E65" i="13"/>
  <c r="G65" i="13"/>
  <c r="E66" i="13"/>
  <c r="E67" i="13"/>
  <c r="G67" i="13"/>
  <c r="E68" i="13"/>
  <c r="E69" i="13"/>
  <c r="G69" i="13"/>
  <c r="E70" i="13"/>
  <c r="E71" i="13"/>
  <c r="G71" i="13"/>
  <c r="E72" i="13"/>
  <c r="E73" i="13"/>
  <c r="G73" i="13"/>
  <c r="E74" i="13"/>
  <c r="E75" i="13"/>
  <c r="E76" i="13"/>
  <c r="E77" i="13"/>
  <c r="G77" i="13"/>
  <c r="E78" i="13"/>
  <c r="E79" i="13"/>
  <c r="G79" i="13"/>
  <c r="E80" i="13"/>
  <c r="E81" i="13"/>
  <c r="E82" i="13"/>
  <c r="E83" i="13"/>
  <c r="G83" i="13"/>
  <c r="E84" i="13"/>
  <c r="E85" i="13"/>
  <c r="G85" i="13"/>
  <c r="E86" i="13"/>
  <c r="E87" i="13"/>
  <c r="G87" i="13"/>
  <c r="E88" i="13"/>
  <c r="E89" i="13"/>
  <c r="G89" i="13"/>
  <c r="E90" i="13"/>
  <c r="E91" i="13"/>
  <c r="G91" i="13"/>
  <c r="E92" i="13"/>
  <c r="K92" i="13"/>
  <c r="E93" i="13"/>
  <c r="G93" i="13"/>
  <c r="E94" i="13"/>
  <c r="E95" i="13"/>
  <c r="G95" i="13"/>
  <c r="E96" i="13"/>
  <c r="L96" i="13"/>
  <c r="E97" i="13"/>
  <c r="K97" i="13"/>
  <c r="G97" i="13"/>
  <c r="E98" i="13"/>
  <c r="E99" i="13"/>
  <c r="E100" i="13"/>
  <c r="E101" i="13"/>
  <c r="G101" i="13"/>
  <c r="E102" i="13"/>
  <c r="E103" i="13"/>
  <c r="G103" i="13"/>
  <c r="E104" i="13"/>
  <c r="K104" i="13"/>
  <c r="E105" i="13"/>
  <c r="G105" i="13"/>
  <c r="E106" i="13"/>
  <c r="E107" i="13"/>
  <c r="G107" i="13"/>
  <c r="E108" i="13"/>
  <c r="L108" i="13"/>
  <c r="K108" i="13"/>
  <c r="E109" i="13"/>
  <c r="E110" i="13"/>
  <c r="E111" i="13"/>
  <c r="K16" i="13"/>
  <c r="K15" i="13"/>
  <c r="K12" i="13"/>
  <c r="K23" i="13"/>
  <c r="K89" i="13"/>
  <c r="K91" i="13"/>
  <c r="K93" i="13"/>
  <c r="K105" i="13"/>
  <c r="L16" i="13"/>
  <c r="L15" i="13"/>
  <c r="L89" i="13"/>
  <c r="L92" i="13"/>
  <c r="L105" i="13"/>
  <c r="C16" i="13"/>
  <c r="C15" i="13"/>
  <c r="N16" i="13"/>
  <c r="N15" i="13"/>
  <c r="N12" i="13"/>
  <c r="O16" i="13"/>
  <c r="O15" i="13"/>
  <c r="G4" i="13"/>
  <c r="P16" i="13"/>
  <c r="P15" i="13"/>
  <c r="P12" i="13"/>
  <c r="G5" i="13"/>
  <c r="Q16" i="13"/>
  <c r="Q15" i="13"/>
  <c r="G6" i="13"/>
  <c r="G7" i="13"/>
  <c r="E16" i="13"/>
  <c r="E15" i="13"/>
  <c r="M16" i="13"/>
  <c r="M15" i="13"/>
  <c r="M12" i="13"/>
  <c r="D16" i="13"/>
  <c r="D15" i="13"/>
  <c r="D12" i="13"/>
  <c r="D112" i="13"/>
  <c r="E112" i="13"/>
  <c r="G112" i="13"/>
  <c r="D113" i="13"/>
  <c r="I113" i="13"/>
  <c r="E113" i="13"/>
  <c r="G113" i="13"/>
  <c r="D114" i="13"/>
  <c r="E114" i="13"/>
  <c r="I114" i="13"/>
  <c r="D115" i="13"/>
  <c r="E115" i="13"/>
  <c r="D116" i="13"/>
  <c r="H116" i="13"/>
  <c r="E116" i="13"/>
  <c r="L116" i="13"/>
  <c r="F116" i="13"/>
  <c r="J116" i="13"/>
  <c r="D117" i="13"/>
  <c r="H117" i="13"/>
  <c r="I117" i="13"/>
  <c r="E117" i="13"/>
  <c r="F117" i="13"/>
  <c r="J117" i="13"/>
  <c r="L117" i="13"/>
  <c r="D118" i="13"/>
  <c r="E118" i="13"/>
  <c r="K118" i="13"/>
  <c r="D119" i="13"/>
  <c r="J119" i="13"/>
  <c r="E119" i="13"/>
  <c r="F119" i="13"/>
  <c r="H119" i="13"/>
  <c r="I119" i="13"/>
  <c r="D120" i="13"/>
  <c r="J120" i="13"/>
  <c r="E120" i="13"/>
  <c r="F120" i="13"/>
  <c r="G120" i="13"/>
  <c r="H120" i="13"/>
  <c r="I120" i="13"/>
  <c r="D121" i="13"/>
  <c r="E121" i="13"/>
  <c r="D122" i="13"/>
  <c r="E122" i="13"/>
  <c r="K122" i="13"/>
  <c r="H122" i="13"/>
  <c r="I122" i="13"/>
  <c r="D123" i="13"/>
  <c r="J123" i="13"/>
  <c r="E123" i="13"/>
  <c r="F123" i="13"/>
  <c r="H123" i="13"/>
  <c r="I123" i="13"/>
  <c r="L123" i="13"/>
  <c r="D124" i="13"/>
  <c r="L124" i="13"/>
  <c r="E124" i="13"/>
  <c r="F124" i="13"/>
  <c r="G124" i="13"/>
  <c r="H124" i="13"/>
  <c r="I124" i="13"/>
  <c r="J124" i="13"/>
  <c r="K124" i="13"/>
  <c r="D125" i="13"/>
  <c r="I125" i="13"/>
  <c r="E125" i="13"/>
  <c r="L125" i="13"/>
  <c r="F125" i="13"/>
  <c r="G125" i="13"/>
  <c r="H125" i="13"/>
  <c r="J125" i="13"/>
  <c r="K125" i="13"/>
  <c r="D126" i="13"/>
  <c r="E126" i="13"/>
  <c r="K126" i="13"/>
  <c r="H126" i="13"/>
  <c r="I126" i="13"/>
  <c r="D127" i="13"/>
  <c r="H127" i="13"/>
  <c r="J127" i="13"/>
  <c r="E127" i="13"/>
  <c r="G127" i="13"/>
  <c r="L127" i="13"/>
  <c r="D128" i="13"/>
  <c r="H128" i="13"/>
  <c r="E128" i="13"/>
  <c r="L128" i="13"/>
  <c r="D129" i="13"/>
  <c r="J129" i="13"/>
  <c r="E129" i="13"/>
  <c r="F129" i="13"/>
  <c r="H129" i="13"/>
  <c r="I129" i="13"/>
  <c r="D130" i="13"/>
  <c r="I130" i="13"/>
  <c r="E130" i="13"/>
  <c r="K130" i="13"/>
  <c r="F130" i="13"/>
  <c r="G130" i="13"/>
  <c r="H130" i="13"/>
  <c r="J130" i="13"/>
  <c r="D131" i="13"/>
  <c r="I131" i="13"/>
  <c r="E131" i="13"/>
  <c r="G131" i="13"/>
  <c r="H131" i="13"/>
  <c r="K131" i="13"/>
  <c r="D132" i="13"/>
  <c r="E132" i="13"/>
  <c r="H132" i="13"/>
  <c r="L132" i="13"/>
  <c r="D133" i="13"/>
  <c r="E133" i="13"/>
  <c r="F133" i="13"/>
  <c r="J133" i="13"/>
  <c r="D134" i="13"/>
  <c r="H134" i="13"/>
  <c r="I134" i="13"/>
  <c r="E134" i="13"/>
  <c r="L134" i="13"/>
  <c r="F134" i="13"/>
  <c r="G134" i="13"/>
  <c r="K134" i="13"/>
  <c r="D135" i="13"/>
  <c r="E135" i="13"/>
  <c r="G135" i="13"/>
  <c r="D136" i="13"/>
  <c r="H136" i="13"/>
  <c r="E136" i="13"/>
  <c r="L136" i="13"/>
  <c r="D137" i="13"/>
  <c r="F137" i="13"/>
  <c r="E137" i="13"/>
  <c r="D138" i="13"/>
  <c r="F138" i="13"/>
  <c r="I138" i="13"/>
  <c r="E138" i="13"/>
  <c r="H138" i="13"/>
  <c r="D139" i="13"/>
  <c r="K139" i="13"/>
  <c r="E139" i="13"/>
  <c r="G139" i="13"/>
  <c r="H139" i="13"/>
  <c r="D140" i="13"/>
  <c r="E140" i="13"/>
  <c r="L140" i="13"/>
  <c r="H140" i="13"/>
  <c r="D141" i="13"/>
  <c r="E141" i="13"/>
  <c r="F141" i="13"/>
  <c r="H141" i="13"/>
  <c r="I141" i="13"/>
  <c r="J141" i="13"/>
  <c r="D142" i="13"/>
  <c r="I142" i="13"/>
  <c r="E142" i="13"/>
  <c r="F142" i="13"/>
  <c r="G142" i="13"/>
  <c r="H142" i="13"/>
  <c r="D143" i="13"/>
  <c r="I143" i="13"/>
  <c r="E143" i="13"/>
  <c r="G143" i="13"/>
  <c r="H143" i="13"/>
  <c r="D144" i="13"/>
  <c r="H144" i="13"/>
  <c r="E144" i="13"/>
  <c r="L144" i="13"/>
  <c r="D145" i="13"/>
  <c r="E145" i="13"/>
  <c r="D146" i="13"/>
  <c r="I146" i="13"/>
  <c r="E146" i="13"/>
  <c r="F146" i="13"/>
  <c r="G146" i="13"/>
  <c r="H146" i="13"/>
  <c r="J146" i="13"/>
  <c r="D147" i="13"/>
  <c r="I147" i="13"/>
  <c r="E147" i="13"/>
  <c r="L147" i="13"/>
  <c r="H147" i="13"/>
  <c r="K147" i="13"/>
  <c r="D148" i="13"/>
  <c r="E148" i="13"/>
  <c r="H148" i="13"/>
  <c r="L148" i="13"/>
  <c r="D149" i="13"/>
  <c r="E149" i="13"/>
  <c r="F149" i="13"/>
  <c r="J149" i="13"/>
  <c r="D150" i="13"/>
  <c r="E150" i="13"/>
  <c r="G150" i="13"/>
  <c r="L150" i="13"/>
  <c r="D151" i="13"/>
  <c r="E151" i="13"/>
  <c r="G151" i="13"/>
  <c r="D152" i="13"/>
  <c r="H152" i="13"/>
  <c r="E152" i="13"/>
  <c r="L152" i="13"/>
  <c r="D153" i="13"/>
  <c r="F153" i="13"/>
  <c r="E153" i="13"/>
  <c r="D154" i="13"/>
  <c r="F154" i="13"/>
  <c r="I154" i="13"/>
  <c r="E154" i="13"/>
  <c r="H154" i="13"/>
  <c r="D155" i="13"/>
  <c r="K155" i="13"/>
  <c r="E155" i="13"/>
  <c r="G155" i="13"/>
  <c r="H155" i="13"/>
  <c r="D156" i="13"/>
  <c r="E156" i="13"/>
  <c r="L156" i="13"/>
  <c r="H156" i="13"/>
  <c r="D157" i="13"/>
  <c r="E157" i="13"/>
  <c r="F157" i="13"/>
  <c r="H157" i="13"/>
  <c r="I157" i="13"/>
  <c r="J157" i="13"/>
  <c r="D158" i="13"/>
  <c r="I158" i="13"/>
  <c r="E158" i="13"/>
  <c r="F158" i="13"/>
  <c r="G158" i="13"/>
  <c r="H158" i="13"/>
  <c r="D159" i="13"/>
  <c r="I159" i="13"/>
  <c r="E159" i="13"/>
  <c r="H159" i="13"/>
  <c r="D160" i="13"/>
  <c r="H160" i="13"/>
  <c r="E160" i="13"/>
  <c r="L160" i="13"/>
  <c r="D161" i="13"/>
  <c r="E161" i="13"/>
  <c r="D162" i="13"/>
  <c r="I162" i="13"/>
  <c r="E162" i="13"/>
  <c r="F162" i="13"/>
  <c r="G162" i="13"/>
  <c r="H162" i="13"/>
  <c r="J162" i="13"/>
  <c r="D163" i="13"/>
  <c r="I163" i="13"/>
  <c r="E163" i="13"/>
  <c r="L163" i="13"/>
  <c r="H163" i="13"/>
  <c r="K163" i="13"/>
  <c r="D164" i="13"/>
  <c r="E164" i="13"/>
  <c r="H164" i="13"/>
  <c r="L164" i="13"/>
  <c r="D165" i="13"/>
  <c r="E165" i="13"/>
  <c r="F165" i="13"/>
  <c r="J165" i="13"/>
  <c r="D166" i="13"/>
  <c r="E166" i="13"/>
  <c r="G166" i="13"/>
  <c r="L166" i="13"/>
  <c r="D167" i="13"/>
  <c r="E167" i="13"/>
  <c r="G167" i="13"/>
  <c r="D168" i="13"/>
  <c r="H168" i="13"/>
  <c r="E168" i="13"/>
  <c r="D169" i="13"/>
  <c r="F169" i="13"/>
  <c r="E169" i="13"/>
  <c r="D170" i="13"/>
  <c r="F170" i="13"/>
  <c r="I170" i="13"/>
  <c r="E170" i="13"/>
  <c r="H170" i="13"/>
  <c r="D171" i="13"/>
  <c r="K171" i="13"/>
  <c r="E171" i="13"/>
  <c r="G171" i="13"/>
  <c r="H171" i="13"/>
  <c r="D172" i="13"/>
  <c r="E172" i="13"/>
  <c r="L172" i="13"/>
  <c r="H172" i="13"/>
  <c r="D173" i="13"/>
  <c r="E173" i="13"/>
  <c r="G173" i="13"/>
  <c r="F173" i="13"/>
  <c r="H173" i="13"/>
  <c r="I173" i="13"/>
  <c r="J173" i="13"/>
  <c r="D174" i="13"/>
  <c r="I174" i="13"/>
  <c r="E174" i="13"/>
  <c r="F174" i="13"/>
  <c r="G174" i="13"/>
  <c r="H174" i="13"/>
  <c r="D175" i="13"/>
  <c r="I175" i="13"/>
  <c r="E175" i="13"/>
  <c r="G175" i="13"/>
  <c r="H175" i="13"/>
  <c r="D176" i="13"/>
  <c r="H176" i="13"/>
  <c r="E176" i="13"/>
  <c r="L176" i="13"/>
  <c r="D177" i="13"/>
  <c r="E177" i="13"/>
  <c r="D178" i="13"/>
  <c r="I178" i="13"/>
  <c r="E178" i="13"/>
  <c r="F178" i="13"/>
  <c r="G178" i="13"/>
  <c r="H178" i="13"/>
  <c r="J178" i="13"/>
  <c r="D179" i="13"/>
  <c r="I179" i="13"/>
  <c r="E179" i="13"/>
  <c r="L179" i="13"/>
  <c r="H179" i="13"/>
  <c r="K179" i="13"/>
  <c r="D180" i="13"/>
  <c r="E180" i="13"/>
  <c r="H180" i="13"/>
  <c r="L180" i="13"/>
  <c r="D181" i="13"/>
  <c r="E181" i="13"/>
  <c r="F181" i="13"/>
  <c r="J181" i="13"/>
  <c r="D182" i="13"/>
  <c r="E182" i="13"/>
  <c r="G182" i="13"/>
  <c r="L182" i="13"/>
  <c r="D183" i="13"/>
  <c r="E183" i="13"/>
  <c r="G183" i="13"/>
  <c r="D184" i="13"/>
  <c r="H184" i="13"/>
  <c r="E184" i="13"/>
  <c r="L184" i="13"/>
  <c r="D185" i="13"/>
  <c r="F185" i="13"/>
  <c r="E185" i="13"/>
  <c r="D186" i="13"/>
  <c r="F186" i="13"/>
  <c r="I186" i="13"/>
  <c r="E186" i="13"/>
  <c r="H186" i="13"/>
  <c r="D187" i="13"/>
  <c r="K187" i="13"/>
  <c r="E187" i="13"/>
  <c r="G187" i="13"/>
  <c r="H187" i="13"/>
  <c r="D188" i="13"/>
  <c r="E188" i="13"/>
  <c r="L188" i="13"/>
  <c r="H188" i="13"/>
  <c r="D189" i="13"/>
  <c r="E189" i="13"/>
  <c r="F189" i="13"/>
  <c r="H189" i="13"/>
  <c r="I189" i="13"/>
  <c r="J189" i="13"/>
  <c r="D190" i="13"/>
  <c r="I190" i="13"/>
  <c r="E190" i="13"/>
  <c r="F190" i="13"/>
  <c r="G190" i="13"/>
  <c r="H190" i="13"/>
  <c r="D191" i="13"/>
  <c r="I191" i="13"/>
  <c r="E191" i="13"/>
  <c r="G191" i="13"/>
  <c r="H191" i="13"/>
  <c r="D192" i="13"/>
  <c r="H192" i="13"/>
  <c r="E192" i="13"/>
  <c r="L192" i="13"/>
  <c r="D193" i="13"/>
  <c r="E193" i="13"/>
  <c r="D194" i="13"/>
  <c r="I194" i="13"/>
  <c r="E194" i="13"/>
  <c r="F194" i="13"/>
  <c r="G194" i="13"/>
  <c r="H194" i="13"/>
  <c r="J194" i="13"/>
  <c r="D195" i="13"/>
  <c r="I195" i="13"/>
  <c r="E195" i="13"/>
  <c r="L195" i="13"/>
  <c r="H195" i="13"/>
  <c r="K195" i="13"/>
  <c r="D196" i="13"/>
  <c r="E196" i="13"/>
  <c r="H196" i="13"/>
  <c r="L196" i="13"/>
  <c r="D197" i="13"/>
  <c r="E197" i="13"/>
  <c r="F197" i="13"/>
  <c r="J197" i="13"/>
  <c r="D198" i="13"/>
  <c r="E198" i="13"/>
  <c r="G198" i="13"/>
  <c r="L198" i="13"/>
  <c r="D199" i="13"/>
  <c r="E199" i="13"/>
  <c r="G199" i="13"/>
  <c r="D200" i="13"/>
  <c r="H200" i="13"/>
  <c r="E200" i="13"/>
  <c r="L200" i="13"/>
  <c r="D201" i="13"/>
  <c r="F201" i="13"/>
  <c r="E201" i="13"/>
  <c r="D202" i="13"/>
  <c r="F202" i="13"/>
  <c r="I202" i="13"/>
  <c r="E202" i="13"/>
  <c r="H202" i="13"/>
  <c r="D203" i="13"/>
  <c r="K203" i="13"/>
  <c r="E203" i="13"/>
  <c r="G203" i="13"/>
  <c r="H203" i="13"/>
  <c r="D204" i="13"/>
  <c r="E204" i="13"/>
  <c r="L204" i="13"/>
  <c r="H204" i="13"/>
  <c r="D205" i="13"/>
  <c r="E205" i="13"/>
  <c r="F205" i="13"/>
  <c r="H205" i="13"/>
  <c r="I205" i="13"/>
  <c r="J205" i="13"/>
  <c r="D206" i="13"/>
  <c r="I206" i="13"/>
  <c r="E206" i="13"/>
  <c r="F206" i="13"/>
  <c r="G206" i="13"/>
  <c r="H206" i="13"/>
  <c r="D207" i="13"/>
  <c r="I207" i="13"/>
  <c r="E207" i="13"/>
  <c r="H207" i="13"/>
  <c r="D208" i="13"/>
  <c r="H208" i="13"/>
  <c r="E208" i="13"/>
  <c r="L208" i="13"/>
  <c r="D209" i="13"/>
  <c r="E209" i="13"/>
  <c r="D210" i="13"/>
  <c r="I210" i="13"/>
  <c r="E210" i="13"/>
  <c r="F210" i="13"/>
  <c r="G210" i="13"/>
  <c r="H210" i="13"/>
  <c r="J210" i="13"/>
  <c r="D211" i="13"/>
  <c r="I211" i="13"/>
  <c r="E211" i="13"/>
  <c r="L211" i="13"/>
  <c r="H211" i="13"/>
  <c r="K211" i="13"/>
  <c r="D212" i="13"/>
  <c r="E212" i="13"/>
  <c r="H212" i="13"/>
  <c r="L212" i="13"/>
  <c r="D213" i="13"/>
  <c r="E213" i="13"/>
  <c r="F213" i="13"/>
  <c r="J213" i="13"/>
  <c r="D214" i="13"/>
  <c r="E214" i="13"/>
  <c r="G214" i="13"/>
  <c r="L214" i="13"/>
  <c r="D215" i="13"/>
  <c r="E215" i="13"/>
  <c r="G215" i="13"/>
  <c r="D216" i="13"/>
  <c r="H216" i="13"/>
  <c r="E216" i="13"/>
  <c r="L216" i="13"/>
  <c r="D217" i="13"/>
  <c r="F217" i="13"/>
  <c r="E217" i="13"/>
  <c r="D218" i="13"/>
  <c r="F218" i="13"/>
  <c r="I218" i="13"/>
  <c r="E218" i="13"/>
  <c r="H218" i="13"/>
  <c r="D219" i="13"/>
  <c r="K219" i="13"/>
  <c r="E219" i="13"/>
  <c r="G219" i="13"/>
  <c r="H219" i="13"/>
  <c r="D220" i="13"/>
  <c r="E220" i="13"/>
  <c r="L220" i="13"/>
  <c r="H220" i="13"/>
  <c r="D221" i="13"/>
  <c r="E221" i="13"/>
  <c r="F221" i="13"/>
  <c r="H221" i="13"/>
  <c r="I221" i="13"/>
  <c r="J221" i="13"/>
  <c r="D222" i="13"/>
  <c r="I222" i="13"/>
  <c r="E222" i="13"/>
  <c r="F222" i="13"/>
  <c r="G222" i="13"/>
  <c r="H222" i="13"/>
  <c r="D223" i="13"/>
  <c r="I223" i="13"/>
  <c r="E223" i="13"/>
  <c r="H223" i="13"/>
  <c r="D224" i="13"/>
  <c r="H224" i="13"/>
  <c r="E224" i="13"/>
  <c r="L224" i="13"/>
  <c r="D225" i="13"/>
  <c r="E225" i="13"/>
  <c r="D226" i="13"/>
  <c r="I226" i="13"/>
  <c r="E226" i="13"/>
  <c r="F226" i="13"/>
  <c r="G226" i="13"/>
  <c r="H226" i="13"/>
  <c r="J226" i="13"/>
  <c r="D227" i="13"/>
  <c r="I227" i="13"/>
  <c r="E227" i="13"/>
  <c r="L227" i="13"/>
  <c r="H227" i="13"/>
  <c r="K227" i="13"/>
  <c r="D228" i="13"/>
  <c r="E228" i="13"/>
  <c r="H228" i="13"/>
  <c r="L228" i="13"/>
  <c r="D229" i="13"/>
  <c r="E229" i="13"/>
  <c r="F229" i="13"/>
  <c r="J229" i="13"/>
  <c r="D230" i="13"/>
  <c r="E230" i="13"/>
  <c r="G230" i="13"/>
  <c r="L230" i="13"/>
  <c r="D231" i="13"/>
  <c r="E231" i="13"/>
  <c r="G231" i="13"/>
  <c r="D232" i="13"/>
  <c r="H232" i="13"/>
  <c r="E232" i="13"/>
  <c r="L232" i="13"/>
  <c r="D233" i="13"/>
  <c r="F233" i="13"/>
  <c r="E233" i="13"/>
  <c r="D234" i="13"/>
  <c r="F234" i="13"/>
  <c r="I234" i="13"/>
  <c r="E234" i="13"/>
  <c r="H234" i="13"/>
  <c r="D235" i="13"/>
  <c r="K235" i="13"/>
  <c r="E235" i="13"/>
  <c r="G235" i="13"/>
  <c r="H235" i="13"/>
  <c r="D236" i="13"/>
  <c r="E236" i="13"/>
  <c r="L236" i="13"/>
  <c r="H236" i="13"/>
  <c r="D237" i="13"/>
  <c r="E237" i="13"/>
  <c r="F237" i="13"/>
  <c r="H237" i="13"/>
  <c r="I237" i="13"/>
  <c r="J237" i="13"/>
  <c r="D238" i="13"/>
  <c r="I238" i="13"/>
  <c r="E238" i="13"/>
  <c r="F238" i="13"/>
  <c r="G238" i="13"/>
  <c r="H238" i="13"/>
  <c r="D239" i="13"/>
  <c r="I239" i="13"/>
  <c r="E239" i="13"/>
  <c r="G239" i="13"/>
  <c r="H239" i="13"/>
  <c r="D240" i="13"/>
  <c r="H240" i="13"/>
  <c r="E240" i="13"/>
  <c r="L240" i="13"/>
  <c r="D241" i="13"/>
  <c r="E241" i="13"/>
  <c r="D242" i="13"/>
  <c r="I242" i="13"/>
  <c r="E242" i="13"/>
  <c r="F242" i="13"/>
  <c r="G242" i="13"/>
  <c r="H242" i="13"/>
  <c r="J242" i="13"/>
  <c r="D243" i="13"/>
  <c r="I243" i="13"/>
  <c r="E243" i="13"/>
  <c r="L243" i="13"/>
  <c r="H243" i="13"/>
  <c r="K243" i="13"/>
  <c r="D244" i="13"/>
  <c r="E244" i="13"/>
  <c r="H244" i="13"/>
  <c r="L244" i="13"/>
  <c r="D245" i="13"/>
  <c r="E245" i="13"/>
  <c r="F245" i="13"/>
  <c r="J245" i="13"/>
  <c r="D246" i="13"/>
  <c r="E246" i="13"/>
  <c r="G246" i="13"/>
  <c r="L246" i="13"/>
  <c r="D247" i="13"/>
  <c r="E247" i="13"/>
  <c r="G247" i="13"/>
  <c r="D248" i="13"/>
  <c r="H248" i="13"/>
  <c r="E248" i="13"/>
  <c r="L248" i="13"/>
  <c r="D249" i="13"/>
  <c r="F249" i="13"/>
  <c r="E249" i="13"/>
  <c r="D250" i="13"/>
  <c r="F250" i="13"/>
  <c r="I250" i="13"/>
  <c r="E250" i="13"/>
  <c r="H250" i="13"/>
  <c r="D251" i="13"/>
  <c r="K251" i="13"/>
  <c r="E251" i="13"/>
  <c r="G251" i="13"/>
  <c r="H251" i="13"/>
  <c r="D252" i="13"/>
  <c r="E252" i="13"/>
  <c r="L252" i="13"/>
  <c r="H252" i="13"/>
  <c r="D253" i="13"/>
  <c r="E253" i="13"/>
  <c r="F253" i="13"/>
  <c r="H253" i="13"/>
  <c r="I253" i="13"/>
  <c r="J253" i="13"/>
  <c r="D254" i="13"/>
  <c r="I254" i="13"/>
  <c r="E254" i="13"/>
  <c r="F254" i="13"/>
  <c r="G254" i="13"/>
  <c r="H254" i="13"/>
  <c r="D255" i="13"/>
  <c r="I255" i="13"/>
  <c r="E255" i="13"/>
  <c r="G255" i="13"/>
  <c r="H255" i="13"/>
  <c r="D256" i="13"/>
  <c r="H256" i="13"/>
  <c r="E256" i="13"/>
  <c r="L256" i="13"/>
  <c r="D257" i="13"/>
  <c r="E257" i="13"/>
  <c r="D258" i="13"/>
  <c r="I258" i="13"/>
  <c r="E258" i="13"/>
  <c r="F258" i="13"/>
  <c r="G258" i="13"/>
  <c r="H258" i="13"/>
  <c r="J258" i="13"/>
  <c r="D259" i="13"/>
  <c r="I259" i="13"/>
  <c r="E259" i="13"/>
  <c r="L259" i="13"/>
  <c r="H259" i="13"/>
  <c r="K259" i="13"/>
  <c r="D260" i="13"/>
  <c r="E260" i="13"/>
  <c r="H260" i="13"/>
  <c r="L260" i="13"/>
  <c r="D261" i="13"/>
  <c r="H261" i="13"/>
  <c r="E261" i="13"/>
  <c r="F261" i="13"/>
  <c r="I261" i="13"/>
  <c r="J261" i="13"/>
  <c r="D262" i="13"/>
  <c r="H262" i="13"/>
  <c r="E262" i="13"/>
  <c r="F262" i="13"/>
  <c r="G262" i="13"/>
  <c r="J262" i="13"/>
  <c r="K262" i="13"/>
  <c r="L262" i="13"/>
  <c r="D263" i="13"/>
  <c r="H263" i="13"/>
  <c r="E263" i="13"/>
  <c r="G263" i="13"/>
  <c r="K263" i="13"/>
  <c r="L263" i="13"/>
  <c r="D264" i="13"/>
  <c r="H264" i="13"/>
  <c r="E264" i="13"/>
  <c r="L264" i="13"/>
  <c r="D265" i="13"/>
  <c r="E265" i="13"/>
  <c r="F265" i="13"/>
  <c r="H265" i="13"/>
  <c r="I265" i="13"/>
  <c r="J265" i="13"/>
  <c r="D266" i="13"/>
  <c r="F266" i="13"/>
  <c r="E266" i="13"/>
  <c r="G266" i="13"/>
  <c r="H266" i="13"/>
  <c r="J266" i="13"/>
  <c r="K266" i="13"/>
  <c r="L266" i="13"/>
  <c r="D267" i="13"/>
  <c r="I267" i="13"/>
  <c r="E267" i="13"/>
  <c r="G267" i="13"/>
  <c r="H267" i="13"/>
  <c r="K267" i="13"/>
  <c r="L267" i="13"/>
  <c r="D268" i="13"/>
  <c r="H268" i="13"/>
  <c r="E268" i="13"/>
  <c r="D269" i="13"/>
  <c r="E269" i="13"/>
  <c r="F269" i="13"/>
  <c r="H269" i="13"/>
  <c r="I269" i="13"/>
  <c r="J269" i="13"/>
  <c r="D270" i="13"/>
  <c r="I270" i="13"/>
  <c r="E270" i="13"/>
  <c r="F270" i="13"/>
  <c r="G270" i="13"/>
  <c r="H270" i="13"/>
  <c r="J270" i="13"/>
  <c r="K270" i="13"/>
  <c r="L270" i="13"/>
  <c r="D271" i="13"/>
  <c r="I271" i="13"/>
  <c r="E271" i="13"/>
  <c r="G271" i="13"/>
  <c r="H271" i="13"/>
  <c r="K271" i="13"/>
  <c r="L271" i="13"/>
  <c r="D272" i="13"/>
  <c r="H272" i="13"/>
  <c r="E272" i="13"/>
  <c r="D273" i="13"/>
  <c r="J273" i="13"/>
  <c r="E273" i="13"/>
  <c r="F273" i="13"/>
  <c r="H273" i="13"/>
  <c r="I273" i="13"/>
  <c r="D274" i="13"/>
  <c r="I274" i="13"/>
  <c r="E274" i="13"/>
  <c r="K274" i="13"/>
  <c r="F274" i="13"/>
  <c r="G274" i="13"/>
  <c r="H274" i="13"/>
  <c r="J274" i="13"/>
  <c r="D275" i="13"/>
  <c r="I275" i="13"/>
  <c r="E275" i="13"/>
  <c r="L275" i="13"/>
  <c r="G275" i="13"/>
  <c r="H275" i="13"/>
  <c r="K275" i="13"/>
  <c r="D276" i="13"/>
  <c r="E276" i="13"/>
  <c r="H276" i="13"/>
  <c r="L276" i="13"/>
  <c r="D277" i="13"/>
  <c r="E277" i="13"/>
  <c r="D278" i="13"/>
  <c r="H278" i="13"/>
  <c r="E278" i="13"/>
  <c r="F278" i="13"/>
  <c r="D279" i="13"/>
  <c r="H279" i="13"/>
  <c r="I279" i="13"/>
  <c r="E279" i="13"/>
  <c r="D280" i="13"/>
  <c r="H280" i="13"/>
  <c r="E280" i="13"/>
  <c r="L280" i="13"/>
  <c r="D281" i="13"/>
  <c r="F281" i="13"/>
  <c r="E281" i="13"/>
  <c r="D282" i="13"/>
  <c r="I282" i="13"/>
  <c r="E282" i="13"/>
  <c r="G282" i="13"/>
  <c r="D283" i="13"/>
  <c r="E283" i="13"/>
  <c r="G283" i="13"/>
  <c r="D284" i="13"/>
  <c r="H284" i="13"/>
  <c r="E284" i="13"/>
  <c r="D285" i="13"/>
  <c r="E285" i="13"/>
  <c r="F285" i="13"/>
  <c r="H285" i="13"/>
  <c r="I285" i="13"/>
  <c r="J285" i="13"/>
  <c r="D286" i="13"/>
  <c r="I286" i="13"/>
  <c r="E286" i="13"/>
  <c r="G286" i="13"/>
  <c r="J286" i="13"/>
  <c r="K286" i="13"/>
  <c r="L286" i="13"/>
  <c r="D287" i="13"/>
  <c r="I287" i="13"/>
  <c r="E287" i="13"/>
  <c r="G287" i="13"/>
  <c r="H287" i="13"/>
  <c r="K287" i="13"/>
  <c r="L287" i="13"/>
  <c r="D288" i="13"/>
  <c r="H288" i="13"/>
  <c r="E288" i="13"/>
  <c r="D289" i="13"/>
  <c r="J289" i="13"/>
  <c r="E289" i="13"/>
  <c r="F289" i="13"/>
  <c r="H289" i="13"/>
  <c r="I289" i="13"/>
  <c r="D290" i="13"/>
  <c r="I290" i="13"/>
  <c r="E290" i="13"/>
  <c r="K290" i="13"/>
  <c r="F290" i="13"/>
  <c r="G290" i="13"/>
  <c r="H290" i="13"/>
  <c r="J290" i="13"/>
  <c r="D291" i="13"/>
  <c r="I291" i="13"/>
  <c r="E291" i="13"/>
  <c r="L291" i="13"/>
  <c r="G291" i="13"/>
  <c r="H291" i="13"/>
  <c r="K291" i="13"/>
  <c r="D292" i="13"/>
  <c r="E292" i="13"/>
  <c r="H292" i="13"/>
  <c r="L292" i="13"/>
  <c r="D293" i="13"/>
  <c r="E293" i="13"/>
  <c r="D294" i="13"/>
  <c r="H294" i="13"/>
  <c r="E294" i="13"/>
  <c r="F294" i="13"/>
  <c r="D295" i="13"/>
  <c r="H295" i="13"/>
  <c r="I295" i="13"/>
  <c r="E295" i="13"/>
  <c r="D296" i="13"/>
  <c r="H296" i="13"/>
  <c r="E296" i="13"/>
  <c r="L296" i="13"/>
  <c r="D297" i="13"/>
  <c r="F297" i="13"/>
  <c r="E297" i="13"/>
  <c r="D298" i="13"/>
  <c r="I298" i="13"/>
  <c r="E298" i="13"/>
  <c r="G298" i="13"/>
  <c r="L298" i="13"/>
  <c r="D299" i="13"/>
  <c r="H299" i="13"/>
  <c r="E299" i="13"/>
  <c r="G299" i="13"/>
  <c r="D300" i="13"/>
  <c r="I300" i="13"/>
  <c r="E300" i="13"/>
  <c r="L300" i="13"/>
  <c r="H300" i="13"/>
  <c r="D301" i="13"/>
  <c r="E301" i="13"/>
  <c r="F301" i="13"/>
  <c r="H301" i="13"/>
  <c r="I301" i="13"/>
  <c r="J301" i="13"/>
  <c r="D302" i="13"/>
  <c r="I302" i="13"/>
  <c r="E302" i="13"/>
  <c r="G302" i="13"/>
  <c r="J302" i="13"/>
  <c r="K302" i="13"/>
  <c r="L302" i="13"/>
  <c r="D303" i="13"/>
  <c r="H303" i="13"/>
  <c r="E303" i="13"/>
  <c r="G303" i="13"/>
  <c r="K303" i="13"/>
  <c r="D304" i="13"/>
  <c r="E304" i="13"/>
  <c r="D305" i="13"/>
  <c r="E305" i="13"/>
  <c r="F305" i="13"/>
  <c r="H305" i="13"/>
  <c r="I305" i="13"/>
  <c r="J305" i="13"/>
  <c r="D306" i="13"/>
  <c r="I306" i="13"/>
  <c r="E306" i="13"/>
  <c r="L306" i="13"/>
  <c r="F306" i="13"/>
  <c r="G306" i="13"/>
  <c r="H306" i="13"/>
  <c r="J306" i="13"/>
  <c r="K306" i="13"/>
  <c r="D307" i="13"/>
  <c r="E307" i="13"/>
  <c r="G307" i="13"/>
  <c r="H307" i="13"/>
  <c r="K307" i="13"/>
  <c r="L307" i="13"/>
  <c r="D308" i="13"/>
  <c r="H308" i="13"/>
  <c r="E308" i="13"/>
  <c r="D309" i="13"/>
  <c r="I309" i="13"/>
  <c r="E309" i="13"/>
  <c r="F309" i="13"/>
  <c r="H309" i="13"/>
  <c r="D310" i="13"/>
  <c r="J310" i="13"/>
  <c r="I310" i="13"/>
  <c r="E310" i="13"/>
  <c r="K310" i="13"/>
  <c r="F310" i="13"/>
  <c r="G310" i="13"/>
  <c r="H310" i="13"/>
  <c r="D311" i="13"/>
  <c r="H311" i="13"/>
  <c r="E311" i="13"/>
  <c r="K311" i="13"/>
  <c r="G311" i="13"/>
  <c r="D312" i="13"/>
  <c r="I312" i="13"/>
  <c r="E312" i="13"/>
  <c r="L312" i="13"/>
  <c r="D313" i="13"/>
  <c r="I313" i="13"/>
  <c r="E313" i="13"/>
  <c r="F313" i="13"/>
  <c r="H313" i="13"/>
  <c r="D314" i="13"/>
  <c r="J314" i="13"/>
  <c r="I314" i="13"/>
  <c r="E314" i="13"/>
  <c r="K314" i="13"/>
  <c r="F314" i="13"/>
  <c r="G314" i="13"/>
  <c r="H314" i="13"/>
  <c r="D315" i="13"/>
  <c r="E315" i="13"/>
  <c r="L315" i="13"/>
  <c r="G315" i="13"/>
  <c r="H315" i="13"/>
  <c r="K315" i="13"/>
  <c r="D316" i="13"/>
  <c r="E316" i="13"/>
  <c r="L316" i="13"/>
  <c r="H316" i="13"/>
  <c r="I316" i="13"/>
  <c r="D317" i="13"/>
  <c r="E317" i="13"/>
  <c r="D318" i="13"/>
  <c r="H318" i="13"/>
  <c r="I318" i="13"/>
  <c r="E318" i="13"/>
  <c r="F318" i="13"/>
  <c r="D319" i="13"/>
  <c r="H319" i="13"/>
  <c r="E319" i="13"/>
  <c r="G319" i="13"/>
  <c r="D320" i="13"/>
  <c r="I320" i="13"/>
  <c r="E320" i="13"/>
  <c r="H320" i="13"/>
  <c r="L320" i="13"/>
  <c r="D321" i="13"/>
  <c r="F321" i="13"/>
  <c r="E321" i="13"/>
  <c r="D322" i="13"/>
  <c r="E322" i="13"/>
  <c r="G322" i="13"/>
  <c r="L322" i="13"/>
  <c r="D323" i="13"/>
  <c r="H323" i="13"/>
  <c r="E323" i="13"/>
  <c r="G323" i="13"/>
  <c r="D324" i="13"/>
  <c r="I324" i="13"/>
  <c r="H324" i="13"/>
  <c r="E324" i="13"/>
  <c r="L324" i="13"/>
  <c r="D325" i="13"/>
  <c r="E325" i="13"/>
  <c r="F325" i="13"/>
  <c r="H325" i="13"/>
  <c r="I325" i="13"/>
  <c r="J325" i="13"/>
  <c r="D326" i="13"/>
  <c r="I326" i="13"/>
  <c r="E326" i="13"/>
  <c r="G326" i="13"/>
  <c r="J326" i="13"/>
  <c r="K326" i="13"/>
  <c r="L326" i="13"/>
  <c r="D327" i="13"/>
  <c r="H327" i="13"/>
  <c r="E327" i="13"/>
  <c r="G327" i="13"/>
  <c r="K327" i="13"/>
  <c r="D328" i="13"/>
  <c r="I328" i="13"/>
  <c r="E328" i="13"/>
  <c r="L328" i="13"/>
  <c r="D329" i="13"/>
  <c r="E329" i="13"/>
  <c r="F329" i="13"/>
  <c r="H329" i="13"/>
  <c r="I329" i="13"/>
  <c r="J329" i="13"/>
  <c r="D330" i="13"/>
  <c r="E330" i="13"/>
  <c r="G330" i="13"/>
  <c r="J330" i="13"/>
  <c r="L330" i="13"/>
  <c r="D11" i="11"/>
  <c r="P76" i="11" s="1"/>
  <c r="R76" i="11" s="1"/>
  <c r="T76" i="11" s="1"/>
  <c r="D12" i="11"/>
  <c r="D16" i="11" s="1"/>
  <c r="D19" i="11" s="1"/>
  <c r="D13" i="11"/>
  <c r="E21" i="11"/>
  <c r="F21" i="11"/>
  <c r="E22" i="11"/>
  <c r="F22" i="11"/>
  <c r="G22" i="11"/>
  <c r="H22" i="11"/>
  <c r="E23" i="11"/>
  <c r="F23" i="11"/>
  <c r="G23" i="11"/>
  <c r="H23" i="11"/>
  <c r="E24" i="11"/>
  <c r="F24" i="11"/>
  <c r="E25" i="11"/>
  <c r="F25" i="11"/>
  <c r="G25" i="11"/>
  <c r="H25" i="11"/>
  <c r="E26" i="11"/>
  <c r="F26" i="11"/>
  <c r="E27" i="11"/>
  <c r="F27" i="11"/>
  <c r="G27" i="11"/>
  <c r="H27" i="11"/>
  <c r="E28" i="11"/>
  <c r="F28" i="11"/>
  <c r="G28" i="11"/>
  <c r="H28" i="11"/>
  <c r="E29" i="11"/>
  <c r="F29" i="11"/>
  <c r="G29" i="11"/>
  <c r="H29" i="11"/>
  <c r="E30" i="11"/>
  <c r="F30" i="11"/>
  <c r="G30" i="11"/>
  <c r="H30" i="11"/>
  <c r="E31" i="11"/>
  <c r="F31" i="11"/>
  <c r="E32" i="11"/>
  <c r="F32" i="11"/>
  <c r="G32" i="11"/>
  <c r="H32" i="11"/>
  <c r="E33" i="11"/>
  <c r="F33" i="11"/>
  <c r="G33" i="11"/>
  <c r="I33" i="11"/>
  <c r="E34" i="11"/>
  <c r="F34" i="11"/>
  <c r="E35" i="11"/>
  <c r="F35" i="11"/>
  <c r="G35" i="11"/>
  <c r="H35" i="11"/>
  <c r="E36" i="11"/>
  <c r="F36" i="11"/>
  <c r="E37" i="11"/>
  <c r="F37" i="11"/>
  <c r="G37" i="11"/>
  <c r="I37" i="11"/>
  <c r="E38" i="11"/>
  <c r="F38" i="11"/>
  <c r="G38" i="11"/>
  <c r="I38" i="11"/>
  <c r="E39" i="11"/>
  <c r="F39" i="11"/>
  <c r="E40" i="11"/>
  <c r="F40" i="11"/>
  <c r="E41" i="11"/>
  <c r="F41" i="11"/>
  <c r="G41" i="11"/>
  <c r="H41" i="11"/>
  <c r="E42" i="11"/>
  <c r="F42" i="11"/>
  <c r="G42" i="11"/>
  <c r="H42" i="11"/>
  <c r="E43" i="11"/>
  <c r="F43" i="11"/>
  <c r="G43" i="11"/>
  <c r="H43" i="11"/>
  <c r="E44" i="11"/>
  <c r="F44" i="11"/>
  <c r="G44" i="11"/>
  <c r="I44" i="11"/>
  <c r="E45" i="11"/>
  <c r="F45" i="11"/>
  <c r="G45" i="11"/>
  <c r="H45" i="11"/>
  <c r="E46" i="11"/>
  <c r="F46" i="11"/>
  <c r="G46" i="11"/>
  <c r="H46" i="11"/>
  <c r="E47" i="11"/>
  <c r="F47" i="11"/>
  <c r="G47" i="11"/>
  <c r="H47" i="11"/>
  <c r="E48" i="11"/>
  <c r="F48" i="11"/>
  <c r="E49" i="11"/>
  <c r="F49" i="11"/>
  <c r="G49" i="11"/>
  <c r="H49" i="11"/>
  <c r="E50" i="11"/>
  <c r="F50" i="11"/>
  <c r="E51" i="11"/>
  <c r="F51" i="11"/>
  <c r="G51" i="11"/>
  <c r="H51" i="11"/>
  <c r="E52" i="11"/>
  <c r="F52" i="11"/>
  <c r="E53" i="11"/>
  <c r="F53" i="11"/>
  <c r="G53" i="11"/>
  <c r="H53" i="11"/>
  <c r="E54" i="11"/>
  <c r="F54" i="11"/>
  <c r="G54" i="11"/>
  <c r="H54" i="11"/>
  <c r="E55" i="11"/>
  <c r="F55" i="11"/>
  <c r="G55" i="11"/>
  <c r="H55" i="11"/>
  <c r="E56" i="11"/>
  <c r="F56" i="11"/>
  <c r="E57" i="11"/>
  <c r="F57" i="11"/>
  <c r="G57" i="11"/>
  <c r="H57" i="11"/>
  <c r="E58" i="11"/>
  <c r="F58" i="11"/>
  <c r="E59" i="11"/>
  <c r="F59" i="11"/>
  <c r="G59" i="11"/>
  <c r="H59" i="11"/>
  <c r="E60" i="11"/>
  <c r="F60" i="11"/>
  <c r="E61" i="11"/>
  <c r="F61" i="11"/>
  <c r="G61" i="11"/>
  <c r="H61" i="11"/>
  <c r="E62" i="11"/>
  <c r="F62" i="11"/>
  <c r="G62" i="11"/>
  <c r="H62" i="11"/>
  <c r="E63" i="11"/>
  <c r="F63" i="11"/>
  <c r="G63" i="11"/>
  <c r="H63" i="11"/>
  <c r="E64" i="11"/>
  <c r="F64" i="11"/>
  <c r="G64" i="11"/>
  <c r="H64" i="11"/>
  <c r="E65" i="11"/>
  <c r="F65" i="11"/>
  <c r="G65" i="11"/>
  <c r="H65" i="11"/>
  <c r="E66" i="11"/>
  <c r="F66" i="11"/>
  <c r="G66" i="11"/>
  <c r="H66" i="11"/>
  <c r="E67" i="11"/>
  <c r="F67" i="11"/>
  <c r="E68" i="11"/>
  <c r="F68" i="11"/>
  <c r="E69" i="11"/>
  <c r="F69" i="11"/>
  <c r="G69" i="11"/>
  <c r="H69" i="11"/>
  <c r="E70" i="11"/>
  <c r="F70" i="11"/>
  <c r="G70" i="11"/>
  <c r="H70" i="11"/>
  <c r="E71" i="11"/>
  <c r="F71" i="11"/>
  <c r="E72" i="11"/>
  <c r="F72" i="11"/>
  <c r="G72" i="11"/>
  <c r="H72" i="11"/>
  <c r="E73" i="11"/>
  <c r="F73" i="11"/>
  <c r="G73" i="11"/>
  <c r="H73" i="11"/>
  <c r="E74" i="11"/>
  <c r="F74" i="11"/>
  <c r="E75" i="11"/>
  <c r="F75" i="11"/>
  <c r="E76" i="11"/>
  <c r="F76" i="11"/>
  <c r="G76" i="11"/>
  <c r="H76" i="11"/>
  <c r="E77" i="11"/>
  <c r="F77" i="11"/>
  <c r="G77" i="11"/>
  <c r="I77" i="11"/>
  <c r="E78" i="11"/>
  <c r="F78" i="11"/>
  <c r="G78" i="11"/>
  <c r="I78" i="11"/>
  <c r="E79" i="11"/>
  <c r="F79" i="11"/>
  <c r="E80" i="11"/>
  <c r="F80" i="11"/>
  <c r="G80" i="11"/>
  <c r="H80" i="11"/>
  <c r="E81" i="11"/>
  <c r="F81" i="11"/>
  <c r="G81" i="11"/>
  <c r="I81" i="11"/>
  <c r="E82" i="11"/>
  <c r="F82" i="11"/>
  <c r="G82" i="11"/>
  <c r="I82" i="11"/>
  <c r="E83" i="11"/>
  <c r="F83" i="11"/>
  <c r="E84" i="11"/>
  <c r="F84" i="11"/>
  <c r="G84" i="11"/>
  <c r="I84" i="11"/>
  <c r="E85" i="11"/>
  <c r="F85" i="11"/>
  <c r="G85" i="11"/>
  <c r="I85" i="11"/>
  <c r="E86" i="11"/>
  <c r="F86" i="11"/>
  <c r="E87" i="11"/>
  <c r="F87" i="11"/>
  <c r="E88" i="11"/>
  <c r="F88" i="11"/>
  <c r="E89" i="11"/>
  <c r="F89" i="11"/>
  <c r="G89" i="11"/>
  <c r="E90" i="11"/>
  <c r="F90" i="11"/>
  <c r="G90" i="11"/>
  <c r="I90" i="11"/>
  <c r="E91" i="11"/>
  <c r="F91" i="11"/>
  <c r="E92" i="11"/>
  <c r="F92" i="11"/>
  <c r="E93" i="11"/>
  <c r="F93" i="11"/>
  <c r="G93" i="11"/>
  <c r="H93" i="11"/>
  <c r="E94" i="11"/>
  <c r="F94" i="11"/>
  <c r="G94" i="11"/>
  <c r="E95" i="11"/>
  <c r="F95" i="11"/>
  <c r="E96" i="11"/>
  <c r="F96" i="11"/>
  <c r="G96" i="11"/>
  <c r="H96" i="11"/>
  <c r="E97" i="11"/>
  <c r="F97" i="11"/>
  <c r="G97" i="11"/>
  <c r="H97" i="11"/>
  <c r="E98" i="11"/>
  <c r="F98" i="11"/>
  <c r="G98" i="11"/>
  <c r="H98" i="11"/>
  <c r="E99" i="11"/>
  <c r="F99" i="11"/>
  <c r="G99" i="11"/>
  <c r="E100" i="11"/>
  <c r="F100" i="11"/>
  <c r="G100" i="11"/>
  <c r="I100" i="11"/>
  <c r="E101" i="11"/>
  <c r="F101" i="11"/>
  <c r="G101" i="11"/>
  <c r="I101" i="11"/>
  <c r="E102" i="11"/>
  <c r="F102" i="11"/>
  <c r="E103" i="11"/>
  <c r="F103" i="11"/>
  <c r="E104" i="11"/>
  <c r="F104" i="11"/>
  <c r="G104" i="11"/>
  <c r="H104" i="11"/>
  <c r="E105" i="11"/>
  <c r="F105" i="11"/>
  <c r="G105" i="11"/>
  <c r="H105" i="11"/>
  <c r="E106" i="11"/>
  <c r="F106" i="11"/>
  <c r="G106" i="11"/>
  <c r="H106" i="11"/>
  <c r="E107" i="11"/>
  <c r="F107" i="11"/>
  <c r="E108" i="11"/>
  <c r="F108" i="11"/>
  <c r="G108" i="11"/>
  <c r="E109" i="11"/>
  <c r="F109" i="11"/>
  <c r="G109" i="11"/>
  <c r="E110" i="11"/>
  <c r="F110" i="11"/>
  <c r="G110" i="11"/>
  <c r="I110" i="11"/>
  <c r="E111" i="11"/>
  <c r="F111" i="11"/>
  <c r="H89" i="11"/>
  <c r="I108" i="11"/>
  <c r="I109" i="11"/>
  <c r="Q56" i="11"/>
  <c r="Q61" i="11"/>
  <c r="Q62" i="11"/>
  <c r="Q63" i="11"/>
  <c r="Q64" i="11"/>
  <c r="Q66" i="11"/>
  <c r="Q67" i="11"/>
  <c r="Q72" i="11"/>
  <c r="Q75" i="11"/>
  <c r="Q76" i="11"/>
  <c r="Q39" i="11"/>
  <c r="Q40" i="11"/>
  <c r="Q41" i="11"/>
  <c r="Q69" i="11"/>
  <c r="Q70" i="11"/>
  <c r="Q42" i="11"/>
  <c r="Q43" i="11"/>
  <c r="Q45" i="11"/>
  <c r="Q46" i="11"/>
  <c r="Q47" i="11"/>
  <c r="Q48" i="11"/>
  <c r="Q49" i="11"/>
  <c r="Q50" i="11"/>
  <c r="Q51" i="11"/>
  <c r="Q52" i="11"/>
  <c r="Q53" i="11"/>
  <c r="Q54" i="11"/>
  <c r="Q55" i="11"/>
  <c r="Q57" i="11"/>
  <c r="Q59" i="11"/>
  <c r="Q60" i="11"/>
  <c r="Q65" i="11"/>
  <c r="Q68" i="11"/>
  <c r="Q71" i="11"/>
  <c r="Q73" i="11"/>
  <c r="Q74" i="11"/>
  <c r="Q79" i="11"/>
  <c r="Q80" i="11"/>
  <c r="Q86" i="11"/>
  <c r="Q88" i="11"/>
  <c r="Q89" i="11"/>
  <c r="Q94" i="11"/>
  <c r="Q104" i="11"/>
  <c r="Q105" i="11"/>
  <c r="Q106" i="11"/>
  <c r="Q107" i="11"/>
  <c r="Q82" i="11"/>
  <c r="E9" i="11"/>
  <c r="D9" i="11"/>
  <c r="Q111" i="11"/>
  <c r="Q110" i="11"/>
  <c r="Q109" i="11"/>
  <c r="Q108" i="11"/>
  <c r="Q103" i="11"/>
  <c r="Q102" i="11"/>
  <c r="Q101" i="11"/>
  <c r="Q100" i="11"/>
  <c r="Q99" i="11"/>
  <c r="Q98" i="11"/>
  <c r="Q97" i="11"/>
  <c r="Q96" i="11"/>
  <c r="Q95" i="11"/>
  <c r="Q93" i="11"/>
  <c r="Q92" i="11"/>
  <c r="Q91" i="11"/>
  <c r="Q90" i="11"/>
  <c r="Q87" i="11"/>
  <c r="Q85" i="11"/>
  <c r="Q84" i="11"/>
  <c r="Q83" i="11"/>
  <c r="Q81" i="11"/>
  <c r="Q78" i="11"/>
  <c r="Q77" i="11"/>
  <c r="Q58" i="11"/>
  <c r="Q44" i="11"/>
  <c r="Q38" i="11"/>
  <c r="Q37" i="11"/>
  <c r="Q36" i="11"/>
  <c r="Q35" i="11"/>
  <c r="Q34" i="11"/>
  <c r="Q33" i="11"/>
  <c r="Q32" i="11"/>
  <c r="Q31" i="11"/>
  <c r="Q30" i="11"/>
  <c r="Q29" i="11"/>
  <c r="Q28" i="11"/>
  <c r="Q27" i="11"/>
  <c r="Q26" i="11"/>
  <c r="Q25" i="11"/>
  <c r="Q24" i="11"/>
  <c r="Q23" i="11"/>
  <c r="Q22" i="11"/>
  <c r="Q21" i="11"/>
  <c r="F16" i="11"/>
  <c r="F17" i="11" s="1"/>
  <c r="C17" i="11"/>
  <c r="F16" i="10"/>
  <c r="F17" i="10" s="1"/>
  <c r="C17" i="10"/>
  <c r="A9" i="3"/>
  <c r="C9" i="3" s="1"/>
  <c r="G16" i="3"/>
  <c r="G15" i="3"/>
  <c r="G12" i="3"/>
  <c r="E21" i="3"/>
  <c r="G21" i="3"/>
  <c r="E22" i="3"/>
  <c r="K22" i="3"/>
  <c r="G22" i="3"/>
  <c r="E23" i="3"/>
  <c r="G23" i="3"/>
  <c r="E24" i="3"/>
  <c r="G24" i="3"/>
  <c r="E25" i="3"/>
  <c r="G25" i="3"/>
  <c r="E26" i="3"/>
  <c r="G26" i="3"/>
  <c r="E27" i="3"/>
  <c r="G27" i="3"/>
  <c r="E28" i="3"/>
  <c r="G28" i="3"/>
  <c r="E29" i="3"/>
  <c r="E30" i="3"/>
  <c r="K30" i="3"/>
  <c r="G30" i="3"/>
  <c r="E31" i="3"/>
  <c r="G31" i="3"/>
  <c r="E32" i="3"/>
  <c r="G32" i="3"/>
  <c r="E33" i="3"/>
  <c r="G33" i="3"/>
  <c r="E34" i="3"/>
  <c r="G34" i="3"/>
  <c r="K34" i="3"/>
  <c r="E35" i="3"/>
  <c r="G35" i="3"/>
  <c r="E36" i="3"/>
  <c r="G36" i="3"/>
  <c r="E37" i="3"/>
  <c r="E38" i="3"/>
  <c r="E39" i="3"/>
  <c r="G39" i="3"/>
  <c r="E40" i="3"/>
  <c r="G40" i="3"/>
  <c r="E41" i="3"/>
  <c r="G41" i="3"/>
  <c r="E42" i="3"/>
  <c r="G42" i="3"/>
  <c r="E43" i="3"/>
  <c r="G43" i="3"/>
  <c r="E44" i="3"/>
  <c r="E45" i="3"/>
  <c r="G45" i="3"/>
  <c r="E46" i="3"/>
  <c r="K46" i="3"/>
  <c r="G46" i="3"/>
  <c r="E47" i="3"/>
  <c r="G47" i="3"/>
  <c r="E48" i="3"/>
  <c r="K48" i="3"/>
  <c r="G48" i="3"/>
  <c r="E49" i="3"/>
  <c r="G49" i="3"/>
  <c r="E50" i="3"/>
  <c r="G50" i="3"/>
  <c r="E51" i="3"/>
  <c r="G51" i="3"/>
  <c r="E52" i="3"/>
  <c r="E53" i="3"/>
  <c r="G53" i="3"/>
  <c r="E54" i="3"/>
  <c r="K54" i="3"/>
  <c r="G54" i="3"/>
  <c r="E55" i="3"/>
  <c r="G55" i="3"/>
  <c r="E56" i="3"/>
  <c r="G56" i="3"/>
  <c r="E57" i="3"/>
  <c r="G57" i="3"/>
  <c r="E58" i="3"/>
  <c r="G58" i="3"/>
  <c r="E59" i="3"/>
  <c r="G59" i="3"/>
  <c r="E60" i="3"/>
  <c r="G60" i="3"/>
  <c r="E61" i="3"/>
  <c r="E62" i="3"/>
  <c r="K62" i="3"/>
  <c r="G62" i="3"/>
  <c r="E63" i="3"/>
  <c r="G63" i="3"/>
  <c r="E64" i="3"/>
  <c r="G64" i="3"/>
  <c r="E65" i="3"/>
  <c r="G65" i="3"/>
  <c r="E66" i="3"/>
  <c r="G66" i="3"/>
  <c r="E67" i="3"/>
  <c r="G67" i="3"/>
  <c r="E68" i="3"/>
  <c r="G68" i="3"/>
  <c r="E69" i="3"/>
  <c r="E70" i="3"/>
  <c r="E71" i="3"/>
  <c r="G71" i="3"/>
  <c r="E72" i="3"/>
  <c r="G72" i="3"/>
  <c r="E73" i="3"/>
  <c r="G73" i="3"/>
  <c r="E74" i="3"/>
  <c r="G74" i="3"/>
  <c r="E75" i="3"/>
  <c r="G75" i="3"/>
  <c r="E76" i="3"/>
  <c r="E77" i="3"/>
  <c r="G77" i="3"/>
  <c r="E78" i="3"/>
  <c r="K78" i="3"/>
  <c r="G78" i="3"/>
  <c r="E79" i="3"/>
  <c r="G79" i="3"/>
  <c r="E80" i="3"/>
  <c r="K80" i="3"/>
  <c r="G80" i="3"/>
  <c r="E81" i="3"/>
  <c r="G81" i="3"/>
  <c r="E82" i="3"/>
  <c r="G82" i="3"/>
  <c r="E83" i="3"/>
  <c r="G83" i="3"/>
  <c r="E84" i="3"/>
  <c r="E85" i="3"/>
  <c r="G85" i="3"/>
  <c r="E86" i="3"/>
  <c r="K86" i="3"/>
  <c r="G86" i="3"/>
  <c r="E87" i="3"/>
  <c r="G87" i="3"/>
  <c r="E88" i="3"/>
  <c r="G88" i="3"/>
  <c r="E89" i="3"/>
  <c r="G89" i="3"/>
  <c r="E90" i="3"/>
  <c r="G90" i="3"/>
  <c r="E91" i="3"/>
  <c r="G91" i="3"/>
  <c r="E92" i="3"/>
  <c r="G92" i="3"/>
  <c r="E93" i="3"/>
  <c r="K93" i="3"/>
  <c r="E94" i="3"/>
  <c r="K94" i="3"/>
  <c r="G94" i="3"/>
  <c r="E95" i="3"/>
  <c r="G95" i="3"/>
  <c r="E96" i="3"/>
  <c r="G96" i="3"/>
  <c r="E97" i="3"/>
  <c r="G97" i="3"/>
  <c r="E98" i="3"/>
  <c r="G98" i="3"/>
  <c r="K98" i="3"/>
  <c r="E99" i="3"/>
  <c r="G99" i="3"/>
  <c r="E100" i="3"/>
  <c r="G100" i="3"/>
  <c r="E101" i="3"/>
  <c r="E102" i="3"/>
  <c r="E103" i="3"/>
  <c r="G103" i="3"/>
  <c r="E104" i="3"/>
  <c r="G104" i="3"/>
  <c r="E105" i="3"/>
  <c r="E106" i="3"/>
  <c r="G106" i="3"/>
  <c r="E107" i="3"/>
  <c r="G107" i="3"/>
  <c r="E108" i="3"/>
  <c r="E109" i="3"/>
  <c r="G109" i="3"/>
  <c r="E110" i="3"/>
  <c r="K110" i="3"/>
  <c r="G110" i="3"/>
  <c r="E111" i="3"/>
  <c r="G111" i="3"/>
  <c r="E112" i="3"/>
  <c r="K112" i="3"/>
  <c r="G112" i="3"/>
  <c r="E113" i="3"/>
  <c r="G113" i="3"/>
  <c r="E114" i="3"/>
  <c r="G114" i="3"/>
  <c r="E115" i="3"/>
  <c r="G115" i="3"/>
  <c r="E116" i="3"/>
  <c r="E117" i="3"/>
  <c r="G117" i="3"/>
  <c r="E118" i="3"/>
  <c r="K118" i="3"/>
  <c r="G118" i="3"/>
  <c r="E119" i="3"/>
  <c r="G119" i="3"/>
  <c r="E120" i="3"/>
  <c r="G120" i="3"/>
  <c r="E121" i="3"/>
  <c r="G121" i="3"/>
  <c r="E122" i="3"/>
  <c r="E123" i="3"/>
  <c r="G123" i="3"/>
  <c r="E124" i="3"/>
  <c r="G124" i="3"/>
  <c r="E125" i="3"/>
  <c r="E126" i="3"/>
  <c r="K126" i="3"/>
  <c r="G126" i="3"/>
  <c r="E127" i="3"/>
  <c r="G127" i="3"/>
  <c r="E128" i="3"/>
  <c r="G128" i="3"/>
  <c r="E129" i="3"/>
  <c r="G129" i="3"/>
  <c r="E130" i="3"/>
  <c r="G130" i="3"/>
  <c r="E131" i="3"/>
  <c r="G131" i="3"/>
  <c r="E132" i="3"/>
  <c r="G132" i="3"/>
  <c r="E133" i="3"/>
  <c r="E134" i="3"/>
  <c r="E135" i="3"/>
  <c r="G135" i="3"/>
  <c r="E136" i="3"/>
  <c r="G136" i="3"/>
  <c r="E137" i="3"/>
  <c r="G137" i="3"/>
  <c r="E138" i="3"/>
  <c r="G138" i="3"/>
  <c r="E139" i="3"/>
  <c r="G139" i="3"/>
  <c r="E140" i="3"/>
  <c r="L140" i="3"/>
  <c r="E141" i="3"/>
  <c r="G141" i="3"/>
  <c r="F16" i="3"/>
  <c r="F15" i="3"/>
  <c r="D21" i="3"/>
  <c r="K21" i="3" s="1"/>
  <c r="D22" i="3"/>
  <c r="F22" i="3"/>
  <c r="D23" i="3"/>
  <c r="D24" i="3"/>
  <c r="F24" i="3"/>
  <c r="D25" i="3"/>
  <c r="F25" i="3"/>
  <c r="D26" i="3"/>
  <c r="D27" i="3"/>
  <c r="F27" i="3"/>
  <c r="D28" i="3"/>
  <c r="F28" i="3"/>
  <c r="D29" i="3"/>
  <c r="D30" i="3"/>
  <c r="F30" i="3"/>
  <c r="D31" i="3"/>
  <c r="D32" i="3"/>
  <c r="F32" i="3"/>
  <c r="D33" i="3"/>
  <c r="F33" i="3"/>
  <c r="D34" i="3"/>
  <c r="D35" i="3"/>
  <c r="F35" i="3"/>
  <c r="D36" i="3"/>
  <c r="F36" i="3"/>
  <c r="D37" i="3"/>
  <c r="D38" i="3"/>
  <c r="F38" i="3"/>
  <c r="D39" i="3"/>
  <c r="D40" i="3"/>
  <c r="F40" i="3"/>
  <c r="D41" i="3"/>
  <c r="F41" i="3"/>
  <c r="D42" i="3"/>
  <c r="D43" i="3"/>
  <c r="F43" i="3"/>
  <c r="D44" i="3"/>
  <c r="F44" i="3"/>
  <c r="D45" i="3"/>
  <c r="D46" i="3"/>
  <c r="F46" i="3"/>
  <c r="D47" i="3"/>
  <c r="D48" i="3"/>
  <c r="F48" i="3"/>
  <c r="D49" i="3"/>
  <c r="F49" i="3"/>
  <c r="D50" i="3"/>
  <c r="D51" i="3"/>
  <c r="F51" i="3"/>
  <c r="D52" i="3"/>
  <c r="F52" i="3"/>
  <c r="D53" i="3"/>
  <c r="D54" i="3"/>
  <c r="F54" i="3"/>
  <c r="D55" i="3"/>
  <c r="D56" i="3"/>
  <c r="D57" i="3"/>
  <c r="F57" i="3"/>
  <c r="D58" i="3"/>
  <c r="D59" i="3"/>
  <c r="F59" i="3"/>
  <c r="D60" i="3"/>
  <c r="D61" i="3"/>
  <c r="D62" i="3"/>
  <c r="I62" i="3"/>
  <c r="F62" i="3"/>
  <c r="D63" i="3"/>
  <c r="D64" i="3"/>
  <c r="H64" i="3"/>
  <c r="D65" i="3"/>
  <c r="F65" i="3"/>
  <c r="D66" i="3"/>
  <c r="D67" i="3"/>
  <c r="F67" i="3"/>
  <c r="D68" i="3"/>
  <c r="F68" i="3"/>
  <c r="D69" i="3"/>
  <c r="D70" i="3"/>
  <c r="F70" i="3"/>
  <c r="D71" i="3"/>
  <c r="D72" i="3"/>
  <c r="F72" i="3"/>
  <c r="D73" i="3"/>
  <c r="F73" i="3"/>
  <c r="D74" i="3"/>
  <c r="D75" i="3"/>
  <c r="F75" i="3"/>
  <c r="D76" i="3"/>
  <c r="H76" i="3"/>
  <c r="D77" i="3"/>
  <c r="D78" i="3"/>
  <c r="F78" i="3"/>
  <c r="D79" i="3"/>
  <c r="D80" i="3"/>
  <c r="F80" i="3"/>
  <c r="D81" i="3"/>
  <c r="F81" i="3"/>
  <c r="D82" i="3"/>
  <c r="D83" i="3"/>
  <c r="F83" i="3"/>
  <c r="D84" i="3"/>
  <c r="F84" i="3"/>
  <c r="D85" i="3"/>
  <c r="D86" i="3"/>
  <c r="F86" i="3"/>
  <c r="D87" i="3"/>
  <c r="D88" i="3"/>
  <c r="F88" i="3"/>
  <c r="D89" i="3"/>
  <c r="F89" i="3"/>
  <c r="D90" i="3"/>
  <c r="D91" i="3"/>
  <c r="F91" i="3"/>
  <c r="D92" i="3"/>
  <c r="D93" i="3"/>
  <c r="F93" i="3"/>
  <c r="D94" i="3"/>
  <c r="F94" i="3"/>
  <c r="D95" i="3"/>
  <c r="D96" i="3"/>
  <c r="F96" i="3"/>
  <c r="D97" i="3"/>
  <c r="F97" i="3"/>
  <c r="D98" i="3"/>
  <c r="D99" i="3"/>
  <c r="F99" i="3"/>
  <c r="D100" i="3"/>
  <c r="F100" i="3"/>
  <c r="D101" i="3"/>
  <c r="D102" i="3"/>
  <c r="F102" i="3"/>
  <c r="D103" i="3"/>
  <c r="D104" i="3"/>
  <c r="F104" i="3"/>
  <c r="D105" i="3"/>
  <c r="F105" i="3"/>
  <c r="D106" i="3"/>
  <c r="D107" i="3"/>
  <c r="F107" i="3"/>
  <c r="D108" i="3"/>
  <c r="D109" i="3"/>
  <c r="D110" i="3"/>
  <c r="F110" i="3"/>
  <c r="D111" i="3"/>
  <c r="D112" i="3"/>
  <c r="F112" i="3"/>
  <c r="D113" i="3"/>
  <c r="F113" i="3"/>
  <c r="D114" i="3"/>
  <c r="K114" i="3"/>
  <c r="D115" i="3"/>
  <c r="F115" i="3"/>
  <c r="D116" i="3"/>
  <c r="F116" i="3"/>
  <c r="D117" i="3"/>
  <c r="D118" i="3"/>
  <c r="F118" i="3"/>
  <c r="D119" i="3"/>
  <c r="H119" i="3"/>
  <c r="D120" i="3"/>
  <c r="F120" i="3"/>
  <c r="D121" i="3"/>
  <c r="F121" i="3"/>
  <c r="D122" i="3"/>
  <c r="D123" i="3"/>
  <c r="F123" i="3"/>
  <c r="D124" i="3"/>
  <c r="D125" i="3"/>
  <c r="F125" i="3"/>
  <c r="D126" i="3"/>
  <c r="F126" i="3"/>
  <c r="D127" i="3"/>
  <c r="D128" i="3"/>
  <c r="F128" i="3"/>
  <c r="D129" i="3"/>
  <c r="F129" i="3"/>
  <c r="D130" i="3"/>
  <c r="D131" i="3"/>
  <c r="F131" i="3"/>
  <c r="D132" i="3"/>
  <c r="F132" i="3"/>
  <c r="D133" i="3"/>
  <c r="D134" i="3"/>
  <c r="F134" i="3"/>
  <c r="D135" i="3"/>
  <c r="D136" i="3"/>
  <c r="F136" i="3"/>
  <c r="D137" i="3"/>
  <c r="F137" i="3"/>
  <c r="D138" i="3"/>
  <c r="D139" i="3"/>
  <c r="F139" i="3"/>
  <c r="D140" i="3"/>
  <c r="D141" i="3"/>
  <c r="I16" i="3"/>
  <c r="I15" i="3"/>
  <c r="I12" i="3"/>
  <c r="I22" i="3"/>
  <c r="I24" i="3"/>
  <c r="I25" i="3"/>
  <c r="I28" i="3"/>
  <c r="I30" i="3"/>
  <c r="I32" i="3"/>
  <c r="I33" i="3"/>
  <c r="I36" i="3"/>
  <c r="I38" i="3"/>
  <c r="I40" i="3"/>
  <c r="I41" i="3"/>
  <c r="I44" i="3"/>
  <c r="I46" i="3"/>
  <c r="I48" i="3"/>
  <c r="I49" i="3"/>
  <c r="I52" i="3"/>
  <c r="I54" i="3"/>
  <c r="I57" i="3"/>
  <c r="I60" i="3"/>
  <c r="I65" i="3"/>
  <c r="I66" i="3"/>
  <c r="I70" i="3"/>
  <c r="I72" i="3"/>
  <c r="I73" i="3"/>
  <c r="I76" i="3"/>
  <c r="I77" i="3"/>
  <c r="I78" i="3"/>
  <c r="I80" i="3"/>
  <c r="I81" i="3"/>
  <c r="I86" i="3"/>
  <c r="I88" i="3"/>
  <c r="I89" i="3"/>
  <c r="I93" i="3"/>
  <c r="I94" i="3"/>
  <c r="I97" i="3"/>
  <c r="I98" i="3"/>
  <c r="I102" i="3"/>
  <c r="I104" i="3"/>
  <c r="I105" i="3"/>
  <c r="I108" i="3"/>
  <c r="I109" i="3"/>
  <c r="I110" i="3"/>
  <c r="I112" i="3"/>
  <c r="I113" i="3"/>
  <c r="I118" i="3"/>
  <c r="I120" i="3"/>
  <c r="I121" i="3"/>
  <c r="I125" i="3"/>
  <c r="I126" i="3"/>
  <c r="I129" i="3"/>
  <c r="I130" i="3"/>
  <c r="I134" i="3"/>
  <c r="I136" i="3"/>
  <c r="I137" i="3"/>
  <c r="I140" i="3"/>
  <c r="I141" i="3"/>
  <c r="H16" i="3"/>
  <c r="H15" i="3"/>
  <c r="H12" i="3"/>
  <c r="H22" i="3"/>
  <c r="H23" i="3"/>
  <c r="H24" i="3"/>
  <c r="H27" i="3"/>
  <c r="H28" i="3"/>
  <c r="H30" i="3"/>
  <c r="H32" i="3"/>
  <c r="H34" i="3"/>
  <c r="H35" i="3"/>
  <c r="H36" i="3"/>
  <c r="H38" i="3"/>
  <c r="H40" i="3"/>
  <c r="H43" i="3"/>
  <c r="H44" i="3"/>
  <c r="H46" i="3"/>
  <c r="H48" i="3"/>
  <c r="H51" i="3"/>
  <c r="H54" i="3"/>
  <c r="H55" i="3"/>
  <c r="H56" i="3"/>
  <c r="H59" i="3"/>
  <c r="H62" i="3"/>
  <c r="H66" i="3"/>
  <c r="H67" i="3"/>
  <c r="H70" i="3"/>
  <c r="H72" i="3"/>
  <c r="H75" i="3"/>
  <c r="H78" i="3"/>
  <c r="H80" i="3"/>
  <c r="H83" i="3"/>
  <c r="H86" i="3"/>
  <c r="H87" i="3"/>
  <c r="H88" i="3"/>
  <c r="H91" i="3"/>
  <c r="H94" i="3"/>
  <c r="H98" i="3"/>
  <c r="H99" i="3"/>
  <c r="H102" i="3"/>
  <c r="H104" i="3"/>
  <c r="H107" i="3"/>
  <c r="H110" i="3"/>
  <c r="H112" i="3"/>
  <c r="H115" i="3"/>
  <c r="H118" i="3"/>
  <c r="H120" i="3"/>
  <c r="H123" i="3"/>
  <c r="H126" i="3"/>
  <c r="H130" i="3"/>
  <c r="H131" i="3"/>
  <c r="H134" i="3"/>
  <c r="H136" i="3"/>
  <c r="H139" i="3"/>
  <c r="K16" i="3"/>
  <c r="K15" i="3"/>
  <c r="K24" i="3"/>
  <c r="K25" i="3"/>
  <c r="K27" i="3"/>
  <c r="K28" i="3"/>
  <c r="K29" i="3"/>
  <c r="K32" i="3"/>
  <c r="K33" i="3"/>
  <c r="K35" i="3"/>
  <c r="K36" i="3"/>
  <c r="K40" i="3"/>
  <c r="K43" i="3"/>
  <c r="K45" i="3"/>
  <c r="K49" i="3"/>
  <c r="K51" i="3"/>
  <c r="K56" i="3"/>
  <c r="K57" i="3"/>
  <c r="K59" i="3"/>
  <c r="K60" i="3"/>
  <c r="K64" i="3"/>
  <c r="K65" i="3"/>
  <c r="K67" i="3"/>
  <c r="K72" i="3"/>
  <c r="K73" i="3"/>
  <c r="K75" i="3"/>
  <c r="K77" i="3"/>
  <c r="K81" i="3"/>
  <c r="K83" i="3"/>
  <c r="K88" i="3"/>
  <c r="K89" i="3"/>
  <c r="K91" i="3"/>
  <c r="K92" i="3"/>
  <c r="K96" i="3"/>
  <c r="K97" i="3"/>
  <c r="K99" i="3"/>
  <c r="K104" i="3"/>
  <c r="K107" i="3"/>
  <c r="K109" i="3"/>
  <c r="K113" i="3"/>
  <c r="K115" i="3"/>
  <c r="K120" i="3"/>
  <c r="K121" i="3"/>
  <c r="K123" i="3"/>
  <c r="K124" i="3"/>
  <c r="K125" i="3"/>
  <c r="K128" i="3"/>
  <c r="K129" i="3"/>
  <c r="K131" i="3"/>
  <c r="K136" i="3"/>
  <c r="K137" i="3"/>
  <c r="K139" i="3"/>
  <c r="K141" i="3"/>
  <c r="C16" i="3"/>
  <c r="C15" i="3"/>
  <c r="C12" i="3"/>
  <c r="L16" i="3"/>
  <c r="L15" i="3"/>
  <c r="L24" i="3"/>
  <c r="L25" i="3"/>
  <c r="L27" i="3"/>
  <c r="L28" i="3"/>
  <c r="L32" i="3"/>
  <c r="L33" i="3"/>
  <c r="L35" i="3"/>
  <c r="L36" i="3"/>
  <c r="L40" i="3"/>
  <c r="L43" i="3"/>
  <c r="L44" i="3"/>
  <c r="L48" i="3"/>
  <c r="L49" i="3"/>
  <c r="L51" i="3"/>
  <c r="L55" i="3"/>
  <c r="L56" i="3"/>
  <c r="L57" i="3"/>
  <c r="L59" i="3"/>
  <c r="L60" i="3"/>
  <c r="L64" i="3"/>
  <c r="L65" i="3"/>
  <c r="L67" i="3"/>
  <c r="L69" i="3"/>
  <c r="L72" i="3"/>
  <c r="L73" i="3"/>
  <c r="L75" i="3"/>
  <c r="L76" i="3"/>
  <c r="L80" i="3"/>
  <c r="L81" i="3"/>
  <c r="L83" i="3"/>
  <c r="L87" i="3"/>
  <c r="L88" i="3"/>
  <c r="L89" i="3"/>
  <c r="L91" i="3"/>
  <c r="L92" i="3"/>
  <c r="L96" i="3"/>
  <c r="L97" i="3"/>
  <c r="L99" i="3"/>
  <c r="L101" i="3"/>
  <c r="L104" i="3"/>
  <c r="L107" i="3"/>
  <c r="L108" i="3"/>
  <c r="L112" i="3"/>
  <c r="L113" i="3"/>
  <c r="L115" i="3"/>
  <c r="L119" i="3"/>
  <c r="L120" i="3"/>
  <c r="L121" i="3"/>
  <c r="L123" i="3"/>
  <c r="L124" i="3"/>
  <c r="L128" i="3"/>
  <c r="L129" i="3"/>
  <c r="L131" i="3"/>
  <c r="L133" i="3"/>
  <c r="L136" i="3"/>
  <c r="L137" i="3"/>
  <c r="L139" i="3"/>
  <c r="J16" i="3"/>
  <c r="J15" i="3"/>
  <c r="J12" i="3"/>
  <c r="J22" i="3"/>
  <c r="J24" i="3"/>
  <c r="J25" i="3"/>
  <c r="J28" i="3"/>
  <c r="J29" i="3"/>
  <c r="J30" i="3"/>
  <c r="J32" i="3"/>
  <c r="J33" i="3"/>
  <c r="J36" i="3"/>
  <c r="J38" i="3"/>
  <c r="J40" i="3"/>
  <c r="J41" i="3"/>
  <c r="J44" i="3"/>
  <c r="J46" i="3"/>
  <c r="J48" i="3"/>
  <c r="J49" i="3"/>
  <c r="J50" i="3"/>
  <c r="J52" i="3"/>
  <c r="J54" i="3"/>
  <c r="J56" i="3"/>
  <c r="J57" i="3"/>
  <c r="J61" i="3"/>
  <c r="J62" i="3"/>
  <c r="J64" i="3"/>
  <c r="J65" i="3"/>
  <c r="J68" i="3"/>
  <c r="J70" i="3"/>
  <c r="J72" i="3"/>
  <c r="J73" i="3"/>
  <c r="J78" i="3"/>
  <c r="J80" i="3"/>
  <c r="J81" i="3"/>
  <c r="J82" i="3"/>
  <c r="J84" i="3"/>
  <c r="J86" i="3"/>
  <c r="J88" i="3"/>
  <c r="J89" i="3"/>
  <c r="J93" i="3"/>
  <c r="J94" i="3"/>
  <c r="J96" i="3"/>
  <c r="J97" i="3"/>
  <c r="J100" i="3"/>
  <c r="J102" i="3"/>
  <c r="J104" i="3"/>
  <c r="J105" i="3"/>
  <c r="J110" i="3"/>
  <c r="J112" i="3"/>
  <c r="J113" i="3"/>
  <c r="J114" i="3"/>
  <c r="J116" i="3"/>
  <c r="J118" i="3"/>
  <c r="J120" i="3"/>
  <c r="J121" i="3"/>
  <c r="J125" i="3"/>
  <c r="J126" i="3"/>
  <c r="J128" i="3"/>
  <c r="J129" i="3"/>
  <c r="J132" i="3"/>
  <c r="J134" i="3"/>
  <c r="J136" i="3"/>
  <c r="J137" i="3"/>
  <c r="G6" i="3"/>
  <c r="Q16" i="3"/>
  <c r="Q15" i="3"/>
  <c r="Q12" i="3"/>
  <c r="N16" i="3"/>
  <c r="N15" i="3"/>
  <c r="N12" i="3"/>
  <c r="D11" i="1"/>
  <c r="P157" i="1"/>
  <c r="S157" i="1"/>
  <c r="U157" i="1"/>
  <c r="D12" i="1"/>
  <c r="D13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21" i="1"/>
  <c r="A9" i="9"/>
  <c r="C9" i="9" s="1"/>
  <c r="N13" i="9" s="1"/>
  <c r="G16" i="9"/>
  <c r="G15" i="9"/>
  <c r="G12" i="9"/>
  <c r="E21" i="9"/>
  <c r="G21" i="9"/>
  <c r="E22" i="9"/>
  <c r="G22" i="9"/>
  <c r="E23" i="9"/>
  <c r="G23" i="9"/>
  <c r="E24" i="9"/>
  <c r="G24" i="9"/>
  <c r="E25" i="9"/>
  <c r="G25" i="9"/>
  <c r="E26" i="9"/>
  <c r="G26" i="9"/>
  <c r="E27" i="9"/>
  <c r="G27" i="9"/>
  <c r="E28" i="9"/>
  <c r="G28" i="9"/>
  <c r="E29" i="9"/>
  <c r="G29" i="9"/>
  <c r="E30" i="9"/>
  <c r="G30" i="9"/>
  <c r="E31" i="9"/>
  <c r="G31" i="9"/>
  <c r="E32" i="9"/>
  <c r="G32" i="9"/>
  <c r="E33" i="9"/>
  <c r="G33" i="9"/>
  <c r="E34" i="9"/>
  <c r="G34" i="9"/>
  <c r="E35" i="9"/>
  <c r="G35" i="9"/>
  <c r="E36" i="9"/>
  <c r="G36" i="9"/>
  <c r="E37" i="9"/>
  <c r="G37" i="9"/>
  <c r="E38" i="9"/>
  <c r="G38" i="9"/>
  <c r="E39" i="9"/>
  <c r="G39" i="9"/>
  <c r="E40" i="9"/>
  <c r="G40" i="9"/>
  <c r="E41" i="9"/>
  <c r="G41" i="9"/>
  <c r="E42" i="9"/>
  <c r="G42" i="9"/>
  <c r="E43" i="9"/>
  <c r="G43" i="9"/>
  <c r="E44" i="9"/>
  <c r="G44" i="9"/>
  <c r="E45" i="9"/>
  <c r="G45" i="9"/>
  <c r="E46" i="9"/>
  <c r="G46" i="9"/>
  <c r="E47" i="9"/>
  <c r="G47" i="9"/>
  <c r="E48" i="9"/>
  <c r="G48" i="9"/>
  <c r="E49" i="9"/>
  <c r="G49" i="9"/>
  <c r="E50" i="9"/>
  <c r="E51" i="9"/>
  <c r="G51" i="9"/>
  <c r="E52" i="9"/>
  <c r="G52" i="9"/>
  <c r="E53" i="9"/>
  <c r="G53" i="9"/>
  <c r="E54" i="9"/>
  <c r="G54" i="9"/>
  <c r="E55" i="9"/>
  <c r="G55" i="9"/>
  <c r="E56" i="9"/>
  <c r="G56" i="9"/>
  <c r="E57" i="9"/>
  <c r="G57" i="9"/>
  <c r="E58" i="9"/>
  <c r="G58" i="9"/>
  <c r="E59" i="9"/>
  <c r="G59" i="9"/>
  <c r="E60" i="9"/>
  <c r="G60" i="9"/>
  <c r="E61" i="9"/>
  <c r="G61" i="9"/>
  <c r="E62" i="9"/>
  <c r="G62" i="9"/>
  <c r="E63" i="9"/>
  <c r="G63" i="9"/>
  <c r="E64" i="9"/>
  <c r="G64" i="9"/>
  <c r="E65" i="9"/>
  <c r="G65" i="9"/>
  <c r="E66" i="9"/>
  <c r="G66" i="9"/>
  <c r="E67" i="9"/>
  <c r="G67" i="9"/>
  <c r="E68" i="9"/>
  <c r="G68" i="9"/>
  <c r="E69" i="9"/>
  <c r="G69" i="9"/>
  <c r="E70" i="9"/>
  <c r="G70" i="9"/>
  <c r="E71" i="9"/>
  <c r="G71" i="9"/>
  <c r="E72" i="9"/>
  <c r="G72" i="9"/>
  <c r="E73" i="9"/>
  <c r="G73" i="9"/>
  <c r="E74" i="9"/>
  <c r="G74" i="9"/>
  <c r="E75" i="9"/>
  <c r="G75" i="9"/>
  <c r="E76" i="9"/>
  <c r="G76" i="9"/>
  <c r="E77" i="9"/>
  <c r="G77" i="9"/>
  <c r="E78" i="9"/>
  <c r="G78" i="9"/>
  <c r="E79" i="9"/>
  <c r="G79" i="9"/>
  <c r="E80" i="9"/>
  <c r="G80" i="9"/>
  <c r="E81" i="9"/>
  <c r="G81" i="9"/>
  <c r="E82" i="9"/>
  <c r="E83" i="9"/>
  <c r="G83" i="9"/>
  <c r="E84" i="9"/>
  <c r="G84" i="9"/>
  <c r="E85" i="9"/>
  <c r="G85" i="9"/>
  <c r="E86" i="9"/>
  <c r="K86" i="9"/>
  <c r="G86" i="9"/>
  <c r="E87" i="9"/>
  <c r="G87" i="9"/>
  <c r="E88" i="9"/>
  <c r="G88" i="9"/>
  <c r="E89" i="9"/>
  <c r="G89" i="9"/>
  <c r="E90" i="9"/>
  <c r="G90" i="9"/>
  <c r="E91" i="9"/>
  <c r="G91" i="9"/>
  <c r="E92" i="9"/>
  <c r="G92" i="9"/>
  <c r="E93" i="9"/>
  <c r="G93" i="9"/>
  <c r="E94" i="9"/>
  <c r="G94" i="9"/>
  <c r="E95" i="9"/>
  <c r="G95" i="9"/>
  <c r="E96" i="9"/>
  <c r="G96" i="9"/>
  <c r="E97" i="9"/>
  <c r="G97" i="9"/>
  <c r="E98" i="9"/>
  <c r="G98" i="9"/>
  <c r="E99" i="9"/>
  <c r="G99" i="9"/>
  <c r="E100" i="9"/>
  <c r="G100" i="9"/>
  <c r="E101" i="9"/>
  <c r="G101" i="9"/>
  <c r="E102" i="9"/>
  <c r="G102" i="9"/>
  <c r="E103" i="9"/>
  <c r="G103" i="9"/>
  <c r="E104" i="9"/>
  <c r="G104" i="9"/>
  <c r="E105" i="9"/>
  <c r="G105" i="9"/>
  <c r="E106" i="9"/>
  <c r="G106" i="9"/>
  <c r="E107" i="9"/>
  <c r="G107" i="9"/>
  <c r="E108" i="9"/>
  <c r="G108" i="9"/>
  <c r="E109" i="9"/>
  <c r="G109" i="9"/>
  <c r="E110" i="9"/>
  <c r="G110" i="9"/>
  <c r="E111" i="9"/>
  <c r="G111" i="9"/>
  <c r="E112" i="9"/>
  <c r="G112" i="9"/>
  <c r="E113" i="9"/>
  <c r="G113" i="9"/>
  <c r="E114" i="9"/>
  <c r="E115" i="9"/>
  <c r="G115" i="9"/>
  <c r="E116" i="9"/>
  <c r="G116" i="9"/>
  <c r="E117" i="9"/>
  <c r="G117" i="9"/>
  <c r="E118" i="9"/>
  <c r="K118" i="9"/>
  <c r="G118" i="9"/>
  <c r="E119" i="9"/>
  <c r="G119" i="9"/>
  <c r="E120" i="9"/>
  <c r="G120" i="9"/>
  <c r="E121" i="9"/>
  <c r="G121" i="9"/>
  <c r="E122" i="9"/>
  <c r="G122" i="9"/>
  <c r="E123" i="9"/>
  <c r="G123" i="9"/>
  <c r="E124" i="9"/>
  <c r="G124" i="9"/>
  <c r="E125" i="9"/>
  <c r="G125" i="9"/>
  <c r="E126" i="9"/>
  <c r="G126" i="9"/>
  <c r="E127" i="9"/>
  <c r="G127" i="9"/>
  <c r="E128" i="9"/>
  <c r="G128" i="9"/>
  <c r="E129" i="9"/>
  <c r="G129" i="9"/>
  <c r="E130" i="9"/>
  <c r="G130" i="9"/>
  <c r="E131" i="9"/>
  <c r="G131" i="9"/>
  <c r="E132" i="9"/>
  <c r="G132" i="9"/>
  <c r="E133" i="9"/>
  <c r="G133" i="9"/>
  <c r="E134" i="9"/>
  <c r="G134" i="9"/>
  <c r="E135" i="9"/>
  <c r="G135" i="9"/>
  <c r="E136" i="9"/>
  <c r="G136" i="9"/>
  <c r="E137" i="9"/>
  <c r="G137" i="9"/>
  <c r="E138" i="9"/>
  <c r="G138" i="9"/>
  <c r="E139" i="9"/>
  <c r="G139" i="9"/>
  <c r="E140" i="9"/>
  <c r="G140" i="9"/>
  <c r="E141" i="9"/>
  <c r="G141" i="9"/>
  <c r="E142" i="9"/>
  <c r="G142" i="9"/>
  <c r="E143" i="9"/>
  <c r="G143" i="9"/>
  <c r="E144" i="9"/>
  <c r="G144" i="9"/>
  <c r="E145" i="9"/>
  <c r="G145" i="9"/>
  <c r="E146" i="9"/>
  <c r="E147" i="9"/>
  <c r="G147" i="9"/>
  <c r="E148" i="9"/>
  <c r="G148" i="9"/>
  <c r="E149" i="9"/>
  <c r="G149" i="9"/>
  <c r="E150" i="9"/>
  <c r="K150" i="9"/>
  <c r="G150" i="9"/>
  <c r="E151" i="9"/>
  <c r="G151" i="9"/>
  <c r="E152" i="9"/>
  <c r="G152" i="9"/>
  <c r="E153" i="9"/>
  <c r="G153" i="9"/>
  <c r="E154" i="9"/>
  <c r="G154" i="9"/>
  <c r="E155" i="9"/>
  <c r="G155" i="9"/>
  <c r="E156" i="9"/>
  <c r="G156" i="9"/>
  <c r="E157" i="9"/>
  <c r="G157" i="9"/>
  <c r="E158" i="9"/>
  <c r="G158" i="9"/>
  <c r="E159" i="9"/>
  <c r="G159" i="9"/>
  <c r="E160" i="9"/>
  <c r="G160" i="9"/>
  <c r="E161" i="9"/>
  <c r="G161" i="9"/>
  <c r="E162" i="9"/>
  <c r="G162" i="9"/>
  <c r="E163" i="9"/>
  <c r="G163" i="9"/>
  <c r="E164" i="9"/>
  <c r="G164" i="9"/>
  <c r="E165" i="9"/>
  <c r="G165" i="9"/>
  <c r="E166" i="9"/>
  <c r="G166" i="9"/>
  <c r="E167" i="9"/>
  <c r="G167" i="9"/>
  <c r="E168" i="9"/>
  <c r="G168" i="9"/>
  <c r="E169" i="9"/>
  <c r="G169" i="9"/>
  <c r="E170" i="9"/>
  <c r="G170" i="9"/>
  <c r="E171" i="9"/>
  <c r="G171" i="9"/>
  <c r="E172" i="9"/>
  <c r="G172" i="9"/>
  <c r="E173" i="9"/>
  <c r="G173" i="9"/>
  <c r="E174" i="9"/>
  <c r="G174" i="9"/>
  <c r="E175" i="9"/>
  <c r="G175" i="9"/>
  <c r="E176" i="9"/>
  <c r="G176" i="9"/>
  <c r="E177" i="9"/>
  <c r="G177" i="9"/>
  <c r="E178" i="9"/>
  <c r="E179" i="9"/>
  <c r="G179" i="9"/>
  <c r="E180" i="9"/>
  <c r="G180" i="9"/>
  <c r="E181" i="9"/>
  <c r="G181" i="9"/>
  <c r="E182" i="9"/>
  <c r="K182" i="9"/>
  <c r="E183" i="9"/>
  <c r="G183" i="9"/>
  <c r="E184" i="9"/>
  <c r="G184" i="9"/>
  <c r="E185" i="9"/>
  <c r="G185" i="9"/>
  <c r="E186" i="9"/>
  <c r="G186" i="9"/>
  <c r="E187" i="9"/>
  <c r="G187" i="9"/>
  <c r="E188" i="9"/>
  <c r="G188" i="9"/>
  <c r="E189" i="9"/>
  <c r="G189" i="9"/>
  <c r="E190" i="9"/>
  <c r="G190" i="9"/>
  <c r="E191" i="9"/>
  <c r="G191" i="9"/>
  <c r="E192" i="9"/>
  <c r="G192" i="9"/>
  <c r="E193" i="9"/>
  <c r="G193" i="9"/>
  <c r="E194" i="9"/>
  <c r="G194" i="9"/>
  <c r="E195" i="9"/>
  <c r="G195" i="9"/>
  <c r="E196" i="9"/>
  <c r="E197" i="9"/>
  <c r="G197" i="9"/>
  <c r="E198" i="9"/>
  <c r="G198" i="9"/>
  <c r="E199" i="9"/>
  <c r="G199" i="9"/>
  <c r="E200" i="9"/>
  <c r="G200" i="9"/>
  <c r="E201" i="9"/>
  <c r="G201" i="9"/>
  <c r="E202" i="9"/>
  <c r="G202" i="9"/>
  <c r="E203" i="9"/>
  <c r="G203" i="9"/>
  <c r="E204" i="9"/>
  <c r="G204" i="9"/>
  <c r="E205" i="9"/>
  <c r="G205" i="9"/>
  <c r="E206" i="9"/>
  <c r="G206" i="9"/>
  <c r="E207" i="9"/>
  <c r="G207" i="9"/>
  <c r="E208" i="9"/>
  <c r="G208" i="9"/>
  <c r="E209" i="9"/>
  <c r="G209" i="9"/>
  <c r="E210" i="9"/>
  <c r="E211" i="9"/>
  <c r="G211" i="9"/>
  <c r="E212" i="9"/>
  <c r="G212" i="9"/>
  <c r="E213" i="9"/>
  <c r="G213" i="9"/>
  <c r="E214" i="9"/>
  <c r="K214" i="9"/>
  <c r="E215" i="9"/>
  <c r="G215" i="9"/>
  <c r="E216" i="9"/>
  <c r="G216" i="9"/>
  <c r="E217" i="9"/>
  <c r="G217" i="9"/>
  <c r="E218" i="9"/>
  <c r="G218" i="9"/>
  <c r="E219" i="9"/>
  <c r="G219" i="9"/>
  <c r="E220" i="9"/>
  <c r="G220" i="9"/>
  <c r="E221" i="9"/>
  <c r="G221" i="9"/>
  <c r="E222" i="9"/>
  <c r="G222" i="9"/>
  <c r="E223" i="9"/>
  <c r="G223" i="9"/>
  <c r="E224" i="9"/>
  <c r="G224" i="9"/>
  <c r="E225" i="9"/>
  <c r="G225" i="9"/>
  <c r="E226" i="9"/>
  <c r="G226" i="9"/>
  <c r="E227" i="9"/>
  <c r="G227" i="9"/>
  <c r="E228" i="9"/>
  <c r="E229" i="9"/>
  <c r="G229" i="9"/>
  <c r="E230" i="9"/>
  <c r="G230" i="9"/>
  <c r="E231" i="9"/>
  <c r="G231" i="9"/>
  <c r="E232" i="9"/>
  <c r="L232" i="9"/>
  <c r="G232" i="9"/>
  <c r="E233" i="9"/>
  <c r="G233" i="9"/>
  <c r="E234" i="9"/>
  <c r="G234" i="9"/>
  <c r="E235" i="9"/>
  <c r="G235" i="9"/>
  <c r="E236" i="9"/>
  <c r="G236" i="9"/>
  <c r="E237" i="9"/>
  <c r="G237" i="9"/>
  <c r="E238" i="9"/>
  <c r="G238" i="9"/>
  <c r="E239" i="9"/>
  <c r="G239" i="9"/>
  <c r="E240" i="9"/>
  <c r="G240" i="9"/>
  <c r="E241" i="9"/>
  <c r="G241" i="9"/>
  <c r="E242" i="9"/>
  <c r="E243" i="9"/>
  <c r="G243" i="9"/>
  <c r="E244" i="9"/>
  <c r="G244" i="9"/>
  <c r="E245" i="9"/>
  <c r="G245" i="9"/>
  <c r="E246" i="9"/>
  <c r="K246" i="9"/>
  <c r="E247" i="9"/>
  <c r="G247" i="9"/>
  <c r="E248" i="9"/>
  <c r="G248" i="9"/>
  <c r="F16" i="9"/>
  <c r="F15" i="9"/>
  <c r="F12" i="9"/>
  <c r="D21" i="9"/>
  <c r="I21" i="9" s="1"/>
  <c r="D22" i="9"/>
  <c r="F22" i="9" s="1"/>
  <c r="D23" i="9"/>
  <c r="J23" i="9" s="1"/>
  <c r="D24" i="9"/>
  <c r="I24" i="9" s="1"/>
  <c r="D25" i="9"/>
  <c r="F25" i="9" s="1"/>
  <c r="D26" i="9"/>
  <c r="K26" i="9" s="1"/>
  <c r="D27" i="9"/>
  <c r="F27" i="9" s="1"/>
  <c r="D28" i="9"/>
  <c r="I28" i="9" s="1"/>
  <c r="D29" i="9"/>
  <c r="K29" i="9" s="1"/>
  <c r="D30" i="9"/>
  <c r="F30" i="9" s="1"/>
  <c r="D31" i="9"/>
  <c r="F31" i="9" s="1"/>
  <c r="D32" i="9"/>
  <c r="I32" i="9" s="1"/>
  <c r="D33" i="9"/>
  <c r="H33" i="9" s="1"/>
  <c r="D34" i="9"/>
  <c r="F34" i="9" s="1"/>
  <c r="D35" i="9"/>
  <c r="I35" i="9" s="1"/>
  <c r="D36" i="9"/>
  <c r="F36" i="9" s="1"/>
  <c r="D37" i="9"/>
  <c r="F37" i="9" s="1"/>
  <c r="D38" i="9"/>
  <c r="F38" i="9" s="1"/>
  <c r="D39" i="9"/>
  <c r="I39" i="9" s="1"/>
  <c r="D40" i="9"/>
  <c r="F40" i="9" s="1"/>
  <c r="D41" i="9"/>
  <c r="F41" i="9" s="1"/>
  <c r="D42" i="9"/>
  <c r="F42" i="9" s="1"/>
  <c r="D43" i="9"/>
  <c r="F43" i="9" s="1"/>
  <c r="D44" i="9"/>
  <c r="K44" i="9" s="1"/>
  <c r="D45" i="9"/>
  <c r="F45" i="9" s="1"/>
  <c r="D46" i="9"/>
  <c r="F46" i="9" s="1"/>
  <c r="D47" i="9"/>
  <c r="F47" i="9" s="1"/>
  <c r="D48" i="9"/>
  <c r="D49" i="9"/>
  <c r="F49" i="9" s="1"/>
  <c r="D50" i="9"/>
  <c r="F50" i="9" s="1"/>
  <c r="D51" i="9"/>
  <c r="F51" i="9" s="1"/>
  <c r="D52" i="9"/>
  <c r="F52" i="9" s="1"/>
  <c r="D53" i="9"/>
  <c r="F53" i="9" s="1"/>
  <c r="D54" i="9"/>
  <c r="F54" i="9" s="1"/>
  <c r="D55" i="9"/>
  <c r="L55" i="9" s="1"/>
  <c r="D56" i="9"/>
  <c r="F56" i="9" s="1"/>
  <c r="D57" i="9"/>
  <c r="F57" i="9" s="1"/>
  <c r="D58" i="9"/>
  <c r="I58" i="9" s="1"/>
  <c r="D59" i="9"/>
  <c r="F59" i="9" s="1"/>
  <c r="D60" i="9"/>
  <c r="F60" i="9" s="1"/>
  <c r="D61" i="9"/>
  <c r="K61" i="9" s="1"/>
  <c r="D62" i="9"/>
  <c r="L62" i="9" s="1"/>
  <c r="D63" i="9"/>
  <c r="F63" i="9" s="1"/>
  <c r="D64" i="9"/>
  <c r="I64" i="9" s="1"/>
  <c r="D65" i="9"/>
  <c r="F65" i="9" s="1"/>
  <c r="D66" i="9"/>
  <c r="I66" i="9" s="1"/>
  <c r="D67" i="9"/>
  <c r="F67" i="9" s="1"/>
  <c r="D68" i="9"/>
  <c r="I68" i="9" s="1"/>
  <c r="D69" i="9"/>
  <c r="K69" i="9" s="1"/>
  <c r="D70" i="9"/>
  <c r="H70" i="9" s="1"/>
  <c r="D71" i="9"/>
  <c r="F71" i="9" s="1"/>
  <c r="D72" i="9"/>
  <c r="I72" i="9" s="1"/>
  <c r="D73" i="9"/>
  <c r="F73" i="9" s="1"/>
  <c r="D74" i="9"/>
  <c r="F74" i="9" s="1"/>
  <c r="D75" i="9"/>
  <c r="F75" i="9" s="1"/>
  <c r="D76" i="9"/>
  <c r="I76" i="9" s="1"/>
  <c r="D77" i="9"/>
  <c r="I77" i="9" s="1"/>
  <c r="D78" i="9"/>
  <c r="F78" i="9" s="1"/>
  <c r="D79" i="9"/>
  <c r="F79" i="9" s="1"/>
  <c r="D80" i="9"/>
  <c r="K80" i="9" s="1"/>
  <c r="D81" i="9"/>
  <c r="F81" i="9" s="1"/>
  <c r="D82" i="9"/>
  <c r="K82" i="9" s="1"/>
  <c r="D83" i="9"/>
  <c r="I83" i="9" s="1"/>
  <c r="D84" i="9"/>
  <c r="F84" i="9"/>
  <c r="D85" i="9"/>
  <c r="D86" i="9"/>
  <c r="F86" i="9"/>
  <c r="D87" i="9"/>
  <c r="D88" i="9"/>
  <c r="F88" i="9"/>
  <c r="D89" i="9"/>
  <c r="F89" i="9"/>
  <c r="D90" i="9"/>
  <c r="F90" i="9"/>
  <c r="D91" i="9"/>
  <c r="I91" i="9"/>
  <c r="F91" i="9"/>
  <c r="D92" i="9"/>
  <c r="F92" i="9"/>
  <c r="D93" i="9"/>
  <c r="F93" i="9"/>
  <c r="D94" i="9"/>
  <c r="F94" i="9"/>
  <c r="D95" i="9"/>
  <c r="I95" i="9"/>
  <c r="F95" i="9"/>
  <c r="D96" i="9"/>
  <c r="F96" i="9"/>
  <c r="D97" i="9"/>
  <c r="I97" i="9"/>
  <c r="F97" i="9"/>
  <c r="D98" i="9"/>
  <c r="F98" i="9"/>
  <c r="D99" i="9"/>
  <c r="I99" i="9"/>
  <c r="D100" i="9"/>
  <c r="F100" i="9"/>
  <c r="D101" i="9"/>
  <c r="D102" i="9"/>
  <c r="F102" i="9"/>
  <c r="D103" i="9"/>
  <c r="D104" i="9"/>
  <c r="F104" i="9"/>
  <c r="D105" i="9"/>
  <c r="F105" i="9"/>
  <c r="D106" i="9"/>
  <c r="F106" i="9"/>
  <c r="D107" i="9"/>
  <c r="I107" i="9"/>
  <c r="F107" i="9"/>
  <c r="D108" i="9"/>
  <c r="D109" i="9"/>
  <c r="F109" i="9"/>
  <c r="D110" i="9"/>
  <c r="F110" i="9"/>
  <c r="D111" i="9"/>
  <c r="I111" i="9"/>
  <c r="F111" i="9"/>
  <c r="D112" i="9"/>
  <c r="F112" i="9"/>
  <c r="D113" i="9"/>
  <c r="F113" i="9"/>
  <c r="D114" i="9"/>
  <c r="F114" i="9"/>
  <c r="D115" i="9"/>
  <c r="F115" i="9"/>
  <c r="D116" i="9"/>
  <c r="F116" i="9"/>
  <c r="D117" i="9"/>
  <c r="I117" i="9"/>
  <c r="D118" i="9"/>
  <c r="F118" i="9"/>
  <c r="D119" i="9"/>
  <c r="D120" i="9"/>
  <c r="I120" i="9"/>
  <c r="D121" i="9"/>
  <c r="F121" i="9"/>
  <c r="D122" i="9"/>
  <c r="F122" i="9"/>
  <c r="D123" i="9"/>
  <c r="I123" i="9"/>
  <c r="F123" i="9"/>
  <c r="D124" i="9"/>
  <c r="F124" i="9"/>
  <c r="D125" i="9"/>
  <c r="F125" i="9"/>
  <c r="D126" i="9"/>
  <c r="F126" i="9"/>
  <c r="D127" i="9"/>
  <c r="I127" i="9"/>
  <c r="F127" i="9"/>
  <c r="D128" i="9"/>
  <c r="F128" i="9"/>
  <c r="D129" i="9"/>
  <c r="I129" i="9"/>
  <c r="F129" i="9"/>
  <c r="D130" i="9"/>
  <c r="F130" i="9"/>
  <c r="D131" i="9"/>
  <c r="I131" i="9"/>
  <c r="D132" i="9"/>
  <c r="F132" i="9"/>
  <c r="D133" i="9"/>
  <c r="D134" i="9"/>
  <c r="F134" i="9"/>
  <c r="D135" i="9"/>
  <c r="D136" i="9"/>
  <c r="F136" i="9"/>
  <c r="D137" i="9"/>
  <c r="F137" i="9"/>
  <c r="D138" i="9"/>
  <c r="F138" i="9"/>
  <c r="D139" i="9"/>
  <c r="I139" i="9"/>
  <c r="F139" i="9"/>
  <c r="D140" i="9"/>
  <c r="D141" i="9"/>
  <c r="F141" i="9"/>
  <c r="D142" i="9"/>
  <c r="F142" i="9"/>
  <c r="D143" i="9"/>
  <c r="I143" i="9"/>
  <c r="F143" i="9"/>
  <c r="D144" i="9"/>
  <c r="F144" i="9"/>
  <c r="D145" i="9"/>
  <c r="F145" i="9"/>
  <c r="D146" i="9"/>
  <c r="F146" i="9"/>
  <c r="D147" i="9"/>
  <c r="F147" i="9"/>
  <c r="D148" i="9"/>
  <c r="F148" i="9"/>
  <c r="D149" i="9"/>
  <c r="D150" i="9"/>
  <c r="F150" i="9"/>
  <c r="D151" i="9"/>
  <c r="D152" i="9"/>
  <c r="F152" i="9"/>
  <c r="D153" i="9"/>
  <c r="F153" i="9"/>
  <c r="D154" i="9"/>
  <c r="D155" i="9"/>
  <c r="I155" i="9"/>
  <c r="F155" i="9"/>
  <c r="D156" i="9"/>
  <c r="F156" i="9"/>
  <c r="D157" i="9"/>
  <c r="F157" i="9"/>
  <c r="D158" i="9"/>
  <c r="F158" i="9"/>
  <c r="D159" i="9"/>
  <c r="I159" i="9"/>
  <c r="F159" i="9"/>
  <c r="D160" i="9"/>
  <c r="F160" i="9"/>
  <c r="D161" i="9"/>
  <c r="I161" i="9"/>
  <c r="F161" i="9"/>
  <c r="D162" i="9"/>
  <c r="F162" i="9"/>
  <c r="D163" i="9"/>
  <c r="D164" i="9"/>
  <c r="F164" i="9"/>
  <c r="D165" i="9"/>
  <c r="D166" i="9"/>
  <c r="F166" i="9"/>
  <c r="D167" i="9"/>
  <c r="D168" i="9"/>
  <c r="D169" i="9"/>
  <c r="F169" i="9"/>
  <c r="D170" i="9"/>
  <c r="F170" i="9"/>
  <c r="D171" i="9"/>
  <c r="I171" i="9"/>
  <c r="F171" i="9"/>
  <c r="D172" i="9"/>
  <c r="D173" i="9"/>
  <c r="F173" i="9"/>
  <c r="D174" i="9"/>
  <c r="F174" i="9"/>
  <c r="D175" i="9"/>
  <c r="I175" i="9"/>
  <c r="F175" i="9"/>
  <c r="D176" i="9"/>
  <c r="F176" i="9"/>
  <c r="D177" i="9"/>
  <c r="D178" i="9"/>
  <c r="F178" i="9"/>
  <c r="D179" i="9"/>
  <c r="F179" i="9"/>
  <c r="D180" i="9"/>
  <c r="F180" i="9"/>
  <c r="D181" i="9"/>
  <c r="D182" i="9"/>
  <c r="F182" i="9"/>
  <c r="D183" i="9"/>
  <c r="D184" i="9"/>
  <c r="F184" i="9"/>
  <c r="D185" i="9"/>
  <c r="F185" i="9"/>
  <c r="D186" i="9"/>
  <c r="F186" i="9"/>
  <c r="D187" i="9"/>
  <c r="I187" i="9"/>
  <c r="F187" i="9"/>
  <c r="D188" i="9"/>
  <c r="F188" i="9"/>
  <c r="D189" i="9"/>
  <c r="F189" i="9"/>
  <c r="D190" i="9"/>
  <c r="F190" i="9"/>
  <c r="D191" i="9"/>
  <c r="I191" i="9"/>
  <c r="F191" i="9"/>
  <c r="D192" i="9"/>
  <c r="F192" i="9"/>
  <c r="D193" i="9"/>
  <c r="I193" i="9"/>
  <c r="F193" i="9"/>
  <c r="D194" i="9"/>
  <c r="F194" i="9"/>
  <c r="D195" i="9"/>
  <c r="I195" i="9"/>
  <c r="D196" i="9"/>
  <c r="F196" i="9"/>
  <c r="D197" i="9"/>
  <c r="D198" i="9"/>
  <c r="F198" i="9"/>
  <c r="D199" i="9"/>
  <c r="D200" i="9"/>
  <c r="F200" i="9"/>
  <c r="D201" i="9"/>
  <c r="F201" i="9"/>
  <c r="D202" i="9"/>
  <c r="F202" i="9"/>
  <c r="D203" i="9"/>
  <c r="I203" i="9"/>
  <c r="F203" i="9"/>
  <c r="D204" i="9"/>
  <c r="F204" i="9"/>
  <c r="D205" i="9"/>
  <c r="F205" i="9"/>
  <c r="D206" i="9"/>
  <c r="F206" i="9"/>
  <c r="D207" i="9"/>
  <c r="I207" i="9"/>
  <c r="F207" i="9"/>
  <c r="D208" i="9"/>
  <c r="D209" i="9"/>
  <c r="D210" i="9"/>
  <c r="F210" i="9"/>
  <c r="D211" i="9"/>
  <c r="I211" i="9"/>
  <c r="F211" i="9"/>
  <c r="D212" i="9"/>
  <c r="F212" i="9"/>
  <c r="D213" i="9"/>
  <c r="F213" i="9"/>
  <c r="D214" i="9"/>
  <c r="F214" i="9"/>
  <c r="D215" i="9"/>
  <c r="F215" i="9"/>
  <c r="I215" i="9"/>
  <c r="D216" i="9"/>
  <c r="F216" i="9"/>
  <c r="D217" i="9"/>
  <c r="F217" i="9"/>
  <c r="D218" i="9"/>
  <c r="I218" i="9"/>
  <c r="F218" i="9"/>
  <c r="D219" i="9"/>
  <c r="I219" i="9"/>
  <c r="F219" i="9"/>
  <c r="D220" i="9"/>
  <c r="F220" i="9"/>
  <c r="D221" i="9"/>
  <c r="F221" i="9"/>
  <c r="D222" i="9"/>
  <c r="F222" i="9"/>
  <c r="D223" i="9"/>
  <c r="I223" i="9"/>
  <c r="F223" i="9"/>
  <c r="D224" i="9"/>
  <c r="F224" i="9"/>
  <c r="D225" i="9"/>
  <c r="D226" i="9"/>
  <c r="F226" i="9"/>
  <c r="D227" i="9"/>
  <c r="F227" i="9"/>
  <c r="D228" i="9"/>
  <c r="F228" i="9"/>
  <c r="D229" i="9"/>
  <c r="F229" i="9"/>
  <c r="D230" i="9"/>
  <c r="F230" i="9"/>
  <c r="D231" i="9"/>
  <c r="H231" i="9"/>
  <c r="D232" i="9"/>
  <c r="F232" i="9"/>
  <c r="D233" i="9"/>
  <c r="F233" i="9"/>
  <c r="D234" i="9"/>
  <c r="F234" i="9"/>
  <c r="D235" i="9"/>
  <c r="I235" i="9"/>
  <c r="F235" i="9"/>
  <c r="D236" i="9"/>
  <c r="I236" i="9"/>
  <c r="F236" i="9"/>
  <c r="D237" i="9"/>
  <c r="F237" i="9"/>
  <c r="D238" i="9"/>
  <c r="D239" i="9"/>
  <c r="I239" i="9"/>
  <c r="F239" i="9"/>
  <c r="D240" i="9"/>
  <c r="D241" i="9"/>
  <c r="I241" i="9"/>
  <c r="D242" i="9"/>
  <c r="F242" i="9"/>
  <c r="D243" i="9"/>
  <c r="I243" i="9"/>
  <c r="F243" i="9"/>
  <c r="D244" i="9"/>
  <c r="F244" i="9"/>
  <c r="D245" i="9"/>
  <c r="F245" i="9"/>
  <c r="D246" i="9"/>
  <c r="F246" i="9"/>
  <c r="D247" i="9"/>
  <c r="F247" i="9"/>
  <c r="D248" i="9"/>
  <c r="F248" i="9"/>
  <c r="I16" i="9"/>
  <c r="I15" i="9"/>
  <c r="I41" i="9"/>
  <c r="I45" i="9"/>
  <c r="I57" i="9"/>
  <c r="I84" i="9"/>
  <c r="I86" i="9"/>
  <c r="I88" i="9"/>
  <c r="I89" i="9"/>
  <c r="I92" i="9"/>
  <c r="I93" i="9"/>
  <c r="I96" i="9"/>
  <c r="I98" i="9"/>
  <c r="I100" i="9"/>
  <c r="I102" i="9"/>
  <c r="I104" i="9"/>
  <c r="I105" i="9"/>
  <c r="I106" i="9"/>
  <c r="I109" i="9"/>
  <c r="I110" i="9"/>
  <c r="I112" i="9"/>
  <c r="I114" i="9"/>
  <c r="I116" i="9"/>
  <c r="I118" i="9"/>
  <c r="I121" i="9"/>
  <c r="I125" i="9"/>
  <c r="I126" i="9"/>
  <c r="I128" i="9"/>
  <c r="I130" i="9"/>
  <c r="I132" i="9"/>
  <c r="I134" i="9"/>
  <c r="I137" i="9"/>
  <c r="I138" i="9"/>
  <c r="I141" i="9"/>
  <c r="I142" i="9"/>
  <c r="I144" i="9"/>
  <c r="I146" i="9"/>
  <c r="I148" i="9"/>
  <c r="I150" i="9"/>
  <c r="I153" i="9"/>
  <c r="I156" i="9"/>
  <c r="I157" i="9"/>
  <c r="I160" i="9"/>
  <c r="I162" i="9"/>
  <c r="I164" i="9"/>
  <c r="I166" i="9"/>
  <c r="I169" i="9"/>
  <c r="I170" i="9"/>
  <c r="I173" i="9"/>
  <c r="I174" i="9"/>
  <c r="I178" i="9"/>
  <c r="I180" i="9"/>
  <c r="I182" i="9"/>
  <c r="I185" i="9"/>
  <c r="I188" i="9"/>
  <c r="I189" i="9"/>
  <c r="I190" i="9"/>
  <c r="I192" i="9"/>
  <c r="I194" i="9"/>
  <c r="I196" i="9"/>
  <c r="I198" i="9"/>
  <c r="I201" i="9"/>
  <c r="I202" i="9"/>
  <c r="I205" i="9"/>
  <c r="I210" i="9"/>
  <c r="I212" i="9"/>
  <c r="I214" i="9"/>
  <c r="I216" i="9"/>
  <c r="I217" i="9"/>
  <c r="I220" i="9"/>
  <c r="I221" i="9"/>
  <c r="I222" i="9"/>
  <c r="I224" i="9"/>
  <c r="I226" i="9"/>
  <c r="I228" i="9"/>
  <c r="I230" i="9"/>
  <c r="I232" i="9"/>
  <c r="I233" i="9"/>
  <c r="I234" i="9"/>
  <c r="I237" i="9"/>
  <c r="I242" i="9"/>
  <c r="I244" i="9"/>
  <c r="I245" i="9"/>
  <c r="I246" i="9"/>
  <c r="I248" i="9"/>
  <c r="H16" i="9"/>
  <c r="H15" i="9"/>
  <c r="H12" i="9"/>
  <c r="H24" i="9"/>
  <c r="H41" i="9"/>
  <c r="H56" i="9"/>
  <c r="H57" i="9"/>
  <c r="H72" i="9"/>
  <c r="H77" i="9"/>
  <c r="H84" i="9"/>
  <c r="H85" i="9"/>
  <c r="H87" i="9"/>
  <c r="H88" i="9"/>
  <c r="H89" i="9"/>
  <c r="H91" i="9"/>
  <c r="H92" i="9"/>
  <c r="H93" i="9"/>
  <c r="H95" i="9"/>
  <c r="H96" i="9"/>
  <c r="H97" i="9"/>
  <c r="H100" i="9"/>
  <c r="H101" i="9"/>
  <c r="H103" i="9"/>
  <c r="H105" i="9"/>
  <c r="H107" i="9"/>
  <c r="H108" i="9"/>
  <c r="H109" i="9"/>
  <c r="H111" i="9"/>
  <c r="H112" i="9"/>
  <c r="H115" i="9"/>
  <c r="H116" i="9"/>
  <c r="H117" i="9"/>
  <c r="H119" i="9"/>
  <c r="H120" i="9"/>
  <c r="H121" i="9"/>
  <c r="H123" i="9"/>
  <c r="H124" i="9"/>
  <c r="H125" i="9"/>
  <c r="H127" i="9"/>
  <c r="H128" i="9"/>
  <c r="H129" i="9"/>
  <c r="H132" i="9"/>
  <c r="H133" i="9"/>
  <c r="H135" i="9"/>
  <c r="H137" i="9"/>
  <c r="H139" i="9"/>
  <c r="H140" i="9"/>
  <c r="H141" i="9"/>
  <c r="H143" i="9"/>
  <c r="H144" i="9"/>
  <c r="H147" i="9"/>
  <c r="H148" i="9"/>
  <c r="H149" i="9"/>
  <c r="H151" i="9"/>
  <c r="H152" i="9"/>
  <c r="H153" i="9"/>
  <c r="H155" i="9"/>
  <c r="H156" i="9"/>
  <c r="H157" i="9"/>
  <c r="H159" i="9"/>
  <c r="H160" i="9"/>
  <c r="H161" i="9"/>
  <c r="H164" i="9"/>
  <c r="H165" i="9"/>
  <c r="H167" i="9"/>
  <c r="H169" i="9"/>
  <c r="H171" i="9"/>
  <c r="H172" i="9"/>
  <c r="H173" i="9"/>
  <c r="H175" i="9"/>
  <c r="H176" i="9"/>
  <c r="H179" i="9"/>
  <c r="H180" i="9"/>
  <c r="H183" i="9"/>
  <c r="H184" i="9"/>
  <c r="H185" i="9"/>
  <c r="H187" i="9"/>
  <c r="H188" i="9"/>
  <c r="H189" i="9"/>
  <c r="H191" i="9"/>
  <c r="H192" i="9"/>
  <c r="H193" i="9"/>
  <c r="H196" i="9"/>
  <c r="H197" i="9"/>
  <c r="H199" i="9"/>
  <c r="H201" i="9"/>
  <c r="H203" i="9"/>
  <c r="H204" i="9"/>
  <c r="H205" i="9"/>
  <c r="H207" i="9"/>
  <c r="H211" i="9"/>
  <c r="H212" i="9"/>
  <c r="H213" i="9"/>
  <c r="H215" i="9"/>
  <c r="H216" i="9"/>
  <c r="H217" i="9"/>
  <c r="H219" i="9"/>
  <c r="H220" i="9"/>
  <c r="H221" i="9"/>
  <c r="H223" i="9"/>
  <c r="H224" i="9"/>
  <c r="H227" i="9"/>
  <c r="H228" i="9"/>
  <c r="H232" i="9"/>
  <c r="H233" i="9"/>
  <c r="H235" i="9"/>
  <c r="H236" i="9"/>
  <c r="H237" i="9"/>
  <c r="H239" i="9"/>
  <c r="H240" i="9"/>
  <c r="H243" i="9"/>
  <c r="H244" i="9"/>
  <c r="H245" i="9"/>
  <c r="H247" i="9"/>
  <c r="H248" i="9"/>
  <c r="K16" i="9"/>
  <c r="K15" i="9"/>
  <c r="K24" i="9"/>
  <c r="K41" i="9"/>
  <c r="K45" i="9"/>
  <c r="K56" i="9"/>
  <c r="K71" i="9"/>
  <c r="K72" i="9"/>
  <c r="K87" i="9"/>
  <c r="K89" i="9"/>
  <c r="K91" i="9"/>
  <c r="K93" i="9"/>
  <c r="K94" i="9"/>
  <c r="K95" i="9"/>
  <c r="K97" i="9"/>
  <c r="K98" i="9"/>
  <c r="K99" i="9"/>
  <c r="K101" i="9"/>
  <c r="K102" i="9"/>
  <c r="K103" i="9"/>
  <c r="K105" i="9"/>
  <c r="K106" i="9"/>
  <c r="K107" i="9"/>
  <c r="K109" i="9"/>
  <c r="K110" i="9"/>
  <c r="K111" i="9"/>
  <c r="K115" i="9"/>
  <c r="K119" i="9"/>
  <c r="K121" i="9"/>
  <c r="K123" i="9"/>
  <c r="K125" i="9"/>
  <c r="K126" i="9"/>
  <c r="K127" i="9"/>
  <c r="K129" i="9"/>
  <c r="K130" i="9"/>
  <c r="K131" i="9"/>
  <c r="K133" i="9"/>
  <c r="K134" i="9"/>
  <c r="K135" i="9"/>
  <c r="K137" i="9"/>
  <c r="K138" i="9"/>
  <c r="K139" i="9"/>
  <c r="K141" i="9"/>
  <c r="K142" i="9"/>
  <c r="K143" i="9"/>
  <c r="K147" i="9"/>
  <c r="K151" i="9"/>
  <c r="K153" i="9"/>
  <c r="K155" i="9"/>
  <c r="K157" i="9"/>
  <c r="K158" i="9"/>
  <c r="K159" i="9"/>
  <c r="K161" i="9"/>
  <c r="K162" i="9"/>
  <c r="K165" i="9"/>
  <c r="K166" i="9"/>
  <c r="K167" i="9"/>
  <c r="K169" i="9"/>
  <c r="K170" i="9"/>
  <c r="K171" i="9"/>
  <c r="K173" i="9"/>
  <c r="K174" i="9"/>
  <c r="K175" i="9"/>
  <c r="K179" i="9"/>
  <c r="K183" i="9"/>
  <c r="K185" i="9"/>
  <c r="K187" i="9"/>
  <c r="K189" i="9"/>
  <c r="K190" i="9"/>
  <c r="K191" i="9"/>
  <c r="K193" i="9"/>
  <c r="K194" i="9"/>
  <c r="K195" i="9"/>
  <c r="K197" i="9"/>
  <c r="K198" i="9"/>
  <c r="K199" i="9"/>
  <c r="K201" i="9"/>
  <c r="K202" i="9"/>
  <c r="K203" i="9"/>
  <c r="K205" i="9"/>
  <c r="K206" i="9"/>
  <c r="K207" i="9"/>
  <c r="K211" i="9"/>
  <c r="K213" i="9"/>
  <c r="K215" i="9"/>
  <c r="K217" i="9"/>
  <c r="K218" i="9"/>
  <c r="K219" i="9"/>
  <c r="K221" i="9"/>
  <c r="K222" i="9"/>
  <c r="K223" i="9"/>
  <c r="K226" i="9"/>
  <c r="K227" i="9"/>
  <c r="K230" i="9"/>
  <c r="K231" i="9"/>
  <c r="K233" i="9"/>
  <c r="K235" i="9"/>
  <c r="K237" i="9"/>
  <c r="K238" i="9"/>
  <c r="K239" i="9"/>
  <c r="K243" i="9"/>
  <c r="K245" i="9"/>
  <c r="K247" i="9"/>
  <c r="C16" i="9"/>
  <c r="C15" i="9"/>
  <c r="C12" i="9"/>
  <c r="L16" i="9"/>
  <c r="L15" i="9"/>
  <c r="L41" i="9"/>
  <c r="L45" i="9"/>
  <c r="L56" i="9"/>
  <c r="L69" i="9"/>
  <c r="L72" i="9"/>
  <c r="L77" i="9"/>
  <c r="L84" i="9"/>
  <c r="L85" i="9"/>
  <c r="L86" i="9"/>
  <c r="L87" i="9"/>
  <c r="L88" i="9"/>
  <c r="L89" i="9"/>
  <c r="L91" i="9"/>
  <c r="L92" i="9"/>
  <c r="L93" i="9"/>
  <c r="L94" i="9"/>
  <c r="L95" i="9"/>
  <c r="L96" i="9"/>
  <c r="L97" i="9"/>
  <c r="L98" i="9"/>
  <c r="L100" i="9"/>
  <c r="L101" i="9"/>
  <c r="L102" i="9"/>
  <c r="L103" i="9"/>
  <c r="L105" i="9"/>
  <c r="L106" i="9"/>
  <c r="L107" i="9"/>
  <c r="L109" i="9"/>
  <c r="L110" i="9"/>
  <c r="L111" i="9"/>
  <c r="L112" i="9"/>
  <c r="L115" i="9"/>
  <c r="L116" i="9"/>
  <c r="L117" i="9"/>
  <c r="L118" i="9"/>
  <c r="L119" i="9"/>
  <c r="L120" i="9"/>
  <c r="L121" i="9"/>
  <c r="L123" i="9"/>
  <c r="L124" i="9"/>
  <c r="L125" i="9"/>
  <c r="L126" i="9"/>
  <c r="L127" i="9"/>
  <c r="L128" i="9"/>
  <c r="L129" i="9"/>
  <c r="L130" i="9"/>
  <c r="L132" i="9"/>
  <c r="L133" i="9"/>
  <c r="L134" i="9"/>
  <c r="L135" i="9"/>
  <c r="L137" i="9"/>
  <c r="L138" i="9"/>
  <c r="L139" i="9"/>
  <c r="L141" i="9"/>
  <c r="L142" i="9"/>
  <c r="L143" i="9"/>
  <c r="L144" i="9"/>
  <c r="L147" i="9"/>
  <c r="L148" i="9"/>
  <c r="L149" i="9"/>
  <c r="L150" i="9"/>
  <c r="L151" i="9"/>
  <c r="L152" i="9"/>
  <c r="L153" i="9"/>
  <c r="L155" i="9"/>
  <c r="L156" i="9"/>
  <c r="L157" i="9"/>
  <c r="L158" i="9"/>
  <c r="L159" i="9"/>
  <c r="L160" i="9"/>
  <c r="L161" i="9"/>
  <c r="L162" i="9"/>
  <c r="L164" i="9"/>
  <c r="L165" i="9"/>
  <c r="L166" i="9"/>
  <c r="L167" i="9"/>
  <c r="L169" i="9"/>
  <c r="L170" i="9"/>
  <c r="L171" i="9"/>
  <c r="L173" i="9"/>
  <c r="L174" i="9"/>
  <c r="L175" i="9"/>
  <c r="L176" i="9"/>
  <c r="L179" i="9"/>
  <c r="L180" i="9"/>
  <c r="L182" i="9"/>
  <c r="L183" i="9"/>
  <c r="L184" i="9"/>
  <c r="L185" i="9"/>
  <c r="L187" i="9"/>
  <c r="L188" i="9"/>
  <c r="L189" i="9"/>
  <c r="L190" i="9"/>
  <c r="L191" i="9"/>
  <c r="L192" i="9"/>
  <c r="L193" i="9"/>
  <c r="L194" i="9"/>
  <c r="L197" i="9"/>
  <c r="L198" i="9"/>
  <c r="L199" i="9"/>
  <c r="L201" i="9"/>
  <c r="L202" i="9"/>
  <c r="L203" i="9"/>
  <c r="L205" i="9"/>
  <c r="L206" i="9"/>
  <c r="L207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6" i="9"/>
  <c r="L227" i="9"/>
  <c r="L229" i="9"/>
  <c r="L230" i="9"/>
  <c r="L231" i="9"/>
  <c r="L233" i="9"/>
  <c r="L235" i="9"/>
  <c r="L236" i="9"/>
  <c r="L237" i="9"/>
  <c r="L238" i="9"/>
  <c r="L239" i="9"/>
  <c r="L240" i="9"/>
  <c r="L241" i="9"/>
  <c r="L243" i="9"/>
  <c r="L244" i="9"/>
  <c r="L245" i="9"/>
  <c r="L246" i="9"/>
  <c r="L247" i="9"/>
  <c r="L248" i="9"/>
  <c r="J16" i="9"/>
  <c r="J15" i="9"/>
  <c r="J33" i="9"/>
  <c r="J39" i="9"/>
  <c r="J41" i="9"/>
  <c r="J56" i="9"/>
  <c r="J72" i="9"/>
  <c r="J84" i="9"/>
  <c r="J86" i="9"/>
  <c r="J87" i="9"/>
  <c r="J88" i="9"/>
  <c r="J89" i="9"/>
  <c r="J91" i="9"/>
  <c r="J92" i="9"/>
  <c r="J93" i="9"/>
  <c r="J94" i="9"/>
  <c r="J95" i="9"/>
  <c r="J96" i="9"/>
  <c r="J97" i="9"/>
  <c r="J98" i="9"/>
  <c r="J100" i="9"/>
  <c r="J101" i="9"/>
  <c r="J102" i="9"/>
  <c r="J103" i="9"/>
  <c r="J105" i="9"/>
  <c r="J106" i="9"/>
  <c r="J107" i="9"/>
  <c r="J109" i="9"/>
  <c r="J110" i="9"/>
  <c r="J111" i="9"/>
  <c r="J112" i="9"/>
  <c r="J114" i="9"/>
  <c r="J115" i="9"/>
  <c r="J116" i="9"/>
  <c r="J118" i="9"/>
  <c r="J119" i="9"/>
  <c r="J120" i="9"/>
  <c r="J121" i="9"/>
  <c r="J123" i="9"/>
  <c r="J124" i="9"/>
  <c r="J125" i="9"/>
  <c r="J126" i="9"/>
  <c r="J127" i="9"/>
  <c r="J128" i="9"/>
  <c r="J129" i="9"/>
  <c r="J130" i="9"/>
  <c r="J132" i="9"/>
  <c r="J133" i="9"/>
  <c r="J134" i="9"/>
  <c r="J135" i="9"/>
  <c r="J137" i="9"/>
  <c r="J138" i="9"/>
  <c r="J139" i="9"/>
  <c r="J141" i="9"/>
  <c r="J142" i="9"/>
  <c r="J143" i="9"/>
  <c r="J144" i="9"/>
  <c r="J146" i="9"/>
  <c r="J147" i="9"/>
  <c r="J148" i="9"/>
  <c r="J150" i="9"/>
  <c r="J151" i="9"/>
  <c r="J152" i="9"/>
  <c r="J153" i="9"/>
  <c r="J155" i="9"/>
  <c r="J156" i="9"/>
  <c r="J157" i="9"/>
  <c r="J158" i="9"/>
  <c r="J159" i="9"/>
  <c r="J160" i="9"/>
  <c r="J161" i="9"/>
  <c r="J162" i="9"/>
  <c r="J164" i="9"/>
  <c r="J165" i="9"/>
  <c r="J166" i="9"/>
  <c r="J167" i="9"/>
  <c r="J169" i="9"/>
  <c r="J170" i="9"/>
  <c r="J171" i="9"/>
  <c r="J173" i="9"/>
  <c r="J174" i="9"/>
  <c r="J175" i="9"/>
  <c r="J176" i="9"/>
  <c r="J178" i="9"/>
  <c r="J179" i="9"/>
  <c r="J180" i="9"/>
  <c r="J182" i="9"/>
  <c r="J183" i="9"/>
  <c r="J184" i="9"/>
  <c r="J185" i="9"/>
  <c r="J187" i="9"/>
  <c r="J188" i="9"/>
  <c r="J189" i="9"/>
  <c r="J190" i="9"/>
  <c r="J191" i="9"/>
  <c r="J192" i="9"/>
  <c r="J193" i="9"/>
  <c r="J194" i="9"/>
  <c r="J196" i="9"/>
  <c r="J197" i="9"/>
  <c r="J198" i="9"/>
  <c r="J199" i="9"/>
  <c r="J201" i="9"/>
  <c r="J202" i="9"/>
  <c r="J203" i="9"/>
  <c r="J205" i="9"/>
  <c r="J206" i="9"/>
  <c r="J207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6" i="9"/>
  <c r="J227" i="9"/>
  <c r="J228" i="9"/>
  <c r="J230" i="9"/>
  <c r="J231" i="9"/>
  <c r="J232" i="9"/>
  <c r="J233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G6" i="9"/>
  <c r="B10" i="9"/>
  <c r="Q16" i="9"/>
  <c r="Q15" i="9"/>
  <c r="Q12" i="9"/>
  <c r="N16" i="9"/>
  <c r="N15" i="9"/>
  <c r="O16" i="9"/>
  <c r="O15" i="9"/>
  <c r="G4" i="9"/>
  <c r="P16" i="9"/>
  <c r="P15" i="9"/>
  <c r="G5" i="9"/>
  <c r="G7" i="9"/>
  <c r="E16" i="9"/>
  <c r="E15" i="9"/>
  <c r="M16" i="9"/>
  <c r="M15" i="9"/>
  <c r="D16" i="9"/>
  <c r="D15" i="9"/>
  <c r="D249" i="9"/>
  <c r="E249" i="9"/>
  <c r="D250" i="9"/>
  <c r="H250" i="9"/>
  <c r="E250" i="9"/>
  <c r="G250" i="9"/>
  <c r="L250" i="9"/>
  <c r="F250" i="9"/>
  <c r="K250" i="9"/>
  <c r="D251" i="9"/>
  <c r="H251" i="9"/>
  <c r="F251" i="9"/>
  <c r="E251" i="9"/>
  <c r="D252" i="9"/>
  <c r="I252" i="9"/>
  <c r="E252" i="9"/>
  <c r="L252" i="9"/>
  <c r="G252" i="9"/>
  <c r="D253" i="9"/>
  <c r="H253" i="9"/>
  <c r="E253" i="9"/>
  <c r="F253" i="9"/>
  <c r="I253" i="9"/>
  <c r="J253" i="9"/>
  <c r="D254" i="9"/>
  <c r="F254" i="9"/>
  <c r="E254" i="9"/>
  <c r="L254" i="9"/>
  <c r="G254" i="9"/>
  <c r="H254" i="9"/>
  <c r="I254" i="9"/>
  <c r="J254" i="9"/>
  <c r="K254" i="9"/>
  <c r="D255" i="9"/>
  <c r="F255" i="9"/>
  <c r="E255" i="9"/>
  <c r="G255" i="9"/>
  <c r="H255" i="9"/>
  <c r="K255" i="9"/>
  <c r="L255" i="9"/>
  <c r="D256" i="9"/>
  <c r="I256" i="9"/>
  <c r="E256" i="9"/>
  <c r="G256" i="9"/>
  <c r="H256" i="9"/>
  <c r="D257" i="9"/>
  <c r="E257" i="9"/>
  <c r="D258" i="9"/>
  <c r="H258" i="9"/>
  <c r="E258" i="9"/>
  <c r="G258" i="9"/>
  <c r="L258" i="9"/>
  <c r="F258" i="9"/>
  <c r="K258" i="9"/>
  <c r="D259" i="9"/>
  <c r="H259" i="9"/>
  <c r="F259" i="9"/>
  <c r="E259" i="9"/>
  <c r="D260" i="9"/>
  <c r="I260" i="9"/>
  <c r="E260" i="9"/>
  <c r="L260" i="9"/>
  <c r="D261" i="9"/>
  <c r="H261" i="9"/>
  <c r="E261" i="9"/>
  <c r="F261" i="9"/>
  <c r="I261" i="9"/>
  <c r="J261" i="9"/>
  <c r="D262" i="9"/>
  <c r="F262" i="9"/>
  <c r="E262" i="9"/>
  <c r="L262" i="9"/>
  <c r="G262" i="9"/>
  <c r="H262" i="9"/>
  <c r="I262" i="9"/>
  <c r="J262" i="9"/>
  <c r="K262" i="9"/>
  <c r="D263" i="9"/>
  <c r="F263" i="9"/>
  <c r="E263" i="9"/>
  <c r="G263" i="9"/>
  <c r="H263" i="9"/>
  <c r="K263" i="9"/>
  <c r="L263" i="9"/>
  <c r="D264" i="9"/>
  <c r="I264" i="9"/>
  <c r="E264" i="9"/>
  <c r="G264" i="9"/>
  <c r="H264" i="9"/>
  <c r="D265" i="9"/>
  <c r="E265" i="9"/>
  <c r="D266" i="9"/>
  <c r="H266" i="9"/>
  <c r="E266" i="9"/>
  <c r="G266" i="9"/>
  <c r="L266" i="9"/>
  <c r="F266" i="9"/>
  <c r="K266" i="9"/>
  <c r="D267" i="9"/>
  <c r="H267" i="9"/>
  <c r="F267" i="9"/>
  <c r="E267" i="9"/>
  <c r="D268" i="9"/>
  <c r="I268" i="9"/>
  <c r="E268" i="9"/>
  <c r="L268" i="9"/>
  <c r="G268" i="9"/>
  <c r="D269" i="9"/>
  <c r="H269" i="9"/>
  <c r="E269" i="9"/>
  <c r="F269" i="9"/>
  <c r="I269" i="9"/>
  <c r="J269" i="9"/>
  <c r="D270" i="9"/>
  <c r="F270" i="9"/>
  <c r="E270" i="9"/>
  <c r="L270" i="9"/>
  <c r="G270" i="9"/>
  <c r="H270" i="9"/>
  <c r="I270" i="9"/>
  <c r="J270" i="9"/>
  <c r="K270" i="9"/>
  <c r="D271" i="9"/>
  <c r="F271" i="9"/>
  <c r="E271" i="9"/>
  <c r="G271" i="9"/>
  <c r="H271" i="9"/>
  <c r="K271" i="9"/>
  <c r="L271" i="9"/>
  <c r="D272" i="9"/>
  <c r="I272" i="9"/>
  <c r="E272" i="9"/>
  <c r="G272" i="9"/>
  <c r="H272" i="9"/>
  <c r="D273" i="9"/>
  <c r="E273" i="9"/>
  <c r="D274" i="9"/>
  <c r="H274" i="9"/>
  <c r="E274" i="9"/>
  <c r="G274" i="9"/>
  <c r="L274" i="9"/>
  <c r="F274" i="9"/>
  <c r="K274" i="9"/>
  <c r="D275" i="9"/>
  <c r="H275" i="9"/>
  <c r="F275" i="9"/>
  <c r="E275" i="9"/>
  <c r="D276" i="9"/>
  <c r="I276" i="9"/>
  <c r="E276" i="9"/>
  <c r="L276" i="9"/>
  <c r="D277" i="9"/>
  <c r="H277" i="9"/>
  <c r="E277" i="9"/>
  <c r="F277" i="9"/>
  <c r="I277" i="9"/>
  <c r="J277" i="9"/>
  <c r="D278" i="9"/>
  <c r="F278" i="9"/>
  <c r="E278" i="9"/>
  <c r="L278" i="9"/>
  <c r="G278" i="9"/>
  <c r="H278" i="9"/>
  <c r="I278" i="9"/>
  <c r="J278" i="9"/>
  <c r="K278" i="9"/>
  <c r="D279" i="9"/>
  <c r="F279" i="9"/>
  <c r="E279" i="9"/>
  <c r="G279" i="9"/>
  <c r="H279" i="9"/>
  <c r="K279" i="9"/>
  <c r="L279" i="9"/>
  <c r="D280" i="9"/>
  <c r="I280" i="9"/>
  <c r="E280" i="9"/>
  <c r="G280" i="9"/>
  <c r="H280" i="9"/>
  <c r="D281" i="9"/>
  <c r="E281" i="9"/>
  <c r="D282" i="9"/>
  <c r="H282" i="9"/>
  <c r="E282" i="9"/>
  <c r="G282" i="9"/>
  <c r="L282" i="9"/>
  <c r="F282" i="9"/>
  <c r="K282" i="9"/>
  <c r="D283" i="9"/>
  <c r="H283" i="9"/>
  <c r="F283" i="9"/>
  <c r="E283" i="9"/>
  <c r="D284" i="9"/>
  <c r="I284" i="9"/>
  <c r="E284" i="9"/>
  <c r="L284" i="9"/>
  <c r="G284" i="9"/>
  <c r="D285" i="9"/>
  <c r="H285" i="9"/>
  <c r="E285" i="9"/>
  <c r="F285" i="9"/>
  <c r="I285" i="9"/>
  <c r="J285" i="9"/>
  <c r="D286" i="9"/>
  <c r="F286" i="9"/>
  <c r="E286" i="9"/>
  <c r="L286" i="9"/>
  <c r="G286" i="9"/>
  <c r="H286" i="9"/>
  <c r="I286" i="9"/>
  <c r="J286" i="9"/>
  <c r="K286" i="9"/>
  <c r="D287" i="9"/>
  <c r="F287" i="9"/>
  <c r="E287" i="9"/>
  <c r="G287" i="9"/>
  <c r="H287" i="9"/>
  <c r="K287" i="9"/>
  <c r="L287" i="9"/>
  <c r="D288" i="9"/>
  <c r="I288" i="9"/>
  <c r="E288" i="9"/>
  <c r="G288" i="9"/>
  <c r="H288" i="9"/>
  <c r="D289" i="9"/>
  <c r="E289" i="9"/>
  <c r="D290" i="9"/>
  <c r="H290" i="9"/>
  <c r="E290" i="9"/>
  <c r="G290" i="9"/>
  <c r="L290" i="9"/>
  <c r="F290" i="9"/>
  <c r="K290" i="9"/>
  <c r="D291" i="9"/>
  <c r="H291" i="9"/>
  <c r="F291" i="9"/>
  <c r="E291" i="9"/>
  <c r="D292" i="9"/>
  <c r="I292" i="9"/>
  <c r="E292" i="9"/>
  <c r="L292" i="9"/>
  <c r="D293" i="9"/>
  <c r="H293" i="9"/>
  <c r="E293" i="9"/>
  <c r="F293" i="9"/>
  <c r="I293" i="9"/>
  <c r="J293" i="9"/>
  <c r="D294" i="9"/>
  <c r="F294" i="9"/>
  <c r="E294" i="9"/>
  <c r="L294" i="9"/>
  <c r="G294" i="9"/>
  <c r="H294" i="9"/>
  <c r="I294" i="9"/>
  <c r="J294" i="9"/>
  <c r="K294" i="9"/>
  <c r="D295" i="9"/>
  <c r="F295" i="9"/>
  <c r="E295" i="9"/>
  <c r="G295" i="9"/>
  <c r="H295" i="9"/>
  <c r="K295" i="9"/>
  <c r="L295" i="9"/>
  <c r="D296" i="9"/>
  <c r="I296" i="9"/>
  <c r="E296" i="9"/>
  <c r="G296" i="9"/>
  <c r="H296" i="9"/>
  <c r="D297" i="9"/>
  <c r="E297" i="9"/>
  <c r="D298" i="9"/>
  <c r="H298" i="9"/>
  <c r="E298" i="9"/>
  <c r="G298" i="9"/>
  <c r="L298" i="9"/>
  <c r="F298" i="9"/>
  <c r="K298" i="9"/>
  <c r="D299" i="9"/>
  <c r="H299" i="9"/>
  <c r="F299" i="9"/>
  <c r="E299" i="9"/>
  <c r="D300" i="9"/>
  <c r="I300" i="9"/>
  <c r="E300" i="9"/>
  <c r="L300" i="9"/>
  <c r="G300" i="9"/>
  <c r="D301" i="9"/>
  <c r="H301" i="9"/>
  <c r="E301" i="9"/>
  <c r="F301" i="9"/>
  <c r="I301" i="9"/>
  <c r="J301" i="9"/>
  <c r="D302" i="9"/>
  <c r="F302" i="9"/>
  <c r="E302" i="9"/>
  <c r="L302" i="9"/>
  <c r="G302" i="9"/>
  <c r="H302" i="9"/>
  <c r="I302" i="9"/>
  <c r="J302" i="9"/>
  <c r="K302" i="9"/>
  <c r="D303" i="9"/>
  <c r="F303" i="9"/>
  <c r="E303" i="9"/>
  <c r="G303" i="9"/>
  <c r="H303" i="9"/>
  <c r="K303" i="9"/>
  <c r="L303" i="9"/>
  <c r="D304" i="9"/>
  <c r="I304" i="9"/>
  <c r="E304" i="9"/>
  <c r="G304" i="9"/>
  <c r="H304" i="9"/>
  <c r="D305" i="9"/>
  <c r="E305" i="9"/>
  <c r="D306" i="9"/>
  <c r="H306" i="9"/>
  <c r="E306" i="9"/>
  <c r="G306" i="9"/>
  <c r="L306" i="9"/>
  <c r="F306" i="9"/>
  <c r="K306" i="9"/>
  <c r="D307" i="9"/>
  <c r="H307" i="9"/>
  <c r="F307" i="9"/>
  <c r="E307" i="9"/>
  <c r="D308" i="9"/>
  <c r="I308" i="9"/>
  <c r="E308" i="9"/>
  <c r="L308" i="9"/>
  <c r="D309" i="9"/>
  <c r="H309" i="9"/>
  <c r="E309" i="9"/>
  <c r="F309" i="9"/>
  <c r="I309" i="9"/>
  <c r="J309" i="9"/>
  <c r="D310" i="9"/>
  <c r="F310" i="9"/>
  <c r="E310" i="9"/>
  <c r="L310" i="9"/>
  <c r="G310" i="9"/>
  <c r="H310" i="9"/>
  <c r="I310" i="9"/>
  <c r="J310" i="9"/>
  <c r="K310" i="9"/>
  <c r="D311" i="9"/>
  <c r="F311" i="9"/>
  <c r="E311" i="9"/>
  <c r="G311" i="9"/>
  <c r="H311" i="9"/>
  <c r="K311" i="9"/>
  <c r="L311" i="9"/>
  <c r="D312" i="9"/>
  <c r="I312" i="9"/>
  <c r="E312" i="9"/>
  <c r="G312" i="9"/>
  <c r="H312" i="9"/>
  <c r="D313" i="9"/>
  <c r="E313" i="9"/>
  <c r="D314" i="9"/>
  <c r="H314" i="9"/>
  <c r="E314" i="9"/>
  <c r="G314" i="9"/>
  <c r="L314" i="9"/>
  <c r="F314" i="9"/>
  <c r="K314" i="9"/>
  <c r="D315" i="9"/>
  <c r="H315" i="9"/>
  <c r="F315" i="9"/>
  <c r="E315" i="9"/>
  <c r="D316" i="9"/>
  <c r="I316" i="9"/>
  <c r="E316" i="9"/>
  <c r="L316" i="9"/>
  <c r="G316" i="9"/>
  <c r="D317" i="9"/>
  <c r="H317" i="9"/>
  <c r="E317" i="9"/>
  <c r="F317" i="9"/>
  <c r="I317" i="9"/>
  <c r="J317" i="9"/>
  <c r="D318" i="9"/>
  <c r="F318" i="9"/>
  <c r="E318" i="9"/>
  <c r="L318" i="9"/>
  <c r="G318" i="9"/>
  <c r="H318" i="9"/>
  <c r="I318" i="9"/>
  <c r="J318" i="9"/>
  <c r="K318" i="9"/>
  <c r="D319" i="9"/>
  <c r="F319" i="9"/>
  <c r="E319" i="9"/>
  <c r="G319" i="9"/>
  <c r="H319" i="9"/>
  <c r="K319" i="9"/>
  <c r="L319" i="9"/>
  <c r="D320" i="9"/>
  <c r="I320" i="9"/>
  <c r="E320" i="9"/>
  <c r="G320" i="9"/>
  <c r="H320" i="9"/>
  <c r="D321" i="9"/>
  <c r="E321" i="9"/>
  <c r="D322" i="9"/>
  <c r="H322" i="9"/>
  <c r="E322" i="9"/>
  <c r="G322" i="9"/>
  <c r="L322" i="9"/>
  <c r="F322" i="9"/>
  <c r="K322" i="9"/>
  <c r="D323" i="9"/>
  <c r="H323" i="9"/>
  <c r="F323" i="9"/>
  <c r="E323" i="9"/>
  <c r="D324" i="9"/>
  <c r="I324" i="9"/>
  <c r="E324" i="9"/>
  <c r="L324" i="9"/>
  <c r="D325" i="9"/>
  <c r="H325" i="9"/>
  <c r="E325" i="9"/>
  <c r="F325" i="9"/>
  <c r="I325" i="9"/>
  <c r="J325" i="9"/>
  <c r="D326" i="9"/>
  <c r="F326" i="9"/>
  <c r="E326" i="9"/>
  <c r="L326" i="9"/>
  <c r="G326" i="9"/>
  <c r="H326" i="9"/>
  <c r="I326" i="9"/>
  <c r="J326" i="9"/>
  <c r="K326" i="9"/>
  <c r="D327" i="9"/>
  <c r="F327" i="9"/>
  <c r="E327" i="9"/>
  <c r="G327" i="9"/>
  <c r="H327" i="9"/>
  <c r="K327" i="9"/>
  <c r="L327" i="9"/>
  <c r="D328" i="9"/>
  <c r="I328" i="9"/>
  <c r="E328" i="9"/>
  <c r="G328" i="9"/>
  <c r="H328" i="9"/>
  <c r="D329" i="9"/>
  <c r="E329" i="9"/>
  <c r="D330" i="9"/>
  <c r="H330" i="9"/>
  <c r="E330" i="9"/>
  <c r="G330" i="9"/>
  <c r="L330" i="9"/>
  <c r="F330" i="9"/>
  <c r="K330" i="9"/>
  <c r="D331" i="9"/>
  <c r="H331" i="9"/>
  <c r="F331" i="9"/>
  <c r="E331" i="9"/>
  <c r="D332" i="9"/>
  <c r="I332" i="9"/>
  <c r="E332" i="9"/>
  <c r="L332" i="9"/>
  <c r="G332" i="9"/>
  <c r="D333" i="9"/>
  <c r="H333" i="9"/>
  <c r="E333" i="9"/>
  <c r="F333" i="9"/>
  <c r="I333" i="9"/>
  <c r="J333" i="9"/>
  <c r="D334" i="9"/>
  <c r="F334" i="9"/>
  <c r="E334" i="9"/>
  <c r="L334" i="9"/>
  <c r="G334" i="9"/>
  <c r="H334" i="9"/>
  <c r="I334" i="9"/>
  <c r="J334" i="9"/>
  <c r="K334" i="9"/>
  <c r="D335" i="9"/>
  <c r="F335" i="9"/>
  <c r="E335" i="9"/>
  <c r="G335" i="9"/>
  <c r="H335" i="9"/>
  <c r="K335" i="9"/>
  <c r="L335" i="9"/>
  <c r="D336" i="9"/>
  <c r="I336" i="9"/>
  <c r="E336" i="9"/>
  <c r="G336" i="9"/>
  <c r="H336" i="9"/>
  <c r="D337" i="9"/>
  <c r="E337" i="9"/>
  <c r="D338" i="9"/>
  <c r="H338" i="9"/>
  <c r="E338" i="9"/>
  <c r="G338" i="9"/>
  <c r="L338" i="9"/>
  <c r="F338" i="9"/>
  <c r="K338" i="9"/>
  <c r="D339" i="9"/>
  <c r="H339" i="9"/>
  <c r="F339" i="9"/>
  <c r="E339" i="9"/>
  <c r="D340" i="9"/>
  <c r="I340" i="9"/>
  <c r="E340" i="9"/>
  <c r="L340" i="9"/>
  <c r="D341" i="9"/>
  <c r="H341" i="9"/>
  <c r="E341" i="9"/>
  <c r="F341" i="9"/>
  <c r="I341" i="9"/>
  <c r="J341" i="9"/>
  <c r="Q157" i="1"/>
  <c r="P158" i="1"/>
  <c r="S158" i="1"/>
  <c r="U158" i="1"/>
  <c r="Q158" i="1"/>
  <c r="P161" i="1"/>
  <c r="S161" i="1"/>
  <c r="U161" i="1"/>
  <c r="Q161" i="1"/>
  <c r="P164" i="1"/>
  <c r="S164" i="1"/>
  <c r="U164" i="1"/>
  <c r="Q164" i="1"/>
  <c r="P165" i="1"/>
  <c r="S165" i="1"/>
  <c r="U165" i="1"/>
  <c r="Q165" i="1"/>
  <c r="P167" i="1"/>
  <c r="S167" i="1"/>
  <c r="U167" i="1"/>
  <c r="Q167" i="1"/>
  <c r="P159" i="1"/>
  <c r="Q159" i="1"/>
  <c r="S159" i="1"/>
  <c r="U159" i="1"/>
  <c r="P160" i="1"/>
  <c r="S160" i="1"/>
  <c r="U160" i="1"/>
  <c r="Q160" i="1"/>
  <c r="P163" i="1"/>
  <c r="S163" i="1"/>
  <c r="U163" i="1"/>
  <c r="Q163" i="1"/>
  <c r="P166" i="1"/>
  <c r="S166" i="1"/>
  <c r="U166" i="1"/>
  <c r="Q166" i="1"/>
  <c r="C12" i="5"/>
  <c r="D12" i="5" s="1"/>
  <c r="D16" i="5"/>
  <c r="D15" i="5"/>
  <c r="D21" i="5"/>
  <c r="I21" i="5" s="1"/>
  <c r="J21" i="5" s="1"/>
  <c r="D22" i="5"/>
  <c r="I22" i="5" s="1"/>
  <c r="J22" i="5" s="1"/>
  <c r="D23" i="5"/>
  <c r="I23" i="5" s="1"/>
  <c r="J23" i="5" s="1"/>
  <c r="D24" i="5"/>
  <c r="D25" i="5"/>
  <c r="I25" i="5" s="1"/>
  <c r="J25" i="5" s="1"/>
  <c r="D26" i="5"/>
  <c r="F26" i="5" s="1"/>
  <c r="D27" i="5"/>
  <c r="D28" i="5"/>
  <c r="I28" i="5" s="1"/>
  <c r="J28" i="5" s="1"/>
  <c r="D29" i="5"/>
  <c r="I29" i="5" s="1"/>
  <c r="J29" i="5" s="1"/>
  <c r="D30" i="5"/>
  <c r="F30" i="5" s="1"/>
  <c r="H30" i="5" s="1"/>
  <c r="D31" i="5"/>
  <c r="I31" i="5" s="1"/>
  <c r="J31" i="5" s="1"/>
  <c r="D32" i="5"/>
  <c r="F32" i="5" s="1"/>
  <c r="H32" i="5" s="1"/>
  <c r="D33" i="5"/>
  <c r="D34" i="5"/>
  <c r="D35" i="5"/>
  <c r="I35" i="5" s="1"/>
  <c r="J35" i="5" s="1"/>
  <c r="D36" i="5"/>
  <c r="F36" i="5" s="1"/>
  <c r="D37" i="5"/>
  <c r="F37" i="5" s="1"/>
  <c r="H37" i="5" s="1"/>
  <c r="D38" i="5"/>
  <c r="D39" i="5"/>
  <c r="F39" i="5" s="1"/>
  <c r="D40" i="5"/>
  <c r="I40" i="5" s="1"/>
  <c r="J40" i="5" s="1"/>
  <c r="D41" i="5"/>
  <c r="I41" i="5" s="1"/>
  <c r="J41" i="5" s="1"/>
  <c r="D42" i="5"/>
  <c r="F42" i="5" s="1"/>
  <c r="D43" i="5"/>
  <c r="F43" i="5" s="1"/>
  <c r="G43" i="5" s="1"/>
  <c r="D44" i="5"/>
  <c r="F44" i="5" s="1"/>
  <c r="D45" i="5"/>
  <c r="D46" i="5"/>
  <c r="F46" i="5" s="1"/>
  <c r="H46" i="5" s="1"/>
  <c r="A13" i="5"/>
  <c r="C13" i="5"/>
  <c r="G16" i="5"/>
  <c r="G15" i="5"/>
  <c r="G13" i="5"/>
  <c r="F31" i="5"/>
  <c r="G31" i="5" s="1"/>
  <c r="F16" i="5"/>
  <c r="F15" i="5"/>
  <c r="O16" i="5"/>
  <c r="O15" i="5"/>
  <c r="O12" i="5"/>
  <c r="E16" i="5"/>
  <c r="E15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H16" i="5"/>
  <c r="H15" i="5"/>
  <c r="H13" i="5"/>
  <c r="I16" i="5"/>
  <c r="I15" i="5"/>
  <c r="J16" i="5"/>
  <c r="J15" i="5"/>
  <c r="L16" i="5"/>
  <c r="L15" i="5"/>
  <c r="G6" i="5"/>
  <c r="D21" i="8"/>
  <c r="I21" i="8" s="1"/>
  <c r="J21" i="8" s="1"/>
  <c r="D22" i="8"/>
  <c r="F22" i="8" s="1"/>
  <c r="D23" i="8"/>
  <c r="I23" i="8" s="1"/>
  <c r="J23" i="8" s="1"/>
  <c r="D24" i="8"/>
  <c r="I24" i="8" s="1"/>
  <c r="J24" i="8" s="1"/>
  <c r="D25" i="8"/>
  <c r="F25" i="8" s="1"/>
  <c r="D26" i="8"/>
  <c r="F26" i="8" s="1"/>
  <c r="D27" i="8"/>
  <c r="I27" i="8" s="1"/>
  <c r="J27" i="8" s="1"/>
  <c r="D28" i="8"/>
  <c r="I28" i="8" s="1"/>
  <c r="J28" i="8" s="1"/>
  <c r="D29" i="8"/>
  <c r="F29" i="8" s="1"/>
  <c r="D30" i="8"/>
  <c r="I30" i="8" s="1"/>
  <c r="J30" i="8" s="1"/>
  <c r="D31" i="8"/>
  <c r="F31" i="8" s="1"/>
  <c r="D32" i="8"/>
  <c r="F32" i="8" s="1"/>
  <c r="H32" i="8" s="1"/>
  <c r="D33" i="8"/>
  <c r="F33" i="8" s="1"/>
  <c r="D34" i="8"/>
  <c r="F34" i="8" s="1"/>
  <c r="H34" i="8" s="1"/>
  <c r="D35" i="8"/>
  <c r="I35" i="8" s="1"/>
  <c r="J35" i="8" s="1"/>
  <c r="D36" i="8"/>
  <c r="I36" i="8" s="1"/>
  <c r="J36" i="8" s="1"/>
  <c r="D37" i="8"/>
  <c r="I37" i="8" s="1"/>
  <c r="J37" i="8" s="1"/>
  <c r="D38" i="8"/>
  <c r="F38" i="8" s="1"/>
  <c r="H38" i="8" s="1"/>
  <c r="D39" i="8"/>
  <c r="D40" i="8"/>
  <c r="F40" i="8" s="1"/>
  <c r="H40" i="8" s="1"/>
  <c r="D41" i="8"/>
  <c r="F41" i="8" s="1"/>
  <c r="H41" i="8" s="1"/>
  <c r="C12" i="8"/>
  <c r="D17" i="8"/>
  <c r="D16" i="8"/>
  <c r="D15" i="8"/>
  <c r="D12" i="8"/>
  <c r="G16" i="8"/>
  <c r="G15" i="8"/>
  <c r="F16" i="8"/>
  <c r="F15" i="8"/>
  <c r="F12" i="8"/>
  <c r="O16" i="8"/>
  <c r="O15" i="8"/>
  <c r="E16" i="8"/>
  <c r="E15" i="8"/>
  <c r="E21" i="8"/>
  <c r="E22" i="8"/>
  <c r="E23" i="8"/>
  <c r="E24" i="8"/>
  <c r="E25" i="8"/>
  <c r="I25" i="8"/>
  <c r="J25" i="8" s="1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H16" i="8"/>
  <c r="H15" i="8"/>
  <c r="I16" i="8"/>
  <c r="I15" i="8"/>
  <c r="I13" i="8"/>
  <c r="J16" i="8"/>
  <c r="J15" i="8"/>
  <c r="J12" i="8"/>
  <c r="L16" i="8"/>
  <c r="L15" i="8"/>
  <c r="L13" i="8"/>
  <c r="G6" i="8"/>
  <c r="B10" i="8"/>
  <c r="E21" i="7"/>
  <c r="F21" i="7"/>
  <c r="E22" i="7"/>
  <c r="F22" i="7"/>
  <c r="G22" i="7"/>
  <c r="J22" i="7"/>
  <c r="E23" i="7"/>
  <c r="F23" i="7"/>
  <c r="G23" i="7"/>
  <c r="J23" i="7"/>
  <c r="E24" i="7"/>
  <c r="F24" i="7"/>
  <c r="G24" i="7"/>
  <c r="J24" i="7"/>
  <c r="E25" i="7"/>
  <c r="F25" i="7"/>
  <c r="G25" i="7"/>
  <c r="J25" i="7"/>
  <c r="E26" i="7"/>
  <c r="F26" i="7"/>
  <c r="E27" i="7"/>
  <c r="F27" i="7"/>
  <c r="G27" i="7"/>
  <c r="J27" i="7"/>
  <c r="E28" i="7"/>
  <c r="F28" i="7"/>
  <c r="G28" i="7"/>
  <c r="J28" i="7"/>
  <c r="E29" i="7"/>
  <c r="F29" i="7"/>
  <c r="G29" i="7"/>
  <c r="J29" i="7"/>
  <c r="E30" i="7"/>
  <c r="F30" i="7"/>
  <c r="G30" i="7"/>
  <c r="E31" i="7"/>
  <c r="F31" i="7"/>
  <c r="G31" i="7"/>
  <c r="J31" i="7"/>
  <c r="E32" i="7"/>
  <c r="F32" i="7"/>
  <c r="E33" i="7"/>
  <c r="F33" i="7"/>
  <c r="G33" i="7"/>
  <c r="J33" i="7"/>
  <c r="E34" i="7"/>
  <c r="F34" i="7"/>
  <c r="G34" i="7"/>
  <c r="J34" i="7"/>
  <c r="E35" i="7"/>
  <c r="F35" i="7"/>
  <c r="G35" i="7"/>
  <c r="J35" i="7"/>
  <c r="E36" i="7"/>
  <c r="F36" i="7"/>
  <c r="G36" i="7"/>
  <c r="J36" i="7"/>
  <c r="E37" i="7"/>
  <c r="F37" i="7"/>
  <c r="E38" i="7"/>
  <c r="F38" i="7"/>
  <c r="G38" i="7"/>
  <c r="E39" i="7"/>
  <c r="F39" i="7"/>
  <c r="G39" i="7"/>
  <c r="J39" i="7"/>
  <c r="E40" i="7"/>
  <c r="F40" i="7"/>
  <c r="G40" i="7"/>
  <c r="J40" i="7"/>
  <c r="E41" i="7"/>
  <c r="F41" i="7"/>
  <c r="G41" i="7"/>
  <c r="J41" i="7"/>
  <c r="E9" i="7"/>
  <c r="D9" i="7"/>
  <c r="F16" i="7"/>
  <c r="F17" i="7" s="1"/>
  <c r="E46" i="4"/>
  <c r="F46" i="4"/>
  <c r="G46" i="4"/>
  <c r="J46" i="4"/>
  <c r="D11" i="4"/>
  <c r="D12" i="4"/>
  <c r="D13" i="4"/>
  <c r="Q46" i="4"/>
  <c r="E45" i="4"/>
  <c r="F45" i="4"/>
  <c r="Q45" i="4"/>
  <c r="E44" i="4"/>
  <c r="F44" i="4"/>
  <c r="G44" i="4"/>
  <c r="J44" i="4"/>
  <c r="Q44" i="4"/>
  <c r="E43" i="4"/>
  <c r="F43" i="4"/>
  <c r="Q43" i="4"/>
  <c r="E42" i="4"/>
  <c r="F42" i="4"/>
  <c r="G42" i="4"/>
  <c r="Q42" i="4"/>
  <c r="W36" i="1"/>
  <c r="W37" i="1"/>
  <c r="W38" i="1"/>
  <c r="P162" i="1"/>
  <c r="S162" i="1"/>
  <c r="U162" i="1"/>
  <c r="Q162" i="1"/>
  <c r="P155" i="1"/>
  <c r="S155" i="1"/>
  <c r="U155" i="1"/>
  <c r="Q155" i="1"/>
  <c r="P156" i="1"/>
  <c r="S156" i="1"/>
  <c r="U156" i="1"/>
  <c r="Q156" i="1"/>
  <c r="P152" i="1"/>
  <c r="S152" i="1"/>
  <c r="U152" i="1"/>
  <c r="Q152" i="1"/>
  <c r="P151" i="1"/>
  <c r="S151" i="1"/>
  <c r="U151" i="1"/>
  <c r="Q151" i="1"/>
  <c r="P148" i="1"/>
  <c r="S148" i="1"/>
  <c r="U148" i="1"/>
  <c r="Q148" i="1"/>
  <c r="P147" i="1"/>
  <c r="S147" i="1"/>
  <c r="U147" i="1"/>
  <c r="Q147" i="1"/>
  <c r="P146" i="1"/>
  <c r="S146" i="1"/>
  <c r="U146" i="1"/>
  <c r="Q146" i="1"/>
  <c r="P145" i="1"/>
  <c r="S145" i="1"/>
  <c r="U145" i="1"/>
  <c r="Q145" i="1"/>
  <c r="P144" i="1"/>
  <c r="S144" i="1"/>
  <c r="U144" i="1"/>
  <c r="Q144" i="1"/>
  <c r="P143" i="1"/>
  <c r="S143" i="1"/>
  <c r="U143" i="1"/>
  <c r="Q143" i="1"/>
  <c r="P142" i="1"/>
  <c r="S142" i="1"/>
  <c r="U142" i="1"/>
  <c r="Q142" i="1"/>
  <c r="P141" i="1"/>
  <c r="S141" i="1"/>
  <c r="U141" i="1"/>
  <c r="Q141" i="1"/>
  <c r="P139" i="1"/>
  <c r="S139" i="1"/>
  <c r="U139" i="1"/>
  <c r="Q139" i="1"/>
  <c r="P138" i="1"/>
  <c r="S138" i="1"/>
  <c r="U138" i="1"/>
  <c r="Q138" i="1"/>
  <c r="P137" i="1"/>
  <c r="S137" i="1"/>
  <c r="U137" i="1"/>
  <c r="Q137" i="1"/>
  <c r="P136" i="1"/>
  <c r="S136" i="1"/>
  <c r="U136" i="1"/>
  <c r="Q136" i="1"/>
  <c r="P135" i="1"/>
  <c r="S135" i="1"/>
  <c r="U135" i="1"/>
  <c r="Q135" i="1"/>
  <c r="P134" i="1"/>
  <c r="S134" i="1"/>
  <c r="U134" i="1"/>
  <c r="Q134" i="1"/>
  <c r="P128" i="1"/>
  <c r="S128" i="1"/>
  <c r="U128" i="1"/>
  <c r="Q128" i="1"/>
  <c r="P126" i="1"/>
  <c r="S126" i="1"/>
  <c r="U126" i="1"/>
  <c r="Q126" i="1"/>
  <c r="D42" i="8"/>
  <c r="F42" i="8" s="1"/>
  <c r="H42" i="8" s="1"/>
  <c r="D43" i="8"/>
  <c r="D44" i="8"/>
  <c r="F44" i="8" s="1"/>
  <c r="H44" i="8" s="1"/>
  <c r="D45" i="8"/>
  <c r="F45" i="8" s="1"/>
  <c r="H45" i="8" s="1"/>
  <c r="D46" i="8"/>
  <c r="F46" i="8" s="1"/>
  <c r="H46" i="8" s="1"/>
  <c r="D47" i="8"/>
  <c r="F47" i="8" s="1"/>
  <c r="D48" i="8"/>
  <c r="D49" i="8"/>
  <c r="I49" i="8" s="1"/>
  <c r="J49" i="8" s="1"/>
  <c r="D50" i="8"/>
  <c r="I50" i="8" s="1"/>
  <c r="J50" i="8" s="1"/>
  <c r="D51" i="8"/>
  <c r="I51" i="8" s="1"/>
  <c r="J51" i="8" s="1"/>
  <c r="D52" i="8"/>
  <c r="E42" i="8"/>
  <c r="E43" i="8"/>
  <c r="E44" i="8"/>
  <c r="E45" i="8"/>
  <c r="E46" i="8"/>
  <c r="E47" i="8"/>
  <c r="E48" i="8"/>
  <c r="E49" i="8"/>
  <c r="E50" i="8"/>
  <c r="E51" i="8"/>
  <c r="E52" i="8"/>
  <c r="M16" i="8"/>
  <c r="M15" i="8"/>
  <c r="G4" i="8"/>
  <c r="N16" i="8"/>
  <c r="N15" i="8"/>
  <c r="N13" i="8"/>
  <c r="G5" i="8"/>
  <c r="G7" i="8"/>
  <c r="K16" i="8"/>
  <c r="K15" i="8"/>
  <c r="A13" i="8"/>
  <c r="D11" i="7"/>
  <c r="D12" i="7"/>
  <c r="D13" i="7"/>
  <c r="C17" i="7"/>
  <c r="Q21" i="7"/>
  <c r="Q22" i="7"/>
  <c r="Q23" i="7"/>
  <c r="Q24" i="7"/>
  <c r="Q25" i="7"/>
  <c r="Q26" i="7"/>
  <c r="Q27" i="7"/>
  <c r="Q28" i="7"/>
  <c r="Q29" i="7"/>
  <c r="J30" i="7"/>
  <c r="Q30" i="7"/>
  <c r="Q31" i="7"/>
  <c r="Q32" i="7"/>
  <c r="Q33" i="7"/>
  <c r="Q34" i="7"/>
  <c r="Q35" i="7"/>
  <c r="Q36" i="7"/>
  <c r="Q37" i="7"/>
  <c r="Q38" i="7"/>
  <c r="Q39" i="7"/>
  <c r="Q40" i="7"/>
  <c r="Q41" i="7"/>
  <c r="E330" i="3"/>
  <c r="L330" i="3"/>
  <c r="D330" i="3"/>
  <c r="F330" i="3"/>
  <c r="H330" i="3"/>
  <c r="I330" i="3"/>
  <c r="E329" i="3"/>
  <c r="D329" i="3"/>
  <c r="G329" i="3"/>
  <c r="E328" i="3"/>
  <c r="K328" i="3"/>
  <c r="D328" i="3"/>
  <c r="H328" i="3"/>
  <c r="F328" i="3"/>
  <c r="L328" i="3"/>
  <c r="J328" i="3"/>
  <c r="I328" i="3"/>
  <c r="G328" i="3"/>
  <c r="E327" i="3"/>
  <c r="D327" i="3"/>
  <c r="H327" i="3"/>
  <c r="I327" i="3"/>
  <c r="E326" i="3"/>
  <c r="L326" i="3"/>
  <c r="D326" i="3"/>
  <c r="H326" i="3"/>
  <c r="F326" i="3"/>
  <c r="I326" i="3"/>
  <c r="E325" i="3"/>
  <c r="D325" i="3"/>
  <c r="K325" i="3"/>
  <c r="H325" i="3"/>
  <c r="I325" i="3"/>
  <c r="E324" i="3"/>
  <c r="K324" i="3"/>
  <c r="D324" i="3"/>
  <c r="I324" i="3"/>
  <c r="F324" i="3"/>
  <c r="H324" i="3"/>
  <c r="J324" i="3"/>
  <c r="G324" i="3"/>
  <c r="E323" i="3"/>
  <c r="D323" i="3"/>
  <c r="J323" i="3"/>
  <c r="E322" i="3"/>
  <c r="L322" i="3"/>
  <c r="D322" i="3"/>
  <c r="F322" i="3"/>
  <c r="H322" i="3"/>
  <c r="I322" i="3"/>
  <c r="E321" i="3"/>
  <c r="K321" i="3"/>
  <c r="D321" i="3"/>
  <c r="L321" i="3"/>
  <c r="H321" i="3"/>
  <c r="I321" i="3"/>
  <c r="G321" i="3"/>
  <c r="E320" i="3"/>
  <c r="D320" i="3"/>
  <c r="H320" i="3"/>
  <c r="F320" i="3"/>
  <c r="J320" i="3"/>
  <c r="I320" i="3"/>
  <c r="E319" i="3"/>
  <c r="D319" i="3"/>
  <c r="E318" i="3"/>
  <c r="L318" i="3"/>
  <c r="D318" i="3"/>
  <c r="H318" i="3"/>
  <c r="F318" i="3"/>
  <c r="I318" i="3"/>
  <c r="E317" i="3"/>
  <c r="L317" i="3"/>
  <c r="D317" i="3"/>
  <c r="K317" i="3"/>
  <c r="E316" i="3"/>
  <c r="K316" i="3"/>
  <c r="D316" i="3"/>
  <c r="I316" i="3"/>
  <c r="F316" i="3"/>
  <c r="H316" i="3"/>
  <c r="L316" i="3"/>
  <c r="J316" i="3"/>
  <c r="G316" i="3"/>
  <c r="E315" i="3"/>
  <c r="D315" i="3"/>
  <c r="J315" i="3"/>
  <c r="H315" i="3"/>
  <c r="I315" i="3"/>
  <c r="E314" i="3"/>
  <c r="L314" i="3"/>
  <c r="D314" i="3"/>
  <c r="F314" i="3"/>
  <c r="H314" i="3"/>
  <c r="I314" i="3"/>
  <c r="E313" i="3"/>
  <c r="D313" i="3"/>
  <c r="G313" i="3"/>
  <c r="E312" i="3"/>
  <c r="K312" i="3"/>
  <c r="D312" i="3"/>
  <c r="H312" i="3"/>
  <c r="F312" i="3"/>
  <c r="L312" i="3"/>
  <c r="J312" i="3"/>
  <c r="I312" i="3"/>
  <c r="G312" i="3"/>
  <c r="E311" i="3"/>
  <c r="D311" i="3"/>
  <c r="H311" i="3"/>
  <c r="I311" i="3"/>
  <c r="E310" i="3"/>
  <c r="L310" i="3"/>
  <c r="D310" i="3"/>
  <c r="H310" i="3"/>
  <c r="F310" i="3"/>
  <c r="I310" i="3"/>
  <c r="E309" i="3"/>
  <c r="D309" i="3"/>
  <c r="K309" i="3"/>
  <c r="H309" i="3"/>
  <c r="I309" i="3"/>
  <c r="E308" i="3"/>
  <c r="K308" i="3"/>
  <c r="D308" i="3"/>
  <c r="I308" i="3"/>
  <c r="F308" i="3"/>
  <c r="H308" i="3"/>
  <c r="J308" i="3"/>
  <c r="G308" i="3"/>
  <c r="E307" i="3"/>
  <c r="D307" i="3"/>
  <c r="J307" i="3"/>
  <c r="E306" i="3"/>
  <c r="L306" i="3"/>
  <c r="D306" i="3"/>
  <c r="F306" i="3"/>
  <c r="H306" i="3"/>
  <c r="I306" i="3"/>
  <c r="E305" i="3"/>
  <c r="K305" i="3"/>
  <c r="D305" i="3"/>
  <c r="L305" i="3"/>
  <c r="H305" i="3"/>
  <c r="I305" i="3"/>
  <c r="G305" i="3"/>
  <c r="E304" i="3"/>
  <c r="D304" i="3"/>
  <c r="H304" i="3"/>
  <c r="F304" i="3"/>
  <c r="J304" i="3"/>
  <c r="I304" i="3"/>
  <c r="E303" i="3"/>
  <c r="D303" i="3"/>
  <c r="E302" i="3"/>
  <c r="L302" i="3"/>
  <c r="D302" i="3"/>
  <c r="H302" i="3"/>
  <c r="F302" i="3"/>
  <c r="I302" i="3"/>
  <c r="E301" i="3"/>
  <c r="L301" i="3"/>
  <c r="D301" i="3"/>
  <c r="K301" i="3"/>
  <c r="E300" i="3"/>
  <c r="K300" i="3"/>
  <c r="D300" i="3"/>
  <c r="I300" i="3"/>
  <c r="F300" i="3"/>
  <c r="H300" i="3"/>
  <c r="L300" i="3"/>
  <c r="J300" i="3"/>
  <c r="G300" i="3"/>
  <c r="E299" i="3"/>
  <c r="D299" i="3"/>
  <c r="J299" i="3"/>
  <c r="H299" i="3"/>
  <c r="I299" i="3"/>
  <c r="E298" i="3"/>
  <c r="L298" i="3"/>
  <c r="D298" i="3"/>
  <c r="F298" i="3"/>
  <c r="H298" i="3"/>
  <c r="I298" i="3"/>
  <c r="E297" i="3"/>
  <c r="D297" i="3"/>
  <c r="G297" i="3"/>
  <c r="E296" i="3"/>
  <c r="K296" i="3"/>
  <c r="D296" i="3"/>
  <c r="H296" i="3"/>
  <c r="F296" i="3"/>
  <c r="L296" i="3"/>
  <c r="J296" i="3"/>
  <c r="I296" i="3"/>
  <c r="G296" i="3"/>
  <c r="E295" i="3"/>
  <c r="D295" i="3"/>
  <c r="H295" i="3"/>
  <c r="I295" i="3"/>
  <c r="E294" i="3"/>
  <c r="L294" i="3"/>
  <c r="D294" i="3"/>
  <c r="H294" i="3"/>
  <c r="F294" i="3"/>
  <c r="I294" i="3"/>
  <c r="E293" i="3"/>
  <c r="D293" i="3"/>
  <c r="K293" i="3"/>
  <c r="H293" i="3"/>
  <c r="I293" i="3"/>
  <c r="E292" i="3"/>
  <c r="K292" i="3"/>
  <c r="D292" i="3"/>
  <c r="I292" i="3"/>
  <c r="F292" i="3"/>
  <c r="H292" i="3"/>
  <c r="J292" i="3"/>
  <c r="G292" i="3"/>
  <c r="E291" i="3"/>
  <c r="D291" i="3"/>
  <c r="J291" i="3"/>
  <c r="E290" i="3"/>
  <c r="L290" i="3"/>
  <c r="D290" i="3"/>
  <c r="F290" i="3"/>
  <c r="H290" i="3"/>
  <c r="I290" i="3"/>
  <c r="E289" i="3"/>
  <c r="K289" i="3"/>
  <c r="D289" i="3"/>
  <c r="L289" i="3"/>
  <c r="H289" i="3"/>
  <c r="I289" i="3"/>
  <c r="G289" i="3"/>
  <c r="E288" i="3"/>
  <c r="D288" i="3"/>
  <c r="H288" i="3"/>
  <c r="F288" i="3"/>
  <c r="J288" i="3"/>
  <c r="I288" i="3"/>
  <c r="E287" i="3"/>
  <c r="D287" i="3"/>
  <c r="E286" i="3"/>
  <c r="L286" i="3"/>
  <c r="D286" i="3"/>
  <c r="H286" i="3"/>
  <c r="F286" i="3"/>
  <c r="I286" i="3"/>
  <c r="E285" i="3"/>
  <c r="L285" i="3"/>
  <c r="D285" i="3"/>
  <c r="K285" i="3"/>
  <c r="E284" i="3"/>
  <c r="K284" i="3"/>
  <c r="D284" i="3"/>
  <c r="I284" i="3"/>
  <c r="F284" i="3"/>
  <c r="H284" i="3"/>
  <c r="L284" i="3"/>
  <c r="J284" i="3"/>
  <c r="G284" i="3"/>
  <c r="E283" i="3"/>
  <c r="D283" i="3"/>
  <c r="J283" i="3"/>
  <c r="H283" i="3"/>
  <c r="I283" i="3"/>
  <c r="E282" i="3"/>
  <c r="L282" i="3"/>
  <c r="D282" i="3"/>
  <c r="F282" i="3"/>
  <c r="H282" i="3"/>
  <c r="I282" i="3"/>
  <c r="E281" i="3"/>
  <c r="D281" i="3"/>
  <c r="G281" i="3"/>
  <c r="E280" i="3"/>
  <c r="K280" i="3"/>
  <c r="D280" i="3"/>
  <c r="H280" i="3"/>
  <c r="F280" i="3"/>
  <c r="L280" i="3"/>
  <c r="J280" i="3"/>
  <c r="I280" i="3"/>
  <c r="G280" i="3"/>
  <c r="E279" i="3"/>
  <c r="D279" i="3"/>
  <c r="H279" i="3"/>
  <c r="I279" i="3"/>
  <c r="E278" i="3"/>
  <c r="L278" i="3"/>
  <c r="D278" i="3"/>
  <c r="H278" i="3"/>
  <c r="F278" i="3"/>
  <c r="I278" i="3"/>
  <c r="E277" i="3"/>
  <c r="D277" i="3"/>
  <c r="K277" i="3"/>
  <c r="H277" i="3"/>
  <c r="I277" i="3"/>
  <c r="E276" i="3"/>
  <c r="K276" i="3"/>
  <c r="D276" i="3"/>
  <c r="I276" i="3"/>
  <c r="F276" i="3"/>
  <c r="H276" i="3"/>
  <c r="J276" i="3"/>
  <c r="G276" i="3"/>
  <c r="E275" i="3"/>
  <c r="D275" i="3"/>
  <c r="J275" i="3"/>
  <c r="E274" i="3"/>
  <c r="L274" i="3"/>
  <c r="D274" i="3"/>
  <c r="F274" i="3"/>
  <c r="H274" i="3"/>
  <c r="I274" i="3"/>
  <c r="E273" i="3"/>
  <c r="K273" i="3"/>
  <c r="D273" i="3"/>
  <c r="L273" i="3"/>
  <c r="H273" i="3"/>
  <c r="I273" i="3"/>
  <c r="G273" i="3"/>
  <c r="E272" i="3"/>
  <c r="D272" i="3"/>
  <c r="H272" i="3"/>
  <c r="F272" i="3"/>
  <c r="J272" i="3"/>
  <c r="I272" i="3"/>
  <c r="E271" i="3"/>
  <c r="D271" i="3"/>
  <c r="E270" i="3"/>
  <c r="L270" i="3"/>
  <c r="D270" i="3"/>
  <c r="H270" i="3"/>
  <c r="F270" i="3"/>
  <c r="I270" i="3"/>
  <c r="E269" i="3"/>
  <c r="D269" i="3"/>
  <c r="H269" i="3"/>
  <c r="E268" i="3"/>
  <c r="K268" i="3"/>
  <c r="D268" i="3"/>
  <c r="I268" i="3"/>
  <c r="F268" i="3"/>
  <c r="H268" i="3"/>
  <c r="L268" i="3"/>
  <c r="G268" i="3"/>
  <c r="E267" i="3"/>
  <c r="D267" i="3"/>
  <c r="J267" i="3"/>
  <c r="H267" i="3"/>
  <c r="I267" i="3"/>
  <c r="E266" i="3"/>
  <c r="D266" i="3"/>
  <c r="L266" i="3"/>
  <c r="E265" i="3"/>
  <c r="D265" i="3"/>
  <c r="G265" i="3"/>
  <c r="E264" i="3"/>
  <c r="K264" i="3"/>
  <c r="D264" i="3"/>
  <c r="F264" i="3"/>
  <c r="H264" i="3"/>
  <c r="L264" i="3"/>
  <c r="J264" i="3"/>
  <c r="I264" i="3"/>
  <c r="G264" i="3"/>
  <c r="E263" i="3"/>
  <c r="D263" i="3"/>
  <c r="H263" i="3"/>
  <c r="E262" i="3"/>
  <c r="L262" i="3"/>
  <c r="D262" i="3"/>
  <c r="H262" i="3"/>
  <c r="F262" i="3"/>
  <c r="I262" i="3"/>
  <c r="E261" i="3"/>
  <c r="D261" i="3"/>
  <c r="H261" i="3"/>
  <c r="E260" i="3"/>
  <c r="K260" i="3"/>
  <c r="D260" i="3"/>
  <c r="I260" i="3"/>
  <c r="F260" i="3"/>
  <c r="H260" i="3"/>
  <c r="L260" i="3"/>
  <c r="G260" i="3"/>
  <c r="E259" i="3"/>
  <c r="D259" i="3"/>
  <c r="J259" i="3"/>
  <c r="H259" i="3"/>
  <c r="I259" i="3"/>
  <c r="E258" i="3"/>
  <c r="D258" i="3"/>
  <c r="L258" i="3"/>
  <c r="E257" i="3"/>
  <c r="D257" i="3"/>
  <c r="G257" i="3"/>
  <c r="E256" i="3"/>
  <c r="G256" i="3"/>
  <c r="D256" i="3"/>
  <c r="H256" i="3"/>
  <c r="F256" i="3"/>
  <c r="L256" i="3"/>
  <c r="K256" i="3"/>
  <c r="J256" i="3"/>
  <c r="I256" i="3"/>
  <c r="E255" i="3"/>
  <c r="D255" i="3"/>
  <c r="F255" i="3"/>
  <c r="H255" i="3"/>
  <c r="J255" i="3"/>
  <c r="I255" i="3"/>
  <c r="E254" i="3"/>
  <c r="L254" i="3"/>
  <c r="D254" i="3"/>
  <c r="H254" i="3"/>
  <c r="F254" i="3"/>
  <c r="I254" i="3"/>
  <c r="E253" i="3"/>
  <c r="D253" i="3"/>
  <c r="E252" i="3"/>
  <c r="D252" i="3"/>
  <c r="I252" i="3"/>
  <c r="H252" i="3"/>
  <c r="L252" i="3"/>
  <c r="J252" i="3"/>
  <c r="G252" i="3"/>
  <c r="E251" i="3"/>
  <c r="D251" i="3"/>
  <c r="J251" i="3"/>
  <c r="F251" i="3"/>
  <c r="H251" i="3"/>
  <c r="I251" i="3"/>
  <c r="E250" i="3"/>
  <c r="L250" i="3"/>
  <c r="D250" i="3"/>
  <c r="H250" i="3"/>
  <c r="F250" i="3"/>
  <c r="I250" i="3"/>
  <c r="E249" i="3"/>
  <c r="D249" i="3"/>
  <c r="H249" i="3"/>
  <c r="G249" i="3"/>
  <c r="E248" i="3"/>
  <c r="D248" i="3"/>
  <c r="H248" i="3"/>
  <c r="F248" i="3"/>
  <c r="L248" i="3"/>
  <c r="K248" i="3"/>
  <c r="J248" i="3"/>
  <c r="I248" i="3"/>
  <c r="G248" i="3"/>
  <c r="E247" i="3"/>
  <c r="D247" i="3"/>
  <c r="F247" i="3"/>
  <c r="J247" i="3"/>
  <c r="I247" i="3"/>
  <c r="E246" i="3"/>
  <c r="L246" i="3"/>
  <c r="D246" i="3"/>
  <c r="H246" i="3"/>
  <c r="F246" i="3"/>
  <c r="I246" i="3"/>
  <c r="E245" i="3"/>
  <c r="D245" i="3"/>
  <c r="K245" i="3"/>
  <c r="E244" i="3"/>
  <c r="K244" i="3"/>
  <c r="D244" i="3"/>
  <c r="I244" i="3"/>
  <c r="F244" i="3"/>
  <c r="H244" i="3"/>
  <c r="L244" i="3"/>
  <c r="J244" i="3"/>
  <c r="G244" i="3"/>
  <c r="E243" i="3"/>
  <c r="D243" i="3"/>
  <c r="J243" i="3"/>
  <c r="E242" i="3"/>
  <c r="L242" i="3"/>
  <c r="D242" i="3"/>
  <c r="F242" i="3"/>
  <c r="E241" i="3"/>
  <c r="K241" i="3"/>
  <c r="D241" i="3"/>
  <c r="H241" i="3"/>
  <c r="L241" i="3"/>
  <c r="I241" i="3"/>
  <c r="G241" i="3"/>
  <c r="E240" i="3"/>
  <c r="G240" i="3"/>
  <c r="D240" i="3"/>
  <c r="H240" i="3"/>
  <c r="F240" i="3"/>
  <c r="K240" i="3"/>
  <c r="J240" i="3"/>
  <c r="I240" i="3"/>
  <c r="E239" i="3"/>
  <c r="D239" i="3"/>
  <c r="F239" i="3"/>
  <c r="H239" i="3"/>
  <c r="J239" i="3"/>
  <c r="I239" i="3"/>
  <c r="E238" i="3"/>
  <c r="D238" i="3"/>
  <c r="H238" i="3"/>
  <c r="F238" i="3"/>
  <c r="I238" i="3"/>
  <c r="E237" i="3"/>
  <c r="D237" i="3"/>
  <c r="K237" i="3"/>
  <c r="H237" i="3"/>
  <c r="I237" i="3"/>
  <c r="E236" i="3"/>
  <c r="D236" i="3"/>
  <c r="I236" i="3"/>
  <c r="J236" i="3"/>
  <c r="G236" i="3"/>
  <c r="E235" i="3"/>
  <c r="G235" i="3"/>
  <c r="D235" i="3"/>
  <c r="J235" i="3"/>
  <c r="F235" i="3"/>
  <c r="H235" i="3"/>
  <c r="I235" i="3"/>
  <c r="E234" i="3"/>
  <c r="D234" i="3"/>
  <c r="E233" i="3"/>
  <c r="D233" i="3"/>
  <c r="H233" i="3"/>
  <c r="L233" i="3"/>
  <c r="I233" i="3"/>
  <c r="G233" i="3"/>
  <c r="E232" i="3"/>
  <c r="D232" i="3"/>
  <c r="H232" i="3"/>
  <c r="F232" i="3"/>
  <c r="L232" i="3"/>
  <c r="K232" i="3"/>
  <c r="J232" i="3"/>
  <c r="I232" i="3"/>
  <c r="G232" i="3"/>
  <c r="E231" i="3"/>
  <c r="D231" i="3"/>
  <c r="F231" i="3"/>
  <c r="E230" i="3"/>
  <c r="L230" i="3"/>
  <c r="D230" i="3"/>
  <c r="H230" i="3"/>
  <c r="F230" i="3"/>
  <c r="I230" i="3"/>
  <c r="E229" i="3"/>
  <c r="D229" i="3"/>
  <c r="K229" i="3"/>
  <c r="H229" i="3"/>
  <c r="I229" i="3"/>
  <c r="E228" i="3"/>
  <c r="K228" i="3"/>
  <c r="D228" i="3"/>
  <c r="I228" i="3"/>
  <c r="F228" i="3"/>
  <c r="J228" i="3"/>
  <c r="G228" i="3"/>
  <c r="E227" i="3"/>
  <c r="D227" i="3"/>
  <c r="J227" i="3"/>
  <c r="E226" i="3"/>
  <c r="D226" i="3"/>
  <c r="F226" i="3"/>
  <c r="E225" i="3"/>
  <c r="K225" i="3"/>
  <c r="D225" i="3"/>
  <c r="H225" i="3"/>
  <c r="L225" i="3"/>
  <c r="I225" i="3"/>
  <c r="G225" i="3"/>
  <c r="E224" i="3"/>
  <c r="L224" i="3"/>
  <c r="D224" i="3"/>
  <c r="H224" i="3"/>
  <c r="F224" i="3"/>
  <c r="J224" i="3"/>
  <c r="I224" i="3"/>
  <c r="G224" i="3"/>
  <c r="E223" i="3"/>
  <c r="D223" i="3"/>
  <c r="F223" i="3"/>
  <c r="H223" i="3"/>
  <c r="I223" i="3"/>
  <c r="E222" i="3"/>
  <c r="L222" i="3"/>
  <c r="D222" i="3"/>
  <c r="H222" i="3"/>
  <c r="F222" i="3"/>
  <c r="I222" i="3"/>
  <c r="E221" i="3"/>
  <c r="K221" i="3"/>
  <c r="D221" i="3"/>
  <c r="H221" i="3"/>
  <c r="I221" i="3"/>
  <c r="E220" i="3"/>
  <c r="D220" i="3"/>
  <c r="I220" i="3"/>
  <c r="E219" i="3"/>
  <c r="L219" i="3"/>
  <c r="D219" i="3"/>
  <c r="E218" i="3"/>
  <c r="L218" i="3"/>
  <c r="D218" i="3"/>
  <c r="F218" i="3"/>
  <c r="H218" i="3"/>
  <c r="I218" i="3"/>
  <c r="E217" i="3"/>
  <c r="D217" i="3"/>
  <c r="H217" i="3"/>
  <c r="G217" i="3"/>
  <c r="E216" i="3"/>
  <c r="D216" i="3"/>
  <c r="H216" i="3"/>
  <c r="F216" i="3"/>
  <c r="J216" i="3"/>
  <c r="I216" i="3"/>
  <c r="G216" i="3"/>
  <c r="E215" i="3"/>
  <c r="D215" i="3"/>
  <c r="F215" i="3"/>
  <c r="E214" i="3"/>
  <c r="L214" i="3"/>
  <c r="D214" i="3"/>
  <c r="H214" i="3"/>
  <c r="F214" i="3"/>
  <c r="I214" i="3"/>
  <c r="E213" i="3"/>
  <c r="K213" i="3"/>
  <c r="D213" i="3"/>
  <c r="H213" i="3"/>
  <c r="E212" i="3"/>
  <c r="D212" i="3"/>
  <c r="E211" i="3"/>
  <c r="D211" i="3"/>
  <c r="F211" i="3"/>
  <c r="E210" i="3"/>
  <c r="D210" i="3"/>
  <c r="L210" i="3"/>
  <c r="H210" i="3"/>
  <c r="I210" i="3"/>
  <c r="E209" i="3"/>
  <c r="D209" i="3"/>
  <c r="K209" i="3"/>
  <c r="H209" i="3"/>
  <c r="I209" i="3"/>
  <c r="G209" i="3"/>
  <c r="E208" i="3"/>
  <c r="D208" i="3"/>
  <c r="F208" i="3"/>
  <c r="H208" i="3"/>
  <c r="J208" i="3"/>
  <c r="I208" i="3"/>
  <c r="G208" i="3"/>
  <c r="E207" i="3"/>
  <c r="D207" i="3"/>
  <c r="F207" i="3"/>
  <c r="E206" i="3"/>
  <c r="L206" i="3"/>
  <c r="D206" i="3"/>
  <c r="H206" i="3"/>
  <c r="F206" i="3"/>
  <c r="I206" i="3"/>
  <c r="E205" i="3"/>
  <c r="K205" i="3"/>
  <c r="D205" i="3"/>
  <c r="H205" i="3"/>
  <c r="E204" i="3"/>
  <c r="D204" i="3"/>
  <c r="E203" i="3"/>
  <c r="D203" i="3"/>
  <c r="F203" i="3"/>
  <c r="E202" i="3"/>
  <c r="D202" i="3"/>
  <c r="L202" i="3"/>
  <c r="H202" i="3"/>
  <c r="I202" i="3"/>
  <c r="E201" i="3"/>
  <c r="D201" i="3"/>
  <c r="K201" i="3"/>
  <c r="H201" i="3"/>
  <c r="I201" i="3"/>
  <c r="G201" i="3"/>
  <c r="E200" i="3"/>
  <c r="D200" i="3"/>
  <c r="H200" i="3"/>
  <c r="F200" i="3"/>
  <c r="J200" i="3"/>
  <c r="I200" i="3"/>
  <c r="E199" i="3"/>
  <c r="D199" i="3"/>
  <c r="E198" i="3"/>
  <c r="L198" i="3"/>
  <c r="D198" i="3"/>
  <c r="H198" i="3"/>
  <c r="F198" i="3"/>
  <c r="I198" i="3"/>
  <c r="E197" i="3"/>
  <c r="D197" i="3"/>
  <c r="H197" i="3"/>
  <c r="I197" i="3"/>
  <c r="E196" i="3"/>
  <c r="D196" i="3"/>
  <c r="F196" i="3"/>
  <c r="E195" i="3"/>
  <c r="D195" i="3"/>
  <c r="J195" i="3"/>
  <c r="F195" i="3"/>
  <c r="H195" i="3"/>
  <c r="I195" i="3"/>
  <c r="E194" i="3"/>
  <c r="L194" i="3"/>
  <c r="D194" i="3"/>
  <c r="F194" i="3"/>
  <c r="H194" i="3"/>
  <c r="I194" i="3"/>
  <c r="E193" i="3"/>
  <c r="D193" i="3"/>
  <c r="K193" i="3"/>
  <c r="G193" i="3"/>
  <c r="E192" i="3"/>
  <c r="K192" i="3"/>
  <c r="D192" i="3"/>
  <c r="H192" i="3"/>
  <c r="F192" i="3"/>
  <c r="L192" i="3"/>
  <c r="J192" i="3"/>
  <c r="I192" i="3"/>
  <c r="E191" i="3"/>
  <c r="D191" i="3"/>
  <c r="H191" i="3"/>
  <c r="E190" i="3"/>
  <c r="L190" i="3"/>
  <c r="D190" i="3"/>
  <c r="H190" i="3"/>
  <c r="F190" i="3"/>
  <c r="I190" i="3"/>
  <c r="E189" i="3"/>
  <c r="D189" i="3"/>
  <c r="J189" i="3"/>
  <c r="E188" i="3"/>
  <c r="K188" i="3"/>
  <c r="D188" i="3"/>
  <c r="I188" i="3"/>
  <c r="F188" i="3"/>
  <c r="H188" i="3"/>
  <c r="L188" i="3"/>
  <c r="G188" i="3"/>
  <c r="E187" i="3"/>
  <c r="D187" i="3"/>
  <c r="J187" i="3"/>
  <c r="H187" i="3"/>
  <c r="I187" i="3"/>
  <c r="E186" i="3"/>
  <c r="D186" i="3"/>
  <c r="L186" i="3"/>
  <c r="E185" i="3"/>
  <c r="D185" i="3"/>
  <c r="G185" i="3"/>
  <c r="E184" i="3"/>
  <c r="G184" i="3"/>
  <c r="D184" i="3"/>
  <c r="H184" i="3"/>
  <c r="F184" i="3"/>
  <c r="L184" i="3"/>
  <c r="K184" i="3"/>
  <c r="J184" i="3"/>
  <c r="I184" i="3"/>
  <c r="E183" i="3"/>
  <c r="D183" i="3"/>
  <c r="F183" i="3"/>
  <c r="H183" i="3"/>
  <c r="J183" i="3"/>
  <c r="I183" i="3"/>
  <c r="E182" i="3"/>
  <c r="L182" i="3"/>
  <c r="D182" i="3"/>
  <c r="H182" i="3"/>
  <c r="F182" i="3"/>
  <c r="I182" i="3"/>
  <c r="E181" i="3"/>
  <c r="D181" i="3"/>
  <c r="E180" i="3"/>
  <c r="D180" i="3"/>
  <c r="I180" i="3"/>
  <c r="F180" i="3"/>
  <c r="H180" i="3"/>
  <c r="L180" i="3"/>
  <c r="J180" i="3"/>
  <c r="G180" i="3"/>
  <c r="E179" i="3"/>
  <c r="D179" i="3"/>
  <c r="J179" i="3"/>
  <c r="F179" i="3"/>
  <c r="H179" i="3"/>
  <c r="I179" i="3"/>
  <c r="E178" i="3"/>
  <c r="L178" i="3"/>
  <c r="D178" i="3"/>
  <c r="F178" i="3"/>
  <c r="H178" i="3"/>
  <c r="I178" i="3"/>
  <c r="E177" i="3"/>
  <c r="D177" i="3"/>
  <c r="H177" i="3"/>
  <c r="G177" i="3"/>
  <c r="E176" i="3"/>
  <c r="D176" i="3"/>
  <c r="H176" i="3"/>
  <c r="F176" i="3"/>
  <c r="L176" i="3"/>
  <c r="K176" i="3"/>
  <c r="J176" i="3"/>
  <c r="I176" i="3"/>
  <c r="G176" i="3"/>
  <c r="E175" i="3"/>
  <c r="D175" i="3"/>
  <c r="F175" i="3"/>
  <c r="J175" i="3"/>
  <c r="I175" i="3"/>
  <c r="E174" i="3"/>
  <c r="L174" i="3"/>
  <c r="D174" i="3"/>
  <c r="H174" i="3"/>
  <c r="F174" i="3"/>
  <c r="I174" i="3"/>
  <c r="E173" i="3"/>
  <c r="D173" i="3"/>
  <c r="K173" i="3"/>
  <c r="E172" i="3"/>
  <c r="K172" i="3"/>
  <c r="D172" i="3"/>
  <c r="I172" i="3"/>
  <c r="F172" i="3"/>
  <c r="H172" i="3"/>
  <c r="L172" i="3"/>
  <c r="J172" i="3"/>
  <c r="G172" i="3"/>
  <c r="E171" i="3"/>
  <c r="D171" i="3"/>
  <c r="J171" i="3"/>
  <c r="E170" i="3"/>
  <c r="L170" i="3"/>
  <c r="D170" i="3"/>
  <c r="F170" i="3"/>
  <c r="E169" i="3"/>
  <c r="K169" i="3"/>
  <c r="D169" i="3"/>
  <c r="H169" i="3"/>
  <c r="L169" i="3"/>
  <c r="I169" i="3"/>
  <c r="G169" i="3"/>
  <c r="E168" i="3"/>
  <c r="G168" i="3"/>
  <c r="D168" i="3"/>
  <c r="H168" i="3"/>
  <c r="F168" i="3"/>
  <c r="K168" i="3"/>
  <c r="J168" i="3"/>
  <c r="I168" i="3"/>
  <c r="E167" i="3"/>
  <c r="D167" i="3"/>
  <c r="F167" i="3"/>
  <c r="H167" i="3"/>
  <c r="J167" i="3"/>
  <c r="I167" i="3"/>
  <c r="E166" i="3"/>
  <c r="D166" i="3"/>
  <c r="H166" i="3"/>
  <c r="F166" i="3"/>
  <c r="I166" i="3"/>
  <c r="E165" i="3"/>
  <c r="D165" i="3"/>
  <c r="K165" i="3"/>
  <c r="H165" i="3"/>
  <c r="I165" i="3"/>
  <c r="E164" i="3"/>
  <c r="D164" i="3"/>
  <c r="I164" i="3"/>
  <c r="J164" i="3"/>
  <c r="G164" i="3"/>
  <c r="E163" i="3"/>
  <c r="G163" i="3"/>
  <c r="D163" i="3"/>
  <c r="J163" i="3"/>
  <c r="F163" i="3"/>
  <c r="H163" i="3"/>
  <c r="I163" i="3"/>
  <c r="E162" i="3"/>
  <c r="L162" i="3"/>
  <c r="D162" i="3"/>
  <c r="E161" i="3"/>
  <c r="D161" i="3"/>
  <c r="H161" i="3"/>
  <c r="L161" i="3"/>
  <c r="I161" i="3"/>
  <c r="G161" i="3"/>
  <c r="E160" i="3"/>
  <c r="D160" i="3"/>
  <c r="H160" i="3"/>
  <c r="F160" i="3"/>
  <c r="L160" i="3"/>
  <c r="K160" i="3"/>
  <c r="J160" i="3"/>
  <c r="I160" i="3"/>
  <c r="G160" i="3"/>
  <c r="E159" i="3"/>
  <c r="D159" i="3"/>
  <c r="F159" i="3"/>
  <c r="E158" i="3"/>
  <c r="L158" i="3"/>
  <c r="D158" i="3"/>
  <c r="H158" i="3"/>
  <c r="F158" i="3"/>
  <c r="I158" i="3"/>
  <c r="E157" i="3"/>
  <c r="D157" i="3"/>
  <c r="K157" i="3"/>
  <c r="H157" i="3"/>
  <c r="I157" i="3"/>
  <c r="E156" i="3"/>
  <c r="K156" i="3"/>
  <c r="D156" i="3"/>
  <c r="I156" i="3"/>
  <c r="F156" i="3"/>
  <c r="J156" i="3"/>
  <c r="G156" i="3"/>
  <c r="E155" i="3"/>
  <c r="L155" i="3"/>
  <c r="D155" i="3"/>
  <c r="J155" i="3"/>
  <c r="E154" i="3"/>
  <c r="D154" i="3"/>
  <c r="F154" i="3"/>
  <c r="E153" i="3"/>
  <c r="K153" i="3"/>
  <c r="D153" i="3"/>
  <c r="H153" i="3"/>
  <c r="L153" i="3"/>
  <c r="I153" i="3"/>
  <c r="G153" i="3"/>
  <c r="E152" i="3"/>
  <c r="L152" i="3"/>
  <c r="D152" i="3"/>
  <c r="H152" i="3"/>
  <c r="F152" i="3"/>
  <c r="J152" i="3"/>
  <c r="I152" i="3"/>
  <c r="G152" i="3"/>
  <c r="E151" i="3"/>
  <c r="D151" i="3"/>
  <c r="F151" i="3"/>
  <c r="H151" i="3"/>
  <c r="I151" i="3"/>
  <c r="E150" i="3"/>
  <c r="K150" i="3"/>
  <c r="L150" i="3"/>
  <c r="D150" i="3"/>
  <c r="H150" i="3"/>
  <c r="F150" i="3"/>
  <c r="I150" i="3"/>
  <c r="E149" i="3"/>
  <c r="K149" i="3"/>
  <c r="D149" i="3"/>
  <c r="H149" i="3"/>
  <c r="I149" i="3"/>
  <c r="E148" i="3"/>
  <c r="D148" i="3"/>
  <c r="I148" i="3"/>
  <c r="E147" i="3"/>
  <c r="D147" i="3"/>
  <c r="E146" i="3"/>
  <c r="D146" i="3"/>
  <c r="L146" i="3"/>
  <c r="F146" i="3"/>
  <c r="H146" i="3"/>
  <c r="I146" i="3"/>
  <c r="E145" i="3"/>
  <c r="D145" i="3"/>
  <c r="H145" i="3"/>
  <c r="G145" i="3"/>
  <c r="E144" i="3"/>
  <c r="D144" i="3"/>
  <c r="H144" i="3"/>
  <c r="F144" i="3"/>
  <c r="J144" i="3"/>
  <c r="I144" i="3"/>
  <c r="G144" i="3"/>
  <c r="E143" i="3"/>
  <c r="D143" i="3"/>
  <c r="F143" i="3"/>
  <c r="E142" i="3"/>
  <c r="L142" i="3"/>
  <c r="D142" i="3"/>
  <c r="H142" i="3"/>
  <c r="F142" i="3"/>
  <c r="I142" i="3"/>
  <c r="P16" i="3"/>
  <c r="P15" i="3"/>
  <c r="O16" i="3"/>
  <c r="O15" i="3"/>
  <c r="O12" i="3"/>
  <c r="E16" i="3"/>
  <c r="E15" i="3"/>
  <c r="E12" i="3"/>
  <c r="D16" i="3"/>
  <c r="D15" i="3"/>
  <c r="D12" i="3"/>
  <c r="M16" i="3"/>
  <c r="M15" i="3"/>
  <c r="M12" i="3"/>
  <c r="G7" i="3"/>
  <c r="G5" i="3"/>
  <c r="G4" i="3"/>
  <c r="P21" i="1"/>
  <c r="S21" i="1"/>
  <c r="U21" i="1"/>
  <c r="P22" i="1"/>
  <c r="S22" i="1"/>
  <c r="P23" i="1"/>
  <c r="S23" i="1"/>
  <c r="U23" i="1"/>
  <c r="P24" i="1"/>
  <c r="S24" i="1"/>
  <c r="U24" i="1"/>
  <c r="P25" i="1"/>
  <c r="S25" i="1"/>
  <c r="U25" i="1"/>
  <c r="P26" i="1"/>
  <c r="S26" i="1"/>
  <c r="U26" i="1"/>
  <c r="P27" i="1"/>
  <c r="S27" i="1"/>
  <c r="U27" i="1"/>
  <c r="P28" i="1"/>
  <c r="S28" i="1"/>
  <c r="U28" i="1"/>
  <c r="P29" i="1"/>
  <c r="S29" i="1"/>
  <c r="U29" i="1"/>
  <c r="P30" i="1"/>
  <c r="P32" i="1"/>
  <c r="S32" i="1"/>
  <c r="U32" i="1"/>
  <c r="P33" i="1"/>
  <c r="S33" i="1"/>
  <c r="U33" i="1"/>
  <c r="P34" i="1"/>
  <c r="S34" i="1"/>
  <c r="U34" i="1"/>
  <c r="P35" i="1"/>
  <c r="S35" i="1"/>
  <c r="U35" i="1"/>
  <c r="P36" i="1"/>
  <c r="S36" i="1"/>
  <c r="U36" i="1"/>
  <c r="P37" i="1"/>
  <c r="S37" i="1"/>
  <c r="U37" i="1"/>
  <c r="P38" i="1"/>
  <c r="S38" i="1"/>
  <c r="U38" i="1"/>
  <c r="P39" i="1"/>
  <c r="S39" i="1"/>
  <c r="U39" i="1"/>
  <c r="P40" i="1"/>
  <c r="S40" i="1"/>
  <c r="U40" i="1"/>
  <c r="P41" i="1"/>
  <c r="S41" i="1"/>
  <c r="U41" i="1"/>
  <c r="P42" i="1"/>
  <c r="S42" i="1"/>
  <c r="U42" i="1"/>
  <c r="P43" i="1"/>
  <c r="S43" i="1"/>
  <c r="U43" i="1"/>
  <c r="P44" i="1"/>
  <c r="S44" i="1"/>
  <c r="U44" i="1"/>
  <c r="P45" i="1"/>
  <c r="S45" i="1"/>
  <c r="U45" i="1"/>
  <c r="P46" i="1"/>
  <c r="S46" i="1"/>
  <c r="P47" i="1"/>
  <c r="S47" i="1"/>
  <c r="U47" i="1"/>
  <c r="P48" i="1"/>
  <c r="S48" i="1"/>
  <c r="U48" i="1"/>
  <c r="P49" i="1"/>
  <c r="S49" i="1"/>
  <c r="U49" i="1"/>
  <c r="P50" i="1"/>
  <c r="S50" i="1"/>
  <c r="P51" i="1"/>
  <c r="S51" i="1"/>
  <c r="U51" i="1"/>
  <c r="P52" i="1"/>
  <c r="S52" i="1"/>
  <c r="U52" i="1"/>
  <c r="P53" i="1"/>
  <c r="S53" i="1"/>
  <c r="U53" i="1"/>
  <c r="P54" i="1"/>
  <c r="S54" i="1"/>
  <c r="P55" i="1"/>
  <c r="S55" i="1"/>
  <c r="U55" i="1"/>
  <c r="P56" i="1"/>
  <c r="S56" i="1"/>
  <c r="U56" i="1"/>
  <c r="P57" i="1"/>
  <c r="S57" i="1"/>
  <c r="U57" i="1"/>
  <c r="P58" i="1"/>
  <c r="S58" i="1"/>
  <c r="U58" i="1"/>
  <c r="P59" i="1"/>
  <c r="S59" i="1"/>
  <c r="U59" i="1"/>
  <c r="P60" i="1"/>
  <c r="S60" i="1"/>
  <c r="U60" i="1"/>
  <c r="P61" i="1"/>
  <c r="S61" i="1"/>
  <c r="U61" i="1"/>
  <c r="P62" i="1"/>
  <c r="S62" i="1"/>
  <c r="U62" i="1"/>
  <c r="P63" i="1"/>
  <c r="S63" i="1"/>
  <c r="U63" i="1"/>
  <c r="P64" i="1"/>
  <c r="S64" i="1"/>
  <c r="U64" i="1"/>
  <c r="P65" i="1"/>
  <c r="S65" i="1"/>
  <c r="U65" i="1"/>
  <c r="P66" i="1"/>
  <c r="S66" i="1"/>
  <c r="U66" i="1"/>
  <c r="P67" i="1"/>
  <c r="S67" i="1"/>
  <c r="U67" i="1"/>
  <c r="P68" i="1"/>
  <c r="S68" i="1"/>
  <c r="U68" i="1"/>
  <c r="P69" i="1"/>
  <c r="S69" i="1"/>
  <c r="U69" i="1"/>
  <c r="P70" i="1"/>
  <c r="S70" i="1"/>
  <c r="U70" i="1"/>
  <c r="P71" i="1"/>
  <c r="S71" i="1"/>
  <c r="U71" i="1"/>
  <c r="P72" i="1"/>
  <c r="S72" i="1"/>
  <c r="U72" i="1"/>
  <c r="P73" i="1"/>
  <c r="S73" i="1"/>
  <c r="U73" i="1"/>
  <c r="P74" i="1"/>
  <c r="S74" i="1"/>
  <c r="U74" i="1"/>
  <c r="P75" i="1"/>
  <c r="S75" i="1"/>
  <c r="U75" i="1"/>
  <c r="P76" i="1"/>
  <c r="S76" i="1"/>
  <c r="U76" i="1"/>
  <c r="P77" i="1"/>
  <c r="S77" i="1"/>
  <c r="U77" i="1"/>
  <c r="P78" i="1"/>
  <c r="S78" i="1"/>
  <c r="P79" i="1"/>
  <c r="S79" i="1"/>
  <c r="U79" i="1"/>
  <c r="P80" i="1"/>
  <c r="S80" i="1"/>
  <c r="U80" i="1"/>
  <c r="P81" i="1"/>
  <c r="S81" i="1"/>
  <c r="U81" i="1"/>
  <c r="P82" i="1"/>
  <c r="S82" i="1"/>
  <c r="U82" i="1"/>
  <c r="P83" i="1"/>
  <c r="S83" i="1"/>
  <c r="U83" i="1"/>
  <c r="P84" i="1"/>
  <c r="S84" i="1"/>
  <c r="U84" i="1"/>
  <c r="P85" i="1"/>
  <c r="S85" i="1"/>
  <c r="U85" i="1"/>
  <c r="P86" i="1"/>
  <c r="S86" i="1"/>
  <c r="P87" i="1"/>
  <c r="S87" i="1"/>
  <c r="U87" i="1"/>
  <c r="P88" i="1"/>
  <c r="S88" i="1"/>
  <c r="U88" i="1"/>
  <c r="P89" i="1"/>
  <c r="S89" i="1"/>
  <c r="U89" i="1"/>
  <c r="P90" i="1"/>
  <c r="S90" i="1"/>
  <c r="U90" i="1"/>
  <c r="P91" i="1"/>
  <c r="S91" i="1"/>
  <c r="U91" i="1"/>
  <c r="P92" i="1"/>
  <c r="S92" i="1"/>
  <c r="U92" i="1"/>
  <c r="P93" i="1"/>
  <c r="S93" i="1"/>
  <c r="U93" i="1"/>
  <c r="U22" i="1"/>
  <c r="U46" i="1"/>
  <c r="U50" i="1"/>
  <c r="U54" i="1"/>
  <c r="U78" i="1"/>
  <c r="U86" i="1"/>
  <c r="P95" i="1"/>
  <c r="S95" i="1"/>
  <c r="U95" i="1"/>
  <c r="P96" i="1"/>
  <c r="S96" i="1"/>
  <c r="U96" i="1"/>
  <c r="P97" i="1"/>
  <c r="S97" i="1"/>
  <c r="U97" i="1"/>
  <c r="P98" i="1"/>
  <c r="S98" i="1"/>
  <c r="U98" i="1"/>
  <c r="P99" i="1"/>
  <c r="S99" i="1"/>
  <c r="U99" i="1"/>
  <c r="P100" i="1"/>
  <c r="S100" i="1"/>
  <c r="U100" i="1"/>
  <c r="P101" i="1"/>
  <c r="S101" i="1"/>
  <c r="U101" i="1"/>
  <c r="P102" i="1"/>
  <c r="S102" i="1"/>
  <c r="U102" i="1"/>
  <c r="P103" i="1"/>
  <c r="S103" i="1"/>
  <c r="U103" i="1"/>
  <c r="P104" i="1"/>
  <c r="S104" i="1"/>
  <c r="U104" i="1"/>
  <c r="P105" i="1"/>
  <c r="S105" i="1"/>
  <c r="U105" i="1"/>
  <c r="P106" i="1"/>
  <c r="S106" i="1"/>
  <c r="U106" i="1"/>
  <c r="P107" i="1"/>
  <c r="S107" i="1"/>
  <c r="U107" i="1"/>
  <c r="P108" i="1"/>
  <c r="S108" i="1"/>
  <c r="U108" i="1"/>
  <c r="P109" i="1"/>
  <c r="S109" i="1"/>
  <c r="U109" i="1"/>
  <c r="P110" i="1"/>
  <c r="S110" i="1"/>
  <c r="U110" i="1"/>
  <c r="P111" i="1"/>
  <c r="S111" i="1"/>
  <c r="U111" i="1"/>
  <c r="P112" i="1"/>
  <c r="S112" i="1"/>
  <c r="U112" i="1"/>
  <c r="P113" i="1"/>
  <c r="S113" i="1"/>
  <c r="U113" i="1"/>
  <c r="P114" i="1"/>
  <c r="S114" i="1"/>
  <c r="U114" i="1"/>
  <c r="P115" i="1"/>
  <c r="S115" i="1"/>
  <c r="U115" i="1"/>
  <c r="P117" i="1"/>
  <c r="S117" i="1"/>
  <c r="U117" i="1"/>
  <c r="P118" i="1"/>
  <c r="S118" i="1"/>
  <c r="U118" i="1"/>
  <c r="P119" i="1"/>
  <c r="S119" i="1"/>
  <c r="U119" i="1"/>
  <c r="P120" i="1"/>
  <c r="S120" i="1"/>
  <c r="U120" i="1"/>
  <c r="P121" i="1"/>
  <c r="S121" i="1"/>
  <c r="U121" i="1"/>
  <c r="P122" i="1"/>
  <c r="S122" i="1"/>
  <c r="U122" i="1"/>
  <c r="P123" i="1"/>
  <c r="S123" i="1"/>
  <c r="U123" i="1"/>
  <c r="P124" i="1"/>
  <c r="S124" i="1"/>
  <c r="U124" i="1"/>
  <c r="P125" i="1"/>
  <c r="S125" i="1"/>
  <c r="U125" i="1"/>
  <c r="P127" i="1"/>
  <c r="S127" i="1"/>
  <c r="U127" i="1"/>
  <c r="P129" i="1"/>
  <c r="S129" i="1"/>
  <c r="U129" i="1"/>
  <c r="P130" i="1"/>
  <c r="S130" i="1"/>
  <c r="U130" i="1"/>
  <c r="P131" i="1"/>
  <c r="S131" i="1"/>
  <c r="U131" i="1"/>
  <c r="P132" i="1"/>
  <c r="S132" i="1"/>
  <c r="U132" i="1"/>
  <c r="P133" i="1"/>
  <c r="S133" i="1"/>
  <c r="U133" i="1"/>
  <c r="P140" i="1"/>
  <c r="S140" i="1"/>
  <c r="U140" i="1"/>
  <c r="P149" i="1"/>
  <c r="S149" i="1"/>
  <c r="U149" i="1"/>
  <c r="P150" i="1"/>
  <c r="S150" i="1"/>
  <c r="U150" i="1"/>
  <c r="P154" i="1"/>
  <c r="S154" i="1"/>
  <c r="U154" i="1"/>
  <c r="P153" i="1"/>
  <c r="S153" i="1"/>
  <c r="U153" i="1"/>
  <c r="W35" i="1"/>
  <c r="D47" i="5"/>
  <c r="F47" i="5" s="1"/>
  <c r="H47" i="5" s="1"/>
  <c r="D48" i="5"/>
  <c r="I48" i="5" s="1"/>
  <c r="J48" i="5" s="1"/>
  <c r="D49" i="5"/>
  <c r="F49" i="5" s="1"/>
  <c r="H49" i="5" s="1"/>
  <c r="D50" i="5"/>
  <c r="F50" i="5" s="1"/>
  <c r="H50" i="5" s="1"/>
  <c r="D51" i="5"/>
  <c r="I51" i="5" s="1"/>
  <c r="J51" i="5" s="1"/>
  <c r="D52" i="5"/>
  <c r="F52" i="5" s="1"/>
  <c r="E47" i="5"/>
  <c r="P47" i="5"/>
  <c r="E48" i="5"/>
  <c r="E49" i="5"/>
  <c r="P49" i="5"/>
  <c r="E50" i="5"/>
  <c r="E51" i="5"/>
  <c r="P51" i="5"/>
  <c r="E52" i="5"/>
  <c r="M16" i="5"/>
  <c r="M15" i="5"/>
  <c r="G4" i="5"/>
  <c r="N16" i="5"/>
  <c r="N15" i="5"/>
  <c r="N13" i="5"/>
  <c r="G5" i="5"/>
  <c r="G7" i="5"/>
  <c r="K16" i="5"/>
  <c r="K15" i="5"/>
  <c r="P50" i="5"/>
  <c r="E22" i="4"/>
  <c r="F22" i="4"/>
  <c r="E23" i="4"/>
  <c r="F23" i="4"/>
  <c r="E24" i="4"/>
  <c r="F24" i="4"/>
  <c r="E25" i="4"/>
  <c r="F25" i="4"/>
  <c r="E26" i="4"/>
  <c r="F26" i="4"/>
  <c r="P26" i="4"/>
  <c r="E27" i="4"/>
  <c r="F27" i="4"/>
  <c r="G27" i="4"/>
  <c r="J27" i="4"/>
  <c r="E28" i="4"/>
  <c r="F28" i="4"/>
  <c r="E29" i="4"/>
  <c r="F29" i="4"/>
  <c r="G29" i="4"/>
  <c r="J29" i="4"/>
  <c r="P29" i="4"/>
  <c r="R29" i="4"/>
  <c r="E30" i="4"/>
  <c r="F30" i="4"/>
  <c r="P30" i="4"/>
  <c r="R30" i="4"/>
  <c r="E31" i="4"/>
  <c r="F31" i="4"/>
  <c r="P31" i="4"/>
  <c r="E32" i="4"/>
  <c r="F32" i="4"/>
  <c r="E33" i="4"/>
  <c r="F33" i="4"/>
  <c r="E34" i="4"/>
  <c r="F34" i="4"/>
  <c r="G34" i="4"/>
  <c r="J34" i="4"/>
  <c r="P34" i="4"/>
  <c r="E35" i="4"/>
  <c r="F35" i="4"/>
  <c r="P35" i="4"/>
  <c r="E36" i="4"/>
  <c r="F36" i="4"/>
  <c r="E37" i="4"/>
  <c r="F37" i="4"/>
  <c r="P37" i="4"/>
  <c r="G37" i="4"/>
  <c r="H37" i="4"/>
  <c r="E38" i="4"/>
  <c r="F38" i="4"/>
  <c r="P38" i="4"/>
  <c r="R38" i="4"/>
  <c r="E39" i="4"/>
  <c r="F39" i="4"/>
  <c r="P39" i="4"/>
  <c r="E40" i="4"/>
  <c r="F40" i="4"/>
  <c r="E41" i="4"/>
  <c r="F41" i="4"/>
  <c r="E21" i="4"/>
  <c r="F21" i="4"/>
  <c r="U2" i="4"/>
  <c r="U3" i="4"/>
  <c r="U4" i="4"/>
  <c r="U5" i="4"/>
  <c r="U6" i="4"/>
  <c r="U7" i="4"/>
  <c r="U8" i="4"/>
  <c r="U9" i="4"/>
  <c r="U10" i="4"/>
  <c r="U11" i="4"/>
  <c r="U12" i="4"/>
  <c r="U13" i="4"/>
  <c r="U14" i="4"/>
  <c r="U15" i="4"/>
  <c r="U16" i="4"/>
  <c r="C17" i="4"/>
  <c r="U17" i="4"/>
  <c r="U18" i="4"/>
  <c r="U19" i="4"/>
  <c r="U20" i="4"/>
  <c r="Q21" i="4"/>
  <c r="U21" i="4"/>
  <c r="Q22" i="4"/>
  <c r="U22" i="4"/>
  <c r="Q23" i="4"/>
  <c r="U23" i="4"/>
  <c r="Q24" i="4"/>
  <c r="U24" i="4"/>
  <c r="Q25" i="4"/>
  <c r="U25" i="4"/>
  <c r="Q26" i="4"/>
  <c r="U26" i="4"/>
  <c r="Q27" i="4"/>
  <c r="U27" i="4"/>
  <c r="Q28" i="4"/>
  <c r="U28" i="4"/>
  <c r="Q29" i="4"/>
  <c r="U29" i="4"/>
  <c r="Q30" i="4"/>
  <c r="U30" i="4"/>
  <c r="Q31" i="4"/>
  <c r="U31" i="4"/>
  <c r="Q32" i="4"/>
  <c r="U32" i="4"/>
  <c r="Q33" i="4"/>
  <c r="U33" i="4"/>
  <c r="Q34" i="4"/>
  <c r="U34" i="4"/>
  <c r="Q35" i="4"/>
  <c r="Q36" i="4"/>
  <c r="Q37" i="4"/>
  <c r="Q38" i="4"/>
  <c r="Q39" i="4"/>
  <c r="Q40" i="4"/>
  <c r="Q41" i="4"/>
  <c r="Q153" i="1"/>
  <c r="Q154" i="1"/>
  <c r="Q94" i="1"/>
  <c r="Q95" i="1"/>
  <c r="Q96" i="1"/>
  <c r="Q97" i="1"/>
  <c r="Q111" i="1"/>
  <c r="Q113" i="1"/>
  <c r="Q149" i="1"/>
  <c r="Q150" i="1"/>
  <c r="Q140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" i="1"/>
  <c r="W4" i="1"/>
  <c r="W5" i="1"/>
  <c r="W6" i="1"/>
  <c r="W7" i="1"/>
  <c r="W8" i="1"/>
  <c r="W9" i="1"/>
  <c r="W10" i="1"/>
  <c r="W11" i="1"/>
  <c r="W12" i="1"/>
  <c r="W13" i="1"/>
  <c r="W14" i="1"/>
  <c r="W15" i="1"/>
  <c r="W2" i="1"/>
  <c r="Q130" i="1"/>
  <c r="Q133" i="1"/>
  <c r="C17" i="1"/>
  <c r="Q131" i="1"/>
  <c r="Q132" i="1"/>
  <c r="Q127" i="1"/>
  <c r="Q129" i="1"/>
  <c r="Q124" i="1"/>
  <c r="Q115" i="1"/>
  <c r="Q116" i="1"/>
  <c r="Q117" i="1"/>
  <c r="Q119" i="1"/>
  <c r="Q120" i="1"/>
  <c r="Q121" i="1"/>
  <c r="Q122" i="1"/>
  <c r="Q123" i="1"/>
  <c r="Q125" i="1"/>
  <c r="Q118" i="1"/>
  <c r="Q56" i="1"/>
  <c r="Q61" i="1"/>
  <c r="Q62" i="1"/>
  <c r="Q63" i="1"/>
  <c r="Q64" i="1"/>
  <c r="Q66" i="1"/>
  <c r="Q67" i="1"/>
  <c r="Q72" i="1"/>
  <c r="Q75" i="1"/>
  <c r="Q76" i="1"/>
  <c r="Q86" i="1"/>
  <c r="Q58" i="1"/>
  <c r="Q89" i="1"/>
  <c r="Q90" i="1"/>
  <c r="Q91" i="1"/>
  <c r="Q92" i="1"/>
  <c r="Q98" i="1"/>
  <c r="Q99" i="1"/>
  <c r="Q100" i="1"/>
  <c r="Q101" i="1"/>
  <c r="Q107" i="1"/>
  <c r="Q109" i="1"/>
  <c r="Q39" i="1"/>
  <c r="Q40" i="1"/>
  <c r="Q41" i="1"/>
  <c r="Q69" i="1"/>
  <c r="Q70" i="1"/>
  <c r="Q81" i="1"/>
  <c r="Q82" i="1"/>
  <c r="Q83" i="1"/>
  <c r="Q84" i="1"/>
  <c r="Q42" i="1"/>
  <c r="Q43" i="1"/>
  <c r="Q45" i="1"/>
  <c r="Q46" i="1"/>
  <c r="Q47" i="1"/>
  <c r="Q48" i="1"/>
  <c r="Q49" i="1"/>
  <c r="Q50" i="1"/>
  <c r="Q51" i="1"/>
  <c r="Q52" i="1"/>
  <c r="Q53" i="1"/>
  <c r="Q54" i="1"/>
  <c r="Q55" i="1"/>
  <c r="Q57" i="1"/>
  <c r="Q59" i="1"/>
  <c r="Q60" i="1"/>
  <c r="Q65" i="1"/>
  <c r="Q68" i="1"/>
  <c r="Q71" i="1"/>
  <c r="Q73" i="1"/>
  <c r="Q74" i="1"/>
  <c r="Q79" i="1"/>
  <c r="Q80" i="1"/>
  <c r="Q85" i="1"/>
  <c r="Q87" i="1"/>
  <c r="Q88" i="1"/>
  <c r="Q93" i="1"/>
  <c r="Q103" i="1"/>
  <c r="Q104" i="1"/>
  <c r="Q105" i="1"/>
  <c r="Q106" i="1"/>
  <c r="Q114" i="1"/>
  <c r="Q112" i="1"/>
  <c r="Q110" i="1"/>
  <c r="Q108" i="1"/>
  <c r="Q102" i="1"/>
  <c r="Q78" i="1"/>
  <c r="Q77" i="1"/>
  <c r="Q44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2" i="1"/>
  <c r="Q21" i="1"/>
  <c r="Q23" i="1"/>
  <c r="N96" i="16"/>
  <c r="K219" i="14"/>
  <c r="K211" i="14"/>
  <c r="K207" i="14"/>
  <c r="K253" i="14"/>
  <c r="G35" i="4"/>
  <c r="J35" i="4"/>
  <c r="G37" i="7"/>
  <c r="H37" i="7"/>
  <c r="P37" i="7"/>
  <c r="R37" i="7" s="1"/>
  <c r="G26" i="7"/>
  <c r="G31" i="4"/>
  <c r="J31" i="4"/>
  <c r="P29" i="7"/>
  <c r="R29" i="7" s="1"/>
  <c r="K13" i="5"/>
  <c r="G39" i="4"/>
  <c r="J39" i="4"/>
  <c r="G28" i="4"/>
  <c r="J28" i="4"/>
  <c r="P28" i="4"/>
  <c r="R28" i="4"/>
  <c r="D16" i="4"/>
  <c r="D19" i="4"/>
  <c r="P12" i="3"/>
  <c r="H13" i="8"/>
  <c r="H12" i="8"/>
  <c r="O13" i="8"/>
  <c r="O12" i="8"/>
  <c r="G12" i="8"/>
  <c r="G13" i="8"/>
  <c r="E13" i="5"/>
  <c r="D12" i="9"/>
  <c r="K12" i="3"/>
  <c r="F12" i="3"/>
  <c r="G111" i="11"/>
  <c r="I111" i="11"/>
  <c r="I99" i="11"/>
  <c r="G79" i="11"/>
  <c r="H79" i="11"/>
  <c r="G67" i="11"/>
  <c r="H67" i="11"/>
  <c r="G38" i="4"/>
  <c r="J38" i="4"/>
  <c r="G30" i="4"/>
  <c r="J30" i="4"/>
  <c r="G26" i="4"/>
  <c r="J26" i="4"/>
  <c r="P52" i="5"/>
  <c r="P48" i="5"/>
  <c r="K142" i="3"/>
  <c r="G143" i="3"/>
  <c r="J145" i="3"/>
  <c r="K146" i="3"/>
  <c r="J149" i="3"/>
  <c r="F149" i="3"/>
  <c r="G151" i="3"/>
  <c r="L151" i="3"/>
  <c r="J153" i="3"/>
  <c r="F153" i="3"/>
  <c r="K154" i="3"/>
  <c r="J157" i="3"/>
  <c r="F157" i="3"/>
  <c r="G159" i="3"/>
  <c r="L159" i="3"/>
  <c r="J161" i="3"/>
  <c r="F161" i="3"/>
  <c r="L163" i="3"/>
  <c r="J165" i="3"/>
  <c r="F165" i="3"/>
  <c r="G167" i="3"/>
  <c r="L167" i="3"/>
  <c r="J169" i="3"/>
  <c r="F169" i="3"/>
  <c r="K170" i="3"/>
  <c r="G171" i="3"/>
  <c r="L171" i="3"/>
  <c r="F173" i="3"/>
  <c r="K174" i="3"/>
  <c r="G175" i="3"/>
  <c r="L175" i="3"/>
  <c r="K178" i="3"/>
  <c r="G179" i="3"/>
  <c r="L179" i="3"/>
  <c r="J181" i="3"/>
  <c r="K182" i="3"/>
  <c r="G183" i="3"/>
  <c r="L183" i="3"/>
  <c r="K186" i="3"/>
  <c r="G187" i="3"/>
  <c r="L187" i="3"/>
  <c r="F189" i="3"/>
  <c r="G191" i="3"/>
  <c r="J193" i="3"/>
  <c r="F193" i="3"/>
  <c r="K194" i="3"/>
  <c r="G195" i="3"/>
  <c r="L195" i="3"/>
  <c r="J197" i="3"/>
  <c r="F197" i="3"/>
  <c r="K198" i="3"/>
  <c r="G199" i="3"/>
  <c r="L199" i="3"/>
  <c r="J201" i="3"/>
  <c r="F201" i="3"/>
  <c r="K202" i="3"/>
  <c r="G203" i="3"/>
  <c r="J205" i="3"/>
  <c r="F205" i="3"/>
  <c r="K206" i="3"/>
  <c r="G207" i="3"/>
  <c r="J209" i="3"/>
  <c r="F209" i="3"/>
  <c r="K210" i="3"/>
  <c r="G211" i="3"/>
  <c r="L211" i="3"/>
  <c r="J213" i="3"/>
  <c r="F213" i="3"/>
  <c r="K214" i="3"/>
  <c r="G215" i="3"/>
  <c r="J217" i="3"/>
  <c r="F217" i="3"/>
  <c r="K218" i="3"/>
  <c r="G219" i="3"/>
  <c r="J221" i="3"/>
  <c r="F221" i="3"/>
  <c r="K222" i="3"/>
  <c r="G223" i="3"/>
  <c r="L223" i="3"/>
  <c r="J225" i="3"/>
  <c r="F225" i="3"/>
  <c r="J229" i="3"/>
  <c r="F229" i="3"/>
  <c r="G231" i="3"/>
  <c r="L231" i="3"/>
  <c r="J233" i="3"/>
  <c r="F233" i="3"/>
  <c r="L235" i="3"/>
  <c r="J237" i="3"/>
  <c r="F237" i="3"/>
  <c r="G239" i="3"/>
  <c r="L239" i="3"/>
  <c r="J241" i="3"/>
  <c r="F241" i="3"/>
  <c r="K242" i="3"/>
  <c r="G243" i="3"/>
  <c r="L243" i="3"/>
  <c r="J245" i="3"/>
  <c r="G247" i="3"/>
  <c r="L247" i="3"/>
  <c r="K250" i="3"/>
  <c r="G251" i="3"/>
  <c r="L251" i="3"/>
  <c r="K254" i="3"/>
  <c r="G255" i="3"/>
  <c r="L255" i="3"/>
  <c r="K258" i="3"/>
  <c r="G259" i="3"/>
  <c r="L259" i="3"/>
  <c r="F261" i="3"/>
  <c r="K262" i="3"/>
  <c r="G263" i="3"/>
  <c r="L263" i="3"/>
  <c r="K266" i="3"/>
  <c r="G267" i="3"/>
  <c r="L267" i="3"/>
  <c r="J269" i="3"/>
  <c r="F269" i="3"/>
  <c r="K270" i="3"/>
  <c r="G271" i="3"/>
  <c r="J273" i="3"/>
  <c r="F273" i="3"/>
  <c r="K274" i="3"/>
  <c r="G275" i="3"/>
  <c r="L275" i="3"/>
  <c r="J277" i="3"/>
  <c r="F277" i="3"/>
  <c r="G279" i="3"/>
  <c r="L279" i="3"/>
  <c r="K282" i="3"/>
  <c r="G283" i="3"/>
  <c r="L283" i="3"/>
  <c r="J285" i="3"/>
  <c r="F285" i="3"/>
  <c r="K286" i="3"/>
  <c r="G287" i="3"/>
  <c r="J289" i="3"/>
  <c r="F289" i="3"/>
  <c r="K290" i="3"/>
  <c r="G291" i="3"/>
  <c r="L291" i="3"/>
  <c r="J293" i="3"/>
  <c r="F293" i="3"/>
  <c r="G295" i="3"/>
  <c r="L295" i="3"/>
  <c r="K298" i="3"/>
  <c r="G299" i="3"/>
  <c r="L299" i="3"/>
  <c r="J301" i="3"/>
  <c r="F301" i="3"/>
  <c r="K302" i="3"/>
  <c r="G303" i="3"/>
  <c r="J305" i="3"/>
  <c r="F305" i="3"/>
  <c r="K306" i="3"/>
  <c r="G307" i="3"/>
  <c r="L307" i="3"/>
  <c r="J309" i="3"/>
  <c r="F309" i="3"/>
  <c r="G311" i="3"/>
  <c r="L311" i="3"/>
  <c r="K314" i="3"/>
  <c r="G315" i="3"/>
  <c r="L315" i="3"/>
  <c r="J317" i="3"/>
  <c r="F317" i="3"/>
  <c r="K318" i="3"/>
  <c r="G319" i="3"/>
  <c r="J321" i="3"/>
  <c r="F321" i="3"/>
  <c r="K322" i="3"/>
  <c r="G323" i="3"/>
  <c r="L323" i="3"/>
  <c r="J325" i="3"/>
  <c r="F325" i="3"/>
  <c r="G327" i="3"/>
  <c r="L327" i="3"/>
  <c r="K330" i="3"/>
  <c r="U34" i="7"/>
  <c r="U30" i="7"/>
  <c r="U26" i="7"/>
  <c r="U22" i="7"/>
  <c r="P40" i="7"/>
  <c r="R40" i="7" s="1"/>
  <c r="P38" i="7"/>
  <c r="R38" i="7" s="1"/>
  <c r="P36" i="7"/>
  <c r="R36" i="7" s="1"/>
  <c r="P34" i="7"/>
  <c r="R34" i="7" s="1"/>
  <c r="P30" i="7"/>
  <c r="R30" i="7" s="1"/>
  <c r="P28" i="7"/>
  <c r="R28" i="7" s="1"/>
  <c r="P26" i="7"/>
  <c r="R26" i="7" s="1"/>
  <c r="P24" i="7"/>
  <c r="R24" i="7" s="1"/>
  <c r="P22" i="7"/>
  <c r="R22" i="7" s="1"/>
  <c r="U12" i="7"/>
  <c r="U8" i="7"/>
  <c r="P46" i="4"/>
  <c r="I12" i="8"/>
  <c r="J13" i="5"/>
  <c r="G103" i="11"/>
  <c r="I103" i="11"/>
  <c r="G91" i="11"/>
  <c r="I91" i="11"/>
  <c r="G71" i="11"/>
  <c r="H71" i="11"/>
  <c r="G21" i="11"/>
  <c r="J142" i="3"/>
  <c r="J146" i="3"/>
  <c r="J150" i="3"/>
  <c r="K151" i="3"/>
  <c r="J154" i="3"/>
  <c r="K155" i="3"/>
  <c r="J158" i="3"/>
  <c r="J166" i="3"/>
  <c r="K167" i="3"/>
  <c r="J170" i="3"/>
  <c r="K171" i="3"/>
  <c r="J174" i="3"/>
  <c r="K175" i="3"/>
  <c r="J178" i="3"/>
  <c r="K179" i="3"/>
  <c r="J182" i="3"/>
  <c r="K183" i="3"/>
  <c r="J186" i="3"/>
  <c r="K187" i="3"/>
  <c r="J190" i="3"/>
  <c r="J194" i="3"/>
  <c r="K195" i="3"/>
  <c r="J198" i="3"/>
  <c r="J202" i="3"/>
  <c r="K203" i="3"/>
  <c r="J206" i="3"/>
  <c r="J210" i="3"/>
  <c r="J214" i="3"/>
  <c r="K215" i="3"/>
  <c r="J218" i="3"/>
  <c r="K219" i="3"/>
  <c r="J222" i="3"/>
  <c r="K223" i="3"/>
  <c r="J230" i="3"/>
  <c r="K231" i="3"/>
  <c r="J234" i="3"/>
  <c r="K235" i="3"/>
  <c r="J238" i="3"/>
  <c r="K239" i="3"/>
  <c r="J242" i="3"/>
  <c r="K243" i="3"/>
  <c r="J246" i="3"/>
  <c r="K247" i="3"/>
  <c r="J250" i="3"/>
  <c r="K251" i="3"/>
  <c r="J254" i="3"/>
  <c r="K255" i="3"/>
  <c r="J258" i="3"/>
  <c r="K259" i="3"/>
  <c r="J262" i="3"/>
  <c r="J266" i="3"/>
  <c r="K267" i="3"/>
  <c r="J270" i="3"/>
  <c r="J274" i="3"/>
  <c r="K275" i="3"/>
  <c r="J278" i="3"/>
  <c r="K279" i="3"/>
  <c r="J282" i="3"/>
  <c r="K283" i="3"/>
  <c r="J286" i="3"/>
  <c r="J290" i="3"/>
  <c r="K291" i="3"/>
  <c r="J294" i="3"/>
  <c r="K295" i="3"/>
  <c r="J298" i="3"/>
  <c r="K299" i="3"/>
  <c r="J302" i="3"/>
  <c r="J306" i="3"/>
  <c r="K307" i="3"/>
  <c r="J310" i="3"/>
  <c r="K311" i="3"/>
  <c r="J314" i="3"/>
  <c r="K315" i="3"/>
  <c r="J318" i="3"/>
  <c r="J322" i="3"/>
  <c r="K323" i="3"/>
  <c r="J326" i="3"/>
  <c r="K327" i="3"/>
  <c r="J330" i="3"/>
  <c r="G95" i="11"/>
  <c r="H95" i="11"/>
  <c r="G83" i="11"/>
  <c r="I83" i="11"/>
  <c r="N12" i="8"/>
  <c r="L12" i="3"/>
  <c r="G107" i="11"/>
  <c r="H107" i="11"/>
  <c r="G87" i="11"/>
  <c r="I87" i="11"/>
  <c r="G75" i="11"/>
  <c r="H75" i="11"/>
  <c r="G142" i="3"/>
  <c r="G146" i="3"/>
  <c r="G150" i="3"/>
  <c r="G154" i="3"/>
  <c r="G162" i="3"/>
  <c r="G170" i="3"/>
  <c r="G174" i="3"/>
  <c r="G178" i="3"/>
  <c r="G182" i="3"/>
  <c r="G186" i="3"/>
  <c r="G190" i="3"/>
  <c r="G194" i="3"/>
  <c r="G198" i="3"/>
  <c r="G202" i="3"/>
  <c r="G206" i="3"/>
  <c r="G210" i="3"/>
  <c r="G214" i="3"/>
  <c r="G218" i="3"/>
  <c r="G222" i="3"/>
  <c r="G226" i="3"/>
  <c r="G234" i="3"/>
  <c r="G242" i="3"/>
  <c r="G246" i="3"/>
  <c r="G250" i="3"/>
  <c r="G254" i="3"/>
  <c r="G258" i="3"/>
  <c r="G262" i="3"/>
  <c r="G266" i="3"/>
  <c r="G270" i="3"/>
  <c r="G274" i="3"/>
  <c r="G282" i="3"/>
  <c r="G286" i="3"/>
  <c r="G290" i="3"/>
  <c r="G298" i="3"/>
  <c r="G302" i="3"/>
  <c r="G306" i="3"/>
  <c r="G314" i="3"/>
  <c r="G318" i="3"/>
  <c r="G322" i="3"/>
  <c r="G330" i="3"/>
  <c r="U31" i="7"/>
  <c r="U27" i="7"/>
  <c r="U23" i="7"/>
  <c r="U17" i="7"/>
  <c r="U15" i="7"/>
  <c r="U11" i="7"/>
  <c r="U7" i="7"/>
  <c r="P42" i="4"/>
  <c r="R42" i="4"/>
  <c r="J13" i="8"/>
  <c r="P61" i="11"/>
  <c r="R61" i="11" s="1"/>
  <c r="T61" i="11" s="1"/>
  <c r="G329" i="13"/>
  <c r="K329" i="13"/>
  <c r="L329" i="13"/>
  <c r="G328" i="13"/>
  <c r="K328" i="13"/>
  <c r="F316" i="13"/>
  <c r="J316" i="13"/>
  <c r="I315" i="13"/>
  <c r="F315" i="13"/>
  <c r="J315" i="13"/>
  <c r="G313" i="13"/>
  <c r="K313" i="13"/>
  <c r="L313" i="13"/>
  <c r="G312" i="13"/>
  <c r="K312" i="13"/>
  <c r="F300" i="13"/>
  <c r="J300" i="13"/>
  <c r="I299" i="13"/>
  <c r="F299" i="13"/>
  <c r="J299" i="13"/>
  <c r="G297" i="13"/>
  <c r="K297" i="13"/>
  <c r="L297" i="13"/>
  <c r="F292" i="13"/>
  <c r="J292" i="13"/>
  <c r="I292" i="13"/>
  <c r="G289" i="13"/>
  <c r="K289" i="13"/>
  <c r="L289" i="13"/>
  <c r="F284" i="13"/>
  <c r="J284" i="13"/>
  <c r="I284" i="13"/>
  <c r="G281" i="13"/>
  <c r="K281" i="13"/>
  <c r="L281" i="13"/>
  <c r="F276" i="13"/>
  <c r="J276" i="13"/>
  <c r="I276" i="13"/>
  <c r="G273" i="13"/>
  <c r="K273" i="13"/>
  <c r="L273" i="13"/>
  <c r="F268" i="13"/>
  <c r="J268" i="13"/>
  <c r="I268" i="13"/>
  <c r="G265" i="13"/>
  <c r="K265" i="13"/>
  <c r="L265" i="13"/>
  <c r="F260" i="13"/>
  <c r="J260" i="13"/>
  <c r="I260" i="13"/>
  <c r="G257" i="13"/>
  <c r="K257" i="13"/>
  <c r="L257" i="13"/>
  <c r="F252" i="13"/>
  <c r="J252" i="13"/>
  <c r="I252" i="13"/>
  <c r="G249" i="13"/>
  <c r="K249" i="13"/>
  <c r="L249" i="13"/>
  <c r="F244" i="13"/>
  <c r="J244" i="13"/>
  <c r="I244" i="13"/>
  <c r="G241" i="13"/>
  <c r="K241" i="13"/>
  <c r="L241" i="13"/>
  <c r="F236" i="13"/>
  <c r="J236" i="13"/>
  <c r="I236" i="13"/>
  <c r="G233" i="13"/>
  <c r="K233" i="13"/>
  <c r="L233" i="13"/>
  <c r="F228" i="13"/>
  <c r="J228" i="13"/>
  <c r="I228" i="13"/>
  <c r="G225" i="13"/>
  <c r="K225" i="13"/>
  <c r="L225" i="13"/>
  <c r="F220" i="13"/>
  <c r="J220" i="13"/>
  <c r="I220" i="13"/>
  <c r="G217" i="13"/>
  <c r="K217" i="13"/>
  <c r="L217" i="13"/>
  <c r="F212" i="13"/>
  <c r="J212" i="13"/>
  <c r="I212" i="13"/>
  <c r="G209" i="13"/>
  <c r="K209" i="13"/>
  <c r="L209" i="13"/>
  <c r="F204" i="13"/>
  <c r="J204" i="13"/>
  <c r="I204" i="13"/>
  <c r="G201" i="13"/>
  <c r="K201" i="13"/>
  <c r="L201" i="13"/>
  <c r="F196" i="13"/>
  <c r="J196" i="13"/>
  <c r="I196" i="13"/>
  <c r="G193" i="13"/>
  <c r="K193" i="13"/>
  <c r="L193" i="13"/>
  <c r="F188" i="13"/>
  <c r="J188" i="13"/>
  <c r="I188" i="13"/>
  <c r="G185" i="13"/>
  <c r="K185" i="13"/>
  <c r="L185" i="13"/>
  <c r="F180" i="13"/>
  <c r="J180" i="13"/>
  <c r="I180" i="13"/>
  <c r="G177" i="13"/>
  <c r="K177" i="13"/>
  <c r="L177" i="13"/>
  <c r="F172" i="13"/>
  <c r="J172" i="13"/>
  <c r="I172" i="13"/>
  <c r="G169" i="13"/>
  <c r="K169" i="13"/>
  <c r="L169" i="13"/>
  <c r="F164" i="13"/>
  <c r="J164" i="13"/>
  <c r="I164" i="13"/>
  <c r="G161" i="13"/>
  <c r="K161" i="13"/>
  <c r="L161" i="13"/>
  <c r="F156" i="13"/>
  <c r="J156" i="13"/>
  <c r="I156" i="13"/>
  <c r="G153" i="13"/>
  <c r="K153" i="13"/>
  <c r="L153" i="13"/>
  <c r="F148" i="13"/>
  <c r="J148" i="13"/>
  <c r="I148" i="13"/>
  <c r="F140" i="13"/>
  <c r="J140" i="13"/>
  <c r="I140" i="13"/>
  <c r="G137" i="13"/>
  <c r="K137" i="13"/>
  <c r="L137" i="13"/>
  <c r="F132" i="13"/>
  <c r="J132" i="13"/>
  <c r="I132" i="13"/>
  <c r="G129" i="13"/>
  <c r="K129" i="13"/>
  <c r="L129" i="13"/>
  <c r="G114" i="13"/>
  <c r="L114" i="13"/>
  <c r="E12" i="13"/>
  <c r="G12" i="13"/>
  <c r="K341" i="9"/>
  <c r="G341" i="9"/>
  <c r="J340" i="9"/>
  <c r="F340" i="9"/>
  <c r="I339" i="9"/>
  <c r="K337" i="9"/>
  <c r="G337" i="9"/>
  <c r="J336" i="9"/>
  <c r="F336" i="9"/>
  <c r="I335" i="9"/>
  <c r="K333" i="9"/>
  <c r="G333" i="9"/>
  <c r="J332" i="9"/>
  <c r="F332" i="9"/>
  <c r="I331" i="9"/>
  <c r="K329" i="9"/>
  <c r="G329" i="9"/>
  <c r="J328" i="9"/>
  <c r="F328" i="9"/>
  <c r="I327" i="9"/>
  <c r="K325" i="9"/>
  <c r="G325" i="9"/>
  <c r="J324" i="9"/>
  <c r="F324" i="9"/>
  <c r="I323" i="9"/>
  <c r="K321" i="9"/>
  <c r="J320" i="9"/>
  <c r="F320" i="9"/>
  <c r="I319" i="9"/>
  <c r="K317" i="9"/>
  <c r="G317" i="9"/>
  <c r="J316" i="9"/>
  <c r="F316" i="9"/>
  <c r="I315" i="9"/>
  <c r="K313" i="9"/>
  <c r="G313" i="9"/>
  <c r="J312" i="9"/>
  <c r="F312" i="9"/>
  <c r="I311" i="9"/>
  <c r="K309" i="9"/>
  <c r="G309" i="9"/>
  <c r="J308" i="9"/>
  <c r="F308" i="9"/>
  <c r="I307" i="9"/>
  <c r="K305" i="9"/>
  <c r="G305" i="9"/>
  <c r="J304" i="9"/>
  <c r="F304" i="9"/>
  <c r="I303" i="9"/>
  <c r="K301" i="9"/>
  <c r="G301" i="9"/>
  <c r="J300" i="9"/>
  <c r="F300" i="9"/>
  <c r="I299" i="9"/>
  <c r="K297" i="9"/>
  <c r="G297" i="9"/>
  <c r="J296" i="9"/>
  <c r="F296" i="9"/>
  <c r="I295" i="9"/>
  <c r="K293" i="9"/>
  <c r="G293" i="9"/>
  <c r="J292" i="9"/>
  <c r="F292" i="9"/>
  <c r="I291" i="9"/>
  <c r="K289" i="9"/>
  <c r="J288" i="9"/>
  <c r="F288" i="9"/>
  <c r="I287" i="9"/>
  <c r="K285" i="9"/>
  <c r="G285" i="9"/>
  <c r="J284" i="9"/>
  <c r="F284" i="9"/>
  <c r="I283" i="9"/>
  <c r="K281" i="9"/>
  <c r="G281" i="9"/>
  <c r="J280" i="9"/>
  <c r="F280" i="9"/>
  <c r="I279" i="9"/>
  <c r="K277" i="9"/>
  <c r="G277" i="9"/>
  <c r="J276" i="9"/>
  <c r="F276" i="9"/>
  <c r="I275" i="9"/>
  <c r="J272" i="9"/>
  <c r="F272" i="9"/>
  <c r="I271" i="9"/>
  <c r="K269" i="9"/>
  <c r="G269" i="9"/>
  <c r="J268" i="9"/>
  <c r="F268" i="9"/>
  <c r="I267" i="9"/>
  <c r="K265" i="9"/>
  <c r="G265" i="9"/>
  <c r="J264" i="9"/>
  <c r="F264" i="9"/>
  <c r="I263" i="9"/>
  <c r="K261" i="9"/>
  <c r="G261" i="9"/>
  <c r="J260" i="9"/>
  <c r="F260" i="9"/>
  <c r="I259" i="9"/>
  <c r="K257" i="9"/>
  <c r="J256" i="9"/>
  <c r="F256" i="9"/>
  <c r="I255" i="9"/>
  <c r="K253" i="9"/>
  <c r="G253" i="9"/>
  <c r="J252" i="9"/>
  <c r="F252" i="9"/>
  <c r="I251" i="9"/>
  <c r="K249" i="9"/>
  <c r="G249" i="9"/>
  <c r="J12" i="9"/>
  <c r="K248" i="9"/>
  <c r="K244" i="9"/>
  <c r="K240" i="9"/>
  <c r="K236" i="9"/>
  <c r="K232" i="9"/>
  <c r="K224" i="9"/>
  <c r="K220" i="9"/>
  <c r="K216" i="9"/>
  <c r="K212" i="9"/>
  <c r="K208" i="9"/>
  <c r="K204" i="9"/>
  <c r="K200" i="9"/>
  <c r="K192" i="9"/>
  <c r="K188" i="9"/>
  <c r="K184" i="9"/>
  <c r="K180" i="9"/>
  <c r="K176" i="9"/>
  <c r="K168" i="9"/>
  <c r="K164" i="9"/>
  <c r="K160" i="9"/>
  <c r="K156" i="9"/>
  <c r="K152" i="9"/>
  <c r="K148" i="9"/>
  <c r="K144" i="9"/>
  <c r="K140" i="9"/>
  <c r="K136" i="9"/>
  <c r="K132" i="9"/>
  <c r="K128" i="9"/>
  <c r="K124" i="9"/>
  <c r="K120" i="9"/>
  <c r="K116" i="9"/>
  <c r="K112" i="9"/>
  <c r="K108" i="9"/>
  <c r="K104" i="9"/>
  <c r="K100" i="9"/>
  <c r="K96" i="9"/>
  <c r="K92" i="9"/>
  <c r="K88" i="9"/>
  <c r="K84" i="9"/>
  <c r="H246" i="9"/>
  <c r="H242" i="9"/>
  <c r="H238" i="9"/>
  <c r="H234" i="9"/>
  <c r="H230" i="9"/>
  <c r="H226" i="9"/>
  <c r="H222" i="9"/>
  <c r="H218" i="9"/>
  <c r="H214" i="9"/>
  <c r="H210" i="9"/>
  <c r="H206" i="9"/>
  <c r="H202" i="9"/>
  <c r="H198" i="9"/>
  <c r="H194" i="9"/>
  <c r="H190" i="9"/>
  <c r="H186" i="9"/>
  <c r="H182" i="9"/>
  <c r="H178" i="9"/>
  <c r="H174" i="9"/>
  <c r="H170" i="9"/>
  <c r="H166" i="9"/>
  <c r="H162" i="9"/>
  <c r="H158" i="9"/>
  <c r="H150" i="9"/>
  <c r="H146" i="9"/>
  <c r="H142" i="9"/>
  <c r="H138" i="9"/>
  <c r="H134" i="9"/>
  <c r="H130" i="9"/>
  <c r="H126" i="9"/>
  <c r="H122" i="9"/>
  <c r="H118" i="9"/>
  <c r="H114" i="9"/>
  <c r="H110" i="9"/>
  <c r="H106" i="9"/>
  <c r="H102" i="9"/>
  <c r="H98" i="9"/>
  <c r="H94" i="9"/>
  <c r="H90" i="9"/>
  <c r="H86" i="9"/>
  <c r="I12" i="9"/>
  <c r="J139" i="3"/>
  <c r="J131" i="3"/>
  <c r="J127" i="3"/>
  <c r="J123" i="3"/>
  <c r="J119" i="3"/>
  <c r="J115" i="3"/>
  <c r="J111" i="3"/>
  <c r="J107" i="3"/>
  <c r="J99" i="3"/>
  <c r="J95" i="3"/>
  <c r="J91" i="3"/>
  <c r="J87" i="3"/>
  <c r="J83" i="3"/>
  <c r="J79" i="3"/>
  <c r="J75" i="3"/>
  <c r="J67" i="3"/>
  <c r="J63" i="3"/>
  <c r="J59" i="3"/>
  <c r="J55" i="3"/>
  <c r="J51" i="3"/>
  <c r="J47" i="3"/>
  <c r="J43" i="3"/>
  <c r="J35" i="3"/>
  <c r="J31" i="3"/>
  <c r="J27" i="3"/>
  <c r="J23" i="3"/>
  <c r="L138" i="3"/>
  <c r="L134" i="3"/>
  <c r="L130" i="3"/>
  <c r="L126" i="3"/>
  <c r="L122" i="3"/>
  <c r="L118" i="3"/>
  <c r="L114" i="3"/>
  <c r="L110" i="3"/>
  <c r="L106" i="3"/>
  <c r="L102" i="3"/>
  <c r="L98" i="3"/>
  <c r="L94" i="3"/>
  <c r="L90" i="3"/>
  <c r="L86" i="3"/>
  <c r="L82" i="3"/>
  <c r="L78" i="3"/>
  <c r="L74" i="3"/>
  <c r="L70" i="3"/>
  <c r="L66" i="3"/>
  <c r="L62" i="3"/>
  <c r="L58" i="3"/>
  <c r="L54" i="3"/>
  <c r="L50" i="3"/>
  <c r="L46" i="3"/>
  <c r="L42" i="3"/>
  <c r="L38" i="3"/>
  <c r="L34" i="3"/>
  <c r="L30" i="3"/>
  <c r="L26" i="3"/>
  <c r="L22" i="3"/>
  <c r="H141" i="3"/>
  <c r="H137" i="3"/>
  <c r="H133" i="3"/>
  <c r="H129" i="3"/>
  <c r="H125" i="3"/>
  <c r="H121" i="3"/>
  <c r="H117" i="3"/>
  <c r="H113" i="3"/>
  <c r="H109" i="3"/>
  <c r="H105" i="3"/>
  <c r="H101" i="3"/>
  <c r="H97" i="3"/>
  <c r="H93" i="3"/>
  <c r="H89" i="3"/>
  <c r="H85" i="3"/>
  <c r="H81" i="3"/>
  <c r="H77" i="3"/>
  <c r="H73" i="3"/>
  <c r="H69" i="3"/>
  <c r="H65" i="3"/>
  <c r="H61" i="3"/>
  <c r="H57" i="3"/>
  <c r="H53" i="3"/>
  <c r="H49" i="3"/>
  <c r="H45" i="3"/>
  <c r="H41" i="3"/>
  <c r="H37" i="3"/>
  <c r="H33" i="3"/>
  <c r="H29" i="3"/>
  <c r="H25" i="3"/>
  <c r="I139" i="3"/>
  <c r="I135" i="3"/>
  <c r="I131" i="3"/>
  <c r="I127" i="3"/>
  <c r="I123" i="3"/>
  <c r="I119" i="3"/>
  <c r="I115" i="3"/>
  <c r="I111" i="3"/>
  <c r="I107" i="3"/>
  <c r="I103" i="3"/>
  <c r="I99" i="3"/>
  <c r="I95" i="3"/>
  <c r="I91" i="3"/>
  <c r="I87" i="3"/>
  <c r="I83" i="3"/>
  <c r="I79" i="3"/>
  <c r="I75" i="3"/>
  <c r="I71" i="3"/>
  <c r="I67" i="3"/>
  <c r="I63" i="3"/>
  <c r="I59" i="3"/>
  <c r="I55" i="3"/>
  <c r="I51" i="3"/>
  <c r="I47" i="3"/>
  <c r="I43" i="3"/>
  <c r="I39" i="3"/>
  <c r="I35" i="3"/>
  <c r="I31" i="3"/>
  <c r="I27" i="3"/>
  <c r="I23" i="3"/>
  <c r="L327" i="13"/>
  <c r="L311" i="13"/>
  <c r="F320" i="13"/>
  <c r="J320" i="13"/>
  <c r="I319" i="13"/>
  <c r="F319" i="13"/>
  <c r="J319" i="13"/>
  <c r="G317" i="13"/>
  <c r="K317" i="13"/>
  <c r="L317" i="13"/>
  <c r="G316" i="13"/>
  <c r="K316" i="13"/>
  <c r="F304" i="13"/>
  <c r="J304" i="13"/>
  <c r="I303" i="13"/>
  <c r="F303" i="13"/>
  <c r="J303" i="13"/>
  <c r="G301" i="13"/>
  <c r="K301" i="13"/>
  <c r="L301" i="13"/>
  <c r="G300" i="13"/>
  <c r="K300" i="13"/>
  <c r="G126" i="13"/>
  <c r="L126" i="13"/>
  <c r="L341" i="9"/>
  <c r="K340" i="9"/>
  <c r="J339" i="9"/>
  <c r="L337" i="9"/>
  <c r="K336" i="9"/>
  <c r="J335" i="9"/>
  <c r="L333" i="9"/>
  <c r="K332" i="9"/>
  <c r="J331" i="9"/>
  <c r="L329" i="9"/>
  <c r="K328" i="9"/>
  <c r="J327" i="9"/>
  <c r="L325" i="9"/>
  <c r="K324" i="9"/>
  <c r="J323" i="9"/>
  <c r="K320" i="9"/>
  <c r="J319" i="9"/>
  <c r="L317" i="9"/>
  <c r="K316" i="9"/>
  <c r="J315" i="9"/>
  <c r="L313" i="9"/>
  <c r="K312" i="9"/>
  <c r="J311" i="9"/>
  <c r="L309" i="9"/>
  <c r="K308" i="9"/>
  <c r="J307" i="9"/>
  <c r="L305" i="9"/>
  <c r="K304" i="9"/>
  <c r="J303" i="9"/>
  <c r="L301" i="9"/>
  <c r="K300" i="9"/>
  <c r="J299" i="9"/>
  <c r="L297" i="9"/>
  <c r="K296" i="9"/>
  <c r="J295" i="9"/>
  <c r="L293" i="9"/>
  <c r="K292" i="9"/>
  <c r="J291" i="9"/>
  <c r="K288" i="9"/>
  <c r="J287" i="9"/>
  <c r="L285" i="9"/>
  <c r="K284" i="9"/>
  <c r="J283" i="9"/>
  <c r="L281" i="9"/>
  <c r="K280" i="9"/>
  <c r="J279" i="9"/>
  <c r="L277" i="9"/>
  <c r="K276" i="9"/>
  <c r="J275" i="9"/>
  <c r="K272" i="9"/>
  <c r="J271" i="9"/>
  <c r="L269" i="9"/>
  <c r="K268" i="9"/>
  <c r="J267" i="9"/>
  <c r="L265" i="9"/>
  <c r="K264" i="9"/>
  <c r="J263" i="9"/>
  <c r="L261" i="9"/>
  <c r="K260" i="9"/>
  <c r="J259" i="9"/>
  <c r="K256" i="9"/>
  <c r="J255" i="9"/>
  <c r="L253" i="9"/>
  <c r="K252" i="9"/>
  <c r="J251" i="9"/>
  <c r="L249" i="9"/>
  <c r="H328" i="13"/>
  <c r="H312" i="13"/>
  <c r="F324" i="13"/>
  <c r="J324" i="13"/>
  <c r="I323" i="13"/>
  <c r="F323" i="13"/>
  <c r="J323" i="13"/>
  <c r="G321" i="13"/>
  <c r="K321" i="13"/>
  <c r="L321" i="13"/>
  <c r="G320" i="13"/>
  <c r="K320" i="13"/>
  <c r="F308" i="13"/>
  <c r="J308" i="13"/>
  <c r="I307" i="13"/>
  <c r="F307" i="13"/>
  <c r="J307" i="13"/>
  <c r="G305" i="13"/>
  <c r="K305" i="13"/>
  <c r="L305" i="13"/>
  <c r="G304" i="13"/>
  <c r="K304" i="13"/>
  <c r="F296" i="13"/>
  <c r="J296" i="13"/>
  <c r="I296" i="13"/>
  <c r="G293" i="13"/>
  <c r="K293" i="13"/>
  <c r="L293" i="13"/>
  <c r="F288" i="13"/>
  <c r="J288" i="13"/>
  <c r="I288" i="13"/>
  <c r="G285" i="13"/>
  <c r="K285" i="13"/>
  <c r="L285" i="13"/>
  <c r="F280" i="13"/>
  <c r="J280" i="13"/>
  <c r="I280" i="13"/>
  <c r="G277" i="13"/>
  <c r="K277" i="13"/>
  <c r="L277" i="13"/>
  <c r="F272" i="13"/>
  <c r="J272" i="13"/>
  <c r="I272" i="13"/>
  <c r="G269" i="13"/>
  <c r="K269" i="13"/>
  <c r="L269" i="13"/>
  <c r="F264" i="13"/>
  <c r="J264" i="13"/>
  <c r="I264" i="13"/>
  <c r="G261" i="13"/>
  <c r="K261" i="13"/>
  <c r="L261" i="13"/>
  <c r="F256" i="13"/>
  <c r="J256" i="13"/>
  <c r="I256" i="13"/>
  <c r="G253" i="13"/>
  <c r="K253" i="13"/>
  <c r="L253" i="13"/>
  <c r="F248" i="13"/>
  <c r="J248" i="13"/>
  <c r="I248" i="13"/>
  <c r="G245" i="13"/>
  <c r="K245" i="13"/>
  <c r="L245" i="13"/>
  <c r="F240" i="13"/>
  <c r="J240" i="13"/>
  <c r="I240" i="13"/>
  <c r="G237" i="13"/>
  <c r="K237" i="13"/>
  <c r="L237" i="13"/>
  <c r="F232" i="13"/>
  <c r="J232" i="13"/>
  <c r="I232" i="13"/>
  <c r="G229" i="13"/>
  <c r="K229" i="13"/>
  <c r="L229" i="13"/>
  <c r="F224" i="13"/>
  <c r="J224" i="13"/>
  <c r="I224" i="13"/>
  <c r="G221" i="13"/>
  <c r="K221" i="13"/>
  <c r="L221" i="13"/>
  <c r="F216" i="13"/>
  <c r="J216" i="13"/>
  <c r="I216" i="13"/>
  <c r="G213" i="13"/>
  <c r="K213" i="13"/>
  <c r="L213" i="13"/>
  <c r="F208" i="13"/>
  <c r="J208" i="13"/>
  <c r="I208" i="13"/>
  <c r="G205" i="13"/>
  <c r="K205" i="13"/>
  <c r="L205" i="13"/>
  <c r="F200" i="13"/>
  <c r="J200" i="13"/>
  <c r="I200" i="13"/>
  <c r="G197" i="13"/>
  <c r="K197" i="13"/>
  <c r="L197" i="13"/>
  <c r="F192" i="13"/>
  <c r="J192" i="13"/>
  <c r="I192" i="13"/>
  <c r="G189" i="13"/>
  <c r="K189" i="13"/>
  <c r="L189" i="13"/>
  <c r="F184" i="13"/>
  <c r="J184" i="13"/>
  <c r="I184" i="13"/>
  <c r="G181" i="13"/>
  <c r="K181" i="13"/>
  <c r="L181" i="13"/>
  <c r="F176" i="13"/>
  <c r="J176" i="13"/>
  <c r="I176" i="13"/>
  <c r="K173" i="13"/>
  <c r="L173" i="13"/>
  <c r="F168" i="13"/>
  <c r="J168" i="13"/>
  <c r="I168" i="13"/>
  <c r="G165" i="13"/>
  <c r="K165" i="13"/>
  <c r="L165" i="13"/>
  <c r="F160" i="13"/>
  <c r="J160" i="13"/>
  <c r="I160" i="13"/>
  <c r="G157" i="13"/>
  <c r="K157" i="13"/>
  <c r="L157" i="13"/>
  <c r="F152" i="13"/>
  <c r="J152" i="13"/>
  <c r="I152" i="13"/>
  <c r="G149" i="13"/>
  <c r="K149" i="13"/>
  <c r="L149" i="13"/>
  <c r="F144" i="13"/>
  <c r="J144" i="13"/>
  <c r="I144" i="13"/>
  <c r="G141" i="13"/>
  <c r="K141" i="13"/>
  <c r="L141" i="13"/>
  <c r="F136" i="13"/>
  <c r="J136" i="13"/>
  <c r="I136" i="13"/>
  <c r="F128" i="13"/>
  <c r="J128" i="13"/>
  <c r="I128" i="13"/>
  <c r="G122" i="13"/>
  <c r="L122" i="13"/>
  <c r="L319" i="13"/>
  <c r="L303" i="13"/>
  <c r="F328" i="13"/>
  <c r="J328" i="13"/>
  <c r="I327" i="13"/>
  <c r="F327" i="13"/>
  <c r="J327" i="13"/>
  <c r="G325" i="13"/>
  <c r="K325" i="13"/>
  <c r="L325" i="13"/>
  <c r="G324" i="13"/>
  <c r="K324" i="13"/>
  <c r="F312" i="13"/>
  <c r="J312" i="13"/>
  <c r="I311" i="13"/>
  <c r="F311" i="13"/>
  <c r="J311" i="13"/>
  <c r="G309" i="13"/>
  <c r="K309" i="13"/>
  <c r="L309" i="13"/>
  <c r="G308" i="13"/>
  <c r="K308" i="13"/>
  <c r="G118" i="13"/>
  <c r="L118" i="13"/>
  <c r="C12" i="13"/>
  <c r="E12" i="9"/>
  <c r="F126" i="13"/>
  <c r="J126" i="13"/>
  <c r="G123" i="13"/>
  <c r="K123" i="13"/>
  <c r="F122" i="13"/>
  <c r="J122" i="13"/>
  <c r="G119" i="13"/>
  <c r="K119" i="13"/>
  <c r="F118" i="13"/>
  <c r="J118" i="13"/>
  <c r="G115" i="13"/>
  <c r="K115" i="13"/>
  <c r="F114" i="13"/>
  <c r="J114" i="13"/>
  <c r="H111" i="13"/>
  <c r="J111" i="13"/>
  <c r="I111" i="13"/>
  <c r="H103" i="13"/>
  <c r="J103" i="13"/>
  <c r="I103" i="13"/>
  <c r="H95" i="13"/>
  <c r="J95" i="13"/>
  <c r="I95" i="13"/>
  <c r="H87" i="13"/>
  <c r="J87" i="13"/>
  <c r="I87" i="13"/>
  <c r="J79" i="13"/>
  <c r="H63" i="13"/>
  <c r="K296" i="13"/>
  <c r="G296" i="13"/>
  <c r="J295" i="13"/>
  <c r="F295" i="13"/>
  <c r="K292" i="13"/>
  <c r="G292" i="13"/>
  <c r="J291" i="13"/>
  <c r="F291" i="13"/>
  <c r="K288" i="13"/>
  <c r="G288" i="13"/>
  <c r="J287" i="13"/>
  <c r="F287" i="13"/>
  <c r="K284" i="13"/>
  <c r="G284" i="13"/>
  <c r="J283" i="13"/>
  <c r="F283" i="13"/>
  <c r="K280" i="13"/>
  <c r="G280" i="13"/>
  <c r="J279" i="13"/>
  <c r="F279" i="13"/>
  <c r="K276" i="13"/>
  <c r="G276" i="13"/>
  <c r="J275" i="13"/>
  <c r="F275" i="13"/>
  <c r="K272" i="13"/>
  <c r="G272" i="13"/>
  <c r="J271" i="13"/>
  <c r="F271" i="13"/>
  <c r="K268" i="13"/>
  <c r="G268" i="13"/>
  <c r="J267" i="13"/>
  <c r="F267" i="13"/>
  <c r="K264" i="13"/>
  <c r="G264" i="13"/>
  <c r="J263" i="13"/>
  <c r="F263" i="13"/>
  <c r="K260" i="13"/>
  <c r="G260" i="13"/>
  <c r="J259" i="13"/>
  <c r="F259" i="13"/>
  <c r="K256" i="13"/>
  <c r="G256" i="13"/>
  <c r="J255" i="13"/>
  <c r="F255" i="13"/>
  <c r="K252" i="13"/>
  <c r="G252" i="13"/>
  <c r="J251" i="13"/>
  <c r="F251" i="13"/>
  <c r="K248" i="13"/>
  <c r="G248" i="13"/>
  <c r="J247" i="13"/>
  <c r="F247" i="13"/>
  <c r="K244" i="13"/>
  <c r="G244" i="13"/>
  <c r="J243" i="13"/>
  <c r="F243" i="13"/>
  <c r="K240" i="13"/>
  <c r="G240" i="13"/>
  <c r="J239" i="13"/>
  <c r="F239" i="13"/>
  <c r="K236" i="13"/>
  <c r="G236" i="13"/>
  <c r="J235" i="13"/>
  <c r="F235" i="13"/>
  <c r="K232" i="13"/>
  <c r="G232" i="13"/>
  <c r="J231" i="13"/>
  <c r="F231" i="13"/>
  <c r="K228" i="13"/>
  <c r="G228" i="13"/>
  <c r="J227" i="13"/>
  <c r="F227" i="13"/>
  <c r="K224" i="13"/>
  <c r="G224" i="13"/>
  <c r="J223" i="13"/>
  <c r="F223" i="13"/>
  <c r="K220" i="13"/>
  <c r="G220" i="13"/>
  <c r="J219" i="13"/>
  <c r="F219" i="13"/>
  <c r="K216" i="13"/>
  <c r="G216" i="13"/>
  <c r="J215" i="13"/>
  <c r="F215" i="13"/>
  <c r="K212" i="13"/>
  <c r="G212" i="13"/>
  <c r="J211" i="13"/>
  <c r="F211" i="13"/>
  <c r="K208" i="13"/>
  <c r="G208" i="13"/>
  <c r="J207" i="13"/>
  <c r="F207" i="13"/>
  <c r="K204" i="13"/>
  <c r="G204" i="13"/>
  <c r="J203" i="13"/>
  <c r="F203" i="13"/>
  <c r="K200" i="13"/>
  <c r="G200" i="13"/>
  <c r="J199" i="13"/>
  <c r="F199" i="13"/>
  <c r="K196" i="13"/>
  <c r="G196" i="13"/>
  <c r="J195" i="13"/>
  <c r="F195" i="13"/>
  <c r="K192" i="13"/>
  <c r="G192" i="13"/>
  <c r="J191" i="13"/>
  <c r="F191" i="13"/>
  <c r="K188" i="13"/>
  <c r="G188" i="13"/>
  <c r="J187" i="13"/>
  <c r="F187" i="13"/>
  <c r="K184" i="13"/>
  <c r="G184" i="13"/>
  <c r="J183" i="13"/>
  <c r="F183" i="13"/>
  <c r="K180" i="13"/>
  <c r="G180" i="13"/>
  <c r="J179" i="13"/>
  <c r="F179" i="13"/>
  <c r="K176" i="13"/>
  <c r="G176" i="13"/>
  <c r="J175" i="13"/>
  <c r="F175" i="13"/>
  <c r="K172" i="13"/>
  <c r="G172" i="13"/>
  <c r="J171" i="13"/>
  <c r="F171" i="13"/>
  <c r="J167" i="13"/>
  <c r="F167" i="13"/>
  <c r="K164" i="13"/>
  <c r="G164" i="13"/>
  <c r="J163" i="13"/>
  <c r="F163" i="13"/>
  <c r="K160" i="13"/>
  <c r="G160" i="13"/>
  <c r="J159" i="13"/>
  <c r="F159" i="13"/>
  <c r="K156" i="13"/>
  <c r="G156" i="13"/>
  <c r="J155" i="13"/>
  <c r="F155" i="13"/>
  <c r="K152" i="13"/>
  <c r="G152" i="13"/>
  <c r="J151" i="13"/>
  <c r="F151" i="13"/>
  <c r="K148" i="13"/>
  <c r="G148" i="13"/>
  <c r="J147" i="13"/>
  <c r="F147" i="13"/>
  <c r="K144" i="13"/>
  <c r="G144" i="13"/>
  <c r="J143" i="13"/>
  <c r="F143" i="13"/>
  <c r="K140" i="13"/>
  <c r="G140" i="13"/>
  <c r="J139" i="13"/>
  <c r="F139" i="13"/>
  <c r="K136" i="13"/>
  <c r="G136" i="13"/>
  <c r="J135" i="13"/>
  <c r="F135" i="13"/>
  <c r="K132" i="13"/>
  <c r="G132" i="13"/>
  <c r="J131" i="13"/>
  <c r="F131" i="13"/>
  <c r="K128" i="13"/>
  <c r="G128" i="13"/>
  <c r="L12" i="13"/>
  <c r="L101" i="13"/>
  <c r="L85" i="13"/>
  <c r="K28" i="13"/>
  <c r="F108" i="13"/>
  <c r="F97" i="13"/>
  <c r="F92" i="13"/>
  <c r="I110" i="13"/>
  <c r="I105" i="13"/>
  <c r="I100" i="13"/>
  <c r="I94" i="13"/>
  <c r="I89" i="13"/>
  <c r="I30" i="13"/>
  <c r="J110" i="13"/>
  <c r="J105" i="13"/>
  <c r="J100" i="13"/>
  <c r="J94" i="13"/>
  <c r="J89" i="13"/>
  <c r="J78" i="13"/>
  <c r="J30" i="13"/>
  <c r="K110" i="13"/>
  <c r="L110" i="13"/>
  <c r="K106" i="13"/>
  <c r="L106" i="13"/>
  <c r="K102" i="13"/>
  <c r="L102" i="13"/>
  <c r="K98" i="13"/>
  <c r="L98" i="13"/>
  <c r="K94" i="13"/>
  <c r="L94" i="13"/>
  <c r="K90" i="13"/>
  <c r="L90" i="13"/>
  <c r="K86" i="13"/>
  <c r="L86" i="13"/>
  <c r="K38" i="13"/>
  <c r="L38" i="13"/>
  <c r="K34" i="13"/>
  <c r="K30" i="13"/>
  <c r="L30" i="13"/>
  <c r="K22" i="13"/>
  <c r="L22" i="13"/>
  <c r="H107" i="13"/>
  <c r="J107" i="13"/>
  <c r="I107" i="13"/>
  <c r="H99" i="13"/>
  <c r="J99" i="13"/>
  <c r="I99" i="13"/>
  <c r="H91" i="13"/>
  <c r="J91" i="13"/>
  <c r="I91" i="13"/>
  <c r="H83" i="13"/>
  <c r="J83" i="13"/>
  <c r="I83" i="13"/>
  <c r="H75" i="13"/>
  <c r="J75" i="13"/>
  <c r="I75" i="13"/>
  <c r="H67" i="13"/>
  <c r="J67" i="13"/>
  <c r="I67" i="13"/>
  <c r="H59" i="13"/>
  <c r="J59" i="13"/>
  <c r="I59" i="13"/>
  <c r="J27" i="13"/>
  <c r="L109" i="13"/>
  <c r="L104" i="13"/>
  <c r="L93" i="13"/>
  <c r="L88" i="13"/>
  <c r="H104" i="13"/>
  <c r="H96" i="13"/>
  <c r="H88" i="13"/>
  <c r="H80" i="13"/>
  <c r="L100" i="13"/>
  <c r="L84" i="13"/>
  <c r="K101" i="13"/>
  <c r="K96" i="13"/>
  <c r="K85" i="13"/>
  <c r="G110" i="13"/>
  <c r="G108" i="13"/>
  <c r="G106" i="13"/>
  <c r="G104" i="13"/>
  <c r="G102" i="13"/>
  <c r="G100" i="13"/>
  <c r="G98" i="13"/>
  <c r="G96" i="13"/>
  <c r="G94" i="13"/>
  <c r="G92" i="13"/>
  <c r="G90" i="13"/>
  <c r="G88" i="13"/>
  <c r="G86" i="13"/>
  <c r="G84" i="13"/>
  <c r="G82" i="13"/>
  <c r="G80" i="13"/>
  <c r="G78" i="13"/>
  <c r="G76" i="13"/>
  <c r="G74" i="13"/>
  <c r="G72" i="13"/>
  <c r="G70" i="13"/>
  <c r="G68" i="13"/>
  <c r="G66" i="13"/>
  <c r="G64" i="13"/>
  <c r="G62" i="13"/>
  <c r="G60" i="13"/>
  <c r="G58" i="13"/>
  <c r="G56" i="13"/>
  <c r="G54" i="13"/>
  <c r="G52" i="13"/>
  <c r="G50" i="13"/>
  <c r="G48" i="13"/>
  <c r="G46" i="13"/>
  <c r="G44" i="13"/>
  <c r="G42" i="13"/>
  <c r="G40" i="13"/>
  <c r="G38" i="13"/>
  <c r="G36" i="13"/>
  <c r="G34" i="13"/>
  <c r="G32" i="13"/>
  <c r="G30" i="13"/>
  <c r="G26" i="13"/>
  <c r="G22" i="13"/>
  <c r="F101" i="13"/>
  <c r="F85" i="13"/>
  <c r="I109" i="13"/>
  <c r="I104" i="13"/>
  <c r="I93" i="13"/>
  <c r="I88" i="13"/>
  <c r="J109" i="13"/>
  <c r="J93" i="13"/>
  <c r="H110" i="13"/>
  <c r="H102" i="13"/>
  <c r="H94" i="13"/>
  <c r="H86" i="13"/>
  <c r="H62" i="13"/>
  <c r="H38" i="13"/>
  <c r="H30" i="13"/>
  <c r="H22" i="13"/>
  <c r="G28" i="14"/>
  <c r="H28" i="14" s="1"/>
  <c r="G32" i="14"/>
  <c r="J32" i="14" s="1"/>
  <c r="G36" i="14"/>
  <c r="I36" i="14" s="1"/>
  <c r="G40" i="14"/>
  <c r="I40" i="14" s="1"/>
  <c r="G44" i="14"/>
  <c r="J44" i="14" s="1"/>
  <c r="G48" i="14"/>
  <c r="J48" i="14" s="1"/>
  <c r="G52" i="14"/>
  <c r="J52" i="14" s="1"/>
  <c r="G64" i="14"/>
  <c r="I64" i="14" s="1"/>
  <c r="G68" i="14"/>
  <c r="I68" i="14" s="1"/>
  <c r="G72" i="14"/>
  <c r="I72" i="14" s="1"/>
  <c r="G80" i="14"/>
  <c r="I80" i="14" s="1"/>
  <c r="G88" i="14"/>
  <c r="I88" i="14" s="1"/>
  <c r="G92" i="14"/>
  <c r="I92" i="14" s="1"/>
  <c r="G96" i="14"/>
  <c r="J96" i="14" s="1"/>
  <c r="K243" i="14"/>
  <c r="G28" i="10"/>
  <c r="K28" i="10"/>
  <c r="G31" i="10"/>
  <c r="J31" i="10"/>
  <c r="G36" i="10"/>
  <c r="J36" i="10"/>
  <c r="G39" i="10"/>
  <c r="J39" i="10"/>
  <c r="G22" i="14"/>
  <c r="H22" i="14" s="1"/>
  <c r="K237" i="14"/>
  <c r="K221" i="14"/>
  <c r="J168" i="14"/>
  <c r="E116" i="16"/>
  <c r="G25" i="14"/>
  <c r="H25" i="14" s="1"/>
  <c r="G29" i="14"/>
  <c r="I29" i="14" s="1"/>
  <c r="G33" i="14"/>
  <c r="I33" i="14" s="1"/>
  <c r="G37" i="14"/>
  <c r="J37" i="14" s="1"/>
  <c r="G41" i="14"/>
  <c r="I41" i="14" s="1"/>
  <c r="G53" i="14"/>
  <c r="J53" i="14" s="1"/>
  <c r="G55" i="14"/>
  <c r="J55" i="14" s="1"/>
  <c r="G63" i="14"/>
  <c r="J63" i="14" s="1"/>
  <c r="G93" i="14"/>
  <c r="I93" i="14" s="1"/>
  <c r="G95" i="14"/>
  <c r="I95" i="14" s="1"/>
  <c r="G97" i="14"/>
  <c r="J97" i="14" s="1"/>
  <c r="G103" i="14"/>
  <c r="J103" i="14" s="1"/>
  <c r="G105" i="14"/>
  <c r="I105" i="14" s="1"/>
  <c r="G27" i="10"/>
  <c r="J27" i="10"/>
  <c r="G32" i="10"/>
  <c r="J32" i="10"/>
  <c r="G35" i="10"/>
  <c r="J35" i="10"/>
  <c r="G40" i="10"/>
  <c r="J40" i="10"/>
  <c r="G21" i="14"/>
  <c r="H21" i="14" s="1"/>
  <c r="G23" i="14"/>
  <c r="H23" i="14" s="1"/>
  <c r="K245" i="14"/>
  <c r="K229" i="14"/>
  <c r="K208" i="14"/>
  <c r="J190" i="14"/>
  <c r="J176" i="14"/>
  <c r="J165" i="14"/>
  <c r="G26" i="10"/>
  <c r="J26" i="10"/>
  <c r="G30" i="10"/>
  <c r="J30" i="10"/>
  <c r="G34" i="10"/>
  <c r="K34" i="10"/>
  <c r="G38" i="10"/>
  <c r="J38" i="10"/>
  <c r="G22" i="10"/>
  <c r="J22" i="10"/>
  <c r="G29" i="10"/>
  <c r="K29" i="10"/>
  <c r="G33" i="10"/>
  <c r="K33" i="10"/>
  <c r="G37" i="10"/>
  <c r="K37" i="10"/>
  <c r="G133" i="10"/>
  <c r="K133" i="10"/>
  <c r="G125" i="10"/>
  <c r="K125" i="10"/>
  <c r="G117" i="10"/>
  <c r="K117" i="10"/>
  <c r="G109" i="10"/>
  <c r="K109" i="10"/>
  <c r="G101" i="10"/>
  <c r="K101" i="10"/>
  <c r="G93" i="10"/>
  <c r="K93" i="10"/>
  <c r="G85" i="10"/>
  <c r="J85" i="10"/>
  <c r="G77" i="10"/>
  <c r="K77" i="10"/>
  <c r="G69" i="10"/>
  <c r="K69" i="10"/>
  <c r="G61" i="10"/>
  <c r="K61" i="10"/>
  <c r="G53" i="10"/>
  <c r="K53" i="10"/>
  <c r="G45" i="10"/>
  <c r="K45" i="10"/>
  <c r="G23" i="10"/>
  <c r="J23" i="10"/>
  <c r="G137" i="10"/>
  <c r="K137" i="10"/>
  <c r="G129" i="10"/>
  <c r="K129" i="10"/>
  <c r="G121" i="10"/>
  <c r="K121" i="10"/>
  <c r="G113" i="10"/>
  <c r="K113" i="10"/>
  <c r="G105" i="10"/>
  <c r="K105" i="10"/>
  <c r="G97" i="10"/>
  <c r="K97" i="10"/>
  <c r="G89" i="10"/>
  <c r="K89" i="10"/>
  <c r="G81" i="10"/>
  <c r="K81" i="10"/>
  <c r="G73" i="10"/>
  <c r="K73" i="10"/>
  <c r="G65" i="10"/>
  <c r="K65" i="10"/>
  <c r="G57" i="10"/>
  <c r="K57" i="10"/>
  <c r="G49" i="10"/>
  <c r="J49" i="10"/>
  <c r="G41" i="10"/>
  <c r="J41" i="10"/>
  <c r="G139" i="10"/>
  <c r="G131" i="10"/>
  <c r="K131" i="10"/>
  <c r="G123" i="10"/>
  <c r="K123" i="10"/>
  <c r="G115" i="10"/>
  <c r="K115" i="10"/>
  <c r="G107" i="10"/>
  <c r="G99" i="10"/>
  <c r="K99" i="10"/>
  <c r="G91" i="10"/>
  <c r="K91" i="10"/>
  <c r="G83" i="10"/>
  <c r="J83" i="10"/>
  <c r="G75" i="10"/>
  <c r="G67" i="10"/>
  <c r="K67" i="10"/>
  <c r="G59" i="10"/>
  <c r="J59" i="10"/>
  <c r="G51" i="10"/>
  <c r="K51" i="10"/>
  <c r="G43" i="10"/>
  <c r="G26" i="19"/>
  <c r="G29" i="19"/>
  <c r="AY9" i="19"/>
  <c r="AY10" i="19"/>
  <c r="AY11" i="19"/>
  <c r="AB14" i="19"/>
  <c r="AY19" i="19"/>
  <c r="Z22" i="19"/>
  <c r="AY23" i="19"/>
  <c r="AY27" i="19"/>
  <c r="AY31" i="19"/>
  <c r="AY35" i="19"/>
  <c r="AY39" i="19"/>
  <c r="AY43" i="19"/>
  <c r="AY47" i="19"/>
  <c r="Z38" i="19"/>
  <c r="AY51" i="19"/>
  <c r="Z42" i="19"/>
  <c r="AY55" i="19"/>
  <c r="AY59" i="19"/>
  <c r="AB15" i="19"/>
  <c r="G33" i="19"/>
  <c r="AU72" i="19"/>
  <c r="AU80" i="19"/>
  <c r="AY73" i="19"/>
  <c r="AY77" i="19"/>
  <c r="AY66" i="19"/>
  <c r="AY70" i="19"/>
  <c r="AY74" i="19"/>
  <c r="AY63" i="19"/>
  <c r="AY67" i="19"/>
  <c r="AY71" i="19"/>
  <c r="AY64" i="19"/>
  <c r="AY72" i="19"/>
  <c r="AY65" i="19"/>
  <c r="AY75" i="19"/>
  <c r="AY68" i="19"/>
  <c r="AY76" i="19"/>
  <c r="AY69" i="19"/>
  <c r="AU148" i="19"/>
  <c r="AU164" i="19"/>
  <c r="AU161" i="19"/>
  <c r="AU61" i="19"/>
  <c r="AU65" i="19"/>
  <c r="H21" i="11"/>
  <c r="R26" i="4"/>
  <c r="R35" i="4"/>
  <c r="J26" i="19"/>
  <c r="R34" i="4"/>
  <c r="AT80" i="19"/>
  <c r="J33" i="19"/>
  <c r="AT161" i="19"/>
  <c r="AS161" i="19"/>
  <c r="AR161" i="19"/>
  <c r="AQ161" i="19"/>
  <c r="BL59" i="19"/>
  <c r="BL55" i="19"/>
  <c r="BL51" i="19"/>
  <c r="BL47" i="19"/>
  <c r="AU25" i="19"/>
  <c r="BL62" i="19"/>
  <c r="BL58" i="19"/>
  <c r="BL54" i="19"/>
  <c r="AU21" i="19"/>
  <c r="BL61" i="19"/>
  <c r="BL57" i="19"/>
  <c r="BL53" i="19"/>
  <c r="BL49" i="19"/>
  <c r="BL45" i="19"/>
  <c r="BL60" i="19"/>
  <c r="BL56" i="19"/>
  <c r="BL52" i="19"/>
  <c r="BL48" i="19"/>
  <c r="BL44" i="19"/>
  <c r="BL40" i="19"/>
  <c r="BL36" i="19"/>
  <c r="BL32" i="19"/>
  <c r="BL28" i="19"/>
  <c r="BL24" i="19"/>
  <c r="BL20" i="19"/>
  <c r="BL12" i="19"/>
  <c r="BL6" i="19"/>
  <c r="BL2" i="19"/>
  <c r="BL46" i="19"/>
  <c r="BL37" i="19"/>
  <c r="BL34" i="19"/>
  <c r="BL25" i="19"/>
  <c r="BL22" i="19"/>
  <c r="BL17" i="19"/>
  <c r="BL11" i="19"/>
  <c r="BL10" i="19"/>
  <c r="BL9" i="19"/>
  <c r="BL3" i="19"/>
  <c r="BL23" i="19"/>
  <c r="BL8" i="19"/>
  <c r="BL42" i="19"/>
  <c r="BL39" i="19"/>
  <c r="BL33" i="19"/>
  <c r="BL30" i="19"/>
  <c r="BL27" i="19"/>
  <c r="BL19" i="19"/>
  <c r="BL16" i="19"/>
  <c r="BL15" i="19"/>
  <c r="BL7" i="19"/>
  <c r="BL50" i="19"/>
  <c r="BL43" i="19"/>
  <c r="BL41" i="19"/>
  <c r="BL38" i="19"/>
  <c r="BL35" i="19"/>
  <c r="BL31" i="19"/>
  <c r="BL29" i="19"/>
  <c r="BL26" i="19"/>
  <c r="BL21" i="19"/>
  <c r="BL18" i="19"/>
  <c r="BJ18" i="19"/>
  <c r="BI18" i="19"/>
  <c r="BL14" i="19"/>
  <c r="BL13" i="19"/>
  <c r="BL5" i="19"/>
  <c r="BL4" i="19"/>
  <c r="J29" i="19"/>
  <c r="J26" i="7"/>
  <c r="BK4" i="19"/>
  <c r="BJ4" i="19"/>
  <c r="BI4" i="19"/>
  <c r="BH4" i="19"/>
  <c r="BG4" i="19"/>
  <c r="BF4" i="19"/>
  <c r="BE4" i="19"/>
  <c r="BD4" i="19"/>
  <c r="BC4" i="19"/>
  <c r="BK18" i="19"/>
  <c r="BH18" i="19"/>
  <c r="BG18" i="19"/>
  <c r="BF18" i="19"/>
  <c r="BE18" i="19"/>
  <c r="BD18" i="19"/>
  <c r="BC18" i="19"/>
  <c r="BK31" i="19"/>
  <c r="BI31" i="19"/>
  <c r="BH31" i="19"/>
  <c r="BG31" i="19"/>
  <c r="BF31" i="19"/>
  <c r="BE31" i="19"/>
  <c r="BD31" i="19"/>
  <c r="BC31" i="19"/>
  <c r="BJ31" i="19"/>
  <c r="BK43" i="19"/>
  <c r="BJ43" i="19"/>
  <c r="BI43" i="19"/>
  <c r="BH43" i="19"/>
  <c r="BG43" i="19"/>
  <c r="BK16" i="19"/>
  <c r="BJ16" i="19"/>
  <c r="BI16" i="19"/>
  <c r="BH16" i="19"/>
  <c r="BG16" i="19"/>
  <c r="BF16" i="19"/>
  <c r="BE16" i="19"/>
  <c r="BD16" i="19"/>
  <c r="BC16" i="19"/>
  <c r="BJ33" i="19"/>
  <c r="BI33" i="19"/>
  <c r="BH33" i="19"/>
  <c r="BG33" i="19"/>
  <c r="BF33" i="19"/>
  <c r="BE33" i="19"/>
  <c r="BD33" i="19"/>
  <c r="BC33" i="19"/>
  <c r="BK33" i="19"/>
  <c r="BK23" i="19"/>
  <c r="BJ23" i="19"/>
  <c r="BI23" i="19"/>
  <c r="BH23" i="19"/>
  <c r="BG23" i="19"/>
  <c r="BF23" i="19"/>
  <c r="BE23" i="19"/>
  <c r="BD23" i="19"/>
  <c r="BC23" i="19"/>
  <c r="BB23" i="19"/>
  <c r="BK11" i="19"/>
  <c r="BJ11" i="19"/>
  <c r="BI11" i="19"/>
  <c r="BH11" i="19"/>
  <c r="BG11" i="19"/>
  <c r="BF11" i="19"/>
  <c r="BE11" i="19"/>
  <c r="BD11" i="19"/>
  <c r="BC11" i="19"/>
  <c r="BB11" i="19"/>
  <c r="BK34" i="19"/>
  <c r="BJ34" i="19"/>
  <c r="BI34" i="19"/>
  <c r="BH34" i="19"/>
  <c r="BG34" i="19"/>
  <c r="BF34" i="19"/>
  <c r="BE34" i="19"/>
  <c r="BD34" i="19"/>
  <c r="BC34" i="19"/>
  <c r="BG6" i="19"/>
  <c r="BF6" i="19"/>
  <c r="BE6" i="19"/>
  <c r="BD6" i="19"/>
  <c r="BC6" i="19"/>
  <c r="BK6" i="19"/>
  <c r="BJ6" i="19"/>
  <c r="BI6" i="19"/>
  <c r="BH6" i="19"/>
  <c r="BK28" i="19"/>
  <c r="BJ28" i="19"/>
  <c r="BI28" i="19"/>
  <c r="BH28" i="19"/>
  <c r="BG28" i="19"/>
  <c r="BF28" i="19"/>
  <c r="BE28" i="19"/>
  <c r="BD28" i="19"/>
  <c r="BC28" i="19"/>
  <c r="BK44" i="19"/>
  <c r="BJ44" i="19"/>
  <c r="BI44" i="19"/>
  <c r="BH44" i="19"/>
  <c r="BG44" i="19"/>
  <c r="BF44" i="19"/>
  <c r="BE44" i="19"/>
  <c r="BD44" i="19"/>
  <c r="BC44" i="19"/>
  <c r="BK60" i="19"/>
  <c r="BJ60" i="19"/>
  <c r="BI60" i="19"/>
  <c r="BH60" i="19"/>
  <c r="BG60" i="19"/>
  <c r="BF60" i="19"/>
  <c r="BE60" i="19"/>
  <c r="BD60" i="19"/>
  <c r="BC60" i="19"/>
  <c r="BK57" i="19"/>
  <c r="BJ57" i="19"/>
  <c r="BI57" i="19"/>
  <c r="BH57" i="19"/>
  <c r="BG57" i="19"/>
  <c r="BF57" i="19"/>
  <c r="BE57" i="19"/>
  <c r="BD57" i="19"/>
  <c r="BC57" i="19"/>
  <c r="BK58" i="19"/>
  <c r="BI58" i="19"/>
  <c r="BH58" i="19"/>
  <c r="BG58" i="19"/>
  <c r="BF58" i="19"/>
  <c r="BE58" i="19"/>
  <c r="BD58" i="19"/>
  <c r="BC58" i="19"/>
  <c r="BB58" i="19"/>
  <c r="BJ58" i="19"/>
  <c r="BK51" i="19"/>
  <c r="BJ51" i="19"/>
  <c r="BI51" i="19"/>
  <c r="BH51" i="19"/>
  <c r="BG51" i="19"/>
  <c r="BF51" i="19"/>
  <c r="BE51" i="19"/>
  <c r="BD51" i="19"/>
  <c r="BC51" i="19"/>
  <c r="BK21" i="19"/>
  <c r="BJ21" i="19"/>
  <c r="BI21" i="19"/>
  <c r="BH21" i="19"/>
  <c r="BG21" i="19"/>
  <c r="BF21" i="19"/>
  <c r="BE21" i="19"/>
  <c r="BD21" i="19"/>
  <c r="BC21" i="19"/>
  <c r="BK19" i="19"/>
  <c r="BJ19" i="19"/>
  <c r="BI19" i="19"/>
  <c r="BH19" i="19"/>
  <c r="BG19" i="19"/>
  <c r="BF19" i="19"/>
  <c r="BE19" i="19"/>
  <c r="BD19" i="19"/>
  <c r="BC19" i="19"/>
  <c r="BA19" i="19"/>
  <c r="BK17" i="19"/>
  <c r="BJ17" i="19"/>
  <c r="BI17" i="19"/>
  <c r="BH17" i="19"/>
  <c r="BG17" i="19"/>
  <c r="BF17" i="19"/>
  <c r="BE17" i="19"/>
  <c r="BD17" i="19"/>
  <c r="BC17" i="19"/>
  <c r="BK32" i="19"/>
  <c r="BJ32" i="19"/>
  <c r="BI32" i="19"/>
  <c r="BH32" i="19"/>
  <c r="BG32" i="19"/>
  <c r="BF32" i="19"/>
  <c r="BE32" i="19"/>
  <c r="BD32" i="19"/>
  <c r="BC32" i="19"/>
  <c r="BJ45" i="19"/>
  <c r="BI45" i="19"/>
  <c r="BH45" i="19"/>
  <c r="BG45" i="19"/>
  <c r="BF45" i="19"/>
  <c r="BE45" i="19"/>
  <c r="BD45" i="19"/>
  <c r="BC45" i="19"/>
  <c r="BK45" i="19"/>
  <c r="BD55" i="19"/>
  <c r="BC55" i="19"/>
  <c r="BB55" i="19"/>
  <c r="BK55" i="19"/>
  <c r="BJ55" i="19"/>
  <c r="BI55" i="19"/>
  <c r="BH55" i="19"/>
  <c r="BG55" i="19"/>
  <c r="BF55" i="19"/>
  <c r="BE55" i="19"/>
  <c r="BJ14" i="19"/>
  <c r="BI14" i="19"/>
  <c r="BH14" i="19"/>
  <c r="BG14" i="19"/>
  <c r="BF14" i="19"/>
  <c r="BE14" i="19"/>
  <c r="BD14" i="19"/>
  <c r="BC14" i="19"/>
  <c r="BA14" i="19"/>
  <c r="BK14" i="19"/>
  <c r="BK29" i="19"/>
  <c r="BJ29" i="19"/>
  <c r="BI29" i="19"/>
  <c r="BH29" i="19"/>
  <c r="BG29" i="19"/>
  <c r="BF29" i="19"/>
  <c r="BE29" i="19"/>
  <c r="BD29" i="19"/>
  <c r="BC29" i="19"/>
  <c r="BD41" i="19"/>
  <c r="BC41" i="19"/>
  <c r="BA41" i="19"/>
  <c r="BK41" i="19"/>
  <c r="BJ41" i="19"/>
  <c r="BI41" i="19"/>
  <c r="BH41" i="19"/>
  <c r="BG41" i="19"/>
  <c r="BF41" i="19"/>
  <c r="BE41" i="19"/>
  <c r="BK15" i="19"/>
  <c r="BJ15" i="19"/>
  <c r="BI15" i="19"/>
  <c r="BH15" i="19"/>
  <c r="BG15" i="19"/>
  <c r="BF15" i="19"/>
  <c r="BE15" i="19"/>
  <c r="BD15" i="19"/>
  <c r="BC15" i="19"/>
  <c r="BK30" i="19"/>
  <c r="BJ30" i="19"/>
  <c r="BI30" i="19"/>
  <c r="BH30" i="19"/>
  <c r="BG30" i="19"/>
  <c r="BF30" i="19"/>
  <c r="BE30" i="19"/>
  <c r="BD30" i="19"/>
  <c r="BC30" i="19"/>
  <c r="BJ8" i="19"/>
  <c r="BI8" i="19"/>
  <c r="BH8" i="19"/>
  <c r="BG8" i="19"/>
  <c r="BF8" i="19"/>
  <c r="BE8" i="19"/>
  <c r="BD8" i="19"/>
  <c r="BC8" i="19"/>
  <c r="BB8" i="19"/>
  <c r="BK8" i="19"/>
  <c r="BK10" i="19"/>
  <c r="BJ10" i="19"/>
  <c r="BI10" i="19"/>
  <c r="BH10" i="19"/>
  <c r="BG10" i="19"/>
  <c r="BF10" i="19"/>
  <c r="BE10" i="19"/>
  <c r="BD10" i="19"/>
  <c r="BC10" i="19"/>
  <c r="BB10" i="19"/>
  <c r="BK25" i="19"/>
  <c r="BJ25" i="19"/>
  <c r="BI25" i="19"/>
  <c r="BH25" i="19"/>
  <c r="BG25" i="19"/>
  <c r="BF25" i="19"/>
  <c r="BE25" i="19"/>
  <c r="BD25" i="19"/>
  <c r="BC25" i="19"/>
  <c r="BK2" i="19"/>
  <c r="BJ2" i="19"/>
  <c r="BI2" i="19"/>
  <c r="BH2" i="19"/>
  <c r="BG2" i="19"/>
  <c r="BF2" i="19"/>
  <c r="BE2" i="19"/>
  <c r="BD2" i="19"/>
  <c r="BC2" i="19"/>
  <c r="BA2" i="19"/>
  <c r="BK24" i="19"/>
  <c r="BJ24" i="19"/>
  <c r="BI24" i="19"/>
  <c r="BH24" i="19"/>
  <c r="BG24" i="19"/>
  <c r="BF24" i="19"/>
  <c r="BE24" i="19"/>
  <c r="BD24" i="19"/>
  <c r="BC24" i="19"/>
  <c r="BK40" i="19"/>
  <c r="BJ40" i="19"/>
  <c r="BI40" i="19"/>
  <c r="BH40" i="19"/>
  <c r="BG40" i="19"/>
  <c r="BF40" i="19"/>
  <c r="BE40" i="19"/>
  <c r="BD40" i="19"/>
  <c r="BC40" i="19"/>
  <c r="BB40" i="19"/>
  <c r="BH56" i="19"/>
  <c r="BG56" i="19"/>
  <c r="BF56" i="19"/>
  <c r="BE56" i="19"/>
  <c r="BD56" i="19"/>
  <c r="BC56" i="19"/>
  <c r="BB56" i="19"/>
  <c r="BK56" i="19"/>
  <c r="BJ56" i="19"/>
  <c r="BI56" i="19"/>
  <c r="BK53" i="19"/>
  <c r="BJ53" i="19"/>
  <c r="BI53" i="19"/>
  <c r="BH53" i="19"/>
  <c r="BG53" i="19"/>
  <c r="BF53" i="19"/>
  <c r="BE53" i="19"/>
  <c r="BD53" i="19"/>
  <c r="BC53" i="19"/>
  <c r="BB53" i="19"/>
  <c r="BK54" i="19"/>
  <c r="BJ54" i="19"/>
  <c r="BI54" i="19"/>
  <c r="BH54" i="19"/>
  <c r="BG54" i="19"/>
  <c r="BF54" i="19"/>
  <c r="BE54" i="19"/>
  <c r="BD54" i="19"/>
  <c r="BC54" i="19"/>
  <c r="BA54" i="19"/>
  <c r="BI47" i="19"/>
  <c r="BH47" i="19"/>
  <c r="BG47" i="19"/>
  <c r="BF47" i="19"/>
  <c r="BE47" i="19"/>
  <c r="BD47" i="19"/>
  <c r="BC47" i="19"/>
  <c r="BK47" i="19"/>
  <c r="BJ47" i="19"/>
  <c r="BK5" i="19"/>
  <c r="BJ5" i="19"/>
  <c r="BI5" i="19"/>
  <c r="BH5" i="19"/>
  <c r="BG5" i="19"/>
  <c r="BF5" i="19"/>
  <c r="BE5" i="19"/>
  <c r="BD5" i="19"/>
  <c r="BC5" i="19"/>
  <c r="BK50" i="19"/>
  <c r="BJ50" i="19"/>
  <c r="BI50" i="19"/>
  <c r="BH50" i="19"/>
  <c r="BG50" i="19"/>
  <c r="BF50" i="19"/>
  <c r="BE50" i="19"/>
  <c r="BD50" i="19"/>
  <c r="BC50" i="19"/>
  <c r="BK3" i="19"/>
  <c r="BJ3" i="19"/>
  <c r="BI3" i="19"/>
  <c r="BH3" i="19"/>
  <c r="BG3" i="19"/>
  <c r="BF3" i="19"/>
  <c r="BE3" i="19"/>
  <c r="BD3" i="19"/>
  <c r="BC3" i="19"/>
  <c r="BJ12" i="19"/>
  <c r="BI12" i="19"/>
  <c r="BH12" i="19"/>
  <c r="BG12" i="19"/>
  <c r="BF12" i="19"/>
  <c r="BE12" i="19"/>
  <c r="BD12" i="19"/>
  <c r="BC12" i="19"/>
  <c r="BK12" i="19"/>
  <c r="BK48" i="19"/>
  <c r="BD48" i="19"/>
  <c r="BC48" i="19"/>
  <c r="BJ48" i="19"/>
  <c r="BI48" i="19"/>
  <c r="BH48" i="19"/>
  <c r="BG48" i="19"/>
  <c r="BF48" i="19"/>
  <c r="BE48" i="19"/>
  <c r="BK62" i="19"/>
  <c r="BJ62" i="19"/>
  <c r="BI62" i="19"/>
  <c r="BH62" i="19"/>
  <c r="BG62" i="19"/>
  <c r="BF62" i="19"/>
  <c r="BE62" i="19"/>
  <c r="BD62" i="19"/>
  <c r="BC62" i="19"/>
  <c r="BJ13" i="19"/>
  <c r="BI13" i="19"/>
  <c r="BH13" i="19"/>
  <c r="BG13" i="19"/>
  <c r="BF13" i="19"/>
  <c r="BE13" i="19"/>
  <c r="BD13" i="19"/>
  <c r="BC13" i="19"/>
  <c r="BK13" i="19"/>
  <c r="BK26" i="19"/>
  <c r="BJ26" i="19"/>
  <c r="BI26" i="19"/>
  <c r="BH26" i="19"/>
  <c r="BG26" i="19"/>
  <c r="BF26" i="19"/>
  <c r="BE26" i="19"/>
  <c r="BD26" i="19"/>
  <c r="BC26" i="19"/>
  <c r="BK38" i="19"/>
  <c r="BJ38" i="19"/>
  <c r="BI38" i="19"/>
  <c r="BH38" i="19"/>
  <c r="BG38" i="19"/>
  <c r="BF38" i="19"/>
  <c r="BE38" i="19"/>
  <c r="BD38" i="19"/>
  <c r="BC38" i="19"/>
  <c r="BK7" i="19"/>
  <c r="BJ7" i="19"/>
  <c r="BI7" i="19"/>
  <c r="BH7" i="19"/>
  <c r="BG7" i="19"/>
  <c r="BF7" i="19"/>
  <c r="BE7" i="19"/>
  <c r="BD7" i="19"/>
  <c r="BC7" i="19"/>
  <c r="BK27" i="19"/>
  <c r="BJ27" i="19"/>
  <c r="BI27" i="19"/>
  <c r="BH27" i="19"/>
  <c r="BG27" i="19"/>
  <c r="BF27" i="19"/>
  <c r="BE27" i="19"/>
  <c r="BD27" i="19"/>
  <c r="BC27" i="19"/>
  <c r="BG42" i="19"/>
  <c r="BF42" i="19"/>
  <c r="BE42" i="19"/>
  <c r="BD42" i="19"/>
  <c r="BC42" i="19"/>
  <c r="BK42" i="19"/>
  <c r="BJ42" i="19"/>
  <c r="BI42" i="19"/>
  <c r="BH42" i="19"/>
  <c r="BK9" i="19"/>
  <c r="BJ9" i="19"/>
  <c r="BI9" i="19"/>
  <c r="BH9" i="19"/>
  <c r="BG9" i="19"/>
  <c r="BF9" i="19"/>
  <c r="BE9" i="19"/>
  <c r="BD9" i="19"/>
  <c r="BC9" i="19"/>
  <c r="BK22" i="19"/>
  <c r="BJ22" i="19"/>
  <c r="BI22" i="19"/>
  <c r="BH22" i="19"/>
  <c r="BG22" i="19"/>
  <c r="BF22" i="19"/>
  <c r="BE22" i="19"/>
  <c r="BD22" i="19"/>
  <c r="BC22" i="19"/>
  <c r="BK46" i="19"/>
  <c r="BJ46" i="19"/>
  <c r="BI46" i="19"/>
  <c r="BH46" i="19"/>
  <c r="BG46" i="19"/>
  <c r="BF46" i="19"/>
  <c r="BE46" i="19"/>
  <c r="BD46" i="19"/>
  <c r="BC46" i="19"/>
  <c r="BI20" i="19"/>
  <c r="BH20" i="19"/>
  <c r="BG20" i="19"/>
  <c r="BF20" i="19"/>
  <c r="BE20" i="19"/>
  <c r="BD20" i="19"/>
  <c r="BC20" i="19"/>
  <c r="BK20" i="19"/>
  <c r="BJ20" i="19"/>
  <c r="BK36" i="19"/>
  <c r="BJ36" i="19"/>
  <c r="BI36" i="19"/>
  <c r="BH36" i="19"/>
  <c r="BG36" i="19"/>
  <c r="BF36" i="19"/>
  <c r="BE36" i="19"/>
  <c r="BD36" i="19"/>
  <c r="BC36" i="19"/>
  <c r="BK52" i="19"/>
  <c r="BJ52" i="19"/>
  <c r="BI52" i="19"/>
  <c r="BH52" i="19"/>
  <c r="BG52" i="19"/>
  <c r="BF52" i="19"/>
  <c r="BE52" i="19"/>
  <c r="BD52" i="19"/>
  <c r="BC52" i="19"/>
  <c r="BD49" i="19"/>
  <c r="BC49" i="19"/>
  <c r="BK49" i="19"/>
  <c r="BJ49" i="19"/>
  <c r="BI49" i="19"/>
  <c r="BH49" i="19"/>
  <c r="BG49" i="19"/>
  <c r="BF49" i="19"/>
  <c r="BE49" i="19"/>
  <c r="AT21" i="19"/>
  <c r="AS21" i="19"/>
  <c r="AR21" i="19"/>
  <c r="AQ21" i="19"/>
  <c r="AP21" i="19"/>
  <c r="AO21" i="19"/>
  <c r="AN21" i="19"/>
  <c r="AM21" i="19"/>
  <c r="AL21" i="19"/>
  <c r="AT25" i="19"/>
  <c r="AS25" i="19"/>
  <c r="AR25" i="19"/>
  <c r="AQ25" i="19"/>
  <c r="AP25" i="19"/>
  <c r="AO25" i="19"/>
  <c r="AN25" i="19"/>
  <c r="AM25" i="19"/>
  <c r="AL25" i="19"/>
  <c r="BF59" i="19"/>
  <c r="BE59" i="19"/>
  <c r="BD59" i="19"/>
  <c r="BC59" i="19"/>
  <c r="BK59" i="19"/>
  <c r="BJ59" i="19"/>
  <c r="BI59" i="19"/>
  <c r="BH59" i="19"/>
  <c r="BG59" i="19"/>
  <c r="BK35" i="19"/>
  <c r="BJ35" i="19"/>
  <c r="BI35" i="19"/>
  <c r="BH35" i="19"/>
  <c r="BG35" i="19"/>
  <c r="BF35" i="19"/>
  <c r="BE35" i="19"/>
  <c r="BD35" i="19"/>
  <c r="BC35" i="19"/>
  <c r="BK39" i="19"/>
  <c r="BJ39" i="19"/>
  <c r="BI39" i="19"/>
  <c r="BH39" i="19"/>
  <c r="BG39" i="19"/>
  <c r="BF39" i="19"/>
  <c r="BE39" i="19"/>
  <c r="BD39" i="19"/>
  <c r="BC39" i="19"/>
  <c r="BA39" i="19"/>
  <c r="BG37" i="19"/>
  <c r="BF37" i="19"/>
  <c r="BE37" i="19"/>
  <c r="BD37" i="19"/>
  <c r="BC37" i="19"/>
  <c r="BK37" i="19"/>
  <c r="BJ37" i="19"/>
  <c r="BI37" i="19"/>
  <c r="BH37" i="19"/>
  <c r="BK61" i="19"/>
  <c r="BJ61" i="19"/>
  <c r="BI61" i="19"/>
  <c r="BH61" i="19"/>
  <c r="BG61" i="19"/>
  <c r="BF61" i="19"/>
  <c r="BE61" i="19"/>
  <c r="BD61" i="19"/>
  <c r="BC61" i="19"/>
  <c r="BB39" i="19"/>
  <c r="BB47" i="19"/>
  <c r="BA47" i="19"/>
  <c r="BB41" i="19"/>
  <c r="AZ14" i="19"/>
  <c r="AX14" i="19"/>
  <c r="BB14" i="19"/>
  <c r="BA23" i="19"/>
  <c r="AZ23" i="19"/>
  <c r="AX23" i="19"/>
  <c r="BA53" i="19"/>
  <c r="BA56" i="19"/>
  <c r="AZ56" i="19"/>
  <c r="AX56" i="19"/>
  <c r="BB2" i="19"/>
  <c r="BA10" i="19"/>
  <c r="AZ10" i="19"/>
  <c r="AX10" i="19"/>
  <c r="BB19" i="19"/>
  <c r="BB57" i="19"/>
  <c r="BA57" i="19"/>
  <c r="BA28" i="19"/>
  <c r="BB28" i="19"/>
  <c r="BA11" i="19"/>
  <c r="AZ11" i="19"/>
  <c r="AX11" i="19"/>
  <c r="BB16" i="19"/>
  <c r="BA16" i="19"/>
  <c r="BB31" i="19"/>
  <c r="BA31" i="19"/>
  <c r="BB54" i="19"/>
  <c r="BA8" i="19"/>
  <c r="BA55" i="19"/>
  <c r="AZ55" i="19"/>
  <c r="AX55" i="19"/>
  <c r="BA44" i="19"/>
  <c r="AZ44" i="19"/>
  <c r="AX44" i="19"/>
  <c r="BB44" i="19"/>
  <c r="BB4" i="19"/>
  <c r="AZ4" i="19"/>
  <c r="AX4" i="19"/>
  <c r="BA4" i="19"/>
  <c r="BA58" i="19"/>
  <c r="AZ58" i="19"/>
  <c r="AX58" i="19"/>
  <c r="BA6" i="19"/>
  <c r="AZ6" i="19"/>
  <c r="AX6" i="19"/>
  <c r="BB6" i="19"/>
  <c r="BB18" i="19"/>
  <c r="AZ18" i="19"/>
  <c r="AX18" i="19"/>
  <c r="BA18" i="19"/>
  <c r="AZ54" i="19"/>
  <c r="AX54" i="19"/>
  <c r="AZ16" i="19"/>
  <c r="AX16" i="19"/>
  <c r="AZ31" i="19"/>
  <c r="AX31" i="19"/>
  <c r="AZ57" i="19"/>
  <c r="AX57" i="19"/>
  <c r="AZ53" i="19"/>
  <c r="AX53" i="19"/>
  <c r="AZ47" i="19"/>
  <c r="AX47" i="19"/>
  <c r="AZ8" i="19"/>
  <c r="AX8" i="19"/>
  <c r="G289" i="14"/>
  <c r="K289" i="14" s="1"/>
  <c r="BB7" i="19"/>
  <c r="BA7" i="19"/>
  <c r="BB61" i="19"/>
  <c r="BA61" i="19"/>
  <c r="AZ61" i="19"/>
  <c r="AX61" i="19"/>
  <c r="BA36" i="19"/>
  <c r="BB36" i="19"/>
  <c r="BB26" i="19"/>
  <c r="BA26" i="19"/>
  <c r="AZ26" i="19"/>
  <c r="AX26" i="19"/>
  <c r="BB27" i="19"/>
  <c r="BA27" i="19"/>
  <c r="AZ27" i="19"/>
  <c r="AX27" i="19"/>
  <c r="BB24" i="19"/>
  <c r="BA24" i="19"/>
  <c r="BA29" i="19"/>
  <c r="BB29" i="19"/>
  <c r="BB22" i="19"/>
  <c r="BA22" i="19"/>
  <c r="AZ22" i="19"/>
  <c r="AX22" i="19"/>
  <c r="BB35" i="19"/>
  <c r="BA35" i="19"/>
  <c r="AZ35" i="19"/>
  <c r="AX35" i="19"/>
  <c r="BA49" i="19"/>
  <c r="AZ49" i="19"/>
  <c r="AX49" i="19"/>
  <c r="BB49" i="19"/>
  <c r="BA50" i="19"/>
  <c r="BB50" i="19"/>
  <c r="BB52" i="19"/>
  <c r="BA52" i="19"/>
  <c r="AZ52" i="19"/>
  <c r="AX52" i="19"/>
  <c r="BB12" i="19"/>
  <c r="BA12" i="19"/>
  <c r="AZ12" i="19"/>
  <c r="AX12" i="19"/>
  <c r="BB32" i="19"/>
  <c r="BA32" i="19"/>
  <c r="BA9" i="19"/>
  <c r="BB9" i="19"/>
  <c r="BA17" i="19"/>
  <c r="BB17" i="19"/>
  <c r="BB59" i="19"/>
  <c r="BA59" i="19"/>
  <c r="AZ59" i="19"/>
  <c r="AX59" i="19"/>
  <c r="BA13" i="19"/>
  <c r="AZ13" i="19"/>
  <c r="AX13" i="19"/>
  <c r="BB13" i="19"/>
  <c r="BB3" i="19"/>
  <c r="BA3" i="19"/>
  <c r="AZ3" i="19"/>
  <c r="AX3" i="19"/>
  <c r="BA37" i="19"/>
  <c r="BB37" i="19"/>
  <c r="AI25" i="19"/>
  <c r="AJ25" i="19"/>
  <c r="AK25" i="19"/>
  <c r="BB62" i="19"/>
  <c r="BA62" i="19"/>
  <c r="AZ62" i="19"/>
  <c r="AX62" i="19"/>
  <c r="BA25" i="19"/>
  <c r="BB25" i="19"/>
  <c r="AZ19" i="19"/>
  <c r="AX19" i="19"/>
  <c r="BB51" i="19"/>
  <c r="BA51" i="19"/>
  <c r="AZ51" i="19"/>
  <c r="AX51" i="19"/>
  <c r="BB33" i="19"/>
  <c r="BA33" i="19"/>
  <c r="AZ39" i="19"/>
  <c r="AX39" i="19"/>
  <c r="AJ21" i="19"/>
  <c r="AK21" i="19"/>
  <c r="AI21" i="19"/>
  <c r="AH21" i="19"/>
  <c r="BB20" i="19"/>
  <c r="BA20" i="19"/>
  <c r="AZ20" i="19"/>
  <c r="AX20" i="19"/>
  <c r="BB38" i="19"/>
  <c r="BA38" i="19"/>
  <c r="BA48" i="19"/>
  <c r="BB48" i="19"/>
  <c r="BB45" i="19"/>
  <c r="BA45" i="19"/>
  <c r="AZ45" i="19"/>
  <c r="AX45" i="19"/>
  <c r="BA21" i="19"/>
  <c r="BB21" i="19"/>
  <c r="BB46" i="19"/>
  <c r="BA46" i="19"/>
  <c r="BB42" i="19"/>
  <c r="BA42" i="19"/>
  <c r="AZ42" i="19"/>
  <c r="AX42" i="19"/>
  <c r="BB5" i="19"/>
  <c r="BA5" i="19"/>
  <c r="AZ5" i="19"/>
  <c r="AX5" i="19"/>
  <c r="AZ41" i="19"/>
  <c r="AX41" i="19"/>
  <c r="BB34" i="19"/>
  <c r="BA34" i="19"/>
  <c r="AZ2" i="19"/>
  <c r="AX2" i="19"/>
  <c r="BB30" i="19"/>
  <c r="BA30" i="19"/>
  <c r="AZ30" i="19"/>
  <c r="AX30" i="19"/>
  <c r="BA40" i="19"/>
  <c r="AZ40" i="19"/>
  <c r="AX40" i="19"/>
  <c r="AZ28" i="19"/>
  <c r="AX28" i="19"/>
  <c r="BB15" i="19"/>
  <c r="BA15" i="19"/>
  <c r="AZ15" i="19"/>
  <c r="AX15" i="19"/>
  <c r="BA60" i="19"/>
  <c r="AZ60" i="19"/>
  <c r="AX60" i="19"/>
  <c r="BB60" i="19"/>
  <c r="BF43" i="19"/>
  <c r="BE43" i="19"/>
  <c r="BD43" i="19"/>
  <c r="BC43" i="19"/>
  <c r="AT65" i="19"/>
  <c r="AS65" i="19"/>
  <c r="AR65" i="19"/>
  <c r="AQ65" i="19"/>
  <c r="AP65" i="19"/>
  <c r="AO65" i="19"/>
  <c r="AN65" i="19"/>
  <c r="AM65" i="19"/>
  <c r="AL65" i="19"/>
  <c r="AU35" i="19"/>
  <c r="AU68" i="19"/>
  <c r="AU34" i="19"/>
  <c r="AU37" i="19"/>
  <c r="AU67" i="19"/>
  <c r="AU163" i="19"/>
  <c r="BL69" i="19"/>
  <c r="AU132" i="19"/>
  <c r="AU142" i="19"/>
  <c r="AU111" i="19"/>
  <c r="AU162" i="19"/>
  <c r="AU121" i="19"/>
  <c r="AU150" i="19"/>
  <c r="AU149" i="19"/>
  <c r="AU110" i="19"/>
  <c r="AU78" i="19"/>
  <c r="AU28" i="19"/>
  <c r="AU43" i="19"/>
  <c r="AU76" i="19"/>
  <c r="AU42" i="19"/>
  <c r="AU45" i="19"/>
  <c r="AU75" i="19"/>
  <c r="AU155" i="19"/>
  <c r="AU156" i="19"/>
  <c r="AU124" i="19"/>
  <c r="AU135" i="19"/>
  <c r="AU103" i="19"/>
  <c r="AU146" i="19"/>
  <c r="AU116" i="19"/>
  <c r="AU113" i="19"/>
  <c r="AU134" i="19"/>
  <c r="AU102" i="19"/>
  <c r="AU70" i="19"/>
  <c r="AU36" i="19"/>
  <c r="AU23" i="19"/>
  <c r="AU64" i="19"/>
  <c r="AU46" i="19"/>
  <c r="AU55" i="19"/>
  <c r="BL72" i="19"/>
  <c r="AU152" i="19"/>
  <c r="BL66" i="19"/>
  <c r="AU115" i="19"/>
  <c r="AU141" i="19"/>
  <c r="BL70" i="19"/>
  <c r="AU154" i="19"/>
  <c r="AU98" i="19"/>
  <c r="AU58" i="19"/>
  <c r="AU57" i="19"/>
  <c r="AU89" i="19"/>
  <c r="AU39" i="19"/>
  <c r="AU84" i="19"/>
  <c r="AU96" i="19"/>
  <c r="AU71" i="19"/>
  <c r="AU147" i="19"/>
  <c r="AU140" i="19"/>
  <c r="AU139" i="19"/>
  <c r="AU95" i="19"/>
  <c r="AU129" i="19"/>
  <c r="AU145" i="19"/>
  <c r="AU126" i="19"/>
  <c r="AU86" i="19"/>
  <c r="AU32" i="19"/>
  <c r="AU69" i="19"/>
  <c r="AU101" i="19"/>
  <c r="AU47" i="19"/>
  <c r="AU88" i="19"/>
  <c r="AU100" i="19"/>
  <c r="AU79" i="19"/>
  <c r="AU143" i="19"/>
  <c r="AU136" i="19"/>
  <c r="AU131" i="19"/>
  <c r="AU91" i="19"/>
  <c r="AU125" i="19"/>
  <c r="AU109" i="19"/>
  <c r="AU122" i="19"/>
  <c r="AU82" i="19"/>
  <c r="AU40" i="19"/>
  <c r="AU73" i="19"/>
  <c r="AU108" i="19"/>
  <c r="AU22" i="19"/>
  <c r="AU60" i="19"/>
  <c r="AU38" i="19"/>
  <c r="AU53" i="19"/>
  <c r="BL68" i="19"/>
  <c r="AU160" i="19"/>
  <c r="BL73" i="19"/>
  <c r="AU119" i="19"/>
  <c r="AU157" i="19"/>
  <c r="BL77" i="19"/>
  <c r="BL71" i="19"/>
  <c r="AU106" i="19"/>
  <c r="AU62" i="19"/>
  <c r="AU52" i="19"/>
  <c r="AU85" i="19"/>
  <c r="AU51" i="19"/>
  <c r="AU41" i="19"/>
  <c r="BL76" i="19"/>
  <c r="AU127" i="19"/>
  <c r="AU117" i="19"/>
  <c r="AU118" i="19"/>
  <c r="AU44" i="19"/>
  <c r="AU56" i="19"/>
  <c r="AU49" i="19"/>
  <c r="BL65" i="19"/>
  <c r="AU123" i="19"/>
  <c r="AU112" i="19"/>
  <c r="AU114" i="19"/>
  <c r="AU48" i="19"/>
  <c r="AU30" i="19"/>
  <c r="BL64" i="19"/>
  <c r="AU120" i="19"/>
  <c r="BL67" i="19"/>
  <c r="BL63" i="19"/>
  <c r="AU66" i="19"/>
  <c r="AU81" i="19"/>
  <c r="AU31" i="19"/>
  <c r="AU92" i="19"/>
  <c r="AU151" i="19"/>
  <c r="AU153" i="19"/>
  <c r="AU133" i="19"/>
  <c r="AU130" i="19"/>
  <c r="AU24" i="19"/>
  <c r="AU97" i="19"/>
  <c r="AU50" i="19"/>
  <c r="AU158" i="19"/>
  <c r="AU138" i="19"/>
  <c r="AU93" i="19"/>
  <c r="AU33" i="19"/>
  <c r="AU59" i="19"/>
  <c r="AU107" i="19"/>
  <c r="AU94" i="19"/>
  <c r="AU63" i="19"/>
  <c r="AU99" i="19"/>
  <c r="AU90" i="19"/>
  <c r="AU87" i="19"/>
  <c r="AU83" i="19"/>
  <c r="BL75" i="19"/>
  <c r="BL74" i="19"/>
  <c r="AU74" i="19"/>
  <c r="AU27" i="19"/>
  <c r="AU159" i="19"/>
  <c r="AU137" i="19"/>
  <c r="AU54" i="19"/>
  <c r="AU26" i="19"/>
  <c r="AU29" i="19"/>
  <c r="AU104" i="19"/>
  <c r="AU128" i="19"/>
  <c r="AU105" i="19"/>
  <c r="AU77" i="19"/>
  <c r="AT61" i="19"/>
  <c r="AS61" i="19"/>
  <c r="AR61" i="19"/>
  <c r="AQ61" i="19"/>
  <c r="AP61" i="19"/>
  <c r="AO61" i="19"/>
  <c r="AN61" i="19"/>
  <c r="AM61" i="19"/>
  <c r="AL61" i="19"/>
  <c r="F13" i="5"/>
  <c r="AP161" i="19"/>
  <c r="AO161" i="19"/>
  <c r="AN161" i="19"/>
  <c r="AM161" i="19"/>
  <c r="AL161" i="19"/>
  <c r="AT164" i="19"/>
  <c r="AS164" i="19"/>
  <c r="AR164" i="19"/>
  <c r="AQ164" i="19"/>
  <c r="AP164" i="19"/>
  <c r="AO164" i="19"/>
  <c r="AN164" i="19"/>
  <c r="AM164" i="19"/>
  <c r="AL164" i="19"/>
  <c r="AU144" i="19"/>
  <c r="AT148" i="19"/>
  <c r="AS148" i="19"/>
  <c r="AR148" i="19"/>
  <c r="AQ148" i="19"/>
  <c r="AP148" i="19"/>
  <c r="AO148" i="19"/>
  <c r="AN148" i="19"/>
  <c r="AM148" i="19"/>
  <c r="AL148" i="19"/>
  <c r="AS80" i="19"/>
  <c r="AR80" i="19"/>
  <c r="AQ80" i="19"/>
  <c r="AP80" i="19"/>
  <c r="AO80" i="19"/>
  <c r="AN80" i="19"/>
  <c r="AM80" i="19"/>
  <c r="AL80" i="19"/>
  <c r="J43" i="10"/>
  <c r="AT72" i="19"/>
  <c r="AS72" i="19"/>
  <c r="AR72" i="19"/>
  <c r="AQ72" i="19"/>
  <c r="AP72" i="19"/>
  <c r="AO72" i="19"/>
  <c r="AN72" i="19"/>
  <c r="AM72" i="19"/>
  <c r="AL72" i="19"/>
  <c r="K75" i="10"/>
  <c r="G32" i="7"/>
  <c r="J32" i="7"/>
  <c r="P32" i="7"/>
  <c r="R32" i="7" s="1"/>
  <c r="D16" i="7"/>
  <c r="D19" i="7" s="1"/>
  <c r="I154" i="9"/>
  <c r="J154" i="9"/>
  <c r="L154" i="9"/>
  <c r="K154" i="9"/>
  <c r="H154" i="9"/>
  <c r="F154" i="9"/>
  <c r="K107" i="10"/>
  <c r="D15" i="4"/>
  <c r="C19" i="4"/>
  <c r="P21" i="4"/>
  <c r="R21" i="4"/>
  <c r="G21" i="4"/>
  <c r="J21" i="4"/>
  <c r="K204" i="3"/>
  <c r="L204" i="3"/>
  <c r="G204" i="3"/>
  <c r="K220" i="3"/>
  <c r="L220" i="3"/>
  <c r="G220" i="3"/>
  <c r="K139" i="10"/>
  <c r="J147" i="3"/>
  <c r="H147" i="3"/>
  <c r="I147" i="3"/>
  <c r="F147" i="3"/>
  <c r="G92" i="11"/>
  <c r="I92" i="11"/>
  <c r="G74" i="11"/>
  <c r="H74" i="11"/>
  <c r="L168" i="13"/>
  <c r="K168" i="13"/>
  <c r="G168" i="13"/>
  <c r="G133" i="13"/>
  <c r="L133" i="13"/>
  <c r="K133" i="13"/>
  <c r="G31" i="1"/>
  <c r="J31" i="1"/>
  <c r="P31" i="1"/>
  <c r="L269" i="3"/>
  <c r="G269" i="3"/>
  <c r="K269" i="3"/>
  <c r="K275" i="9"/>
  <c r="L275" i="9"/>
  <c r="G275" i="9"/>
  <c r="K273" i="9"/>
  <c r="G273" i="9"/>
  <c r="L273" i="9"/>
  <c r="L238" i="3"/>
  <c r="K238" i="3"/>
  <c r="G238" i="3"/>
  <c r="L261" i="3"/>
  <c r="G261" i="3"/>
  <c r="K261" i="3"/>
  <c r="G32" i="4"/>
  <c r="J32" i="4"/>
  <c r="P32" i="4"/>
  <c r="R32" i="4"/>
  <c r="G24" i="4"/>
  <c r="J24" i="4"/>
  <c r="P24" i="4"/>
  <c r="R24" i="4"/>
  <c r="P27" i="4"/>
  <c r="R27" i="4"/>
  <c r="G33" i="4"/>
  <c r="J33" i="4"/>
  <c r="P33" i="4"/>
  <c r="R33" i="4"/>
  <c r="L144" i="3"/>
  <c r="K144" i="3"/>
  <c r="G158" i="3"/>
  <c r="K158" i="3"/>
  <c r="H162" i="3"/>
  <c r="I162" i="3"/>
  <c r="J162" i="3"/>
  <c r="F162" i="3"/>
  <c r="K162" i="3"/>
  <c r="K185" i="3"/>
  <c r="I204" i="3"/>
  <c r="H204" i="3"/>
  <c r="J204" i="3"/>
  <c r="F204" i="3"/>
  <c r="L208" i="3"/>
  <c r="K208" i="3"/>
  <c r="I245" i="3"/>
  <c r="H245" i="3"/>
  <c r="F245" i="3"/>
  <c r="K278" i="3"/>
  <c r="G278" i="3"/>
  <c r="G294" i="3"/>
  <c r="K294" i="3"/>
  <c r="K310" i="3"/>
  <c r="G310" i="3"/>
  <c r="G326" i="3"/>
  <c r="K326" i="3"/>
  <c r="P43" i="4"/>
  <c r="R43" i="4"/>
  <c r="G43" i="4"/>
  <c r="K259" i="9"/>
  <c r="L259" i="9"/>
  <c r="G259" i="9"/>
  <c r="G257" i="9"/>
  <c r="L257" i="9"/>
  <c r="N12" i="9"/>
  <c r="H21" i="9"/>
  <c r="G41" i="4"/>
  <c r="J41" i="4"/>
  <c r="P41" i="4"/>
  <c r="R41" i="4"/>
  <c r="R37" i="4"/>
  <c r="P23" i="4"/>
  <c r="G23" i="4"/>
  <c r="J23" i="4"/>
  <c r="K147" i="3"/>
  <c r="G147" i="3"/>
  <c r="L257" i="3"/>
  <c r="I257" i="3"/>
  <c r="H257" i="3"/>
  <c r="L265" i="3"/>
  <c r="F265" i="3"/>
  <c r="I265" i="3"/>
  <c r="H265" i="3"/>
  <c r="J265" i="3"/>
  <c r="J38" i="7"/>
  <c r="K291" i="9"/>
  <c r="L291" i="9"/>
  <c r="G291" i="9"/>
  <c r="G289" i="9"/>
  <c r="L289" i="9"/>
  <c r="F163" i="9"/>
  <c r="J163" i="9"/>
  <c r="L163" i="9"/>
  <c r="H163" i="9"/>
  <c r="K163" i="9"/>
  <c r="I163" i="9"/>
  <c r="K117" i="3"/>
  <c r="L117" i="3"/>
  <c r="F117" i="3"/>
  <c r="I117" i="3"/>
  <c r="J117" i="3"/>
  <c r="K85" i="3"/>
  <c r="L85" i="3"/>
  <c r="F85" i="3"/>
  <c r="I85" i="3"/>
  <c r="J85" i="3"/>
  <c r="I53" i="3"/>
  <c r="K53" i="3"/>
  <c r="L53" i="3"/>
  <c r="F53" i="3"/>
  <c r="J53" i="3"/>
  <c r="H94" i="11"/>
  <c r="G39" i="11"/>
  <c r="H39" i="11"/>
  <c r="G31" i="11"/>
  <c r="H31" i="11"/>
  <c r="K294" i="13"/>
  <c r="L294" i="13"/>
  <c r="G294" i="13"/>
  <c r="G145" i="13"/>
  <c r="K145" i="13"/>
  <c r="L145" i="13"/>
  <c r="G30" i="1"/>
  <c r="J30" i="1"/>
  <c r="F257" i="3"/>
  <c r="G40" i="4"/>
  <c r="J40" i="4"/>
  <c r="P40" i="4"/>
  <c r="R40" i="4"/>
  <c r="G36" i="4"/>
  <c r="J36" i="4"/>
  <c r="P36" i="4"/>
  <c r="R31" i="4"/>
  <c r="P22" i="4"/>
  <c r="G22" i="4"/>
  <c r="J22" i="4"/>
  <c r="I173" i="3"/>
  <c r="J173" i="3"/>
  <c r="H173" i="3"/>
  <c r="H181" i="3"/>
  <c r="I181" i="3"/>
  <c r="F181" i="3"/>
  <c r="I196" i="3"/>
  <c r="J196" i="3"/>
  <c r="H196" i="3"/>
  <c r="L200" i="3"/>
  <c r="K200" i="3"/>
  <c r="G200" i="3"/>
  <c r="J211" i="3"/>
  <c r="I211" i="3"/>
  <c r="K211" i="3"/>
  <c r="H211" i="3"/>
  <c r="K257" i="3"/>
  <c r="K265" i="3"/>
  <c r="K307" i="9"/>
  <c r="L307" i="9"/>
  <c r="G307" i="9"/>
  <c r="L168" i="9"/>
  <c r="H168" i="9"/>
  <c r="J168" i="9"/>
  <c r="I168" i="9"/>
  <c r="F168" i="9"/>
  <c r="F135" i="3"/>
  <c r="H135" i="3"/>
  <c r="L135" i="3"/>
  <c r="K135" i="3"/>
  <c r="J135" i="3"/>
  <c r="I122" i="3"/>
  <c r="F122" i="3"/>
  <c r="J122" i="3"/>
  <c r="H122" i="3"/>
  <c r="F103" i="3"/>
  <c r="H103" i="3"/>
  <c r="K103" i="3"/>
  <c r="L103" i="3"/>
  <c r="J103" i="3"/>
  <c r="I90" i="3"/>
  <c r="F90" i="3"/>
  <c r="J90" i="3"/>
  <c r="H90" i="3"/>
  <c r="K90" i="3"/>
  <c r="F71" i="3"/>
  <c r="H71" i="3"/>
  <c r="K71" i="3"/>
  <c r="L71" i="3"/>
  <c r="J71" i="3"/>
  <c r="I58" i="3"/>
  <c r="F58" i="3"/>
  <c r="J58" i="3"/>
  <c r="H58" i="3"/>
  <c r="K58" i="3"/>
  <c r="F39" i="3"/>
  <c r="H39" i="3"/>
  <c r="L39" i="3"/>
  <c r="K39" i="3"/>
  <c r="J39" i="3"/>
  <c r="F26" i="3"/>
  <c r="J26" i="3"/>
  <c r="H26" i="3"/>
  <c r="I26" i="3"/>
  <c r="K26" i="3"/>
  <c r="G61" i="3"/>
  <c r="L61" i="3"/>
  <c r="K61" i="3"/>
  <c r="R46" i="4"/>
  <c r="J257" i="3"/>
  <c r="K148" i="3"/>
  <c r="L148" i="3"/>
  <c r="G148" i="3"/>
  <c r="G166" i="3"/>
  <c r="K166" i="3"/>
  <c r="L166" i="3"/>
  <c r="L181" i="3"/>
  <c r="G181" i="3"/>
  <c r="K181" i="3"/>
  <c r="F191" i="3"/>
  <c r="I191" i="3"/>
  <c r="K191" i="3"/>
  <c r="L191" i="3"/>
  <c r="J191" i="3"/>
  <c r="L216" i="3"/>
  <c r="K216" i="3"/>
  <c r="I226" i="3"/>
  <c r="J226" i="3"/>
  <c r="L226" i="3"/>
  <c r="H226" i="3"/>
  <c r="K226" i="3"/>
  <c r="I249" i="3"/>
  <c r="J249" i="3"/>
  <c r="F249" i="3"/>
  <c r="L249" i="3"/>
  <c r="K272" i="3"/>
  <c r="L272" i="3"/>
  <c r="G272" i="3"/>
  <c r="K288" i="3"/>
  <c r="L288" i="3"/>
  <c r="G288" i="3"/>
  <c r="K304" i="3"/>
  <c r="L304" i="3"/>
  <c r="G304" i="3"/>
  <c r="K320" i="3"/>
  <c r="L320" i="3"/>
  <c r="G320" i="3"/>
  <c r="F43" i="8"/>
  <c r="H43" i="8" s="1"/>
  <c r="I43" i="8"/>
  <c r="J43" i="8" s="1"/>
  <c r="G45" i="4"/>
  <c r="J45" i="4"/>
  <c r="P45" i="4"/>
  <c r="R45" i="4"/>
  <c r="G41" i="8"/>
  <c r="K323" i="9"/>
  <c r="L323" i="9"/>
  <c r="G323" i="9"/>
  <c r="G321" i="9"/>
  <c r="L321" i="9"/>
  <c r="K177" i="9"/>
  <c r="J177" i="9"/>
  <c r="L177" i="9"/>
  <c r="I177" i="9"/>
  <c r="H177" i="9"/>
  <c r="F177" i="9"/>
  <c r="F172" i="9"/>
  <c r="I172" i="9"/>
  <c r="J172" i="9"/>
  <c r="L172" i="9"/>
  <c r="K172" i="9"/>
  <c r="K146" i="9"/>
  <c r="L146" i="9"/>
  <c r="G146" i="9"/>
  <c r="G82" i="9"/>
  <c r="G155" i="3"/>
  <c r="L147" i="3"/>
  <c r="R39" i="4"/>
  <c r="M12" i="5"/>
  <c r="M13" i="5"/>
  <c r="F199" i="3"/>
  <c r="J199" i="3"/>
  <c r="I199" i="3"/>
  <c r="K199" i="3"/>
  <c r="H199" i="3"/>
  <c r="I212" i="3"/>
  <c r="H212" i="3"/>
  <c r="J212" i="3"/>
  <c r="F212" i="3"/>
  <c r="G230" i="3"/>
  <c r="K230" i="3"/>
  <c r="H234" i="3"/>
  <c r="I234" i="3"/>
  <c r="K234" i="3"/>
  <c r="F234" i="3"/>
  <c r="L281" i="3"/>
  <c r="I281" i="3"/>
  <c r="J281" i="3"/>
  <c r="F281" i="3"/>
  <c r="H281" i="3"/>
  <c r="L297" i="3"/>
  <c r="I297" i="3"/>
  <c r="F297" i="3"/>
  <c r="H297" i="3"/>
  <c r="J297" i="3"/>
  <c r="L313" i="3"/>
  <c r="I313" i="3"/>
  <c r="J313" i="3"/>
  <c r="F313" i="3"/>
  <c r="H313" i="3"/>
  <c r="L329" i="3"/>
  <c r="I329" i="3"/>
  <c r="F329" i="3"/>
  <c r="H329" i="3"/>
  <c r="J329" i="3"/>
  <c r="M13" i="8"/>
  <c r="M12" i="8"/>
  <c r="K339" i="9"/>
  <c r="L339" i="9"/>
  <c r="G339" i="9"/>
  <c r="L189" i="3"/>
  <c r="G189" i="3"/>
  <c r="K189" i="3"/>
  <c r="J203" i="3"/>
  <c r="I203" i="3"/>
  <c r="L203" i="3"/>
  <c r="H203" i="3"/>
  <c r="K212" i="3"/>
  <c r="L212" i="3"/>
  <c r="G212" i="3"/>
  <c r="J219" i="3"/>
  <c r="H219" i="3"/>
  <c r="I219" i="3"/>
  <c r="F219" i="3"/>
  <c r="L234" i="3"/>
  <c r="H253" i="3"/>
  <c r="J253" i="3"/>
  <c r="I253" i="3"/>
  <c r="F253" i="3"/>
  <c r="F271" i="3"/>
  <c r="J271" i="3"/>
  <c r="I271" i="3"/>
  <c r="L271" i="3"/>
  <c r="K271" i="3"/>
  <c r="H271" i="3"/>
  <c r="K281" i="3"/>
  <c r="F287" i="3"/>
  <c r="J287" i="3"/>
  <c r="I287" i="3"/>
  <c r="K287" i="3"/>
  <c r="L287" i="3"/>
  <c r="H287" i="3"/>
  <c r="K297" i="3"/>
  <c r="F303" i="3"/>
  <c r="J303" i="3"/>
  <c r="I303" i="3"/>
  <c r="L303" i="3"/>
  <c r="K303" i="3"/>
  <c r="H303" i="3"/>
  <c r="K313" i="3"/>
  <c r="F319" i="3"/>
  <c r="J319" i="3"/>
  <c r="I319" i="3"/>
  <c r="K319" i="3"/>
  <c r="L319" i="3"/>
  <c r="H319" i="3"/>
  <c r="K329" i="3"/>
  <c r="J42" i="4"/>
  <c r="C11" i="4"/>
  <c r="K209" i="9"/>
  <c r="J209" i="9"/>
  <c r="L209" i="9"/>
  <c r="H209" i="9"/>
  <c r="F209" i="9"/>
  <c r="I209" i="9"/>
  <c r="F181" i="9"/>
  <c r="K181" i="9"/>
  <c r="J181" i="9"/>
  <c r="L181" i="9"/>
  <c r="I181" i="9"/>
  <c r="H181" i="9"/>
  <c r="L196" i="9"/>
  <c r="G196" i="9"/>
  <c r="K196" i="9"/>
  <c r="P25" i="4"/>
  <c r="G25" i="4"/>
  <c r="J25" i="4"/>
  <c r="I154" i="3"/>
  <c r="L154" i="3"/>
  <c r="H154" i="3"/>
  <c r="I177" i="3"/>
  <c r="J177" i="3"/>
  <c r="F177" i="3"/>
  <c r="L177" i="3"/>
  <c r="L185" i="3"/>
  <c r="I185" i="3"/>
  <c r="J185" i="3"/>
  <c r="F185" i="3"/>
  <c r="H185" i="3"/>
  <c r="G227" i="3"/>
  <c r="L227" i="3"/>
  <c r="K227" i="3"/>
  <c r="L253" i="3"/>
  <c r="G253" i="3"/>
  <c r="K253" i="3"/>
  <c r="F263" i="3"/>
  <c r="I263" i="3"/>
  <c r="K263" i="3"/>
  <c r="J263" i="3"/>
  <c r="K13" i="8"/>
  <c r="K12" i="8"/>
  <c r="G21" i="7"/>
  <c r="D15" i="7"/>
  <c r="C19" i="7" s="1"/>
  <c r="E12" i="8"/>
  <c r="E13" i="8"/>
  <c r="M12" i="9"/>
  <c r="O12" i="9"/>
  <c r="L228" i="9"/>
  <c r="G228" i="9"/>
  <c r="K228" i="9"/>
  <c r="L197" i="3"/>
  <c r="G197" i="3"/>
  <c r="I13" i="5"/>
  <c r="F149" i="9"/>
  <c r="I149" i="9"/>
  <c r="K149" i="9"/>
  <c r="J149" i="9"/>
  <c r="I145" i="3"/>
  <c r="I159" i="3"/>
  <c r="L164" i="3"/>
  <c r="L168" i="3"/>
  <c r="I171" i="3"/>
  <c r="L173" i="3"/>
  <c r="G173" i="3"/>
  <c r="H175" i="3"/>
  <c r="K177" i="3"/>
  <c r="I186" i="3"/>
  <c r="F187" i="3"/>
  <c r="K196" i="3"/>
  <c r="F202" i="3"/>
  <c r="I205" i="3"/>
  <c r="F210" i="3"/>
  <c r="I213" i="3"/>
  <c r="I217" i="3"/>
  <c r="I231" i="3"/>
  <c r="L236" i="3"/>
  <c r="L240" i="3"/>
  <c r="I243" i="3"/>
  <c r="L245" i="3"/>
  <c r="G245" i="3"/>
  <c r="H247" i="3"/>
  <c r="K249" i="3"/>
  <c r="F252" i="3"/>
  <c r="I258" i="3"/>
  <c r="F259" i="3"/>
  <c r="I266" i="3"/>
  <c r="F267" i="3"/>
  <c r="F283" i="3"/>
  <c r="F299" i="3"/>
  <c r="F315" i="3"/>
  <c r="L12" i="8"/>
  <c r="H337" i="9"/>
  <c r="I337" i="9"/>
  <c r="J337" i="9"/>
  <c r="F337" i="9"/>
  <c r="H321" i="9"/>
  <c r="I321" i="9"/>
  <c r="J321" i="9"/>
  <c r="F321" i="9"/>
  <c r="H305" i="9"/>
  <c r="I305" i="9"/>
  <c r="J305" i="9"/>
  <c r="F305" i="9"/>
  <c r="H289" i="9"/>
  <c r="I289" i="9"/>
  <c r="J289" i="9"/>
  <c r="F289" i="9"/>
  <c r="H273" i="9"/>
  <c r="I273" i="9"/>
  <c r="J273" i="9"/>
  <c r="F273" i="9"/>
  <c r="H257" i="9"/>
  <c r="I257" i="9"/>
  <c r="J257" i="9"/>
  <c r="F257" i="9"/>
  <c r="F208" i="9"/>
  <c r="I208" i="9"/>
  <c r="L208" i="9"/>
  <c r="H208" i="9"/>
  <c r="J208" i="9"/>
  <c r="I204" i="9"/>
  <c r="J204" i="9"/>
  <c r="L204" i="9"/>
  <c r="I200" i="9"/>
  <c r="H200" i="9"/>
  <c r="J200" i="9"/>
  <c r="F195" i="9"/>
  <c r="J195" i="9"/>
  <c r="L195" i="9"/>
  <c r="H195" i="9"/>
  <c r="I186" i="9"/>
  <c r="J186" i="9"/>
  <c r="L186" i="9"/>
  <c r="K186" i="9"/>
  <c r="G48" i="11"/>
  <c r="H48" i="11"/>
  <c r="L145" i="3"/>
  <c r="J148" i="3"/>
  <c r="K152" i="3"/>
  <c r="L156" i="3"/>
  <c r="J159" i="3"/>
  <c r="H164" i="3"/>
  <c r="L165" i="3"/>
  <c r="G165" i="3"/>
  <c r="H171" i="3"/>
  <c r="H186" i="3"/>
  <c r="G192" i="3"/>
  <c r="L217" i="3"/>
  <c r="J220" i="3"/>
  <c r="K224" i="3"/>
  <c r="L228" i="3"/>
  <c r="J231" i="3"/>
  <c r="H236" i="3"/>
  <c r="L237" i="3"/>
  <c r="G237" i="3"/>
  <c r="H243" i="3"/>
  <c r="H258" i="3"/>
  <c r="H266" i="3"/>
  <c r="L276" i="3"/>
  <c r="L292" i="3"/>
  <c r="L308" i="3"/>
  <c r="L324" i="3"/>
  <c r="P44" i="4"/>
  <c r="R44" i="4"/>
  <c r="L12" i="9"/>
  <c r="I225" i="9"/>
  <c r="J225" i="9"/>
  <c r="L225" i="9"/>
  <c r="K225" i="9"/>
  <c r="F225" i="9"/>
  <c r="F85" i="9"/>
  <c r="I85" i="9"/>
  <c r="K85" i="9"/>
  <c r="J85" i="9"/>
  <c r="G102" i="11"/>
  <c r="I102" i="11"/>
  <c r="G58" i="11"/>
  <c r="H58" i="11"/>
  <c r="G52" i="11"/>
  <c r="H52" i="11"/>
  <c r="K163" i="3"/>
  <c r="J261" i="3"/>
  <c r="L215" i="3"/>
  <c r="K190" i="3"/>
  <c r="F145" i="3"/>
  <c r="I143" i="3"/>
  <c r="J151" i="3"/>
  <c r="I155" i="3"/>
  <c r="H156" i="3"/>
  <c r="L157" i="3"/>
  <c r="G157" i="3"/>
  <c r="H159" i="3"/>
  <c r="K161" i="3"/>
  <c r="F164" i="3"/>
  <c r="I170" i="3"/>
  <c r="F171" i="3"/>
  <c r="K180" i="3"/>
  <c r="F186" i="3"/>
  <c r="I189" i="3"/>
  <c r="I193" i="3"/>
  <c r="G196" i="3"/>
  <c r="L201" i="3"/>
  <c r="I207" i="3"/>
  <c r="L209" i="3"/>
  <c r="I215" i="3"/>
  <c r="J223" i="3"/>
  <c r="I227" i="3"/>
  <c r="H228" i="3"/>
  <c r="L229" i="3"/>
  <c r="G229" i="3"/>
  <c r="H231" i="3"/>
  <c r="K233" i="3"/>
  <c r="F236" i="3"/>
  <c r="I242" i="3"/>
  <c r="F243" i="3"/>
  <c r="K252" i="3"/>
  <c r="F258" i="3"/>
  <c r="I261" i="3"/>
  <c r="F266" i="3"/>
  <c r="I269" i="3"/>
  <c r="I275" i="3"/>
  <c r="L277" i="3"/>
  <c r="F279" i="3"/>
  <c r="J279" i="3"/>
  <c r="I285" i="3"/>
  <c r="I291" i="3"/>
  <c r="L293" i="3"/>
  <c r="F295" i="3"/>
  <c r="J295" i="3"/>
  <c r="I301" i="3"/>
  <c r="I307" i="3"/>
  <c r="L309" i="3"/>
  <c r="F311" i="3"/>
  <c r="J311" i="3"/>
  <c r="I317" i="3"/>
  <c r="I323" i="3"/>
  <c r="L325" i="3"/>
  <c r="F327" i="3"/>
  <c r="J327" i="3"/>
  <c r="U21" i="7"/>
  <c r="P23" i="7"/>
  <c r="R23" i="7" s="1"/>
  <c r="D13" i="8"/>
  <c r="D13" i="5"/>
  <c r="K113" i="9"/>
  <c r="J113" i="9"/>
  <c r="L113" i="9"/>
  <c r="H113" i="9"/>
  <c r="I113" i="9"/>
  <c r="F108" i="9"/>
  <c r="I108" i="9"/>
  <c r="J108" i="9"/>
  <c r="L108" i="9"/>
  <c r="L104" i="9"/>
  <c r="H104" i="9"/>
  <c r="J104" i="9"/>
  <c r="F99" i="9"/>
  <c r="J99" i="9"/>
  <c r="L99" i="9"/>
  <c r="H99" i="9"/>
  <c r="I90" i="9"/>
  <c r="J90" i="9"/>
  <c r="L90" i="9"/>
  <c r="K90" i="9"/>
  <c r="L200" i="9"/>
  <c r="K114" i="9"/>
  <c r="L114" i="9"/>
  <c r="G114" i="9"/>
  <c r="G50" i="9"/>
  <c r="G84" i="3"/>
  <c r="L84" i="3"/>
  <c r="K84" i="3"/>
  <c r="J143" i="3"/>
  <c r="H148" i="3"/>
  <c r="L149" i="3"/>
  <c r="G149" i="3"/>
  <c r="H155" i="3"/>
  <c r="H170" i="3"/>
  <c r="H189" i="3"/>
  <c r="L193" i="3"/>
  <c r="K197" i="3"/>
  <c r="J207" i="3"/>
  <c r="J215" i="3"/>
  <c r="H220" i="3"/>
  <c r="L221" i="3"/>
  <c r="G221" i="3"/>
  <c r="H227" i="3"/>
  <c r="H242" i="3"/>
  <c r="H275" i="3"/>
  <c r="H285" i="3"/>
  <c r="H291" i="3"/>
  <c r="H301" i="3"/>
  <c r="H307" i="3"/>
  <c r="H317" i="3"/>
  <c r="H323" i="3"/>
  <c r="F13" i="8"/>
  <c r="L13" i="5"/>
  <c r="L12" i="5"/>
  <c r="I24" i="5"/>
  <c r="J24" i="5" s="1"/>
  <c r="K331" i="9"/>
  <c r="L331" i="9"/>
  <c r="G331" i="9"/>
  <c r="K315" i="9"/>
  <c r="L315" i="9"/>
  <c r="G315" i="9"/>
  <c r="K299" i="9"/>
  <c r="L299" i="9"/>
  <c r="G299" i="9"/>
  <c r="K283" i="9"/>
  <c r="L283" i="9"/>
  <c r="G283" i="9"/>
  <c r="K267" i="9"/>
  <c r="L267" i="9"/>
  <c r="G267" i="9"/>
  <c r="K251" i="9"/>
  <c r="L251" i="9"/>
  <c r="G251" i="9"/>
  <c r="F238" i="9"/>
  <c r="I238" i="9"/>
  <c r="F117" i="9"/>
  <c r="K117" i="9"/>
  <c r="J117" i="9"/>
  <c r="I49" i="9"/>
  <c r="K242" i="9"/>
  <c r="L242" i="9"/>
  <c r="G242" i="9"/>
  <c r="K210" i="9"/>
  <c r="L210" i="9"/>
  <c r="G210" i="9"/>
  <c r="K178" i="9"/>
  <c r="L178" i="9"/>
  <c r="G178" i="9"/>
  <c r="K207" i="3"/>
  <c r="K159" i="3"/>
  <c r="K143" i="3"/>
  <c r="K246" i="3"/>
  <c r="L207" i="3"/>
  <c r="L143" i="3"/>
  <c r="H143" i="3"/>
  <c r="K145" i="3"/>
  <c r="F148" i="3"/>
  <c r="F155" i="3"/>
  <c r="K164" i="3"/>
  <c r="J188" i="3"/>
  <c r="H193" i="3"/>
  <c r="L196" i="3"/>
  <c r="L205" i="3"/>
  <c r="G205" i="3"/>
  <c r="H207" i="3"/>
  <c r="L213" i="3"/>
  <c r="G213" i="3"/>
  <c r="H215" i="3"/>
  <c r="K217" i="3"/>
  <c r="F220" i="3"/>
  <c r="F227" i="3"/>
  <c r="K236" i="3"/>
  <c r="J260" i="3"/>
  <c r="J268" i="3"/>
  <c r="F275" i="3"/>
  <c r="F291" i="3"/>
  <c r="F307" i="3"/>
  <c r="F323" i="3"/>
  <c r="U6" i="7"/>
  <c r="P25" i="7"/>
  <c r="R25" i="7" s="1"/>
  <c r="P35" i="7"/>
  <c r="R35" i="7" s="1"/>
  <c r="U10" i="7"/>
  <c r="P27" i="7"/>
  <c r="R27" i="7" s="1"/>
  <c r="P39" i="7"/>
  <c r="R39" i="7" s="1"/>
  <c r="U19" i="7"/>
  <c r="U28" i="7"/>
  <c r="U32" i="7"/>
  <c r="P21" i="7"/>
  <c r="R21" i="7" s="1"/>
  <c r="P31" i="7"/>
  <c r="R31" i="7" s="1"/>
  <c r="P41" i="7"/>
  <c r="R41" i="7" s="1"/>
  <c r="U29" i="7"/>
  <c r="I33" i="8"/>
  <c r="J33" i="8" s="1"/>
  <c r="I22" i="8"/>
  <c r="J22" i="8" s="1"/>
  <c r="O13" i="5"/>
  <c r="F28" i="5"/>
  <c r="H28" i="5" s="1"/>
  <c r="G340" i="9"/>
  <c r="H329" i="9"/>
  <c r="I329" i="9"/>
  <c r="J329" i="9"/>
  <c r="F329" i="9"/>
  <c r="G324" i="9"/>
  <c r="H313" i="9"/>
  <c r="I313" i="9"/>
  <c r="J313" i="9"/>
  <c r="F313" i="9"/>
  <c r="G308" i="9"/>
  <c r="H297" i="9"/>
  <c r="I297" i="9"/>
  <c r="J297" i="9"/>
  <c r="F297" i="9"/>
  <c r="G292" i="9"/>
  <c r="H281" i="9"/>
  <c r="I281" i="9"/>
  <c r="J281" i="9"/>
  <c r="F281" i="9"/>
  <c r="G276" i="9"/>
  <c r="H265" i="9"/>
  <c r="I265" i="9"/>
  <c r="J265" i="9"/>
  <c r="F265" i="9"/>
  <c r="G260" i="9"/>
  <c r="H249" i="9"/>
  <c r="I249" i="9"/>
  <c r="J249" i="9"/>
  <c r="F249" i="9"/>
  <c r="P13" i="9"/>
  <c r="P12" i="9"/>
  <c r="H225" i="9"/>
  <c r="J234" i="9"/>
  <c r="L234" i="9"/>
  <c r="K234" i="9"/>
  <c r="I229" i="9"/>
  <c r="H229" i="9"/>
  <c r="J229" i="9"/>
  <c r="K229" i="9"/>
  <c r="K145" i="9"/>
  <c r="J145" i="9"/>
  <c r="L145" i="9"/>
  <c r="H145" i="9"/>
  <c r="I145" i="9"/>
  <c r="F140" i="9"/>
  <c r="I140" i="9"/>
  <c r="J140" i="9"/>
  <c r="L140" i="9"/>
  <c r="L136" i="9"/>
  <c r="I136" i="9"/>
  <c r="H136" i="9"/>
  <c r="J136" i="9"/>
  <c r="F131" i="9"/>
  <c r="J131" i="9"/>
  <c r="L131" i="9"/>
  <c r="H131" i="9"/>
  <c r="I122" i="9"/>
  <c r="J122" i="9"/>
  <c r="L122" i="9"/>
  <c r="K122" i="9"/>
  <c r="L53" i="9"/>
  <c r="G246" i="9"/>
  <c r="G214" i="9"/>
  <c r="G182" i="9"/>
  <c r="G122" i="3"/>
  <c r="K122" i="3"/>
  <c r="K37" i="3"/>
  <c r="G37" i="3"/>
  <c r="L37" i="3"/>
  <c r="H340" i="9"/>
  <c r="H332" i="9"/>
  <c r="H324" i="9"/>
  <c r="H316" i="9"/>
  <c r="H308" i="9"/>
  <c r="H300" i="9"/>
  <c r="H292" i="9"/>
  <c r="H284" i="9"/>
  <c r="H276" i="9"/>
  <c r="H268" i="9"/>
  <c r="H260" i="9"/>
  <c r="H252" i="9"/>
  <c r="I184" i="9"/>
  <c r="J130" i="3"/>
  <c r="F130" i="3"/>
  <c r="F124" i="3"/>
  <c r="I124" i="3"/>
  <c r="H124" i="3"/>
  <c r="J124" i="3"/>
  <c r="F111" i="3"/>
  <c r="K111" i="3"/>
  <c r="L111" i="3"/>
  <c r="H111" i="3"/>
  <c r="J98" i="3"/>
  <c r="F98" i="3"/>
  <c r="F92" i="3"/>
  <c r="I92" i="3"/>
  <c r="H92" i="3"/>
  <c r="J92" i="3"/>
  <c r="F79" i="3"/>
  <c r="K79" i="3"/>
  <c r="L79" i="3"/>
  <c r="H79" i="3"/>
  <c r="J66" i="3"/>
  <c r="F66" i="3"/>
  <c r="F60" i="3"/>
  <c r="H60" i="3"/>
  <c r="J60" i="3"/>
  <c r="F47" i="3"/>
  <c r="K47" i="3"/>
  <c r="L47" i="3"/>
  <c r="H47" i="3"/>
  <c r="I34" i="3"/>
  <c r="J34" i="3"/>
  <c r="F34" i="3"/>
  <c r="L105" i="3"/>
  <c r="K105" i="3"/>
  <c r="K76" i="3"/>
  <c r="G76" i="3"/>
  <c r="G52" i="3"/>
  <c r="L52" i="3"/>
  <c r="K52" i="3"/>
  <c r="G29" i="3"/>
  <c r="L29" i="3"/>
  <c r="G86" i="11"/>
  <c r="H86" i="11"/>
  <c r="G24" i="11"/>
  <c r="J257" i="13"/>
  <c r="H257" i="13"/>
  <c r="I257" i="13"/>
  <c r="F257" i="13"/>
  <c r="J193" i="13"/>
  <c r="H193" i="13"/>
  <c r="I193" i="13"/>
  <c r="F193" i="13"/>
  <c r="L336" i="9"/>
  <c r="L328" i="9"/>
  <c r="L320" i="9"/>
  <c r="L312" i="9"/>
  <c r="L304" i="9"/>
  <c r="L296" i="9"/>
  <c r="L288" i="9"/>
  <c r="L280" i="9"/>
  <c r="L272" i="9"/>
  <c r="L264" i="9"/>
  <c r="L256" i="9"/>
  <c r="I206" i="9"/>
  <c r="I152" i="9"/>
  <c r="F241" i="9"/>
  <c r="F199" i="9"/>
  <c r="I199" i="9"/>
  <c r="F167" i="9"/>
  <c r="I167" i="9"/>
  <c r="F135" i="9"/>
  <c r="I135" i="9"/>
  <c r="F103" i="9"/>
  <c r="I103" i="9"/>
  <c r="J141" i="3"/>
  <c r="L141" i="3"/>
  <c r="F141" i="3"/>
  <c r="J109" i="3"/>
  <c r="L109" i="3"/>
  <c r="F109" i="3"/>
  <c r="J77" i="3"/>
  <c r="L77" i="3"/>
  <c r="F77" i="3"/>
  <c r="I45" i="3"/>
  <c r="J45" i="3"/>
  <c r="L45" i="3"/>
  <c r="F45" i="3"/>
  <c r="K130" i="3"/>
  <c r="K108" i="3"/>
  <c r="G108" i="3"/>
  <c r="G69" i="3"/>
  <c r="K69" i="3"/>
  <c r="G34" i="11"/>
  <c r="H34" i="11"/>
  <c r="F322" i="13"/>
  <c r="H322" i="13"/>
  <c r="J322" i="13"/>
  <c r="I322" i="13"/>
  <c r="F317" i="13"/>
  <c r="H317" i="13"/>
  <c r="I317" i="13"/>
  <c r="J317" i="13"/>
  <c r="K223" i="13"/>
  <c r="L223" i="13"/>
  <c r="G223" i="13"/>
  <c r="J209" i="13"/>
  <c r="H209" i="13"/>
  <c r="I209" i="13"/>
  <c r="F209" i="13"/>
  <c r="K159" i="13"/>
  <c r="L159" i="13"/>
  <c r="G159" i="13"/>
  <c r="F140" i="3"/>
  <c r="J140" i="3"/>
  <c r="F127" i="3"/>
  <c r="L127" i="3"/>
  <c r="H127" i="3"/>
  <c r="K127" i="3"/>
  <c r="H114" i="3"/>
  <c r="F114" i="3"/>
  <c r="F108" i="3"/>
  <c r="J108" i="3"/>
  <c r="F95" i="3"/>
  <c r="L95" i="3"/>
  <c r="H95" i="3"/>
  <c r="K95" i="3"/>
  <c r="H82" i="3"/>
  <c r="F82" i="3"/>
  <c r="F76" i="3"/>
  <c r="J76" i="3"/>
  <c r="F63" i="3"/>
  <c r="L63" i="3"/>
  <c r="H63" i="3"/>
  <c r="K63" i="3"/>
  <c r="H50" i="3"/>
  <c r="F50" i="3"/>
  <c r="F31" i="3"/>
  <c r="L31" i="3"/>
  <c r="H31" i="3"/>
  <c r="K31" i="3"/>
  <c r="K140" i="3"/>
  <c r="G140" i="3"/>
  <c r="G116" i="3"/>
  <c r="L116" i="3"/>
  <c r="K116" i="3"/>
  <c r="G93" i="3"/>
  <c r="L93" i="3"/>
  <c r="K50" i="3"/>
  <c r="L41" i="3"/>
  <c r="K41" i="3"/>
  <c r="G50" i="11"/>
  <c r="H50" i="11"/>
  <c r="G250" i="13"/>
  <c r="K250" i="13"/>
  <c r="L250" i="13"/>
  <c r="H231" i="13"/>
  <c r="L231" i="13"/>
  <c r="I231" i="13"/>
  <c r="G186" i="13"/>
  <c r="K186" i="13"/>
  <c r="L186" i="13"/>
  <c r="H167" i="13"/>
  <c r="L167" i="13"/>
  <c r="I167" i="13"/>
  <c r="G277" i="3"/>
  <c r="G285" i="3"/>
  <c r="G293" i="3"/>
  <c r="G301" i="3"/>
  <c r="G309" i="3"/>
  <c r="G317" i="3"/>
  <c r="G325" i="3"/>
  <c r="J338" i="9"/>
  <c r="J330" i="9"/>
  <c r="J322" i="9"/>
  <c r="J314" i="9"/>
  <c r="J306" i="9"/>
  <c r="J298" i="9"/>
  <c r="J290" i="9"/>
  <c r="J282" i="9"/>
  <c r="J274" i="9"/>
  <c r="J266" i="9"/>
  <c r="J258" i="9"/>
  <c r="J250" i="9"/>
  <c r="K12" i="9"/>
  <c r="H241" i="9"/>
  <c r="I124" i="9"/>
  <c r="F240" i="9"/>
  <c r="I240" i="9"/>
  <c r="I227" i="9"/>
  <c r="I179" i="9"/>
  <c r="I147" i="9"/>
  <c r="F120" i="9"/>
  <c r="I115" i="9"/>
  <c r="H108" i="3"/>
  <c r="I133" i="3"/>
  <c r="F133" i="3"/>
  <c r="J133" i="3"/>
  <c r="I101" i="3"/>
  <c r="F101" i="3"/>
  <c r="J101" i="3"/>
  <c r="I69" i="3"/>
  <c r="F69" i="3"/>
  <c r="J69" i="3"/>
  <c r="F37" i="3"/>
  <c r="J37" i="3"/>
  <c r="G125" i="3"/>
  <c r="L125" i="3"/>
  <c r="K101" i="3"/>
  <c r="G101" i="3"/>
  <c r="G60" i="11"/>
  <c r="H60" i="11"/>
  <c r="G56" i="11"/>
  <c r="I56" i="11"/>
  <c r="K295" i="13"/>
  <c r="L295" i="13"/>
  <c r="G295" i="13"/>
  <c r="F282" i="13"/>
  <c r="H282" i="13"/>
  <c r="J282" i="13"/>
  <c r="L282" i="13"/>
  <c r="H247" i="13"/>
  <c r="L247" i="13"/>
  <c r="I247" i="13"/>
  <c r="K239" i="13"/>
  <c r="L239" i="13"/>
  <c r="I338" i="9"/>
  <c r="I330" i="9"/>
  <c r="I322" i="9"/>
  <c r="I314" i="9"/>
  <c r="I306" i="9"/>
  <c r="I298" i="9"/>
  <c r="I290" i="9"/>
  <c r="I282" i="9"/>
  <c r="I274" i="9"/>
  <c r="I266" i="9"/>
  <c r="I258" i="9"/>
  <c r="I250" i="9"/>
  <c r="F231" i="9"/>
  <c r="I231" i="9"/>
  <c r="F197" i="9"/>
  <c r="I197" i="9"/>
  <c r="F165" i="9"/>
  <c r="I165" i="9"/>
  <c r="F133" i="9"/>
  <c r="I133" i="9"/>
  <c r="F101" i="9"/>
  <c r="I101" i="9"/>
  <c r="F28" i="9"/>
  <c r="H28" i="9"/>
  <c r="I50" i="3"/>
  <c r="I37" i="3"/>
  <c r="K138" i="3"/>
  <c r="F138" i="3"/>
  <c r="H138" i="3"/>
  <c r="I138" i="3"/>
  <c r="J138" i="3"/>
  <c r="F119" i="3"/>
  <c r="K119" i="3"/>
  <c r="K106" i="3"/>
  <c r="F106" i="3"/>
  <c r="H106" i="3"/>
  <c r="I106" i="3"/>
  <c r="J106" i="3"/>
  <c r="F87" i="3"/>
  <c r="K87" i="3"/>
  <c r="K74" i="3"/>
  <c r="F74" i="3"/>
  <c r="H74" i="3"/>
  <c r="I74" i="3"/>
  <c r="J74" i="3"/>
  <c r="F55" i="3"/>
  <c r="K55" i="3"/>
  <c r="I42" i="3"/>
  <c r="K42" i="3"/>
  <c r="F42" i="3"/>
  <c r="H42" i="3"/>
  <c r="J42" i="3"/>
  <c r="F23" i="3"/>
  <c r="K23" i="3"/>
  <c r="K82" i="3"/>
  <c r="G88" i="11"/>
  <c r="H88" i="11"/>
  <c r="H304" i="13"/>
  <c r="I304" i="13"/>
  <c r="G138" i="13"/>
  <c r="K138" i="13"/>
  <c r="L138" i="13"/>
  <c r="K241" i="9"/>
  <c r="I213" i="9"/>
  <c r="I158" i="9"/>
  <c r="I94" i="9"/>
  <c r="I247" i="9"/>
  <c r="I183" i="9"/>
  <c r="F183" i="9"/>
  <c r="I151" i="9"/>
  <c r="F151" i="9"/>
  <c r="I119" i="9"/>
  <c r="F119" i="9"/>
  <c r="I87" i="9"/>
  <c r="F87" i="9"/>
  <c r="F64" i="9"/>
  <c r="L23" i="3"/>
  <c r="H140" i="3"/>
  <c r="I114" i="3"/>
  <c r="I82" i="3"/>
  <c r="I61" i="3"/>
  <c r="F61" i="3"/>
  <c r="I29" i="3"/>
  <c r="F29" i="3"/>
  <c r="G133" i="3"/>
  <c r="K133" i="3"/>
  <c r="G105" i="3"/>
  <c r="K66" i="3"/>
  <c r="K44" i="3"/>
  <c r="G44" i="3"/>
  <c r="G68" i="11"/>
  <c r="H68" i="11"/>
  <c r="G36" i="11"/>
  <c r="I36" i="11"/>
  <c r="G318" i="13"/>
  <c r="K318" i="13"/>
  <c r="L318" i="13"/>
  <c r="I176" i="9"/>
  <c r="H132" i="3"/>
  <c r="H100" i="3"/>
  <c r="H68" i="3"/>
  <c r="I132" i="3"/>
  <c r="I100" i="3"/>
  <c r="I68" i="3"/>
  <c r="F56" i="3"/>
  <c r="I56" i="3"/>
  <c r="G40" i="11"/>
  <c r="H40" i="11"/>
  <c r="H293" i="13"/>
  <c r="I293" i="13"/>
  <c r="J293" i="13"/>
  <c r="F293" i="13"/>
  <c r="K279" i="13"/>
  <c r="L279" i="13"/>
  <c r="G279" i="13"/>
  <c r="G234" i="13"/>
  <c r="K234" i="13"/>
  <c r="L234" i="13"/>
  <c r="H215" i="13"/>
  <c r="L215" i="13"/>
  <c r="I215" i="13"/>
  <c r="K207" i="13"/>
  <c r="L207" i="13"/>
  <c r="J177" i="13"/>
  <c r="H177" i="13"/>
  <c r="I177" i="13"/>
  <c r="F177" i="13"/>
  <c r="Q12" i="13"/>
  <c r="G49" i="13"/>
  <c r="L132" i="3"/>
  <c r="L100" i="3"/>
  <c r="L68" i="3"/>
  <c r="H128" i="3"/>
  <c r="H96" i="3"/>
  <c r="I128" i="3"/>
  <c r="I96" i="3"/>
  <c r="K134" i="3"/>
  <c r="G134" i="3"/>
  <c r="K70" i="3"/>
  <c r="G70" i="3"/>
  <c r="I330" i="13"/>
  <c r="F330" i="13"/>
  <c r="H330" i="13"/>
  <c r="F298" i="13"/>
  <c r="H298" i="13"/>
  <c r="J298" i="13"/>
  <c r="L284" i="13"/>
  <c r="K255" i="13"/>
  <c r="L255" i="13"/>
  <c r="J225" i="13"/>
  <c r="H225" i="13"/>
  <c r="I225" i="13"/>
  <c r="F225" i="13"/>
  <c r="G154" i="13"/>
  <c r="K154" i="13"/>
  <c r="L154" i="13"/>
  <c r="K132" i="3"/>
  <c r="K100" i="3"/>
  <c r="K68" i="3"/>
  <c r="H116" i="3"/>
  <c r="H84" i="3"/>
  <c r="H52" i="3"/>
  <c r="I116" i="3"/>
  <c r="I84" i="3"/>
  <c r="I64" i="3"/>
  <c r="F64" i="3"/>
  <c r="K278" i="13"/>
  <c r="L278" i="13"/>
  <c r="G278" i="13"/>
  <c r="J241" i="13"/>
  <c r="H241" i="13"/>
  <c r="I241" i="13"/>
  <c r="F241" i="13"/>
  <c r="G170" i="13"/>
  <c r="K170" i="13"/>
  <c r="L170" i="13"/>
  <c r="H151" i="13"/>
  <c r="L151" i="13"/>
  <c r="I151" i="13"/>
  <c r="K143" i="13"/>
  <c r="L143" i="13"/>
  <c r="H135" i="13"/>
  <c r="L135" i="13"/>
  <c r="I135" i="13"/>
  <c r="J121" i="13"/>
  <c r="I121" i="13"/>
  <c r="F121" i="13"/>
  <c r="H121" i="13"/>
  <c r="K116" i="13"/>
  <c r="G116" i="13"/>
  <c r="G26" i="11"/>
  <c r="H26" i="11"/>
  <c r="H283" i="13"/>
  <c r="K283" i="13"/>
  <c r="L283" i="13"/>
  <c r="I283" i="13"/>
  <c r="G202" i="13"/>
  <c r="K202" i="13"/>
  <c r="L202" i="13"/>
  <c r="H183" i="13"/>
  <c r="L183" i="13"/>
  <c r="I183" i="13"/>
  <c r="K175" i="13"/>
  <c r="L175" i="13"/>
  <c r="J145" i="13"/>
  <c r="H145" i="13"/>
  <c r="I145" i="13"/>
  <c r="F145" i="13"/>
  <c r="F113" i="13"/>
  <c r="H113" i="13"/>
  <c r="J113" i="13"/>
  <c r="K113" i="13"/>
  <c r="L113" i="13"/>
  <c r="O12" i="13"/>
  <c r="J88" i="13"/>
  <c r="F88" i="13"/>
  <c r="K88" i="13"/>
  <c r="K102" i="3"/>
  <c r="G102" i="3"/>
  <c r="K38" i="3"/>
  <c r="G38" i="3"/>
  <c r="K330" i="13"/>
  <c r="L304" i="13"/>
  <c r="H277" i="13"/>
  <c r="I277" i="13"/>
  <c r="J277" i="13"/>
  <c r="F277" i="13"/>
  <c r="G218" i="13"/>
  <c r="K218" i="13"/>
  <c r="L218" i="13"/>
  <c r="G207" i="13"/>
  <c r="H199" i="13"/>
  <c r="L199" i="13"/>
  <c r="I199" i="13"/>
  <c r="K191" i="13"/>
  <c r="L191" i="13"/>
  <c r="J161" i="13"/>
  <c r="H161" i="13"/>
  <c r="I161" i="13"/>
  <c r="F161" i="13"/>
  <c r="L103" i="13"/>
  <c r="K103" i="13"/>
  <c r="F111" i="13"/>
  <c r="L111" i="13"/>
  <c r="K87" i="13"/>
  <c r="F87" i="13"/>
  <c r="L87" i="13"/>
  <c r="H246" i="13"/>
  <c r="J246" i="13"/>
  <c r="H230" i="13"/>
  <c r="J230" i="13"/>
  <c r="H214" i="13"/>
  <c r="J214" i="13"/>
  <c r="H198" i="13"/>
  <c r="J198" i="13"/>
  <c r="H182" i="13"/>
  <c r="J182" i="13"/>
  <c r="H166" i="13"/>
  <c r="J166" i="13"/>
  <c r="H150" i="13"/>
  <c r="J150" i="13"/>
  <c r="K121" i="13"/>
  <c r="H115" i="13"/>
  <c r="I115" i="13"/>
  <c r="F112" i="13"/>
  <c r="I112" i="13"/>
  <c r="G109" i="13"/>
  <c r="K109" i="13"/>
  <c r="G55" i="13"/>
  <c r="L39" i="13"/>
  <c r="H326" i="13"/>
  <c r="K322" i="13"/>
  <c r="J321" i="13"/>
  <c r="H302" i="13"/>
  <c r="K298" i="13"/>
  <c r="J297" i="13"/>
  <c r="I294" i="13"/>
  <c r="H286" i="13"/>
  <c r="K282" i="13"/>
  <c r="J281" i="13"/>
  <c r="I278" i="13"/>
  <c r="G259" i="13"/>
  <c r="K258" i="13"/>
  <c r="L258" i="13"/>
  <c r="I251" i="13"/>
  <c r="K246" i="13"/>
  <c r="G243" i="13"/>
  <c r="K242" i="13"/>
  <c r="L242" i="13"/>
  <c r="I235" i="13"/>
  <c r="K230" i="13"/>
  <c r="G227" i="13"/>
  <c r="K226" i="13"/>
  <c r="L226" i="13"/>
  <c r="I219" i="13"/>
  <c r="K214" i="13"/>
  <c r="G211" i="13"/>
  <c r="K210" i="13"/>
  <c r="L210" i="13"/>
  <c r="I203" i="13"/>
  <c r="K198" i="13"/>
  <c r="G195" i="13"/>
  <c r="K194" i="13"/>
  <c r="L194" i="13"/>
  <c r="I187" i="13"/>
  <c r="K182" i="13"/>
  <c r="G179" i="13"/>
  <c r="K178" i="13"/>
  <c r="L178" i="13"/>
  <c r="I171" i="13"/>
  <c r="K166" i="13"/>
  <c r="G163" i="13"/>
  <c r="K162" i="13"/>
  <c r="L162" i="13"/>
  <c r="I155" i="13"/>
  <c r="K150" i="13"/>
  <c r="G147" i="13"/>
  <c r="K146" i="13"/>
  <c r="L146" i="13"/>
  <c r="I139" i="13"/>
  <c r="H133" i="13"/>
  <c r="I133" i="13"/>
  <c r="L131" i="13"/>
  <c r="L119" i="13"/>
  <c r="G117" i="13"/>
  <c r="K117" i="13"/>
  <c r="H114" i="13"/>
  <c r="K114" i="13"/>
  <c r="K112" i="13"/>
  <c r="L75" i="13"/>
  <c r="G75" i="13"/>
  <c r="G59" i="13"/>
  <c r="F96" i="13"/>
  <c r="J96" i="13"/>
  <c r="L323" i="13"/>
  <c r="I321" i="13"/>
  <c r="I308" i="13"/>
  <c r="L299" i="13"/>
  <c r="I297" i="13"/>
  <c r="I281" i="13"/>
  <c r="J249" i="13"/>
  <c r="H245" i="13"/>
  <c r="I245" i="13"/>
  <c r="J233" i="13"/>
  <c r="H229" i="13"/>
  <c r="I229" i="13"/>
  <c r="J217" i="13"/>
  <c r="H213" i="13"/>
  <c r="I213" i="13"/>
  <c r="J201" i="13"/>
  <c r="H197" i="13"/>
  <c r="I197" i="13"/>
  <c r="J185" i="13"/>
  <c r="H181" i="13"/>
  <c r="I181" i="13"/>
  <c r="J169" i="13"/>
  <c r="H165" i="13"/>
  <c r="I165" i="13"/>
  <c r="J153" i="13"/>
  <c r="H149" i="13"/>
  <c r="I149" i="13"/>
  <c r="J137" i="13"/>
  <c r="L121" i="13"/>
  <c r="L115" i="13"/>
  <c r="J112" i="13"/>
  <c r="G35" i="13"/>
  <c r="H100" i="13"/>
  <c r="K100" i="13"/>
  <c r="K95" i="13"/>
  <c r="L95" i="13"/>
  <c r="F95" i="13"/>
  <c r="F326" i="13"/>
  <c r="K323" i="13"/>
  <c r="H321" i="13"/>
  <c r="J318" i="13"/>
  <c r="L314" i="13"/>
  <c r="L310" i="13"/>
  <c r="L308" i="13"/>
  <c r="F302" i="13"/>
  <c r="K299" i="13"/>
  <c r="H297" i="13"/>
  <c r="L288" i="13"/>
  <c r="F286" i="13"/>
  <c r="H281" i="13"/>
  <c r="L272" i="13"/>
  <c r="L254" i="13"/>
  <c r="I249" i="13"/>
  <c r="F246" i="13"/>
  <c r="L238" i="13"/>
  <c r="I233" i="13"/>
  <c r="F230" i="13"/>
  <c r="L222" i="13"/>
  <c r="I217" i="13"/>
  <c r="F214" i="13"/>
  <c r="L206" i="13"/>
  <c r="I201" i="13"/>
  <c r="F198" i="13"/>
  <c r="L190" i="13"/>
  <c r="I185" i="13"/>
  <c r="F182" i="13"/>
  <c r="L174" i="13"/>
  <c r="I169" i="13"/>
  <c r="F166" i="13"/>
  <c r="L158" i="13"/>
  <c r="I153" i="13"/>
  <c r="F150" i="13"/>
  <c r="L142" i="13"/>
  <c r="I137" i="13"/>
  <c r="K127" i="13"/>
  <c r="F115" i="13"/>
  <c r="H112" i="13"/>
  <c r="K107" i="13"/>
  <c r="K59" i="13"/>
  <c r="K319" i="13"/>
  <c r="J313" i="13"/>
  <c r="J309" i="13"/>
  <c r="J294" i="13"/>
  <c r="L290" i="13"/>
  <c r="J278" i="13"/>
  <c r="L274" i="13"/>
  <c r="I266" i="13"/>
  <c r="I263" i="13"/>
  <c r="I262" i="13"/>
  <c r="K254" i="13"/>
  <c r="L251" i="13"/>
  <c r="H249" i="13"/>
  <c r="K238" i="13"/>
  <c r="L235" i="13"/>
  <c r="H233" i="13"/>
  <c r="K222" i="13"/>
  <c r="L219" i="13"/>
  <c r="H217" i="13"/>
  <c r="K206" i="13"/>
  <c r="L203" i="13"/>
  <c r="H201" i="13"/>
  <c r="K190" i="13"/>
  <c r="L187" i="13"/>
  <c r="H185" i="13"/>
  <c r="K174" i="13"/>
  <c r="L171" i="13"/>
  <c r="H169" i="13"/>
  <c r="K158" i="13"/>
  <c r="L155" i="13"/>
  <c r="H153" i="13"/>
  <c r="K142" i="13"/>
  <c r="L139" i="13"/>
  <c r="H137" i="13"/>
  <c r="I127" i="13"/>
  <c r="G121" i="13"/>
  <c r="K120" i="13"/>
  <c r="L120" i="13"/>
  <c r="L112" i="13"/>
  <c r="K111" i="13"/>
  <c r="G99" i="13"/>
  <c r="K99" i="13"/>
  <c r="L99" i="13"/>
  <c r="H108" i="13"/>
  <c r="J108" i="13"/>
  <c r="I108" i="13"/>
  <c r="L268" i="13"/>
  <c r="J254" i="13"/>
  <c r="J250" i="13"/>
  <c r="K247" i="13"/>
  <c r="I246" i="13"/>
  <c r="J238" i="13"/>
  <c r="J234" i="13"/>
  <c r="K231" i="13"/>
  <c r="I230" i="13"/>
  <c r="J222" i="13"/>
  <c r="J218" i="13"/>
  <c r="K215" i="13"/>
  <c r="I214" i="13"/>
  <c r="J206" i="13"/>
  <c r="J202" i="13"/>
  <c r="K199" i="13"/>
  <c r="I198" i="13"/>
  <c r="J190" i="13"/>
  <c r="J186" i="13"/>
  <c r="K183" i="13"/>
  <c r="I182" i="13"/>
  <c r="J174" i="13"/>
  <c r="J170" i="13"/>
  <c r="K167" i="13"/>
  <c r="I166" i="13"/>
  <c r="J158" i="13"/>
  <c r="J154" i="13"/>
  <c r="K151" i="13"/>
  <c r="I150" i="13"/>
  <c r="J142" i="13"/>
  <c r="J138" i="13"/>
  <c r="K135" i="13"/>
  <c r="F127" i="13"/>
  <c r="H118" i="13"/>
  <c r="I118" i="13"/>
  <c r="J115" i="13"/>
  <c r="K75" i="13"/>
  <c r="K83" i="13"/>
  <c r="G39" i="13"/>
  <c r="F100" i="13"/>
  <c r="I96" i="13"/>
  <c r="J12" i="13"/>
  <c r="L107" i="13"/>
  <c r="G111" i="13"/>
  <c r="G81" i="13"/>
  <c r="I106" i="13"/>
  <c r="J38" i="13"/>
  <c r="J134" i="13"/>
  <c r="L130" i="13"/>
  <c r="I116" i="13"/>
  <c r="L97" i="13"/>
  <c r="F94" i="1"/>
  <c r="E79" i="15"/>
  <c r="G60" i="10"/>
  <c r="J60" i="10"/>
  <c r="G55" i="10"/>
  <c r="K55" i="10"/>
  <c r="F116" i="1"/>
  <c r="E95" i="15"/>
  <c r="G94" i="10"/>
  <c r="K94" i="10"/>
  <c r="G64" i="10"/>
  <c r="J64" i="10"/>
  <c r="G100" i="10"/>
  <c r="K100" i="10"/>
  <c r="E111" i="16"/>
  <c r="G124" i="10"/>
  <c r="K124" i="10"/>
  <c r="E60" i="16"/>
  <c r="E113" i="16"/>
  <c r="G56" i="10"/>
  <c r="J56" i="10"/>
  <c r="G46" i="10"/>
  <c r="K46" i="10"/>
  <c r="E59" i="15"/>
  <c r="E56" i="15"/>
  <c r="E43" i="15"/>
  <c r="E40" i="15"/>
  <c r="E27" i="15"/>
  <c r="E24" i="15"/>
  <c r="Z36" i="19"/>
  <c r="G36" i="19"/>
  <c r="G52" i="19"/>
  <c r="Z52" i="19"/>
  <c r="G68" i="19"/>
  <c r="Z68" i="19"/>
  <c r="G74" i="19"/>
  <c r="Z74" i="19"/>
  <c r="G118" i="19"/>
  <c r="Z118" i="19"/>
  <c r="G122" i="19"/>
  <c r="Z122" i="19"/>
  <c r="G126" i="19"/>
  <c r="Z126" i="19"/>
  <c r="E55" i="15"/>
  <c r="E52" i="15"/>
  <c r="E39" i="15"/>
  <c r="E36" i="15"/>
  <c r="E23" i="15"/>
  <c r="E20" i="15"/>
  <c r="G132" i="10"/>
  <c r="K132" i="10"/>
  <c r="G42" i="10"/>
  <c r="J42" i="10"/>
  <c r="G116" i="10"/>
  <c r="K116" i="10"/>
  <c r="G96" i="10"/>
  <c r="K96" i="10"/>
  <c r="G87" i="10"/>
  <c r="K87" i="10"/>
  <c r="G47" i="10"/>
  <c r="K47" i="10"/>
  <c r="H23" i="19"/>
  <c r="G28" i="19"/>
  <c r="Z28" i="19"/>
  <c r="Z35" i="19"/>
  <c r="G35" i="19"/>
  <c r="G51" i="19"/>
  <c r="Z51" i="19"/>
  <c r="G67" i="19"/>
  <c r="Z67" i="19"/>
  <c r="G73" i="19"/>
  <c r="Z73" i="19"/>
  <c r="G47" i="19"/>
  <c r="Z47" i="19"/>
  <c r="Z53" i="19"/>
  <c r="G53" i="19"/>
  <c r="G57" i="19"/>
  <c r="Z57" i="19"/>
  <c r="G63" i="19"/>
  <c r="Z63" i="19"/>
  <c r="Z69" i="19"/>
  <c r="G69" i="19"/>
  <c r="G127" i="19"/>
  <c r="Z127" i="19"/>
  <c r="Z157" i="19"/>
  <c r="G157" i="19"/>
  <c r="G164" i="19"/>
  <c r="Z164" i="19"/>
  <c r="G30" i="19"/>
  <c r="Z30" i="19"/>
  <c r="G95" i="10"/>
  <c r="G63" i="10"/>
  <c r="J63" i="10"/>
  <c r="Z24" i="19"/>
  <c r="G25" i="19"/>
  <c r="Z25" i="19"/>
  <c r="G31" i="19"/>
  <c r="Z31" i="19"/>
  <c r="J38" i="19"/>
  <c r="G59" i="19"/>
  <c r="Z59" i="19"/>
  <c r="G70" i="19"/>
  <c r="Z70" i="19"/>
  <c r="Z85" i="19"/>
  <c r="G85" i="19"/>
  <c r="G71" i="10"/>
  <c r="G141" i="10"/>
  <c r="H21" i="19"/>
  <c r="G32" i="19"/>
  <c r="Z32" i="19"/>
  <c r="G44" i="19"/>
  <c r="Z44" i="19"/>
  <c r="G60" i="19"/>
  <c r="Z60" i="19"/>
  <c r="G81" i="19"/>
  <c r="Z81" i="19"/>
  <c r="Z109" i="19"/>
  <c r="G109" i="19"/>
  <c r="G142" i="19"/>
  <c r="Z142" i="19"/>
  <c r="D16" i="19"/>
  <c r="D19" i="19"/>
  <c r="G39" i="19"/>
  <c r="Z39" i="19"/>
  <c r="Z45" i="19"/>
  <c r="G45" i="19"/>
  <c r="G49" i="19"/>
  <c r="Z49" i="19"/>
  <c r="G55" i="19"/>
  <c r="Z55" i="19"/>
  <c r="Z61" i="19"/>
  <c r="G61" i="19"/>
  <c r="G65" i="19"/>
  <c r="Z65" i="19"/>
  <c r="G77" i="19"/>
  <c r="Z77" i="19"/>
  <c r="G142" i="10"/>
  <c r="J142" i="10"/>
  <c r="AY60" i="19"/>
  <c r="AY26" i="19"/>
  <c r="AY6" i="19"/>
  <c r="AY58" i="19"/>
  <c r="AY42" i="19"/>
  <c r="AY34" i="19"/>
  <c r="AY25" i="19"/>
  <c r="AY15" i="19"/>
  <c r="AY5" i="19"/>
  <c r="AY57" i="19"/>
  <c r="AY50" i="19"/>
  <c r="AY46" i="19"/>
  <c r="AY41" i="19"/>
  <c r="AY22" i="19"/>
  <c r="AY20" i="19"/>
  <c r="AY14" i="19"/>
  <c r="AY4" i="19"/>
  <c r="AY56" i="19"/>
  <c r="AY30" i="19"/>
  <c r="AY18" i="19"/>
  <c r="AY13" i="19"/>
  <c r="AY3" i="19"/>
  <c r="AY54" i="19"/>
  <c r="AY45" i="19"/>
  <c r="AY40" i="19"/>
  <c r="AY29" i="19"/>
  <c r="AY17" i="19"/>
  <c r="AY12" i="19"/>
  <c r="AY2" i="19"/>
  <c r="D11" i="19"/>
  <c r="AY62" i="19"/>
  <c r="AY53" i="19"/>
  <c r="AY49" i="19"/>
  <c r="AY38" i="19"/>
  <c r="AY33" i="19"/>
  <c r="AY24" i="19"/>
  <c r="AY21" i="19"/>
  <c r="AY61" i="19"/>
  <c r="AY52" i="19"/>
  <c r="AY48" i="19"/>
  <c r="AY36" i="19"/>
  <c r="AY28" i="19"/>
  <c r="AY16" i="19"/>
  <c r="AY7" i="19"/>
  <c r="H22" i="19"/>
  <c r="Z27" i="19"/>
  <c r="G27" i="19"/>
  <c r="G34" i="19"/>
  <c r="Z34" i="19"/>
  <c r="G78" i="19"/>
  <c r="Z78" i="19"/>
  <c r="G94" i="19"/>
  <c r="Z94" i="19"/>
  <c r="G102" i="19"/>
  <c r="Z102" i="19"/>
  <c r="G134" i="19"/>
  <c r="Z134" i="19"/>
  <c r="AJ164" i="19"/>
  <c r="AK164" i="19"/>
  <c r="AI164" i="19"/>
  <c r="AJ72" i="19"/>
  <c r="AK72" i="19"/>
  <c r="AI72" i="19"/>
  <c r="AH72" i="19"/>
  <c r="AJ65" i="19"/>
  <c r="AK65" i="19"/>
  <c r="AI65" i="19"/>
  <c r="AH65" i="19"/>
  <c r="AB65" i="19"/>
  <c r="AI61" i="19"/>
  <c r="AJ61" i="19"/>
  <c r="AK61" i="19"/>
  <c r="AJ80" i="19"/>
  <c r="AK80" i="19"/>
  <c r="AI80" i="19"/>
  <c r="AK148" i="19"/>
  <c r="AJ148" i="19"/>
  <c r="AI148" i="19"/>
  <c r="AH148" i="19"/>
  <c r="K102" i="19"/>
  <c r="J55" i="19"/>
  <c r="AS153" i="19"/>
  <c r="AT153" i="19"/>
  <c r="AR153" i="19"/>
  <c r="AQ153" i="19"/>
  <c r="AP153" i="19"/>
  <c r="AO153" i="19"/>
  <c r="AN153" i="19"/>
  <c r="AM153" i="19"/>
  <c r="AL153" i="19"/>
  <c r="AT58" i="19"/>
  <c r="AS58" i="19"/>
  <c r="AR58" i="19"/>
  <c r="AQ58" i="19"/>
  <c r="AP58" i="19"/>
  <c r="AO58" i="19"/>
  <c r="AN58" i="19"/>
  <c r="AM58" i="19"/>
  <c r="AL58" i="19"/>
  <c r="H24" i="11"/>
  <c r="R25" i="4"/>
  <c r="AT137" i="19"/>
  <c r="AS137" i="19"/>
  <c r="AR137" i="19"/>
  <c r="AQ137" i="19"/>
  <c r="AP137" i="19"/>
  <c r="AO137" i="19"/>
  <c r="AN137" i="19"/>
  <c r="AM137" i="19"/>
  <c r="AL137" i="19"/>
  <c r="AT90" i="19"/>
  <c r="AS90" i="19"/>
  <c r="AR90" i="19"/>
  <c r="AQ90" i="19"/>
  <c r="AP90" i="19"/>
  <c r="AO90" i="19"/>
  <c r="AN90" i="19"/>
  <c r="AM90" i="19"/>
  <c r="AL90" i="19"/>
  <c r="AT138" i="19"/>
  <c r="AS138" i="19"/>
  <c r="AR138" i="19"/>
  <c r="AQ138" i="19"/>
  <c r="AP138" i="19"/>
  <c r="AO138" i="19"/>
  <c r="AN138" i="19"/>
  <c r="AM138" i="19"/>
  <c r="AL138" i="19"/>
  <c r="AT151" i="19"/>
  <c r="AS151" i="19"/>
  <c r="AR151" i="19"/>
  <c r="AQ151" i="19"/>
  <c r="AP151" i="19"/>
  <c r="AO151" i="19"/>
  <c r="AN151" i="19"/>
  <c r="AM151" i="19"/>
  <c r="AL151" i="19"/>
  <c r="BK64" i="19"/>
  <c r="BJ64" i="19"/>
  <c r="BI64" i="19"/>
  <c r="BH64" i="19"/>
  <c r="BG64" i="19"/>
  <c r="BF64" i="19"/>
  <c r="BE64" i="19"/>
  <c r="BD64" i="19"/>
  <c r="BC64" i="19"/>
  <c r="AT56" i="19"/>
  <c r="AS56" i="19"/>
  <c r="AR56" i="19"/>
  <c r="AQ56" i="19"/>
  <c r="AP56" i="19"/>
  <c r="AO56" i="19"/>
  <c r="AN56" i="19"/>
  <c r="AM56" i="19"/>
  <c r="AL56" i="19"/>
  <c r="AT85" i="19"/>
  <c r="AS85" i="19"/>
  <c r="AR85" i="19"/>
  <c r="AQ85" i="19"/>
  <c r="AP85" i="19"/>
  <c r="AO85" i="19"/>
  <c r="AN85" i="19"/>
  <c r="AM85" i="19"/>
  <c r="AL85" i="19"/>
  <c r="BK73" i="19"/>
  <c r="BJ73" i="19"/>
  <c r="BI73" i="19"/>
  <c r="BH73" i="19"/>
  <c r="BG73" i="19"/>
  <c r="BF73" i="19"/>
  <c r="BE73" i="19"/>
  <c r="BD73" i="19"/>
  <c r="BC73" i="19"/>
  <c r="AT73" i="19"/>
  <c r="AS73" i="19"/>
  <c r="AR73" i="19"/>
  <c r="AQ73" i="19"/>
  <c r="AP73" i="19"/>
  <c r="AO73" i="19"/>
  <c r="AN73" i="19"/>
  <c r="AM73" i="19"/>
  <c r="AL73" i="19"/>
  <c r="AT136" i="19"/>
  <c r="AS136" i="19"/>
  <c r="AR136" i="19"/>
  <c r="AQ136" i="19"/>
  <c r="AP136" i="19"/>
  <c r="AO136" i="19"/>
  <c r="AN136" i="19"/>
  <c r="AM136" i="19"/>
  <c r="AL136" i="19"/>
  <c r="AT32" i="19"/>
  <c r="AS32" i="19"/>
  <c r="AR32" i="19"/>
  <c r="AQ32" i="19"/>
  <c r="AP32" i="19"/>
  <c r="AO32" i="19"/>
  <c r="AN32" i="19"/>
  <c r="AM32" i="19"/>
  <c r="AL32" i="19"/>
  <c r="AT147" i="19"/>
  <c r="AS147" i="19"/>
  <c r="AR147" i="19"/>
  <c r="AQ147" i="19"/>
  <c r="AP147" i="19"/>
  <c r="AO147" i="19"/>
  <c r="AN147" i="19"/>
  <c r="AM147" i="19"/>
  <c r="AL147" i="19"/>
  <c r="AS98" i="19"/>
  <c r="AR98" i="19"/>
  <c r="AQ98" i="19"/>
  <c r="AP98" i="19"/>
  <c r="AO98" i="19"/>
  <c r="AN98" i="19"/>
  <c r="AM98" i="19"/>
  <c r="AL98" i="19"/>
  <c r="AT98" i="19"/>
  <c r="AT55" i="19"/>
  <c r="AR55" i="19"/>
  <c r="AQ55" i="19"/>
  <c r="AP55" i="19"/>
  <c r="AO55" i="19"/>
  <c r="AN55" i="19"/>
  <c r="AM55" i="19"/>
  <c r="AL55" i="19"/>
  <c r="AS55" i="19"/>
  <c r="AT113" i="19"/>
  <c r="AS113" i="19"/>
  <c r="AR113" i="19"/>
  <c r="AQ113" i="19"/>
  <c r="AP113" i="19"/>
  <c r="AO113" i="19"/>
  <c r="AN113" i="19"/>
  <c r="AM113" i="19"/>
  <c r="AL113" i="19"/>
  <c r="AT75" i="19"/>
  <c r="AS75" i="19"/>
  <c r="AR75" i="19"/>
  <c r="AQ75" i="19"/>
  <c r="AP75" i="19"/>
  <c r="AO75" i="19"/>
  <c r="AN75" i="19"/>
  <c r="AM75" i="19"/>
  <c r="AL75" i="19"/>
  <c r="AT149" i="19"/>
  <c r="AS149" i="19"/>
  <c r="AR149" i="19"/>
  <c r="AQ149" i="19"/>
  <c r="AP149" i="19"/>
  <c r="AO149" i="19"/>
  <c r="AN149" i="19"/>
  <c r="AM149" i="19"/>
  <c r="AL149" i="19"/>
  <c r="AT163" i="19"/>
  <c r="AS163" i="19"/>
  <c r="AR163" i="19"/>
  <c r="AQ163" i="19"/>
  <c r="AP163" i="19"/>
  <c r="AO163" i="19"/>
  <c r="AN163" i="19"/>
  <c r="AM163" i="19"/>
  <c r="AL163" i="19"/>
  <c r="AZ37" i="19"/>
  <c r="AX37" i="19"/>
  <c r="AZ17" i="19"/>
  <c r="AX17" i="19"/>
  <c r="AS49" i="19"/>
  <c r="AR49" i="19"/>
  <c r="AQ49" i="19"/>
  <c r="AP49" i="19"/>
  <c r="AO49" i="19"/>
  <c r="AN49" i="19"/>
  <c r="AM49" i="19"/>
  <c r="AL49" i="19"/>
  <c r="AT49" i="19"/>
  <c r="AT140" i="19"/>
  <c r="AS140" i="19"/>
  <c r="AR140" i="19"/>
  <c r="AQ140" i="19"/>
  <c r="AP140" i="19"/>
  <c r="AO140" i="19"/>
  <c r="AN140" i="19"/>
  <c r="AM140" i="19"/>
  <c r="AL140" i="19"/>
  <c r="J59" i="19"/>
  <c r="K77" i="19"/>
  <c r="K157" i="19"/>
  <c r="AK161" i="19"/>
  <c r="AI161" i="19"/>
  <c r="AH161" i="19"/>
  <c r="AJ161" i="19"/>
  <c r="AT77" i="19"/>
  <c r="AS77" i="19"/>
  <c r="AR77" i="19"/>
  <c r="AQ77" i="19"/>
  <c r="AP77" i="19"/>
  <c r="AO77" i="19"/>
  <c r="AN77" i="19"/>
  <c r="AM77" i="19"/>
  <c r="AL77" i="19"/>
  <c r="AT159" i="19"/>
  <c r="AS159" i="19"/>
  <c r="AR159" i="19"/>
  <c r="AQ159" i="19"/>
  <c r="AP159" i="19"/>
  <c r="AO159" i="19"/>
  <c r="AN159" i="19"/>
  <c r="AM159" i="19"/>
  <c r="AL159" i="19"/>
  <c r="AT99" i="19"/>
  <c r="AS99" i="19"/>
  <c r="AR99" i="19"/>
  <c r="AQ99" i="19"/>
  <c r="AP99" i="19"/>
  <c r="AO99" i="19"/>
  <c r="AN99" i="19"/>
  <c r="AM99" i="19"/>
  <c r="AL99" i="19"/>
  <c r="AT158" i="19"/>
  <c r="AS158" i="19"/>
  <c r="AR158" i="19"/>
  <c r="AQ158" i="19"/>
  <c r="AP158" i="19"/>
  <c r="AO158" i="19"/>
  <c r="AN158" i="19"/>
  <c r="AM158" i="19"/>
  <c r="AL158" i="19"/>
  <c r="AS92" i="19"/>
  <c r="AR92" i="19"/>
  <c r="AQ92" i="19"/>
  <c r="AP92" i="19"/>
  <c r="AO92" i="19"/>
  <c r="AN92" i="19"/>
  <c r="AM92" i="19"/>
  <c r="AL92" i="19"/>
  <c r="AT92" i="19"/>
  <c r="AT30" i="19"/>
  <c r="AS30" i="19"/>
  <c r="AR30" i="19"/>
  <c r="AQ30" i="19"/>
  <c r="AP30" i="19"/>
  <c r="AO30" i="19"/>
  <c r="AN30" i="19"/>
  <c r="AM30" i="19"/>
  <c r="AL30" i="19"/>
  <c r="AT44" i="19"/>
  <c r="AS44" i="19"/>
  <c r="AR44" i="19"/>
  <c r="AQ44" i="19"/>
  <c r="AP44" i="19"/>
  <c r="AO44" i="19"/>
  <c r="AN44" i="19"/>
  <c r="AM44" i="19"/>
  <c r="AL44" i="19"/>
  <c r="AQ52" i="19"/>
  <c r="AP52" i="19"/>
  <c r="AO52" i="19"/>
  <c r="AN52" i="19"/>
  <c r="AM52" i="19"/>
  <c r="AL52" i="19"/>
  <c r="AT52" i="19"/>
  <c r="AS52" i="19"/>
  <c r="AR52" i="19"/>
  <c r="AT160" i="19"/>
  <c r="AS160" i="19"/>
  <c r="AR160" i="19"/>
  <c r="AQ160" i="19"/>
  <c r="AP160" i="19"/>
  <c r="AO160" i="19"/>
  <c r="AN160" i="19"/>
  <c r="AM160" i="19"/>
  <c r="AL160" i="19"/>
  <c r="AS40" i="19"/>
  <c r="AR40" i="19"/>
  <c r="AQ40" i="19"/>
  <c r="AP40" i="19"/>
  <c r="AO40" i="19"/>
  <c r="AN40" i="19"/>
  <c r="AM40" i="19"/>
  <c r="AL40" i="19"/>
  <c r="AT40" i="19"/>
  <c r="AT143" i="19"/>
  <c r="AS143" i="19"/>
  <c r="AR143" i="19"/>
  <c r="AQ143" i="19"/>
  <c r="AP143" i="19"/>
  <c r="AO143" i="19"/>
  <c r="AN143" i="19"/>
  <c r="AM143" i="19"/>
  <c r="AL143" i="19"/>
  <c r="AT86" i="19"/>
  <c r="AS86" i="19"/>
  <c r="AR86" i="19"/>
  <c r="AQ86" i="19"/>
  <c r="AP86" i="19"/>
  <c r="AO86" i="19"/>
  <c r="AN86" i="19"/>
  <c r="AM86" i="19"/>
  <c r="AL86" i="19"/>
  <c r="AT71" i="19"/>
  <c r="AS71" i="19"/>
  <c r="AR71" i="19"/>
  <c r="AQ71" i="19"/>
  <c r="AP71" i="19"/>
  <c r="AO71" i="19"/>
  <c r="AN71" i="19"/>
  <c r="AM71" i="19"/>
  <c r="AL71" i="19"/>
  <c r="AT154" i="19"/>
  <c r="AS154" i="19"/>
  <c r="AR154" i="19"/>
  <c r="AQ154" i="19"/>
  <c r="AP154" i="19"/>
  <c r="AO154" i="19"/>
  <c r="AN154" i="19"/>
  <c r="AM154" i="19"/>
  <c r="AL154" i="19"/>
  <c r="AT46" i="19"/>
  <c r="AS46" i="19"/>
  <c r="AR46" i="19"/>
  <c r="AQ46" i="19"/>
  <c r="AP46" i="19"/>
  <c r="AO46" i="19"/>
  <c r="AN46" i="19"/>
  <c r="AM46" i="19"/>
  <c r="AL46" i="19"/>
  <c r="AT116" i="19"/>
  <c r="AS116" i="19"/>
  <c r="AR116" i="19"/>
  <c r="AQ116" i="19"/>
  <c r="AP116" i="19"/>
  <c r="AO116" i="19"/>
  <c r="AN116" i="19"/>
  <c r="AM116" i="19"/>
  <c r="AL116" i="19"/>
  <c r="AT45" i="19"/>
  <c r="AS45" i="19"/>
  <c r="AR45" i="19"/>
  <c r="AQ45" i="19"/>
  <c r="AP45" i="19"/>
  <c r="AO45" i="19"/>
  <c r="AN45" i="19"/>
  <c r="AM45" i="19"/>
  <c r="AL45" i="19"/>
  <c r="AT150" i="19"/>
  <c r="AS150" i="19"/>
  <c r="AR150" i="19"/>
  <c r="AQ150" i="19"/>
  <c r="AP150" i="19"/>
  <c r="AO150" i="19"/>
  <c r="AN150" i="19"/>
  <c r="AM150" i="19"/>
  <c r="AL150" i="19"/>
  <c r="AT67" i="19"/>
  <c r="AS67" i="19"/>
  <c r="AR67" i="19"/>
  <c r="AQ67" i="19"/>
  <c r="AP67" i="19"/>
  <c r="AO67" i="19"/>
  <c r="AN67" i="19"/>
  <c r="AM67" i="19"/>
  <c r="AL67" i="19"/>
  <c r="AZ25" i="19"/>
  <c r="AX25" i="19"/>
  <c r="AT87" i="19"/>
  <c r="AS87" i="19"/>
  <c r="AR87" i="19"/>
  <c r="AQ87" i="19"/>
  <c r="AP87" i="19"/>
  <c r="AO87" i="19"/>
  <c r="AN87" i="19"/>
  <c r="AM87" i="19"/>
  <c r="AL87" i="19"/>
  <c r="AT108" i="19"/>
  <c r="AS108" i="19"/>
  <c r="AR108" i="19"/>
  <c r="AQ108" i="19"/>
  <c r="AP108" i="19"/>
  <c r="AO108" i="19"/>
  <c r="AN108" i="19"/>
  <c r="AM108" i="19"/>
  <c r="AL108" i="19"/>
  <c r="AT155" i="19"/>
  <c r="AS155" i="19"/>
  <c r="AR155" i="19"/>
  <c r="AQ155" i="19"/>
  <c r="AP155" i="19"/>
  <c r="AO155" i="19"/>
  <c r="AN155" i="19"/>
  <c r="AM155" i="19"/>
  <c r="AL155" i="19"/>
  <c r="AB21" i="19"/>
  <c r="AA21" i="19"/>
  <c r="J94" i="19"/>
  <c r="AC94" i="19"/>
  <c r="J49" i="19"/>
  <c r="J36" i="19"/>
  <c r="AA65" i="19"/>
  <c r="AE65" i="19"/>
  <c r="J45" i="19"/>
  <c r="K142" i="19"/>
  <c r="AC142" i="19"/>
  <c r="J44" i="19"/>
  <c r="J71" i="10"/>
  <c r="K95" i="10"/>
  <c r="K57" i="19"/>
  <c r="K67" i="19"/>
  <c r="AF67" i="19"/>
  <c r="K118" i="19"/>
  <c r="G94" i="1"/>
  <c r="K94" i="1"/>
  <c r="P94" i="1"/>
  <c r="S30" i="1"/>
  <c r="U30" i="1"/>
  <c r="AT105" i="19"/>
  <c r="AS105" i="19"/>
  <c r="AR105" i="19"/>
  <c r="AQ105" i="19"/>
  <c r="AP105" i="19"/>
  <c r="AO105" i="19"/>
  <c r="AN105" i="19"/>
  <c r="AM105" i="19"/>
  <c r="AL105" i="19"/>
  <c r="AT27" i="19"/>
  <c r="AS27" i="19"/>
  <c r="AR27" i="19"/>
  <c r="AQ27" i="19"/>
  <c r="AP27" i="19"/>
  <c r="AO27" i="19"/>
  <c r="AN27" i="19"/>
  <c r="AM27" i="19"/>
  <c r="AL27" i="19"/>
  <c r="AT63" i="19"/>
  <c r="AS63" i="19"/>
  <c r="AR63" i="19"/>
  <c r="AQ63" i="19"/>
  <c r="AP63" i="19"/>
  <c r="AO63" i="19"/>
  <c r="AN63" i="19"/>
  <c r="AM63" i="19"/>
  <c r="AL63" i="19"/>
  <c r="AT50" i="19"/>
  <c r="AS50" i="19"/>
  <c r="AR50" i="19"/>
  <c r="AQ50" i="19"/>
  <c r="AP50" i="19"/>
  <c r="AO50" i="19"/>
  <c r="AN50" i="19"/>
  <c r="AM50" i="19"/>
  <c r="AL50" i="19"/>
  <c r="AT31" i="19"/>
  <c r="AS31" i="19"/>
  <c r="AR31" i="19"/>
  <c r="AQ31" i="19"/>
  <c r="AP31" i="19"/>
  <c r="AO31" i="19"/>
  <c r="AN31" i="19"/>
  <c r="AM31" i="19"/>
  <c r="AL31" i="19"/>
  <c r="AT48" i="19"/>
  <c r="AS48" i="19"/>
  <c r="AR48" i="19"/>
  <c r="AQ48" i="19"/>
  <c r="AP48" i="19"/>
  <c r="AO48" i="19"/>
  <c r="AN48" i="19"/>
  <c r="AM48" i="19"/>
  <c r="AL48" i="19"/>
  <c r="AT118" i="19"/>
  <c r="AS118" i="19"/>
  <c r="AR118" i="19"/>
  <c r="AQ118" i="19"/>
  <c r="AP118" i="19"/>
  <c r="AO118" i="19"/>
  <c r="AN118" i="19"/>
  <c r="AM118" i="19"/>
  <c r="AL118" i="19"/>
  <c r="AT62" i="19"/>
  <c r="AS62" i="19"/>
  <c r="AR62" i="19"/>
  <c r="AQ62" i="19"/>
  <c r="AP62" i="19"/>
  <c r="AO62" i="19"/>
  <c r="AN62" i="19"/>
  <c r="AM62" i="19"/>
  <c r="AL62" i="19"/>
  <c r="BJ68" i="19"/>
  <c r="BI68" i="19"/>
  <c r="BH68" i="19"/>
  <c r="BG68" i="19"/>
  <c r="BF68" i="19"/>
  <c r="BE68" i="19"/>
  <c r="BD68" i="19"/>
  <c r="BC68" i="19"/>
  <c r="BK68" i="19"/>
  <c r="AT82" i="19"/>
  <c r="AS82" i="19"/>
  <c r="AR82" i="19"/>
  <c r="AQ82" i="19"/>
  <c r="AP82" i="19"/>
  <c r="AO82" i="19"/>
  <c r="AN82" i="19"/>
  <c r="AM82" i="19"/>
  <c r="AL82" i="19"/>
  <c r="AS79" i="19"/>
  <c r="AR79" i="19"/>
  <c r="AQ79" i="19"/>
  <c r="AP79" i="19"/>
  <c r="AO79" i="19"/>
  <c r="AN79" i="19"/>
  <c r="AM79" i="19"/>
  <c r="AL79" i="19"/>
  <c r="AT79" i="19"/>
  <c r="AT126" i="19"/>
  <c r="AS126" i="19"/>
  <c r="AR126" i="19"/>
  <c r="AQ126" i="19"/>
  <c r="AP126" i="19"/>
  <c r="AO126" i="19"/>
  <c r="AN126" i="19"/>
  <c r="AM126" i="19"/>
  <c r="AL126" i="19"/>
  <c r="AT96" i="19"/>
  <c r="AS96" i="19"/>
  <c r="AR96" i="19"/>
  <c r="AQ96" i="19"/>
  <c r="AP96" i="19"/>
  <c r="AO96" i="19"/>
  <c r="AN96" i="19"/>
  <c r="AM96" i="19"/>
  <c r="AL96" i="19"/>
  <c r="BJ70" i="19"/>
  <c r="BI70" i="19"/>
  <c r="BH70" i="19"/>
  <c r="BG70" i="19"/>
  <c r="BF70" i="19"/>
  <c r="BE70" i="19"/>
  <c r="BD70" i="19"/>
  <c r="BC70" i="19"/>
  <c r="BK70" i="19"/>
  <c r="AT64" i="19"/>
  <c r="AS64" i="19"/>
  <c r="AR64" i="19"/>
  <c r="AQ64" i="19"/>
  <c r="AP64" i="19"/>
  <c r="AO64" i="19"/>
  <c r="AN64" i="19"/>
  <c r="AM64" i="19"/>
  <c r="AL64" i="19"/>
  <c r="AT146" i="19"/>
  <c r="AS146" i="19"/>
  <c r="AR146" i="19"/>
  <c r="AQ146" i="19"/>
  <c r="AP146" i="19"/>
  <c r="AO146" i="19"/>
  <c r="AN146" i="19"/>
  <c r="AM146" i="19"/>
  <c r="AL146" i="19"/>
  <c r="AT42" i="19"/>
  <c r="AS42" i="19"/>
  <c r="AR42" i="19"/>
  <c r="AQ42" i="19"/>
  <c r="AP42" i="19"/>
  <c r="AO42" i="19"/>
  <c r="AN42" i="19"/>
  <c r="AM42" i="19"/>
  <c r="AL42" i="19"/>
  <c r="AT121" i="19"/>
  <c r="AS121" i="19"/>
  <c r="AR121" i="19"/>
  <c r="AQ121" i="19"/>
  <c r="AP121" i="19"/>
  <c r="AO121" i="19"/>
  <c r="AN121" i="19"/>
  <c r="AM121" i="19"/>
  <c r="AL121" i="19"/>
  <c r="AT37" i="19"/>
  <c r="AS37" i="19"/>
  <c r="AR37" i="19"/>
  <c r="AQ37" i="19"/>
  <c r="AP37" i="19"/>
  <c r="AO37" i="19"/>
  <c r="AN37" i="19"/>
  <c r="AM37" i="19"/>
  <c r="AL37" i="19"/>
  <c r="BB43" i="19"/>
  <c r="BA43" i="19"/>
  <c r="AZ43" i="19"/>
  <c r="AX43" i="19"/>
  <c r="AZ48" i="19"/>
  <c r="AX48" i="19"/>
  <c r="AZ9" i="19"/>
  <c r="AX9" i="19"/>
  <c r="AZ50" i="19"/>
  <c r="AX50" i="19"/>
  <c r="AZ29" i="19"/>
  <c r="AX29" i="19"/>
  <c r="AT120" i="19"/>
  <c r="AS120" i="19"/>
  <c r="AR120" i="19"/>
  <c r="AQ120" i="19"/>
  <c r="AP120" i="19"/>
  <c r="AO120" i="19"/>
  <c r="AN120" i="19"/>
  <c r="AM120" i="19"/>
  <c r="AL120" i="19"/>
  <c r="AT131" i="19"/>
  <c r="AS131" i="19"/>
  <c r="AR131" i="19"/>
  <c r="AQ131" i="19"/>
  <c r="AP131" i="19"/>
  <c r="AO131" i="19"/>
  <c r="AN131" i="19"/>
  <c r="AM131" i="19"/>
  <c r="AL131" i="19"/>
  <c r="BJ69" i="19"/>
  <c r="BI69" i="19"/>
  <c r="BH69" i="19"/>
  <c r="BG69" i="19"/>
  <c r="BF69" i="19"/>
  <c r="BE69" i="19"/>
  <c r="BD69" i="19"/>
  <c r="BC69" i="19"/>
  <c r="BK69" i="19"/>
  <c r="K60" i="19"/>
  <c r="J63" i="19"/>
  <c r="AC63" i="19"/>
  <c r="K122" i="19"/>
  <c r="J21" i="7"/>
  <c r="D15" i="1"/>
  <c r="C19" i="1"/>
  <c r="AT128" i="19"/>
  <c r="AS128" i="19"/>
  <c r="AR128" i="19"/>
  <c r="AQ128" i="19"/>
  <c r="AP128" i="19"/>
  <c r="AO128" i="19"/>
  <c r="AN128" i="19"/>
  <c r="AM128" i="19"/>
  <c r="AL128" i="19"/>
  <c r="AT74" i="19"/>
  <c r="AS74" i="19"/>
  <c r="AR74" i="19"/>
  <c r="AQ74" i="19"/>
  <c r="AP74" i="19"/>
  <c r="AO74" i="19"/>
  <c r="AN74" i="19"/>
  <c r="AM74" i="19"/>
  <c r="AL74" i="19"/>
  <c r="AS94" i="19"/>
  <c r="AR94" i="19"/>
  <c r="AQ94" i="19"/>
  <c r="AP94" i="19"/>
  <c r="AO94" i="19"/>
  <c r="AN94" i="19"/>
  <c r="AM94" i="19"/>
  <c r="AL94" i="19"/>
  <c r="AT94" i="19"/>
  <c r="AS97" i="19"/>
  <c r="AR97" i="19"/>
  <c r="AQ97" i="19"/>
  <c r="AP97" i="19"/>
  <c r="AO97" i="19"/>
  <c r="AN97" i="19"/>
  <c r="AM97" i="19"/>
  <c r="AL97" i="19"/>
  <c r="AT97" i="19"/>
  <c r="AT81" i="19"/>
  <c r="AS81" i="19"/>
  <c r="AR81" i="19"/>
  <c r="AQ81" i="19"/>
  <c r="AP81" i="19"/>
  <c r="AO81" i="19"/>
  <c r="AN81" i="19"/>
  <c r="AM81" i="19"/>
  <c r="AL81" i="19"/>
  <c r="AT114" i="19"/>
  <c r="AS114" i="19"/>
  <c r="AR114" i="19"/>
  <c r="AQ114" i="19"/>
  <c r="AP114" i="19"/>
  <c r="AO114" i="19"/>
  <c r="AN114" i="19"/>
  <c r="AM114" i="19"/>
  <c r="AL114" i="19"/>
  <c r="AS117" i="19"/>
  <c r="AR117" i="19"/>
  <c r="AQ117" i="19"/>
  <c r="AP117" i="19"/>
  <c r="AO117" i="19"/>
  <c r="AN117" i="19"/>
  <c r="AM117" i="19"/>
  <c r="AL117" i="19"/>
  <c r="AT117" i="19"/>
  <c r="AS106" i="19"/>
  <c r="AR106" i="19"/>
  <c r="AQ106" i="19"/>
  <c r="AP106" i="19"/>
  <c r="AO106" i="19"/>
  <c r="AN106" i="19"/>
  <c r="AM106" i="19"/>
  <c r="AL106" i="19"/>
  <c r="AT106" i="19"/>
  <c r="AT53" i="19"/>
  <c r="AS53" i="19"/>
  <c r="AR53" i="19"/>
  <c r="AQ53" i="19"/>
  <c r="AP53" i="19"/>
  <c r="AO53" i="19"/>
  <c r="AN53" i="19"/>
  <c r="AM53" i="19"/>
  <c r="AL53" i="19"/>
  <c r="AT122" i="19"/>
  <c r="AS122" i="19"/>
  <c r="AR122" i="19"/>
  <c r="AQ122" i="19"/>
  <c r="AP122" i="19"/>
  <c r="AO122" i="19"/>
  <c r="AN122" i="19"/>
  <c r="AM122" i="19"/>
  <c r="AL122" i="19"/>
  <c r="AT100" i="19"/>
  <c r="AS100" i="19"/>
  <c r="AR100" i="19"/>
  <c r="AQ100" i="19"/>
  <c r="AP100" i="19"/>
  <c r="AO100" i="19"/>
  <c r="AN100" i="19"/>
  <c r="AM100" i="19"/>
  <c r="AL100" i="19"/>
  <c r="AT145" i="19"/>
  <c r="AS145" i="19"/>
  <c r="AR145" i="19"/>
  <c r="AQ145" i="19"/>
  <c r="AP145" i="19"/>
  <c r="AO145" i="19"/>
  <c r="AN145" i="19"/>
  <c r="AM145" i="19"/>
  <c r="AL145" i="19"/>
  <c r="AR84" i="19"/>
  <c r="AQ84" i="19"/>
  <c r="AP84" i="19"/>
  <c r="AO84" i="19"/>
  <c r="AN84" i="19"/>
  <c r="AM84" i="19"/>
  <c r="AL84" i="19"/>
  <c r="AS84" i="19"/>
  <c r="AT84" i="19"/>
  <c r="AT141" i="19"/>
  <c r="AS141" i="19"/>
  <c r="AR141" i="19"/>
  <c r="AQ141" i="19"/>
  <c r="AP141" i="19"/>
  <c r="AO141" i="19"/>
  <c r="AN141" i="19"/>
  <c r="AM141" i="19"/>
  <c r="AL141" i="19"/>
  <c r="AT23" i="19"/>
  <c r="AS23" i="19"/>
  <c r="AR23" i="19"/>
  <c r="AQ23" i="19"/>
  <c r="AP23" i="19"/>
  <c r="AO23" i="19"/>
  <c r="AN23" i="19"/>
  <c r="AM23" i="19"/>
  <c r="AL23" i="19"/>
  <c r="AT103" i="19"/>
  <c r="AS103" i="19"/>
  <c r="AR103" i="19"/>
  <c r="AQ103" i="19"/>
  <c r="AP103" i="19"/>
  <c r="AO103" i="19"/>
  <c r="AN103" i="19"/>
  <c r="AM103" i="19"/>
  <c r="AL103" i="19"/>
  <c r="AS76" i="19"/>
  <c r="AT76" i="19"/>
  <c r="AR76" i="19"/>
  <c r="AQ76" i="19"/>
  <c r="AP76" i="19"/>
  <c r="AO76" i="19"/>
  <c r="AN76" i="19"/>
  <c r="AM76" i="19"/>
  <c r="AL76" i="19"/>
  <c r="AT162" i="19"/>
  <c r="AS162" i="19"/>
  <c r="AR162" i="19"/>
  <c r="AQ162" i="19"/>
  <c r="AP162" i="19"/>
  <c r="AO162" i="19"/>
  <c r="AN162" i="19"/>
  <c r="AM162" i="19"/>
  <c r="AL162" i="19"/>
  <c r="AR34" i="19"/>
  <c r="AT34" i="19"/>
  <c r="AS34" i="19"/>
  <c r="AQ34" i="19"/>
  <c r="AP34" i="19"/>
  <c r="AO34" i="19"/>
  <c r="AN34" i="19"/>
  <c r="AM34" i="19"/>
  <c r="AL34" i="19"/>
  <c r="AZ46" i="19"/>
  <c r="AX46" i="19"/>
  <c r="AZ38" i="19"/>
  <c r="AX38" i="19"/>
  <c r="AZ33" i="19"/>
  <c r="AX33" i="19"/>
  <c r="AZ32" i="19"/>
  <c r="AX32" i="19"/>
  <c r="AZ24" i="19"/>
  <c r="AX24" i="19"/>
  <c r="AZ36" i="19"/>
  <c r="AX36" i="19"/>
  <c r="AS54" i="19"/>
  <c r="AR54" i="19"/>
  <c r="AQ54" i="19"/>
  <c r="AP54" i="19"/>
  <c r="AO54" i="19"/>
  <c r="AN54" i="19"/>
  <c r="AM54" i="19"/>
  <c r="AL54" i="19"/>
  <c r="AT54" i="19"/>
  <c r="AT51" i="19"/>
  <c r="AS51" i="19"/>
  <c r="AR51" i="19"/>
  <c r="AQ51" i="19"/>
  <c r="AP51" i="19"/>
  <c r="AO51" i="19"/>
  <c r="AN51" i="19"/>
  <c r="AM51" i="19"/>
  <c r="AL51" i="19"/>
  <c r="AT69" i="19"/>
  <c r="AS69" i="19"/>
  <c r="AR69" i="19"/>
  <c r="AQ69" i="19"/>
  <c r="AP69" i="19"/>
  <c r="AO69" i="19"/>
  <c r="AN69" i="19"/>
  <c r="AM69" i="19"/>
  <c r="AL69" i="19"/>
  <c r="AT110" i="19"/>
  <c r="AS110" i="19"/>
  <c r="AR110" i="19"/>
  <c r="AQ110" i="19"/>
  <c r="AP110" i="19"/>
  <c r="AO110" i="19"/>
  <c r="AN110" i="19"/>
  <c r="AM110" i="19"/>
  <c r="AL110" i="19"/>
  <c r="K164" i="19"/>
  <c r="AC164" i="19"/>
  <c r="AC28" i="19"/>
  <c r="AF28" i="19"/>
  <c r="J28" i="19"/>
  <c r="J109" i="19"/>
  <c r="C11" i="19"/>
  <c r="C12" i="19"/>
  <c r="C16" i="19"/>
  <c r="D18" i="19"/>
  <c r="AF109" i="19"/>
  <c r="J53" i="19"/>
  <c r="AF53" i="19"/>
  <c r="AC53" i="19"/>
  <c r="J32" i="19"/>
  <c r="AC32" i="19"/>
  <c r="K74" i="19"/>
  <c r="G116" i="1"/>
  <c r="P116" i="1"/>
  <c r="S116" i="1"/>
  <c r="U116" i="1"/>
  <c r="R22" i="4"/>
  <c r="E14" i="4"/>
  <c r="AT104" i="19"/>
  <c r="AS104" i="19"/>
  <c r="AR104" i="19"/>
  <c r="AQ104" i="19"/>
  <c r="AP104" i="19"/>
  <c r="AO104" i="19"/>
  <c r="AN104" i="19"/>
  <c r="AM104" i="19"/>
  <c r="AL104" i="19"/>
  <c r="BK74" i="19"/>
  <c r="BJ74" i="19"/>
  <c r="BI74" i="19"/>
  <c r="BH74" i="19"/>
  <c r="BG74" i="19"/>
  <c r="BF74" i="19"/>
  <c r="BE74" i="19"/>
  <c r="BD74" i="19"/>
  <c r="BC74" i="19"/>
  <c r="AT107" i="19"/>
  <c r="AS107" i="19"/>
  <c r="AR107" i="19"/>
  <c r="AQ107" i="19"/>
  <c r="AP107" i="19"/>
  <c r="AO107" i="19"/>
  <c r="AN107" i="19"/>
  <c r="AM107" i="19"/>
  <c r="AL107" i="19"/>
  <c r="AT24" i="19"/>
  <c r="AS24" i="19"/>
  <c r="AR24" i="19"/>
  <c r="AQ24" i="19"/>
  <c r="AP24" i="19"/>
  <c r="AO24" i="19"/>
  <c r="AN24" i="19"/>
  <c r="AM24" i="19"/>
  <c r="AL24" i="19"/>
  <c r="AT66" i="19"/>
  <c r="AS66" i="19"/>
  <c r="AR66" i="19"/>
  <c r="AQ66" i="19"/>
  <c r="AP66" i="19"/>
  <c r="AO66" i="19"/>
  <c r="AN66" i="19"/>
  <c r="AM66" i="19"/>
  <c r="AL66" i="19"/>
  <c r="AT112" i="19"/>
  <c r="AS112" i="19"/>
  <c r="AR112" i="19"/>
  <c r="AQ112" i="19"/>
  <c r="AP112" i="19"/>
  <c r="AO112" i="19"/>
  <c r="AN112" i="19"/>
  <c r="AM112" i="19"/>
  <c r="AL112" i="19"/>
  <c r="AT127" i="19"/>
  <c r="AS127" i="19"/>
  <c r="AR127" i="19"/>
  <c r="AQ127" i="19"/>
  <c r="AP127" i="19"/>
  <c r="AO127" i="19"/>
  <c r="AN127" i="19"/>
  <c r="AM127" i="19"/>
  <c r="AL127" i="19"/>
  <c r="BJ71" i="19"/>
  <c r="BI71" i="19"/>
  <c r="BH71" i="19"/>
  <c r="BG71" i="19"/>
  <c r="BF71" i="19"/>
  <c r="BE71" i="19"/>
  <c r="BD71" i="19"/>
  <c r="BC71" i="19"/>
  <c r="BK71" i="19"/>
  <c r="AT38" i="19"/>
  <c r="AS38" i="19"/>
  <c r="AR38" i="19"/>
  <c r="AQ38" i="19"/>
  <c r="AP38" i="19"/>
  <c r="AO38" i="19"/>
  <c r="AN38" i="19"/>
  <c r="AM38" i="19"/>
  <c r="AL38" i="19"/>
  <c r="AT109" i="19"/>
  <c r="AS109" i="19"/>
  <c r="AR109" i="19"/>
  <c r="AQ109" i="19"/>
  <c r="AP109" i="19"/>
  <c r="AO109" i="19"/>
  <c r="AN109" i="19"/>
  <c r="AM109" i="19"/>
  <c r="AL109" i="19"/>
  <c r="AT88" i="19"/>
  <c r="AS88" i="19"/>
  <c r="AR88" i="19"/>
  <c r="AQ88" i="19"/>
  <c r="AP88" i="19"/>
  <c r="AO88" i="19"/>
  <c r="AN88" i="19"/>
  <c r="AM88" i="19"/>
  <c r="AL88" i="19"/>
  <c r="AT129" i="19"/>
  <c r="AS129" i="19"/>
  <c r="AR129" i="19"/>
  <c r="AQ129" i="19"/>
  <c r="AP129" i="19"/>
  <c r="AO129" i="19"/>
  <c r="AN129" i="19"/>
  <c r="AM129" i="19"/>
  <c r="AL129" i="19"/>
  <c r="AT39" i="19"/>
  <c r="AS39" i="19"/>
  <c r="AR39" i="19"/>
  <c r="AQ39" i="19"/>
  <c r="AP39" i="19"/>
  <c r="AO39" i="19"/>
  <c r="AN39" i="19"/>
  <c r="AM39" i="19"/>
  <c r="AL39" i="19"/>
  <c r="AT115" i="19"/>
  <c r="AS115" i="19"/>
  <c r="AR115" i="19"/>
  <c r="AQ115" i="19"/>
  <c r="AP115" i="19"/>
  <c r="AO115" i="19"/>
  <c r="AN115" i="19"/>
  <c r="AM115" i="19"/>
  <c r="AL115" i="19"/>
  <c r="AT36" i="19"/>
  <c r="AS36" i="19"/>
  <c r="AR36" i="19"/>
  <c r="AQ36" i="19"/>
  <c r="AP36" i="19"/>
  <c r="AO36" i="19"/>
  <c r="AN36" i="19"/>
  <c r="AM36" i="19"/>
  <c r="AL36" i="19"/>
  <c r="AS135" i="19"/>
  <c r="AR135" i="19"/>
  <c r="AQ135" i="19"/>
  <c r="AP135" i="19"/>
  <c r="AO135" i="19"/>
  <c r="AN135" i="19"/>
  <c r="AM135" i="19"/>
  <c r="AL135" i="19"/>
  <c r="AT135" i="19"/>
  <c r="AT43" i="19"/>
  <c r="AS43" i="19"/>
  <c r="AR43" i="19"/>
  <c r="AQ43" i="19"/>
  <c r="AP43" i="19"/>
  <c r="AO43" i="19"/>
  <c r="AN43" i="19"/>
  <c r="AM43" i="19"/>
  <c r="AL43" i="19"/>
  <c r="AT111" i="19"/>
  <c r="AS111" i="19"/>
  <c r="AR111" i="19"/>
  <c r="AQ111" i="19"/>
  <c r="AP111" i="19"/>
  <c r="AO111" i="19"/>
  <c r="AN111" i="19"/>
  <c r="AM111" i="19"/>
  <c r="AL111" i="19"/>
  <c r="AT68" i="19"/>
  <c r="AS68" i="19"/>
  <c r="AR68" i="19"/>
  <c r="AQ68" i="19"/>
  <c r="AP68" i="19"/>
  <c r="AO68" i="19"/>
  <c r="AN68" i="19"/>
  <c r="AM68" i="19"/>
  <c r="AL68" i="19"/>
  <c r="AZ34" i="19"/>
  <c r="AX34" i="19"/>
  <c r="BK72" i="19"/>
  <c r="BJ72" i="19"/>
  <c r="BI72" i="19"/>
  <c r="BH72" i="19"/>
  <c r="BG72" i="19"/>
  <c r="BF72" i="19"/>
  <c r="BE72" i="19"/>
  <c r="BD72" i="19"/>
  <c r="BC72" i="19"/>
  <c r="V6" i="19"/>
  <c r="V12" i="19"/>
  <c r="V14" i="19"/>
  <c r="V8" i="19"/>
  <c r="V13" i="19"/>
  <c r="P28" i="19"/>
  <c r="R28" i="19"/>
  <c r="T28" i="19"/>
  <c r="P25" i="19"/>
  <c r="R25" i="19"/>
  <c r="T25" i="19"/>
  <c r="V9" i="19"/>
  <c r="P34" i="19"/>
  <c r="R34" i="19"/>
  <c r="T34" i="19"/>
  <c r="P38" i="19"/>
  <c r="P22" i="19"/>
  <c r="V10" i="19"/>
  <c r="D15" i="19"/>
  <c r="C19" i="19"/>
  <c r="P26" i="19"/>
  <c r="V2" i="19"/>
  <c r="V11" i="19"/>
  <c r="P27" i="19"/>
  <c r="R27" i="19"/>
  <c r="T27" i="19"/>
  <c r="P23" i="19"/>
  <c r="V5" i="19"/>
  <c r="V16" i="19"/>
  <c r="V15" i="19"/>
  <c r="V4" i="19"/>
  <c r="P21" i="19"/>
  <c r="P77" i="19"/>
  <c r="R77" i="19"/>
  <c r="T77" i="19"/>
  <c r="P69" i="19"/>
  <c r="R69" i="19"/>
  <c r="T69" i="19"/>
  <c r="P61" i="19"/>
  <c r="R61" i="19"/>
  <c r="T61" i="19"/>
  <c r="P53" i="19"/>
  <c r="R53" i="19"/>
  <c r="T53" i="19"/>
  <c r="P45" i="19"/>
  <c r="R45" i="19"/>
  <c r="T45" i="19"/>
  <c r="P141" i="19"/>
  <c r="P125" i="19"/>
  <c r="P109" i="19"/>
  <c r="R109" i="19"/>
  <c r="T109" i="19"/>
  <c r="P93" i="19"/>
  <c r="P42" i="19"/>
  <c r="P108" i="19"/>
  <c r="P124" i="19"/>
  <c r="P140" i="19"/>
  <c r="P162" i="19"/>
  <c r="P154" i="19"/>
  <c r="P75" i="19"/>
  <c r="P67" i="19"/>
  <c r="R67" i="19"/>
  <c r="T67" i="19"/>
  <c r="P59" i="19"/>
  <c r="R59" i="19"/>
  <c r="T59" i="19"/>
  <c r="P51" i="19"/>
  <c r="R51" i="19"/>
  <c r="T51" i="19"/>
  <c r="P39" i="19"/>
  <c r="R39" i="19"/>
  <c r="T39" i="19"/>
  <c r="P137" i="19"/>
  <c r="P121" i="19"/>
  <c r="P105" i="19"/>
  <c r="P89" i="19"/>
  <c r="P37" i="19"/>
  <c r="P148" i="19"/>
  <c r="P32" i="19"/>
  <c r="R32" i="19"/>
  <c r="T32" i="19"/>
  <c r="P90" i="19"/>
  <c r="P100" i="19"/>
  <c r="P112" i="19"/>
  <c r="P128" i="19"/>
  <c r="P144" i="19"/>
  <c r="P160" i="19"/>
  <c r="P152" i="19"/>
  <c r="P76" i="19"/>
  <c r="P65" i="19"/>
  <c r="R65" i="19"/>
  <c r="T65" i="19"/>
  <c r="P55" i="19"/>
  <c r="R55" i="19"/>
  <c r="T55" i="19"/>
  <c r="P44" i="19"/>
  <c r="R44" i="19"/>
  <c r="T44" i="19"/>
  <c r="P133" i="19"/>
  <c r="P113" i="19"/>
  <c r="P91" i="19"/>
  <c r="V3" i="19"/>
  <c r="P84" i="19"/>
  <c r="P96" i="19"/>
  <c r="P114" i="19"/>
  <c r="P134" i="19"/>
  <c r="R134" i="19"/>
  <c r="T134" i="19"/>
  <c r="P163" i="19"/>
  <c r="P151" i="19"/>
  <c r="P74" i="19"/>
  <c r="R74" i="19"/>
  <c r="T74" i="19"/>
  <c r="P64" i="19"/>
  <c r="P54" i="19"/>
  <c r="P35" i="19"/>
  <c r="R35" i="19"/>
  <c r="T35" i="19"/>
  <c r="P131" i="19"/>
  <c r="P111" i="19"/>
  <c r="P87" i="19"/>
  <c r="V7" i="19"/>
  <c r="P29" i="19"/>
  <c r="P30" i="19"/>
  <c r="R30" i="19"/>
  <c r="T30" i="19"/>
  <c r="P72" i="19"/>
  <c r="P62" i="19"/>
  <c r="P50" i="19"/>
  <c r="P147" i="19"/>
  <c r="P127" i="19"/>
  <c r="R127" i="19"/>
  <c r="T127" i="19"/>
  <c r="P103" i="19"/>
  <c r="P83" i="19"/>
  <c r="P120" i="19"/>
  <c r="P142" i="19"/>
  <c r="R142" i="19"/>
  <c r="T142" i="19"/>
  <c r="P158" i="19"/>
  <c r="P31" i="19"/>
  <c r="R31" i="19"/>
  <c r="T31" i="19"/>
  <c r="P71" i="19"/>
  <c r="P60" i="19"/>
  <c r="R60" i="19"/>
  <c r="T60" i="19"/>
  <c r="P49" i="19"/>
  <c r="R49" i="19"/>
  <c r="T49" i="19"/>
  <c r="P145" i="19"/>
  <c r="P123" i="19"/>
  <c r="P101" i="19"/>
  <c r="P81" i="19"/>
  <c r="R81" i="19"/>
  <c r="T81" i="19"/>
  <c r="P92" i="19"/>
  <c r="P102" i="19"/>
  <c r="R102" i="19"/>
  <c r="T102" i="19"/>
  <c r="P122" i="19"/>
  <c r="R122" i="19"/>
  <c r="T122" i="19"/>
  <c r="P146" i="19"/>
  <c r="P157" i="19"/>
  <c r="R157" i="19"/>
  <c r="T157" i="19"/>
  <c r="P78" i="19"/>
  <c r="R78" i="19"/>
  <c r="T78" i="19"/>
  <c r="P66" i="19"/>
  <c r="P56" i="19"/>
  <c r="P46" i="19"/>
  <c r="P135" i="19"/>
  <c r="P115" i="19"/>
  <c r="P95" i="19"/>
  <c r="P33" i="19"/>
  <c r="P36" i="19"/>
  <c r="R36" i="19"/>
  <c r="T36" i="19"/>
  <c r="P82" i="19"/>
  <c r="P94" i="19"/>
  <c r="R94" i="19"/>
  <c r="T94" i="19"/>
  <c r="P110" i="19"/>
  <c r="P132" i="19"/>
  <c r="P164" i="19"/>
  <c r="R164" i="19"/>
  <c r="T164" i="19"/>
  <c r="P153" i="19"/>
  <c r="P58" i="19"/>
  <c r="P129" i="19"/>
  <c r="P41" i="19"/>
  <c r="P40" i="19"/>
  <c r="P130" i="19"/>
  <c r="P155" i="19"/>
  <c r="P57" i="19"/>
  <c r="R57" i="19"/>
  <c r="T57" i="19"/>
  <c r="P119" i="19"/>
  <c r="P98" i="19"/>
  <c r="P136" i="19"/>
  <c r="P150" i="19"/>
  <c r="P70" i="19"/>
  <c r="R70" i="19"/>
  <c r="T70" i="19"/>
  <c r="P149" i="19"/>
  <c r="P97" i="19"/>
  <c r="P86" i="19"/>
  <c r="P116" i="19"/>
  <c r="P161" i="19"/>
  <c r="P63" i="19"/>
  <c r="R63" i="19"/>
  <c r="T63" i="19"/>
  <c r="P139" i="19"/>
  <c r="P43" i="19"/>
  <c r="P126" i="19"/>
  <c r="R126" i="19"/>
  <c r="T126" i="19"/>
  <c r="P156" i="19"/>
  <c r="P47" i="19"/>
  <c r="R47" i="19"/>
  <c r="T47" i="19"/>
  <c r="P88" i="19"/>
  <c r="P159" i="19"/>
  <c r="P143" i="19"/>
  <c r="P117" i="19"/>
  <c r="P24" i="19"/>
  <c r="P104" i="19"/>
  <c r="P79" i="19"/>
  <c r="P107" i="19"/>
  <c r="P106" i="19"/>
  <c r="P73" i="19"/>
  <c r="R73" i="19"/>
  <c r="T73" i="19"/>
  <c r="P99" i="19"/>
  <c r="P118" i="19"/>
  <c r="R118" i="19"/>
  <c r="T118" i="19"/>
  <c r="P48" i="19"/>
  <c r="P80" i="19"/>
  <c r="P68" i="19"/>
  <c r="R68" i="19"/>
  <c r="T68" i="19"/>
  <c r="P52" i="19"/>
  <c r="R52" i="19"/>
  <c r="T52" i="19"/>
  <c r="P85" i="19"/>
  <c r="R85" i="19"/>
  <c r="T85" i="19"/>
  <c r="P138" i="19"/>
  <c r="K141" i="10"/>
  <c r="K52" i="19"/>
  <c r="K78" i="19"/>
  <c r="AC78" i="19"/>
  <c r="J61" i="19"/>
  <c r="AC61" i="19"/>
  <c r="J31" i="19"/>
  <c r="AF31" i="19"/>
  <c r="AC31" i="19"/>
  <c r="J34" i="19"/>
  <c r="K69" i="19"/>
  <c r="D16" i="1"/>
  <c r="D19" i="1"/>
  <c r="AR144" i="19"/>
  <c r="AQ144" i="19"/>
  <c r="AP144" i="19"/>
  <c r="AO144" i="19"/>
  <c r="AN144" i="19"/>
  <c r="AM144" i="19"/>
  <c r="AL144" i="19"/>
  <c r="AT144" i="19"/>
  <c r="AS144" i="19"/>
  <c r="AT29" i="19"/>
  <c r="AS29" i="19"/>
  <c r="AR29" i="19"/>
  <c r="AQ29" i="19"/>
  <c r="AP29" i="19"/>
  <c r="AO29" i="19"/>
  <c r="AN29" i="19"/>
  <c r="AM29" i="19"/>
  <c r="AL29" i="19"/>
  <c r="BJ75" i="19"/>
  <c r="BI75" i="19"/>
  <c r="BH75" i="19"/>
  <c r="BG75" i="19"/>
  <c r="BF75" i="19"/>
  <c r="BE75" i="19"/>
  <c r="BD75" i="19"/>
  <c r="BC75" i="19"/>
  <c r="BK75" i="19"/>
  <c r="AT59" i="19"/>
  <c r="AS59" i="19"/>
  <c r="AR59" i="19"/>
  <c r="AQ59" i="19"/>
  <c r="AP59" i="19"/>
  <c r="AO59" i="19"/>
  <c r="AN59" i="19"/>
  <c r="AM59" i="19"/>
  <c r="AL59" i="19"/>
  <c r="AT130" i="19"/>
  <c r="AS130" i="19"/>
  <c r="AR130" i="19"/>
  <c r="AQ130" i="19"/>
  <c r="AP130" i="19"/>
  <c r="AO130" i="19"/>
  <c r="AN130" i="19"/>
  <c r="AM130" i="19"/>
  <c r="AL130" i="19"/>
  <c r="BK63" i="19"/>
  <c r="BJ63" i="19"/>
  <c r="BI63" i="19"/>
  <c r="BH63" i="19"/>
  <c r="BG63" i="19"/>
  <c r="BF63" i="19"/>
  <c r="BE63" i="19"/>
  <c r="BD63" i="19"/>
  <c r="BC63" i="19"/>
  <c r="AT123" i="19"/>
  <c r="AS123" i="19"/>
  <c r="AR123" i="19"/>
  <c r="AQ123" i="19"/>
  <c r="AP123" i="19"/>
  <c r="AO123" i="19"/>
  <c r="AN123" i="19"/>
  <c r="AM123" i="19"/>
  <c r="AL123" i="19"/>
  <c r="BK76" i="19"/>
  <c r="BJ76" i="19"/>
  <c r="BI76" i="19"/>
  <c r="BH76" i="19"/>
  <c r="BG76" i="19"/>
  <c r="BF76" i="19"/>
  <c r="BE76" i="19"/>
  <c r="BD76" i="19"/>
  <c r="BC76" i="19"/>
  <c r="BK77" i="19"/>
  <c r="BJ77" i="19"/>
  <c r="BI77" i="19"/>
  <c r="BH77" i="19"/>
  <c r="BG77" i="19"/>
  <c r="BF77" i="19"/>
  <c r="BE77" i="19"/>
  <c r="BD77" i="19"/>
  <c r="BC77" i="19"/>
  <c r="AT60" i="19"/>
  <c r="AS60" i="19"/>
  <c r="AR60" i="19"/>
  <c r="AQ60" i="19"/>
  <c r="AP60" i="19"/>
  <c r="AO60" i="19"/>
  <c r="AN60" i="19"/>
  <c r="AM60" i="19"/>
  <c r="AL60" i="19"/>
  <c r="AT125" i="19"/>
  <c r="AS125" i="19"/>
  <c r="AR125" i="19"/>
  <c r="AQ125" i="19"/>
  <c r="AP125" i="19"/>
  <c r="AO125" i="19"/>
  <c r="AN125" i="19"/>
  <c r="AM125" i="19"/>
  <c r="AL125" i="19"/>
  <c r="AT47" i="19"/>
  <c r="AS47" i="19"/>
  <c r="AR47" i="19"/>
  <c r="AQ47" i="19"/>
  <c r="AP47" i="19"/>
  <c r="AO47" i="19"/>
  <c r="AN47" i="19"/>
  <c r="AM47" i="19"/>
  <c r="AL47" i="19"/>
  <c r="AT95" i="19"/>
  <c r="AS95" i="19"/>
  <c r="AR95" i="19"/>
  <c r="AQ95" i="19"/>
  <c r="AP95" i="19"/>
  <c r="AO95" i="19"/>
  <c r="AN95" i="19"/>
  <c r="AM95" i="19"/>
  <c r="AL95" i="19"/>
  <c r="AR89" i="19"/>
  <c r="AQ89" i="19"/>
  <c r="AP89" i="19"/>
  <c r="AO89" i="19"/>
  <c r="AN89" i="19"/>
  <c r="AM89" i="19"/>
  <c r="AL89" i="19"/>
  <c r="AS89" i="19"/>
  <c r="AT89" i="19"/>
  <c r="BK66" i="19"/>
  <c r="BJ66" i="19"/>
  <c r="BI66" i="19"/>
  <c r="BH66" i="19"/>
  <c r="BG66" i="19"/>
  <c r="BF66" i="19"/>
  <c r="BE66" i="19"/>
  <c r="BD66" i="19"/>
  <c r="BC66" i="19"/>
  <c r="AT70" i="19"/>
  <c r="AS70" i="19"/>
  <c r="AR70" i="19"/>
  <c r="AQ70" i="19"/>
  <c r="AP70" i="19"/>
  <c r="AO70" i="19"/>
  <c r="AN70" i="19"/>
  <c r="AM70" i="19"/>
  <c r="AL70" i="19"/>
  <c r="AT124" i="19"/>
  <c r="AS124" i="19"/>
  <c r="AR124" i="19"/>
  <c r="AQ124" i="19"/>
  <c r="AP124" i="19"/>
  <c r="AO124" i="19"/>
  <c r="AN124" i="19"/>
  <c r="AM124" i="19"/>
  <c r="AL124" i="19"/>
  <c r="AS28" i="19"/>
  <c r="AR28" i="19"/>
  <c r="AQ28" i="19"/>
  <c r="AP28" i="19"/>
  <c r="AO28" i="19"/>
  <c r="AN28" i="19"/>
  <c r="AM28" i="19"/>
  <c r="AL28" i="19"/>
  <c r="AT28" i="19"/>
  <c r="AS142" i="19"/>
  <c r="AR142" i="19"/>
  <c r="AQ142" i="19"/>
  <c r="AP142" i="19"/>
  <c r="AO142" i="19"/>
  <c r="AN142" i="19"/>
  <c r="AM142" i="19"/>
  <c r="AL142" i="19"/>
  <c r="AT142" i="19"/>
  <c r="AT35" i="19"/>
  <c r="AS35" i="19"/>
  <c r="AR35" i="19"/>
  <c r="AQ35" i="19"/>
  <c r="AP35" i="19"/>
  <c r="AO35" i="19"/>
  <c r="AN35" i="19"/>
  <c r="AM35" i="19"/>
  <c r="AL35" i="19"/>
  <c r="AT93" i="19"/>
  <c r="AS93" i="19"/>
  <c r="AR93" i="19"/>
  <c r="AQ93" i="19"/>
  <c r="AP93" i="19"/>
  <c r="AO93" i="19"/>
  <c r="AN93" i="19"/>
  <c r="AM93" i="19"/>
  <c r="AL93" i="19"/>
  <c r="AT119" i="19"/>
  <c r="AS119" i="19"/>
  <c r="AR119" i="19"/>
  <c r="AQ119" i="19"/>
  <c r="AP119" i="19"/>
  <c r="AO119" i="19"/>
  <c r="AN119" i="19"/>
  <c r="AM119" i="19"/>
  <c r="AL119" i="19"/>
  <c r="AR134" i="19"/>
  <c r="AQ134" i="19"/>
  <c r="AP134" i="19"/>
  <c r="AO134" i="19"/>
  <c r="AN134" i="19"/>
  <c r="AM134" i="19"/>
  <c r="AL134" i="19"/>
  <c r="AT134" i="19"/>
  <c r="AS134" i="19"/>
  <c r="K73" i="19"/>
  <c r="J65" i="19"/>
  <c r="AF65" i="19"/>
  <c r="AC65" i="19"/>
  <c r="J85" i="19"/>
  <c r="AC85" i="19"/>
  <c r="AF85" i="19"/>
  <c r="K127" i="19"/>
  <c r="AC127" i="19"/>
  <c r="AF127" i="19"/>
  <c r="K51" i="19"/>
  <c r="AC51" i="19"/>
  <c r="K134" i="19"/>
  <c r="J39" i="19"/>
  <c r="AF39" i="19"/>
  <c r="AC39" i="19"/>
  <c r="AC35" i="19"/>
  <c r="J35" i="19"/>
  <c r="AF35" i="19"/>
  <c r="J27" i="19"/>
  <c r="K81" i="19"/>
  <c r="AC81" i="19"/>
  <c r="AF81" i="19"/>
  <c r="K70" i="19"/>
  <c r="AF70" i="19"/>
  <c r="AC70" i="19"/>
  <c r="AF25" i="19"/>
  <c r="H25" i="19"/>
  <c r="AC25" i="19"/>
  <c r="AB25" i="19"/>
  <c r="J30" i="19"/>
  <c r="AC30" i="19"/>
  <c r="J47" i="19"/>
  <c r="AC47" i="19"/>
  <c r="AF47" i="19"/>
  <c r="K126" i="19"/>
  <c r="AC126" i="19"/>
  <c r="AF126" i="19"/>
  <c r="K68" i="19"/>
  <c r="R36" i="4"/>
  <c r="R23" i="4"/>
  <c r="J43" i="4"/>
  <c r="C12" i="4"/>
  <c r="C16" i="4"/>
  <c r="D18" i="4"/>
  <c r="S31" i="1"/>
  <c r="U31" i="1"/>
  <c r="AT26" i="19"/>
  <c r="AR26" i="19"/>
  <c r="AS26" i="19"/>
  <c r="AQ26" i="19"/>
  <c r="AP26" i="19"/>
  <c r="AO26" i="19"/>
  <c r="AN26" i="19"/>
  <c r="AM26" i="19"/>
  <c r="AL26" i="19"/>
  <c r="AT83" i="19"/>
  <c r="AS83" i="19"/>
  <c r="AR83" i="19"/>
  <c r="AQ83" i="19"/>
  <c r="AP83" i="19"/>
  <c r="AO83" i="19"/>
  <c r="AN83" i="19"/>
  <c r="AM83" i="19"/>
  <c r="AL83" i="19"/>
  <c r="AS33" i="19"/>
  <c r="AT33" i="19"/>
  <c r="AR33" i="19"/>
  <c r="AQ33" i="19"/>
  <c r="AP33" i="19"/>
  <c r="AO33" i="19"/>
  <c r="AN33" i="19"/>
  <c r="AM33" i="19"/>
  <c r="AL33" i="19"/>
  <c r="AS133" i="19"/>
  <c r="AR133" i="19"/>
  <c r="AQ133" i="19"/>
  <c r="AP133" i="19"/>
  <c r="AO133" i="19"/>
  <c r="AN133" i="19"/>
  <c r="AM133" i="19"/>
  <c r="AL133" i="19"/>
  <c r="AT133" i="19"/>
  <c r="BK67" i="19"/>
  <c r="BJ67" i="19"/>
  <c r="BH67" i="19"/>
  <c r="BG67" i="19"/>
  <c r="BF67" i="19"/>
  <c r="BE67" i="19"/>
  <c r="BD67" i="19"/>
  <c r="BC67" i="19"/>
  <c r="BI67" i="19"/>
  <c r="BJ65" i="19"/>
  <c r="BI65" i="19"/>
  <c r="BH65" i="19"/>
  <c r="BG65" i="19"/>
  <c r="BF65" i="19"/>
  <c r="BE65" i="19"/>
  <c r="BD65" i="19"/>
  <c r="BC65" i="19"/>
  <c r="BK65" i="19"/>
  <c r="AT41" i="19"/>
  <c r="AS41" i="19"/>
  <c r="AR41" i="19"/>
  <c r="AQ41" i="19"/>
  <c r="AP41" i="19"/>
  <c r="AO41" i="19"/>
  <c r="AN41" i="19"/>
  <c r="AM41" i="19"/>
  <c r="AL41" i="19"/>
  <c r="AT157" i="19"/>
  <c r="AS157" i="19"/>
  <c r="AR157" i="19"/>
  <c r="AQ157" i="19"/>
  <c r="AP157" i="19"/>
  <c r="AO157" i="19"/>
  <c r="AN157" i="19"/>
  <c r="AM157" i="19"/>
  <c r="AL157" i="19"/>
  <c r="AT22" i="19"/>
  <c r="AS22" i="19"/>
  <c r="AR22" i="19"/>
  <c r="AQ22" i="19"/>
  <c r="AP22" i="19"/>
  <c r="AO22" i="19"/>
  <c r="AN22" i="19"/>
  <c r="AM22" i="19"/>
  <c r="AL22" i="19"/>
  <c r="AT91" i="19"/>
  <c r="AS91" i="19"/>
  <c r="AR91" i="19"/>
  <c r="AQ91" i="19"/>
  <c r="AP91" i="19"/>
  <c r="AO91" i="19"/>
  <c r="AN91" i="19"/>
  <c r="AM91" i="19"/>
  <c r="AL91" i="19"/>
  <c r="AT101" i="19"/>
  <c r="AS101" i="19"/>
  <c r="AR101" i="19"/>
  <c r="AQ101" i="19"/>
  <c r="AP101" i="19"/>
  <c r="AO101" i="19"/>
  <c r="AN101" i="19"/>
  <c r="AM101" i="19"/>
  <c r="AL101" i="19"/>
  <c r="AT139" i="19"/>
  <c r="AS139" i="19"/>
  <c r="AR139" i="19"/>
  <c r="AQ139" i="19"/>
  <c r="AP139" i="19"/>
  <c r="AO139" i="19"/>
  <c r="AN139" i="19"/>
  <c r="AM139" i="19"/>
  <c r="AL139" i="19"/>
  <c r="AT57" i="19"/>
  <c r="AS57" i="19"/>
  <c r="AR57" i="19"/>
  <c r="AQ57" i="19"/>
  <c r="AP57" i="19"/>
  <c r="AO57" i="19"/>
  <c r="AN57" i="19"/>
  <c r="AM57" i="19"/>
  <c r="AL57" i="19"/>
  <c r="AT152" i="19"/>
  <c r="AR152" i="19"/>
  <c r="AQ152" i="19"/>
  <c r="AP152" i="19"/>
  <c r="AO152" i="19"/>
  <c r="AN152" i="19"/>
  <c r="AM152" i="19"/>
  <c r="AL152" i="19"/>
  <c r="AS152" i="19"/>
  <c r="AT102" i="19"/>
  <c r="AS102" i="19"/>
  <c r="AR102" i="19"/>
  <c r="AQ102" i="19"/>
  <c r="AP102" i="19"/>
  <c r="AO102" i="19"/>
  <c r="AN102" i="19"/>
  <c r="AM102" i="19"/>
  <c r="AL102" i="19"/>
  <c r="AT156" i="19"/>
  <c r="AS156" i="19"/>
  <c r="AR156" i="19"/>
  <c r="AQ156" i="19"/>
  <c r="AP156" i="19"/>
  <c r="AO156" i="19"/>
  <c r="AN156" i="19"/>
  <c r="AM156" i="19"/>
  <c r="AL156" i="19"/>
  <c r="AT78" i="19"/>
  <c r="AS78" i="19"/>
  <c r="AR78" i="19"/>
  <c r="AQ78" i="19"/>
  <c r="AP78" i="19"/>
  <c r="AO78" i="19"/>
  <c r="AN78" i="19"/>
  <c r="AM78" i="19"/>
  <c r="AL78" i="19"/>
  <c r="AT132" i="19"/>
  <c r="AS132" i="19"/>
  <c r="AR132" i="19"/>
  <c r="AQ132" i="19"/>
  <c r="AP132" i="19"/>
  <c r="AO132" i="19"/>
  <c r="AN132" i="19"/>
  <c r="AM132" i="19"/>
  <c r="AL132" i="19"/>
  <c r="AZ21" i="19"/>
  <c r="AX21" i="19"/>
  <c r="AH25" i="19"/>
  <c r="AA25" i="19"/>
  <c r="AZ7" i="19"/>
  <c r="AX7" i="19"/>
  <c r="AI22" i="19"/>
  <c r="AH22" i="19"/>
  <c r="AK22" i="19"/>
  <c r="AJ22" i="19"/>
  <c r="AK110" i="19"/>
  <c r="AI110" i="19"/>
  <c r="AJ110" i="19"/>
  <c r="AJ141" i="19"/>
  <c r="AK141" i="19"/>
  <c r="AI141" i="19"/>
  <c r="AH141" i="19"/>
  <c r="AJ64" i="19"/>
  <c r="AK64" i="19"/>
  <c r="AI64" i="19"/>
  <c r="AJ50" i="19"/>
  <c r="AK50" i="19"/>
  <c r="AI50" i="19"/>
  <c r="AH50" i="19"/>
  <c r="AK67" i="19"/>
  <c r="AJ67" i="19"/>
  <c r="AI67" i="19"/>
  <c r="AK86" i="19"/>
  <c r="AI86" i="19"/>
  <c r="AJ86" i="19"/>
  <c r="AI49" i="19"/>
  <c r="AJ49" i="19"/>
  <c r="AK49" i="19"/>
  <c r="AK151" i="19"/>
  <c r="AI151" i="19"/>
  <c r="AH151" i="19"/>
  <c r="AJ151" i="19"/>
  <c r="AD25" i="19"/>
  <c r="AE25" i="19"/>
  <c r="BA67" i="19"/>
  <c r="BB67" i="19"/>
  <c r="AJ83" i="19"/>
  <c r="AK83" i="19"/>
  <c r="AI83" i="19"/>
  <c r="AH83" i="19"/>
  <c r="AK115" i="19"/>
  <c r="AI115" i="19"/>
  <c r="AH115" i="19"/>
  <c r="AJ115" i="19"/>
  <c r="BB71" i="19"/>
  <c r="BA71" i="19"/>
  <c r="AZ71" i="19"/>
  <c r="AX71" i="19"/>
  <c r="AI97" i="19"/>
  <c r="AJ97" i="19"/>
  <c r="AK97" i="19"/>
  <c r="BB69" i="19"/>
  <c r="BA69" i="19"/>
  <c r="AZ69" i="19"/>
  <c r="AX69" i="19"/>
  <c r="BB68" i="19"/>
  <c r="BA68" i="19"/>
  <c r="AZ68" i="19"/>
  <c r="AX68" i="19"/>
  <c r="AK63" i="19"/>
  <c r="AJ63" i="19"/>
  <c r="AI63" i="19"/>
  <c r="AH63" i="19"/>
  <c r="AI150" i="19"/>
  <c r="AH150" i="19"/>
  <c r="AJ150" i="19"/>
  <c r="AK150" i="19"/>
  <c r="AJ52" i="19"/>
  <c r="AI52" i="19"/>
  <c r="AH52" i="19"/>
  <c r="AK52" i="19"/>
  <c r="AJ99" i="19"/>
  <c r="AK99" i="19"/>
  <c r="AI99" i="19"/>
  <c r="AH99" i="19"/>
  <c r="AI55" i="19"/>
  <c r="AJ55" i="19"/>
  <c r="AK55" i="19"/>
  <c r="AI73" i="19"/>
  <c r="AH73" i="19"/>
  <c r="AJ73" i="19"/>
  <c r="AK73" i="19"/>
  <c r="AK58" i="19"/>
  <c r="AJ58" i="19"/>
  <c r="AI58" i="19"/>
  <c r="AJ102" i="19"/>
  <c r="AK102" i="19"/>
  <c r="AI102" i="19"/>
  <c r="AH102" i="19"/>
  <c r="AI68" i="19"/>
  <c r="AH68" i="19"/>
  <c r="AJ68" i="19"/>
  <c r="AK68" i="19"/>
  <c r="AJ142" i="19"/>
  <c r="AI142" i="19"/>
  <c r="AK142" i="19"/>
  <c r="BA75" i="19"/>
  <c r="BB75" i="19"/>
  <c r="AJ111" i="19"/>
  <c r="AK111" i="19"/>
  <c r="AI111" i="19"/>
  <c r="AH111" i="19"/>
  <c r="AK39" i="19"/>
  <c r="AJ39" i="19"/>
  <c r="AI39" i="19"/>
  <c r="AH39" i="19"/>
  <c r="AJ127" i="19"/>
  <c r="AK127" i="19"/>
  <c r="AI127" i="19"/>
  <c r="AH127" i="19"/>
  <c r="AJ104" i="19"/>
  <c r="AK104" i="19"/>
  <c r="AI104" i="19"/>
  <c r="AH104" i="19"/>
  <c r="AK69" i="19"/>
  <c r="AJ69" i="19"/>
  <c r="AI69" i="19"/>
  <c r="AI162" i="19"/>
  <c r="AH162" i="19"/>
  <c r="AJ162" i="19"/>
  <c r="AK162" i="19"/>
  <c r="AJ106" i="19"/>
  <c r="AK106" i="19"/>
  <c r="AI106" i="19"/>
  <c r="AJ131" i="19"/>
  <c r="AI131" i="19"/>
  <c r="AK131" i="19"/>
  <c r="BA70" i="19"/>
  <c r="AZ70" i="19"/>
  <c r="AX70" i="19"/>
  <c r="BB70" i="19"/>
  <c r="AJ62" i="19"/>
  <c r="AI62" i="19"/>
  <c r="AK62" i="19"/>
  <c r="AK27" i="19"/>
  <c r="AJ27" i="19"/>
  <c r="AI27" i="19"/>
  <c r="AH27" i="19"/>
  <c r="AJ45" i="19"/>
  <c r="AK45" i="19"/>
  <c r="AI45" i="19"/>
  <c r="AH45" i="19"/>
  <c r="AJ143" i="19"/>
  <c r="AK143" i="19"/>
  <c r="AI143" i="19"/>
  <c r="AJ44" i="19"/>
  <c r="AI44" i="19"/>
  <c r="AH44" i="19"/>
  <c r="AK44" i="19"/>
  <c r="AI159" i="19"/>
  <c r="AJ159" i="19"/>
  <c r="AK159" i="19"/>
  <c r="AK138" i="19"/>
  <c r="AI138" i="19"/>
  <c r="AH138" i="19"/>
  <c r="AJ138" i="19"/>
  <c r="AJ153" i="19"/>
  <c r="AK153" i="19"/>
  <c r="AI153" i="19"/>
  <c r="AJ152" i="19"/>
  <c r="AK152" i="19"/>
  <c r="AI152" i="19"/>
  <c r="AJ95" i="19"/>
  <c r="AK95" i="19"/>
  <c r="AI95" i="19"/>
  <c r="AH95" i="19"/>
  <c r="AJ112" i="19"/>
  <c r="AK112" i="19"/>
  <c r="AI112" i="19"/>
  <c r="AH112" i="19"/>
  <c r="AJ76" i="19"/>
  <c r="AI76" i="19"/>
  <c r="AK76" i="19"/>
  <c r="AJ84" i="19"/>
  <c r="AK84" i="19"/>
  <c r="AI84" i="19"/>
  <c r="AH84" i="19"/>
  <c r="AJ94" i="19"/>
  <c r="AK94" i="19"/>
  <c r="AI94" i="19"/>
  <c r="AH94" i="19"/>
  <c r="AJ120" i="19"/>
  <c r="AK120" i="19"/>
  <c r="AI120" i="19"/>
  <c r="AH120" i="19"/>
  <c r="AJ96" i="19"/>
  <c r="AK96" i="19"/>
  <c r="AI96" i="19"/>
  <c r="AK118" i="19"/>
  <c r="AI118" i="19"/>
  <c r="AH118" i="19"/>
  <c r="AJ118" i="19"/>
  <c r="AJ105" i="19"/>
  <c r="AK105" i="19"/>
  <c r="AI105" i="19"/>
  <c r="AH105" i="19"/>
  <c r="AK155" i="19"/>
  <c r="AI155" i="19"/>
  <c r="AJ155" i="19"/>
  <c r="AK116" i="19"/>
  <c r="AI116" i="19"/>
  <c r="AJ116" i="19"/>
  <c r="AJ77" i="19"/>
  <c r="AK77" i="19"/>
  <c r="AI77" i="19"/>
  <c r="AH77" i="19"/>
  <c r="AJ163" i="19"/>
  <c r="AK163" i="19"/>
  <c r="AI163" i="19"/>
  <c r="AH163" i="19"/>
  <c r="BB73" i="19"/>
  <c r="BA73" i="19"/>
  <c r="AZ73" i="19"/>
  <c r="AX73" i="19"/>
  <c r="BB76" i="19"/>
  <c r="BA76" i="19"/>
  <c r="AZ76" i="19"/>
  <c r="AX76" i="19"/>
  <c r="AJ89" i="19"/>
  <c r="AK89" i="19"/>
  <c r="AI89" i="19"/>
  <c r="AH89" i="19"/>
  <c r="AK29" i="19"/>
  <c r="AI29" i="19"/>
  <c r="AJ29" i="19"/>
  <c r="AI57" i="19"/>
  <c r="AK57" i="19"/>
  <c r="AJ57" i="19"/>
  <c r="AI41" i="19"/>
  <c r="AJ41" i="19"/>
  <c r="AK41" i="19"/>
  <c r="AJ134" i="19"/>
  <c r="AI134" i="19"/>
  <c r="AH134" i="19"/>
  <c r="AK134" i="19"/>
  <c r="AI28" i="19"/>
  <c r="AH28" i="19"/>
  <c r="AJ28" i="19"/>
  <c r="AK28" i="19"/>
  <c r="AI47" i="19"/>
  <c r="AH47" i="19"/>
  <c r="AK47" i="19"/>
  <c r="AJ47" i="19"/>
  <c r="AI88" i="19"/>
  <c r="AH88" i="19"/>
  <c r="AJ88" i="19"/>
  <c r="AK88" i="19"/>
  <c r="AI66" i="19"/>
  <c r="AK66" i="19"/>
  <c r="AJ66" i="19"/>
  <c r="AJ145" i="19"/>
  <c r="AI145" i="19"/>
  <c r="AK145" i="19"/>
  <c r="AJ117" i="19"/>
  <c r="AK117" i="19"/>
  <c r="AI117" i="19"/>
  <c r="AH117" i="19"/>
  <c r="AJ74" i="19"/>
  <c r="AI74" i="19"/>
  <c r="AH74" i="19"/>
  <c r="AK74" i="19"/>
  <c r="AJ37" i="19"/>
  <c r="AK37" i="19"/>
  <c r="AI37" i="19"/>
  <c r="AH37" i="19"/>
  <c r="AK126" i="19"/>
  <c r="AI126" i="19"/>
  <c r="AH126" i="19"/>
  <c r="AJ126" i="19"/>
  <c r="AJ48" i="19"/>
  <c r="AI48" i="19"/>
  <c r="AK48" i="19"/>
  <c r="AI108" i="19"/>
  <c r="AH108" i="19"/>
  <c r="AJ108" i="19"/>
  <c r="AK108" i="19"/>
  <c r="AI46" i="19"/>
  <c r="AK46" i="19"/>
  <c r="AJ46" i="19"/>
  <c r="AK40" i="19"/>
  <c r="AJ40" i="19"/>
  <c r="AI40" i="19"/>
  <c r="AH40" i="19"/>
  <c r="AJ30" i="19"/>
  <c r="AK30" i="19"/>
  <c r="AI30" i="19"/>
  <c r="AH30" i="19"/>
  <c r="AJ149" i="19"/>
  <c r="AK149" i="19"/>
  <c r="AI149" i="19"/>
  <c r="AH149" i="19"/>
  <c r="AK98" i="19"/>
  <c r="AI98" i="19"/>
  <c r="AH98" i="19"/>
  <c r="AJ98" i="19"/>
  <c r="AJ85" i="19"/>
  <c r="AK85" i="19"/>
  <c r="AI85" i="19"/>
  <c r="BB74" i="19"/>
  <c r="BA74" i="19"/>
  <c r="AI26" i="19"/>
  <c r="AJ26" i="19"/>
  <c r="AK26" i="19"/>
  <c r="AJ132" i="19"/>
  <c r="AK132" i="19"/>
  <c r="AI132" i="19"/>
  <c r="AK129" i="19"/>
  <c r="AI129" i="19"/>
  <c r="AH129" i="19"/>
  <c r="AJ129" i="19"/>
  <c r="AI78" i="19"/>
  <c r="AK78" i="19"/>
  <c r="AJ78" i="19"/>
  <c r="AJ139" i="19"/>
  <c r="AK139" i="19"/>
  <c r="AI139" i="19"/>
  <c r="AH139" i="19"/>
  <c r="AJ133" i="19"/>
  <c r="AK133" i="19"/>
  <c r="AI133" i="19"/>
  <c r="AJ119" i="19"/>
  <c r="AK119" i="19"/>
  <c r="AI119" i="19"/>
  <c r="AH119" i="19"/>
  <c r="AJ124" i="19"/>
  <c r="AK124" i="19"/>
  <c r="AI124" i="19"/>
  <c r="AH124" i="19"/>
  <c r="AK125" i="19"/>
  <c r="AI125" i="19"/>
  <c r="AH125" i="19"/>
  <c r="AJ125" i="19"/>
  <c r="AJ43" i="19"/>
  <c r="AI43" i="19"/>
  <c r="AH43" i="19"/>
  <c r="AK43" i="19"/>
  <c r="AJ109" i="19"/>
  <c r="AK109" i="19"/>
  <c r="AI109" i="19"/>
  <c r="AI24" i="19"/>
  <c r="AH24" i="19"/>
  <c r="AJ24" i="19"/>
  <c r="AK24" i="19"/>
  <c r="AJ51" i="19"/>
  <c r="AI51" i="19"/>
  <c r="AK51" i="19"/>
  <c r="AJ100" i="19"/>
  <c r="AK100" i="19"/>
  <c r="AI100" i="19"/>
  <c r="AJ114" i="19"/>
  <c r="AI114" i="19"/>
  <c r="AH114" i="19"/>
  <c r="AK114" i="19"/>
  <c r="AJ128" i="19"/>
  <c r="AK128" i="19"/>
  <c r="AI128" i="19"/>
  <c r="AH128" i="19"/>
  <c r="AJ121" i="19"/>
  <c r="AK121" i="19"/>
  <c r="AI121" i="19"/>
  <c r="AH121" i="19"/>
  <c r="AK31" i="19"/>
  <c r="AJ31" i="19"/>
  <c r="AI31" i="19"/>
  <c r="AI160" i="19"/>
  <c r="AH160" i="19"/>
  <c r="AJ160" i="19"/>
  <c r="AK160" i="19"/>
  <c r="AJ147" i="19"/>
  <c r="AK147" i="19"/>
  <c r="AI147" i="19"/>
  <c r="AH147" i="19"/>
  <c r="AJ56" i="19"/>
  <c r="AI56" i="19"/>
  <c r="AK56" i="19"/>
  <c r="AK90" i="19"/>
  <c r="AI90" i="19"/>
  <c r="AJ90" i="19"/>
  <c r="AJ36" i="19"/>
  <c r="AI36" i="19"/>
  <c r="AH36" i="19"/>
  <c r="AK36" i="19"/>
  <c r="AJ123" i="19"/>
  <c r="AK123" i="19"/>
  <c r="AI123" i="19"/>
  <c r="AH123" i="19"/>
  <c r="BB63" i="19"/>
  <c r="BA63" i="19"/>
  <c r="AZ63" i="19"/>
  <c r="AX63" i="19"/>
  <c r="AK101" i="19"/>
  <c r="AI101" i="19"/>
  <c r="AH101" i="19"/>
  <c r="AJ101" i="19"/>
  <c r="BA65" i="19"/>
  <c r="BB65" i="19"/>
  <c r="AJ33" i="19"/>
  <c r="AK33" i="19"/>
  <c r="AI33" i="19"/>
  <c r="AJ93" i="19"/>
  <c r="AI93" i="19"/>
  <c r="AH93" i="19"/>
  <c r="AK93" i="19"/>
  <c r="AI70" i="19"/>
  <c r="AJ70" i="19"/>
  <c r="AK70" i="19"/>
  <c r="AJ60" i="19"/>
  <c r="AK60" i="19"/>
  <c r="AI60" i="19"/>
  <c r="AH60" i="19"/>
  <c r="AK130" i="19"/>
  <c r="AI130" i="19"/>
  <c r="AH130" i="19"/>
  <c r="AJ130" i="19"/>
  <c r="AI144" i="19"/>
  <c r="AH144" i="19"/>
  <c r="AJ144" i="19"/>
  <c r="AK144" i="19"/>
  <c r="BB72" i="19"/>
  <c r="BA72" i="19"/>
  <c r="AJ38" i="19"/>
  <c r="AK38" i="19"/>
  <c r="AI38" i="19"/>
  <c r="AJ107" i="19"/>
  <c r="AK107" i="19"/>
  <c r="AI107" i="19"/>
  <c r="AI34" i="19"/>
  <c r="AH34" i="19"/>
  <c r="AJ34" i="19"/>
  <c r="AK34" i="19"/>
  <c r="AJ103" i="19"/>
  <c r="AK103" i="19"/>
  <c r="AI103" i="19"/>
  <c r="AH103" i="19"/>
  <c r="AI122" i="19"/>
  <c r="AH122" i="19"/>
  <c r="AJ122" i="19"/>
  <c r="AK122" i="19"/>
  <c r="AI42" i="19"/>
  <c r="AJ42" i="19"/>
  <c r="AK42" i="19"/>
  <c r="AJ79" i="19"/>
  <c r="AK79" i="19"/>
  <c r="AI79" i="19"/>
  <c r="AH79" i="19"/>
  <c r="AK87" i="19"/>
  <c r="AI87" i="19"/>
  <c r="AH87" i="19"/>
  <c r="AJ87" i="19"/>
  <c r="AJ154" i="19"/>
  <c r="AI154" i="19"/>
  <c r="AK154" i="19"/>
  <c r="AJ92" i="19"/>
  <c r="AI92" i="19"/>
  <c r="AK92" i="19"/>
  <c r="AK140" i="19"/>
  <c r="AI140" i="19"/>
  <c r="AJ140" i="19"/>
  <c r="AK75" i="19"/>
  <c r="AJ75" i="19"/>
  <c r="AI75" i="19"/>
  <c r="AH75" i="19"/>
  <c r="AJ32" i="19"/>
  <c r="AK32" i="19"/>
  <c r="AI32" i="19"/>
  <c r="BB64" i="19"/>
  <c r="BA64" i="19"/>
  <c r="AZ64" i="19"/>
  <c r="AX64" i="19"/>
  <c r="AJ137" i="19"/>
  <c r="AK137" i="19"/>
  <c r="AI137" i="19"/>
  <c r="AH137" i="19"/>
  <c r="AJ157" i="19"/>
  <c r="AK157" i="19"/>
  <c r="AI157" i="19"/>
  <c r="AJ156" i="19"/>
  <c r="AK156" i="19"/>
  <c r="AI156" i="19"/>
  <c r="AH156" i="19"/>
  <c r="AK91" i="19"/>
  <c r="AI91" i="19"/>
  <c r="AH91" i="19"/>
  <c r="AJ91" i="19"/>
  <c r="AJ35" i="19"/>
  <c r="AI35" i="19"/>
  <c r="AH35" i="19"/>
  <c r="AK35" i="19"/>
  <c r="BB66" i="19"/>
  <c r="BA66" i="19"/>
  <c r="BB77" i="19"/>
  <c r="BA77" i="19"/>
  <c r="AZ77" i="19"/>
  <c r="AX77" i="19"/>
  <c r="AK59" i="19"/>
  <c r="AJ59" i="19"/>
  <c r="AI59" i="19"/>
  <c r="AH59" i="19"/>
  <c r="AJ135" i="19"/>
  <c r="AK135" i="19"/>
  <c r="AI135" i="19"/>
  <c r="AH135" i="19"/>
  <c r="AI54" i="19"/>
  <c r="AK54" i="19"/>
  <c r="AJ54" i="19"/>
  <c r="AJ23" i="19"/>
  <c r="AI23" i="19"/>
  <c r="AH23" i="19"/>
  <c r="AK23" i="19"/>
  <c r="AK53" i="19"/>
  <c r="AI53" i="19"/>
  <c r="AH53" i="19"/>
  <c r="AJ53" i="19"/>
  <c r="AJ81" i="19"/>
  <c r="AK81" i="19"/>
  <c r="AI81" i="19"/>
  <c r="AK146" i="19"/>
  <c r="AI146" i="19"/>
  <c r="AJ146" i="19"/>
  <c r="AJ82" i="19"/>
  <c r="AK82" i="19"/>
  <c r="AI82" i="19"/>
  <c r="AH82" i="19"/>
  <c r="AJ71" i="19"/>
  <c r="AI71" i="19"/>
  <c r="AK71" i="19"/>
  <c r="AK158" i="19"/>
  <c r="AI158" i="19"/>
  <c r="AJ158" i="19"/>
  <c r="AK113" i="19"/>
  <c r="AI113" i="19"/>
  <c r="AH113" i="19"/>
  <c r="AJ113" i="19"/>
  <c r="AJ136" i="19"/>
  <c r="AK136" i="19"/>
  <c r="AI136" i="19"/>
  <c r="AH136" i="19"/>
  <c r="AF52" i="19"/>
  <c r="AF80" i="19"/>
  <c r="AC80" i="19"/>
  <c r="R80" i="19"/>
  <c r="T80" i="19"/>
  <c r="R104" i="19"/>
  <c r="T104" i="19"/>
  <c r="AC104" i="19"/>
  <c r="AF104" i="19"/>
  <c r="AC149" i="19"/>
  <c r="R149" i="19"/>
  <c r="T149" i="19"/>
  <c r="AF149" i="19"/>
  <c r="AF130" i="19"/>
  <c r="AC130" i="19"/>
  <c r="R130" i="19"/>
  <c r="T130" i="19"/>
  <c r="AC110" i="19"/>
  <c r="R110" i="19"/>
  <c r="T110" i="19"/>
  <c r="AF110" i="19"/>
  <c r="AF46" i="19"/>
  <c r="R46" i="19"/>
  <c r="T46" i="19"/>
  <c r="AC46" i="19"/>
  <c r="AF92" i="19"/>
  <c r="R92" i="19"/>
  <c r="T92" i="19"/>
  <c r="AC92" i="19"/>
  <c r="R50" i="19"/>
  <c r="T50" i="19"/>
  <c r="AC50" i="19"/>
  <c r="AF50" i="19"/>
  <c r="AC131" i="19"/>
  <c r="R131" i="19"/>
  <c r="T131" i="19"/>
  <c r="AF131" i="19"/>
  <c r="AF114" i="19"/>
  <c r="AC114" i="19"/>
  <c r="R114" i="19"/>
  <c r="T114" i="19"/>
  <c r="AF100" i="19"/>
  <c r="R100" i="19"/>
  <c r="T100" i="19"/>
  <c r="AC100" i="19"/>
  <c r="R137" i="19"/>
  <c r="T137" i="19"/>
  <c r="AF137" i="19"/>
  <c r="AC137" i="19"/>
  <c r="AF140" i="19"/>
  <c r="AC140" i="19"/>
  <c r="R140" i="19"/>
  <c r="T140" i="19"/>
  <c r="J116" i="1"/>
  <c r="C12" i="1"/>
  <c r="C16" i="1"/>
  <c r="D18" i="1"/>
  <c r="C11" i="1"/>
  <c r="AF164" i="19"/>
  <c r="AF63" i="19"/>
  <c r="AC67" i="19"/>
  <c r="AF44" i="19"/>
  <c r="AF94" i="19"/>
  <c r="AH80" i="19"/>
  <c r="AF79" i="19"/>
  <c r="AC79" i="19"/>
  <c r="R79" i="19"/>
  <c r="T79" i="19"/>
  <c r="AF97" i="19"/>
  <c r="AC97" i="19"/>
  <c r="R97" i="19"/>
  <c r="T97" i="19"/>
  <c r="AF135" i="19"/>
  <c r="AC135" i="19"/>
  <c r="R135" i="19"/>
  <c r="T135" i="19"/>
  <c r="AC147" i="19"/>
  <c r="R147" i="19"/>
  <c r="T147" i="19"/>
  <c r="AF147" i="19"/>
  <c r="AF111" i="19"/>
  <c r="AC111" i="19"/>
  <c r="R111" i="19"/>
  <c r="T111" i="19"/>
  <c r="AF112" i="19"/>
  <c r="AC112" i="19"/>
  <c r="R112" i="19"/>
  <c r="T112" i="19"/>
  <c r="AF162" i="19"/>
  <c r="AC162" i="19"/>
  <c r="R162" i="19"/>
  <c r="T162" i="19"/>
  <c r="R141" i="19"/>
  <c r="T141" i="19"/>
  <c r="AF141" i="19"/>
  <c r="AC141" i="19"/>
  <c r="AF51" i="19"/>
  <c r="AF61" i="19"/>
  <c r="AC52" i="19"/>
  <c r="AF48" i="19"/>
  <c r="R48" i="19"/>
  <c r="T48" i="19"/>
  <c r="AC48" i="19"/>
  <c r="AF24" i="19"/>
  <c r="R24" i="19"/>
  <c r="T24" i="19"/>
  <c r="AC24" i="19"/>
  <c r="AC43" i="19"/>
  <c r="AF43" i="19"/>
  <c r="R43" i="19"/>
  <c r="T43" i="19"/>
  <c r="AF40" i="19"/>
  <c r="AC40" i="19"/>
  <c r="R40" i="19"/>
  <c r="T40" i="19"/>
  <c r="AF56" i="19"/>
  <c r="R56" i="19"/>
  <c r="T56" i="19"/>
  <c r="AC56" i="19"/>
  <c r="AF158" i="19"/>
  <c r="AC158" i="19"/>
  <c r="R158" i="19"/>
  <c r="T158" i="19"/>
  <c r="AC62" i="19"/>
  <c r="AF62" i="19"/>
  <c r="R62" i="19"/>
  <c r="T62" i="19"/>
  <c r="AF96" i="19"/>
  <c r="AC96" i="19"/>
  <c r="R96" i="19"/>
  <c r="T96" i="19"/>
  <c r="R90" i="19"/>
  <c r="T90" i="19"/>
  <c r="AF90" i="19"/>
  <c r="AC90" i="19"/>
  <c r="AF124" i="19"/>
  <c r="AC124" i="19"/>
  <c r="R124" i="19"/>
  <c r="T124" i="19"/>
  <c r="R22" i="19"/>
  <c r="T22" i="19"/>
  <c r="AC22" i="19"/>
  <c r="AF22" i="19"/>
  <c r="AC109" i="19"/>
  <c r="AC122" i="19"/>
  <c r="S94" i="1"/>
  <c r="U94" i="1"/>
  <c r="AC118" i="19"/>
  <c r="AC44" i="19"/>
  <c r="AC49" i="19"/>
  <c r="AC59" i="19"/>
  <c r="R156" i="19"/>
  <c r="T156" i="19"/>
  <c r="AC156" i="19"/>
  <c r="AF156" i="19"/>
  <c r="AC155" i="19"/>
  <c r="AF155" i="19"/>
  <c r="R155" i="19"/>
  <c r="T155" i="19"/>
  <c r="AF71" i="19"/>
  <c r="AC71" i="19"/>
  <c r="R71" i="19"/>
  <c r="T71" i="19"/>
  <c r="AC121" i="19"/>
  <c r="AF121" i="19"/>
  <c r="R121" i="19"/>
  <c r="T121" i="19"/>
  <c r="AF30" i="19"/>
  <c r="AF78" i="19"/>
  <c r="AC117" i="19"/>
  <c r="R117" i="19"/>
  <c r="T117" i="19"/>
  <c r="AF117" i="19"/>
  <c r="AF139" i="19"/>
  <c r="AC139" i="19"/>
  <c r="R139" i="19"/>
  <c r="T139" i="19"/>
  <c r="AF150" i="19"/>
  <c r="AC150" i="19"/>
  <c r="R150" i="19"/>
  <c r="T150" i="19"/>
  <c r="AC41" i="19"/>
  <c r="R41" i="19"/>
  <c r="T41" i="19"/>
  <c r="AF41" i="19"/>
  <c r="AF82" i="19"/>
  <c r="AC82" i="19"/>
  <c r="R82" i="19"/>
  <c r="T82" i="19"/>
  <c r="R66" i="19"/>
  <c r="T66" i="19"/>
  <c r="AC66" i="19"/>
  <c r="AF66" i="19"/>
  <c r="AC101" i="19"/>
  <c r="R101" i="19"/>
  <c r="T101" i="19"/>
  <c r="AF101" i="19"/>
  <c r="AF72" i="19"/>
  <c r="AC72" i="19"/>
  <c r="R72" i="19"/>
  <c r="T72" i="19"/>
  <c r="AC54" i="19"/>
  <c r="AF54" i="19"/>
  <c r="R54" i="19"/>
  <c r="T54" i="19"/>
  <c r="AF84" i="19"/>
  <c r="AC84" i="19"/>
  <c r="R84" i="19"/>
  <c r="T84" i="19"/>
  <c r="AF76" i="19"/>
  <c r="R76" i="19"/>
  <c r="T76" i="19"/>
  <c r="AC76" i="19"/>
  <c r="AF108" i="19"/>
  <c r="AC108" i="19"/>
  <c r="R108" i="19"/>
  <c r="T108" i="19"/>
  <c r="R23" i="19"/>
  <c r="T23" i="19"/>
  <c r="AF23" i="19"/>
  <c r="AC23" i="19"/>
  <c r="R38" i="19"/>
  <c r="T38" i="19"/>
  <c r="AC38" i="19"/>
  <c r="AF38" i="19"/>
  <c r="AF122" i="19"/>
  <c r="AF118" i="19"/>
  <c r="AF49" i="19"/>
  <c r="AD21" i="19"/>
  <c r="AE21" i="19"/>
  <c r="AA161" i="19"/>
  <c r="AB161" i="19"/>
  <c r="AF77" i="19"/>
  <c r="AF59" i="19"/>
  <c r="AC102" i="19"/>
  <c r="AB72" i="19"/>
  <c r="AA72" i="19"/>
  <c r="E14" i="1"/>
  <c r="AF157" i="19"/>
  <c r="AC77" i="19"/>
  <c r="AF102" i="19"/>
  <c r="C15" i="19"/>
  <c r="C18" i="19"/>
  <c r="O90" i="19"/>
  <c r="O122" i="19"/>
  <c r="O154" i="19"/>
  <c r="O94" i="19"/>
  <c r="O126" i="19"/>
  <c r="O158" i="19"/>
  <c r="O66" i="19"/>
  <c r="O98" i="19"/>
  <c r="O130" i="19"/>
  <c r="O162" i="19"/>
  <c r="O74" i="19"/>
  <c r="O106" i="19"/>
  <c r="O138" i="19"/>
  <c r="O82" i="19"/>
  <c r="O114" i="19"/>
  <c r="O146" i="19"/>
  <c r="O70" i="19"/>
  <c r="O142" i="19"/>
  <c r="O134" i="19"/>
  <c r="O86" i="19"/>
  <c r="O78" i="19"/>
  <c r="O150" i="19"/>
  <c r="O110" i="19"/>
  <c r="O118" i="19"/>
  <c r="O102" i="19"/>
  <c r="O161" i="19"/>
  <c r="O129" i="19"/>
  <c r="O97" i="19"/>
  <c r="O65" i="19"/>
  <c r="O156" i="19"/>
  <c r="O124" i="19"/>
  <c r="O92" i="19"/>
  <c r="O147" i="19"/>
  <c r="O115" i="19"/>
  <c r="O83" i="19"/>
  <c r="O153" i="19"/>
  <c r="O121" i="19"/>
  <c r="O89" i="19"/>
  <c r="O148" i="19"/>
  <c r="O116" i="19"/>
  <c r="O84" i="19"/>
  <c r="O139" i="19"/>
  <c r="O107" i="19"/>
  <c r="O75" i="19"/>
  <c r="O157" i="19"/>
  <c r="O113" i="19"/>
  <c r="O73" i="19"/>
  <c r="O132" i="19"/>
  <c r="O88" i="19"/>
  <c r="O163" i="19"/>
  <c r="O123" i="19"/>
  <c r="O79" i="19"/>
  <c r="O149" i="19"/>
  <c r="O109" i="19"/>
  <c r="O69" i="19"/>
  <c r="O128" i="19"/>
  <c r="O80" i="19"/>
  <c r="O159" i="19"/>
  <c r="O119" i="19"/>
  <c r="O71" i="19"/>
  <c r="O141" i="19"/>
  <c r="O101" i="19"/>
  <c r="O160" i="19"/>
  <c r="O112" i="19"/>
  <c r="O72" i="19"/>
  <c r="O151" i="19"/>
  <c r="O103" i="19"/>
  <c r="O137" i="19"/>
  <c r="O93" i="19"/>
  <c r="O152" i="19"/>
  <c r="O108" i="19"/>
  <c r="O68" i="19"/>
  <c r="O143" i="19"/>
  <c r="O99" i="19"/>
  <c r="O117" i="19"/>
  <c r="O77" i="19"/>
  <c r="O136" i="19"/>
  <c r="O96" i="19"/>
  <c r="O127" i="19"/>
  <c r="O87" i="19"/>
  <c r="O81" i="19"/>
  <c r="O64" i="19"/>
  <c r="O67" i="19"/>
  <c r="O164" i="19"/>
  <c r="O125" i="19"/>
  <c r="O104" i="19"/>
  <c r="O111" i="19"/>
  <c r="O85" i="19"/>
  <c r="O76" i="19"/>
  <c r="O91" i="19"/>
  <c r="O133" i="19"/>
  <c r="O120" i="19"/>
  <c r="O105" i="19"/>
  <c r="O100" i="19"/>
  <c r="O155" i="19"/>
  <c r="O135" i="19"/>
  <c r="O131" i="19"/>
  <c r="O145" i="19"/>
  <c r="O140" i="19"/>
  <c r="O144" i="19"/>
  <c r="O95" i="19"/>
  <c r="AF45" i="19"/>
  <c r="AC36" i="19"/>
  <c r="AC157" i="19"/>
  <c r="AC55" i="19"/>
  <c r="AC134" i="19"/>
  <c r="AC99" i="19"/>
  <c r="R99" i="19"/>
  <c r="T99" i="19"/>
  <c r="AF99" i="19"/>
  <c r="R143" i="19"/>
  <c r="T143" i="19"/>
  <c r="AC143" i="19"/>
  <c r="AF143" i="19"/>
  <c r="R136" i="19"/>
  <c r="T136" i="19"/>
  <c r="AF136" i="19"/>
  <c r="AC136" i="19"/>
  <c r="AF123" i="19"/>
  <c r="AC123" i="19"/>
  <c r="R123" i="19"/>
  <c r="T123" i="19"/>
  <c r="AF64" i="19"/>
  <c r="AC64" i="19"/>
  <c r="R64" i="19"/>
  <c r="T64" i="19"/>
  <c r="AF152" i="19"/>
  <c r="AC152" i="19"/>
  <c r="R152" i="19"/>
  <c r="T152" i="19"/>
  <c r="AC27" i="19"/>
  <c r="R161" i="19"/>
  <c r="T161" i="19"/>
  <c r="AF161" i="19"/>
  <c r="AC161" i="19"/>
  <c r="R58" i="19"/>
  <c r="T58" i="19"/>
  <c r="AF58" i="19"/>
  <c r="AC58" i="19"/>
  <c r="R33" i="19"/>
  <c r="T33" i="19"/>
  <c r="AC33" i="19"/>
  <c r="AF33" i="19"/>
  <c r="R145" i="19"/>
  <c r="T145" i="19"/>
  <c r="AC145" i="19"/>
  <c r="AF145" i="19"/>
  <c r="AF160" i="19"/>
  <c r="AC160" i="19"/>
  <c r="R160" i="19"/>
  <c r="T160" i="19"/>
  <c r="AF37" i="19"/>
  <c r="R37" i="19"/>
  <c r="T37" i="19"/>
  <c r="AC37" i="19"/>
  <c r="AF74" i="19"/>
  <c r="AF32" i="19"/>
  <c r="AF68" i="19"/>
  <c r="AF27" i="19"/>
  <c r="AC73" i="19"/>
  <c r="AF69" i="19"/>
  <c r="AF34" i="19"/>
  <c r="R106" i="19"/>
  <c r="T106" i="19"/>
  <c r="AC106" i="19"/>
  <c r="AF106" i="19"/>
  <c r="R88" i="19"/>
  <c r="T88" i="19"/>
  <c r="AF88" i="19"/>
  <c r="AC88" i="19"/>
  <c r="R116" i="19"/>
  <c r="T116" i="19"/>
  <c r="AF116" i="19"/>
  <c r="AC116" i="19"/>
  <c r="AF119" i="19"/>
  <c r="AC119" i="19"/>
  <c r="R119" i="19"/>
  <c r="T119" i="19"/>
  <c r="R153" i="19"/>
  <c r="T153" i="19"/>
  <c r="AF153" i="19"/>
  <c r="AC153" i="19"/>
  <c r="AF95" i="19"/>
  <c r="AC95" i="19"/>
  <c r="R95" i="19"/>
  <c r="T95" i="19"/>
  <c r="AF146" i="19"/>
  <c r="AC146" i="19"/>
  <c r="R146" i="19"/>
  <c r="T146" i="19"/>
  <c r="AF103" i="19"/>
  <c r="R103" i="19"/>
  <c r="T103" i="19"/>
  <c r="AC103" i="19"/>
  <c r="AC151" i="19"/>
  <c r="AF151" i="19"/>
  <c r="R151" i="19"/>
  <c r="T151" i="19"/>
  <c r="AF113" i="19"/>
  <c r="AC113" i="19"/>
  <c r="R113" i="19"/>
  <c r="T113" i="19"/>
  <c r="R144" i="19"/>
  <c r="T144" i="19"/>
  <c r="AF144" i="19"/>
  <c r="AC144" i="19"/>
  <c r="R89" i="19"/>
  <c r="T89" i="19"/>
  <c r="AC89" i="19"/>
  <c r="AF89" i="19"/>
  <c r="AF75" i="19"/>
  <c r="AC75" i="19"/>
  <c r="R75" i="19"/>
  <c r="T75" i="19"/>
  <c r="R21" i="19"/>
  <c r="T21" i="19"/>
  <c r="AF21" i="19"/>
  <c r="AC21" i="19"/>
  <c r="AC74" i="19"/>
  <c r="AC60" i="19"/>
  <c r="AC57" i="19"/>
  <c r="AC45" i="19"/>
  <c r="AF36" i="19"/>
  <c r="C15" i="4"/>
  <c r="C18" i="4"/>
  <c r="AF55" i="19"/>
  <c r="AA148" i="19"/>
  <c r="AB148" i="19"/>
  <c r="AH164" i="19"/>
  <c r="R132" i="19"/>
  <c r="T132" i="19"/>
  <c r="AF132" i="19"/>
  <c r="AC132" i="19"/>
  <c r="AC129" i="19"/>
  <c r="R129" i="19"/>
  <c r="T129" i="19"/>
  <c r="AF129" i="19"/>
  <c r="R120" i="19"/>
  <c r="T120" i="19"/>
  <c r="AF120" i="19"/>
  <c r="AC120" i="19"/>
  <c r="R148" i="19"/>
  <c r="T148" i="19"/>
  <c r="AF148" i="19"/>
  <c r="AC148" i="19"/>
  <c r="AC42" i="19"/>
  <c r="R42" i="19"/>
  <c r="T42" i="19"/>
  <c r="AF42" i="19"/>
  <c r="AF134" i="19"/>
  <c r="AD65" i="19"/>
  <c r="R138" i="19"/>
  <c r="T138" i="19"/>
  <c r="AC138" i="19"/>
  <c r="AF138" i="19"/>
  <c r="AC159" i="19"/>
  <c r="R159" i="19"/>
  <c r="T159" i="19"/>
  <c r="AF159" i="19"/>
  <c r="AF98" i="19"/>
  <c r="AC98" i="19"/>
  <c r="R98" i="19"/>
  <c r="T98" i="19"/>
  <c r="AC83" i="19"/>
  <c r="R83" i="19"/>
  <c r="T83" i="19"/>
  <c r="AF83" i="19"/>
  <c r="R29" i="19"/>
  <c r="T29" i="19"/>
  <c r="AF29" i="19"/>
  <c r="AC29" i="19"/>
  <c r="AF91" i="19"/>
  <c r="AC91" i="19"/>
  <c r="R91" i="19"/>
  <c r="T91" i="19"/>
  <c r="AF93" i="19"/>
  <c r="AC93" i="19"/>
  <c r="R93" i="19"/>
  <c r="T93" i="19"/>
  <c r="AC68" i="19"/>
  <c r="AF73" i="19"/>
  <c r="AC69" i="19"/>
  <c r="AC34" i="19"/>
  <c r="AF107" i="19"/>
  <c r="AC107" i="19"/>
  <c r="R107" i="19"/>
  <c r="T107" i="19"/>
  <c r="AF86" i="19"/>
  <c r="AC86" i="19"/>
  <c r="R86" i="19"/>
  <c r="T86" i="19"/>
  <c r="AC115" i="19"/>
  <c r="R115" i="19"/>
  <c r="T115" i="19"/>
  <c r="AF115" i="19"/>
  <c r="AF87" i="19"/>
  <c r="R87" i="19"/>
  <c r="T87" i="19"/>
  <c r="AC87" i="19"/>
  <c r="AC163" i="19"/>
  <c r="AF163" i="19"/>
  <c r="R163" i="19"/>
  <c r="T163" i="19"/>
  <c r="AC133" i="19"/>
  <c r="R133" i="19"/>
  <c r="T133" i="19"/>
  <c r="AF133" i="19"/>
  <c r="R128" i="19"/>
  <c r="T128" i="19"/>
  <c r="AF128" i="19"/>
  <c r="AC128" i="19"/>
  <c r="AF105" i="19"/>
  <c r="R105" i="19"/>
  <c r="T105" i="19"/>
  <c r="AC105" i="19"/>
  <c r="AF154" i="19"/>
  <c r="AC154" i="19"/>
  <c r="R154" i="19"/>
  <c r="T154" i="19"/>
  <c r="AF125" i="19"/>
  <c r="AC125" i="19"/>
  <c r="R125" i="19"/>
  <c r="T125" i="19"/>
  <c r="AF26" i="19"/>
  <c r="R26" i="19"/>
  <c r="T26" i="19"/>
  <c r="AC26" i="19"/>
  <c r="AF60" i="19"/>
  <c r="AF57" i="19"/>
  <c r="AF142" i="19"/>
  <c r="AH61" i="19"/>
  <c r="AE72" i="19"/>
  <c r="AD72" i="19"/>
  <c r="AH92" i="19"/>
  <c r="AA79" i="19"/>
  <c r="AB79" i="19"/>
  <c r="AA122" i="19"/>
  <c r="AB122" i="19"/>
  <c r="AA123" i="19"/>
  <c r="AB123" i="19"/>
  <c r="AA128" i="19"/>
  <c r="AB128" i="19"/>
  <c r="AA124" i="19"/>
  <c r="AB124" i="19"/>
  <c r="AA129" i="19"/>
  <c r="AB129" i="19"/>
  <c r="AZ74" i="19"/>
  <c r="AX74" i="19"/>
  <c r="AA149" i="19"/>
  <c r="AB149" i="19"/>
  <c r="AH48" i="19"/>
  <c r="AA163" i="19"/>
  <c r="AB163" i="19"/>
  <c r="AB118" i="19"/>
  <c r="AA118" i="19"/>
  <c r="AB94" i="19"/>
  <c r="AA94" i="19"/>
  <c r="AH62" i="19"/>
  <c r="AB104" i="19"/>
  <c r="AA104" i="19"/>
  <c r="AB99" i="19"/>
  <c r="AA99" i="19"/>
  <c r="AB150" i="19"/>
  <c r="AA150" i="19"/>
  <c r="AB83" i="19"/>
  <c r="AA83" i="19"/>
  <c r="AA151" i="19"/>
  <c r="AB151" i="19"/>
  <c r="AH67" i="19"/>
  <c r="AA82" i="19"/>
  <c r="AB82" i="19"/>
  <c r="AA137" i="19"/>
  <c r="AB137" i="19"/>
  <c r="AA139" i="19"/>
  <c r="AB139" i="19"/>
  <c r="AB74" i="19"/>
  <c r="AA74" i="19"/>
  <c r="AA47" i="19"/>
  <c r="AB47" i="19"/>
  <c r="AA89" i="19"/>
  <c r="AB89" i="19"/>
  <c r="AA112" i="19"/>
  <c r="AB112" i="19"/>
  <c r="AA45" i="19"/>
  <c r="AB45" i="19"/>
  <c r="AA111" i="19"/>
  <c r="AB111" i="19"/>
  <c r="AB63" i="19"/>
  <c r="AA63" i="19"/>
  <c r="AB164" i="19"/>
  <c r="AA164" i="19"/>
  <c r="O165" i="1"/>
  <c r="O161" i="1"/>
  <c r="O148" i="1"/>
  <c r="O139" i="1"/>
  <c r="O158" i="1"/>
  <c r="O146" i="1"/>
  <c r="O137" i="1"/>
  <c r="O155" i="1"/>
  <c r="O144" i="1"/>
  <c r="O135" i="1"/>
  <c r="O153" i="1"/>
  <c r="O116" i="1"/>
  <c r="O118" i="1"/>
  <c r="O136" i="1"/>
  <c r="O134" i="1"/>
  <c r="O126" i="1"/>
  <c r="O97" i="1"/>
  <c r="O150" i="1"/>
  <c r="O117" i="1"/>
  <c r="O112" i="1"/>
  <c r="O133" i="1"/>
  <c r="O145" i="1"/>
  <c r="O143" i="1"/>
  <c r="O141" i="1"/>
  <c r="O138" i="1"/>
  <c r="O154" i="1"/>
  <c r="O119" i="1"/>
  <c r="O114" i="1"/>
  <c r="O130" i="1"/>
  <c r="O160" i="1"/>
  <c r="O163" i="1"/>
  <c r="O162" i="1"/>
  <c r="O156" i="1"/>
  <c r="O151" i="1"/>
  <c r="O147" i="1"/>
  <c r="O94" i="1"/>
  <c r="O111" i="1"/>
  <c r="O140" i="1"/>
  <c r="O120" i="1"/>
  <c r="O129" i="1"/>
  <c r="O159" i="1"/>
  <c r="O121" i="1"/>
  <c r="O127" i="1"/>
  <c r="O157" i="1"/>
  <c r="O152" i="1"/>
  <c r="O96" i="1"/>
  <c r="O149" i="1"/>
  <c r="O115" i="1"/>
  <c r="O125" i="1"/>
  <c r="C15" i="1"/>
  <c r="C18" i="1"/>
  <c r="O142" i="1"/>
  <c r="O167" i="1"/>
  <c r="O95" i="1"/>
  <c r="O124" i="1"/>
  <c r="O122" i="1"/>
  <c r="O123" i="1"/>
  <c r="O164" i="1"/>
  <c r="O113" i="1"/>
  <c r="O131" i="1"/>
  <c r="O166" i="1"/>
  <c r="O128" i="1"/>
  <c r="O132" i="1"/>
  <c r="AH54" i="19"/>
  <c r="AH38" i="19"/>
  <c r="AH70" i="19"/>
  <c r="AZ65" i="19"/>
  <c r="AX65" i="19"/>
  <c r="AH56" i="19"/>
  <c r="AH31" i="19"/>
  <c r="AH51" i="19"/>
  <c r="AH132" i="19"/>
  <c r="AH85" i="19"/>
  <c r="AH41" i="19"/>
  <c r="AH155" i="19"/>
  <c r="AH96" i="19"/>
  <c r="AH153" i="19"/>
  <c r="AH159" i="19"/>
  <c r="AH97" i="19"/>
  <c r="AA141" i="19"/>
  <c r="AB141" i="19"/>
  <c r="AB53" i="19"/>
  <c r="AA53" i="19"/>
  <c r="AB135" i="19"/>
  <c r="AA135" i="19"/>
  <c r="AZ66" i="19"/>
  <c r="AX66" i="19"/>
  <c r="AA156" i="19"/>
  <c r="AB156" i="19"/>
  <c r="AH154" i="19"/>
  <c r="AA130" i="19"/>
  <c r="AB130" i="19"/>
  <c r="AA43" i="19"/>
  <c r="AB43" i="19"/>
  <c r="AA119" i="19"/>
  <c r="AB119" i="19"/>
  <c r="AA30" i="19"/>
  <c r="AB30" i="19"/>
  <c r="AH46" i="19"/>
  <c r="AB126" i="19"/>
  <c r="AA126" i="19"/>
  <c r="AA117" i="19"/>
  <c r="AB117" i="19"/>
  <c r="AH66" i="19"/>
  <c r="AB77" i="19"/>
  <c r="AA77" i="19"/>
  <c r="AA84" i="19"/>
  <c r="AB84" i="19"/>
  <c r="AB127" i="19"/>
  <c r="AA127" i="19"/>
  <c r="AB68" i="19"/>
  <c r="AA68" i="19"/>
  <c r="AA50" i="19"/>
  <c r="AB50" i="19"/>
  <c r="AA91" i="19"/>
  <c r="AB91" i="19"/>
  <c r="AB160" i="19"/>
  <c r="AA160" i="19"/>
  <c r="AB80" i="19"/>
  <c r="AA80" i="19"/>
  <c r="AH158" i="19"/>
  <c r="AB93" i="19"/>
  <c r="AA93" i="19"/>
  <c r="AB101" i="19"/>
  <c r="AA101" i="19"/>
  <c r="AA36" i="19"/>
  <c r="AB36" i="19"/>
  <c r="AB147" i="19"/>
  <c r="AA147" i="19"/>
  <c r="AA114" i="19"/>
  <c r="AB114" i="19"/>
  <c r="AA28" i="19"/>
  <c r="AB28" i="19"/>
  <c r="AB105" i="19"/>
  <c r="AA105" i="19"/>
  <c r="AB95" i="19"/>
  <c r="AA95" i="19"/>
  <c r="AB44" i="19"/>
  <c r="AA44" i="19"/>
  <c r="AA27" i="19"/>
  <c r="AB27" i="19"/>
  <c r="AB162" i="19"/>
  <c r="AA162" i="19"/>
  <c r="AA102" i="19"/>
  <c r="AB102" i="19"/>
  <c r="AB73" i="19"/>
  <c r="AA73" i="19"/>
  <c r="AA52" i="19"/>
  <c r="AB52" i="19"/>
  <c r="AZ67" i="19"/>
  <c r="AX67" i="19"/>
  <c r="AH49" i="19"/>
  <c r="AB103" i="19"/>
  <c r="AA103" i="19"/>
  <c r="AD148" i="19"/>
  <c r="AE148" i="19"/>
  <c r="AA61" i="19"/>
  <c r="AB61" i="19"/>
  <c r="AA136" i="19"/>
  <c r="AB136" i="19"/>
  <c r="AH146" i="19"/>
  <c r="AH140" i="19"/>
  <c r="AH42" i="19"/>
  <c r="AZ72" i="19"/>
  <c r="AX72" i="19"/>
  <c r="AA60" i="19"/>
  <c r="AB60" i="19"/>
  <c r="AA121" i="19"/>
  <c r="AB121" i="19"/>
  <c r="AB37" i="19"/>
  <c r="AA37" i="19"/>
  <c r="AH57" i="19"/>
  <c r="AB120" i="19"/>
  <c r="AA120" i="19"/>
  <c r="AH131" i="19"/>
  <c r="AH69" i="19"/>
  <c r="AZ75" i="19"/>
  <c r="AX75" i="19"/>
  <c r="AH110" i="19"/>
  <c r="AA22" i="19"/>
  <c r="AB22" i="19"/>
  <c r="AE161" i="19"/>
  <c r="AD161" i="19"/>
  <c r="AB23" i="19"/>
  <c r="AA23" i="19"/>
  <c r="AB59" i="19"/>
  <c r="AA59" i="19"/>
  <c r="AA35" i="19"/>
  <c r="AB35" i="19"/>
  <c r="AH157" i="19"/>
  <c r="AH32" i="19"/>
  <c r="AA87" i="19"/>
  <c r="AB87" i="19"/>
  <c r="AA34" i="19"/>
  <c r="AB34" i="19"/>
  <c r="AH33" i="19"/>
  <c r="AH100" i="19"/>
  <c r="AB24" i="19"/>
  <c r="AA24" i="19"/>
  <c r="AB125" i="19"/>
  <c r="AA125" i="19"/>
  <c r="AH133" i="19"/>
  <c r="AH78" i="19"/>
  <c r="AA98" i="19"/>
  <c r="AB98" i="19"/>
  <c r="AA40" i="19"/>
  <c r="AB40" i="19"/>
  <c r="AA108" i="19"/>
  <c r="AB108" i="19"/>
  <c r="AB88" i="19"/>
  <c r="AA88" i="19"/>
  <c r="AA134" i="19"/>
  <c r="AB134" i="19"/>
  <c r="AA138" i="19"/>
  <c r="AB138" i="19"/>
  <c r="AH143" i="19"/>
  <c r="AA39" i="19"/>
  <c r="AB39" i="19"/>
  <c r="AA115" i="19"/>
  <c r="AB115" i="19"/>
  <c r="AH86" i="19"/>
  <c r="AH64" i="19"/>
  <c r="AA113" i="19"/>
  <c r="AB113" i="19"/>
  <c r="AA75" i="19"/>
  <c r="AB75" i="19"/>
  <c r="AA144" i="19"/>
  <c r="AB144" i="19"/>
  <c r="AH71" i="19"/>
  <c r="AH81" i="19"/>
  <c r="AH107" i="19"/>
  <c r="AH90" i="19"/>
  <c r="AH109" i="19"/>
  <c r="AH26" i="19"/>
  <c r="AH145" i="19"/>
  <c r="AH29" i="19"/>
  <c r="AH116" i="19"/>
  <c r="AH76" i="19"/>
  <c r="AH152" i="19"/>
  <c r="AH106" i="19"/>
  <c r="AH142" i="19"/>
  <c r="AH58" i="19"/>
  <c r="AH55" i="19"/>
  <c r="AA107" i="19"/>
  <c r="AB107" i="19"/>
  <c r="AD113" i="19"/>
  <c r="AE113" i="19"/>
  <c r="AA142" i="19"/>
  <c r="AB142" i="19"/>
  <c r="AA109" i="19"/>
  <c r="AB109" i="19"/>
  <c r="AD115" i="19"/>
  <c r="AE115" i="19"/>
  <c r="AD88" i="19"/>
  <c r="AE88" i="19"/>
  <c r="AB78" i="19"/>
  <c r="AA78" i="19"/>
  <c r="AD59" i="19"/>
  <c r="AE59" i="19"/>
  <c r="AA49" i="19"/>
  <c r="AB49" i="19"/>
  <c r="AE162" i="19"/>
  <c r="AD162" i="19"/>
  <c r="AD105" i="19"/>
  <c r="AE105" i="19"/>
  <c r="AE127" i="19"/>
  <c r="AD127" i="19"/>
  <c r="AD117" i="19"/>
  <c r="AE117" i="19"/>
  <c r="AD135" i="19"/>
  <c r="AE135" i="19"/>
  <c r="AA132" i="19"/>
  <c r="AB132" i="19"/>
  <c r="AE63" i="19"/>
  <c r="AD63" i="19"/>
  <c r="AE94" i="19"/>
  <c r="AD94" i="19"/>
  <c r="AD149" i="19"/>
  <c r="AE149" i="19"/>
  <c r="AB106" i="19"/>
  <c r="AA106" i="19"/>
  <c r="AB90" i="19"/>
  <c r="AA90" i="19"/>
  <c r="AE75" i="19"/>
  <c r="AD75" i="19"/>
  <c r="AA133" i="19"/>
  <c r="AB133" i="19"/>
  <c r="AE34" i="19"/>
  <c r="AD34" i="19"/>
  <c r="AB57" i="19"/>
  <c r="AA57" i="19"/>
  <c r="AB42" i="19"/>
  <c r="AA42" i="19"/>
  <c r="AD36" i="19"/>
  <c r="AE36" i="19"/>
  <c r="AD126" i="19"/>
  <c r="AE126" i="19"/>
  <c r="AD43" i="19"/>
  <c r="AE43" i="19"/>
  <c r="AB97" i="19"/>
  <c r="AA97" i="19"/>
  <c r="AA51" i="19"/>
  <c r="AB51" i="19"/>
  <c r="AD89" i="19"/>
  <c r="AE89" i="19"/>
  <c r="AE137" i="19"/>
  <c r="AD137" i="19"/>
  <c r="AD150" i="19"/>
  <c r="AE150" i="19"/>
  <c r="AD123" i="19"/>
  <c r="AE123" i="19"/>
  <c r="AE23" i="19"/>
  <c r="AD23" i="19"/>
  <c r="AE37" i="19"/>
  <c r="AD37" i="19"/>
  <c r="AA140" i="19"/>
  <c r="AB140" i="19"/>
  <c r="AD103" i="19"/>
  <c r="AE103" i="19"/>
  <c r="AD101" i="19"/>
  <c r="AE101" i="19"/>
  <c r="AD53" i="19"/>
  <c r="AE53" i="19"/>
  <c r="AA159" i="19"/>
  <c r="AB159" i="19"/>
  <c r="AA31" i="19"/>
  <c r="AB31" i="19"/>
  <c r="AE118" i="19"/>
  <c r="AD118" i="19"/>
  <c r="AD39" i="19"/>
  <c r="AE39" i="19"/>
  <c r="AA76" i="19"/>
  <c r="AB76" i="19"/>
  <c r="AE108" i="19"/>
  <c r="AD108" i="19"/>
  <c r="AA110" i="19"/>
  <c r="AB110" i="19"/>
  <c r="AB146" i="19"/>
  <c r="AA146" i="19"/>
  <c r="AE52" i="19"/>
  <c r="AD52" i="19"/>
  <c r="AD27" i="19"/>
  <c r="AE27" i="19"/>
  <c r="AD28" i="19"/>
  <c r="AE28" i="19"/>
  <c r="AE84" i="19"/>
  <c r="AD84" i="19"/>
  <c r="AA46" i="19"/>
  <c r="AB46" i="19"/>
  <c r="AD130" i="19"/>
  <c r="AE130" i="19"/>
  <c r="AA153" i="19"/>
  <c r="AB153" i="19"/>
  <c r="AA56" i="19"/>
  <c r="AB56" i="19"/>
  <c r="AD111" i="19"/>
  <c r="AE111" i="19"/>
  <c r="AD47" i="19"/>
  <c r="AE47" i="19"/>
  <c r="AE82" i="19"/>
  <c r="AD82" i="19"/>
  <c r="AD99" i="19"/>
  <c r="AE99" i="19"/>
  <c r="AE129" i="19"/>
  <c r="AD129" i="19"/>
  <c r="AE122" i="19"/>
  <c r="AD122" i="19"/>
  <c r="AD87" i="19"/>
  <c r="AE87" i="19"/>
  <c r="AA32" i="19"/>
  <c r="AB32" i="19"/>
  <c r="AE77" i="19"/>
  <c r="AD77" i="19"/>
  <c r="AD125" i="19"/>
  <c r="AE125" i="19"/>
  <c r="AB81" i="19"/>
  <c r="AA81" i="19"/>
  <c r="AB143" i="19"/>
  <c r="AA143" i="19"/>
  <c r="AE22" i="19"/>
  <c r="AD22" i="19"/>
  <c r="AB71" i="19"/>
  <c r="AA71" i="19"/>
  <c r="AE73" i="19"/>
  <c r="AD73" i="19"/>
  <c r="AD44" i="19"/>
  <c r="AE44" i="19"/>
  <c r="AE93" i="19"/>
  <c r="AD93" i="19"/>
  <c r="AE160" i="19"/>
  <c r="AD160" i="19"/>
  <c r="AB154" i="19"/>
  <c r="AA154" i="19"/>
  <c r="AA96" i="19"/>
  <c r="AB96" i="19"/>
  <c r="AE74" i="19"/>
  <c r="AD74" i="19"/>
  <c r="AB67" i="19"/>
  <c r="AA67" i="19"/>
  <c r="AA29" i="19"/>
  <c r="AB29" i="19"/>
  <c r="AA64" i="19"/>
  <c r="AB64" i="19"/>
  <c r="AD138" i="19"/>
  <c r="AE138" i="19"/>
  <c r="AD40" i="19"/>
  <c r="AE40" i="19"/>
  <c r="AB157" i="19"/>
  <c r="AA157" i="19"/>
  <c r="AA69" i="19"/>
  <c r="AB69" i="19"/>
  <c r="AD121" i="19"/>
  <c r="AE121" i="19"/>
  <c r="AD136" i="19"/>
  <c r="AE136" i="19"/>
  <c r="AD114" i="19"/>
  <c r="AE114" i="19"/>
  <c r="AE50" i="19"/>
  <c r="AD50" i="19"/>
  <c r="AD30" i="19"/>
  <c r="AE30" i="19"/>
  <c r="AE141" i="19"/>
  <c r="AD141" i="19"/>
  <c r="AB155" i="19"/>
  <c r="AA155" i="19"/>
  <c r="AB70" i="19"/>
  <c r="AA70" i="19"/>
  <c r="AE45" i="19"/>
  <c r="AD45" i="19"/>
  <c r="AD104" i="19"/>
  <c r="AE104" i="19"/>
  <c r="AE163" i="19"/>
  <c r="AD163" i="19"/>
  <c r="AD124" i="19"/>
  <c r="AE124" i="19"/>
  <c r="AD79" i="19"/>
  <c r="AE79" i="19"/>
  <c r="AA152" i="19"/>
  <c r="AB152" i="19"/>
  <c r="AA116" i="19"/>
  <c r="AB116" i="19"/>
  <c r="AD24" i="19"/>
  <c r="AE24" i="19"/>
  <c r="AB55" i="19"/>
  <c r="AA55" i="19"/>
  <c r="AA145" i="19"/>
  <c r="AB145" i="19"/>
  <c r="AA86" i="19"/>
  <c r="AB86" i="19"/>
  <c r="AB100" i="19"/>
  <c r="AA100" i="19"/>
  <c r="AB131" i="19"/>
  <c r="AA131" i="19"/>
  <c r="AD95" i="19"/>
  <c r="AE95" i="19"/>
  <c r="AE147" i="19"/>
  <c r="AD147" i="19"/>
  <c r="AA158" i="19"/>
  <c r="AB158" i="19"/>
  <c r="AE68" i="19"/>
  <c r="AD68" i="19"/>
  <c r="AA66" i="19"/>
  <c r="AB66" i="19"/>
  <c r="AD156" i="19"/>
  <c r="AE156" i="19"/>
  <c r="AB41" i="19"/>
  <c r="AA41" i="19"/>
  <c r="AB38" i="19"/>
  <c r="AA38" i="19"/>
  <c r="AE164" i="19"/>
  <c r="AD164" i="19"/>
  <c r="AD151" i="19"/>
  <c r="AE151" i="19"/>
  <c r="AB48" i="19"/>
  <c r="AA48" i="19"/>
  <c r="AA92" i="19"/>
  <c r="AB92" i="19"/>
  <c r="AA58" i="19"/>
  <c r="AB58" i="19"/>
  <c r="AA26" i="19"/>
  <c r="AB26" i="19"/>
  <c r="AE144" i="19"/>
  <c r="AD144" i="19"/>
  <c r="AD134" i="19"/>
  <c r="AE134" i="19"/>
  <c r="AD98" i="19"/>
  <c r="AE98" i="19"/>
  <c r="AB33" i="19"/>
  <c r="AA33" i="19"/>
  <c r="AE35" i="19"/>
  <c r="AD35" i="19"/>
  <c r="AE120" i="19"/>
  <c r="AD120" i="19"/>
  <c r="AE60" i="19"/>
  <c r="AD60" i="19"/>
  <c r="AD61" i="19"/>
  <c r="AE61" i="19"/>
  <c r="AD102" i="19"/>
  <c r="AE102" i="19"/>
  <c r="AE80" i="19"/>
  <c r="AD80" i="19"/>
  <c r="AE91" i="19"/>
  <c r="AD91" i="19"/>
  <c r="AD119" i="19"/>
  <c r="AE119" i="19"/>
  <c r="AA85" i="19"/>
  <c r="AB85" i="19"/>
  <c r="AB54" i="19"/>
  <c r="AA54" i="19"/>
  <c r="AD112" i="19"/>
  <c r="AE112" i="19"/>
  <c r="AD139" i="19"/>
  <c r="AE139" i="19"/>
  <c r="AD83" i="19"/>
  <c r="AE83" i="19"/>
  <c r="AA62" i="19"/>
  <c r="AB62" i="19"/>
  <c r="AE128" i="19"/>
  <c r="AD128" i="19"/>
  <c r="AD85" i="19"/>
  <c r="AE85" i="19"/>
  <c r="AE158" i="19"/>
  <c r="AD158" i="19"/>
  <c r="AD145" i="19"/>
  <c r="AE145" i="19"/>
  <c r="AE69" i="19"/>
  <c r="AD69" i="19"/>
  <c r="AE64" i="19"/>
  <c r="AD64" i="19"/>
  <c r="AD81" i="19"/>
  <c r="AE81" i="19"/>
  <c r="AD97" i="19"/>
  <c r="AE97" i="19"/>
  <c r="AD42" i="19"/>
  <c r="AE42" i="19"/>
  <c r="AD90" i="19"/>
  <c r="AE90" i="19"/>
  <c r="AE49" i="19"/>
  <c r="AD49" i="19"/>
  <c r="AE109" i="19"/>
  <c r="AD109" i="19"/>
  <c r="AE70" i="19"/>
  <c r="AD70" i="19"/>
  <c r="AD146" i="19"/>
  <c r="AE146" i="19"/>
  <c r="AD51" i="19"/>
  <c r="AE51" i="19"/>
  <c r="AD55" i="19"/>
  <c r="AE55" i="19"/>
  <c r="AE155" i="19"/>
  <c r="AD155" i="19"/>
  <c r="AE157" i="19"/>
  <c r="AD157" i="19"/>
  <c r="AE96" i="19"/>
  <c r="AD96" i="19"/>
  <c r="AD153" i="19"/>
  <c r="AE153" i="19"/>
  <c r="AD78" i="19"/>
  <c r="AE78" i="19"/>
  <c r="AE110" i="19"/>
  <c r="AD110" i="19"/>
  <c r="AD31" i="19"/>
  <c r="AE31" i="19"/>
  <c r="AD57" i="19"/>
  <c r="AE57" i="19"/>
  <c r="AD106" i="19"/>
  <c r="AE106" i="19"/>
  <c r="AD142" i="19"/>
  <c r="AE142" i="19"/>
  <c r="AE33" i="19"/>
  <c r="AD33" i="19"/>
  <c r="AD100" i="19"/>
  <c r="AE100" i="19"/>
  <c r="AE29" i="19"/>
  <c r="AD29" i="19"/>
  <c r="AD132" i="19"/>
  <c r="AE132" i="19"/>
  <c r="AE41" i="19"/>
  <c r="AD41" i="19"/>
  <c r="AE66" i="19"/>
  <c r="AD66" i="19"/>
  <c r="AD116" i="19"/>
  <c r="AE116" i="19"/>
  <c r="AE152" i="19"/>
  <c r="AD152" i="19"/>
  <c r="AD67" i="19"/>
  <c r="AE67" i="19"/>
  <c r="AE76" i="19"/>
  <c r="AD76" i="19"/>
  <c r="AE159" i="19"/>
  <c r="AD159" i="19"/>
  <c r="AE140" i="19"/>
  <c r="AD140" i="19"/>
  <c r="AD56" i="19"/>
  <c r="AE56" i="19"/>
  <c r="AD154" i="19"/>
  <c r="AE154" i="19"/>
  <c r="AE131" i="19"/>
  <c r="AD131" i="19"/>
  <c r="AE46" i="19"/>
  <c r="AD46" i="19"/>
  <c r="AD133" i="19"/>
  <c r="AE133" i="19"/>
  <c r="AE48" i="19"/>
  <c r="AC11" i="19"/>
  <c r="AD48" i="19"/>
  <c r="AD26" i="19"/>
  <c r="AE26" i="19"/>
  <c r="AE54" i="19"/>
  <c r="AD54" i="19"/>
  <c r="AD38" i="19"/>
  <c r="AE38" i="19"/>
  <c r="AD62" i="19"/>
  <c r="AE62" i="19"/>
  <c r="AE58" i="19"/>
  <c r="AD58" i="19"/>
  <c r="AE92" i="19"/>
  <c r="AD92" i="19"/>
  <c r="AD86" i="19"/>
  <c r="AE86" i="19"/>
  <c r="AE71" i="19"/>
  <c r="AD71" i="19"/>
  <c r="AD143" i="19"/>
  <c r="AE143" i="19"/>
  <c r="AD32" i="19"/>
  <c r="AE32" i="19"/>
  <c r="AD107" i="19"/>
  <c r="AE107" i="19"/>
  <c r="H25" i="8"/>
  <c r="G25" i="8"/>
  <c r="H52" i="5"/>
  <c r="G40" i="8"/>
  <c r="P33" i="7"/>
  <c r="R33" i="7" s="1"/>
  <c r="U4" i="7"/>
  <c r="F24" i="9"/>
  <c r="U5" i="7"/>
  <c r="F72" i="9"/>
  <c r="U2" i="7"/>
  <c r="U24" i="7"/>
  <c r="U16" i="7"/>
  <c r="C12" i="10"/>
  <c r="E18" i="8"/>
  <c r="C11" i="11"/>
  <c r="C11" i="10"/>
  <c r="C12" i="7"/>
  <c r="C11" i="7"/>
  <c r="C12" i="11"/>
  <c r="D18" i="8"/>
  <c r="D18" i="5"/>
  <c r="G302" i="14" l="1"/>
  <c r="K302" i="14" s="1"/>
  <c r="P302" i="14"/>
  <c r="R302" i="14" s="1"/>
  <c r="T302" i="14" s="1"/>
  <c r="P301" i="14"/>
  <c r="R301" i="14" s="1"/>
  <c r="T301" i="14" s="1"/>
  <c r="K13" i="9"/>
  <c r="J35" i="9"/>
  <c r="Z15" i="11"/>
  <c r="P104" i="11"/>
  <c r="R104" i="11" s="1"/>
  <c r="T104" i="11" s="1"/>
  <c r="K44" i="13"/>
  <c r="D17" i="5"/>
  <c r="J44" i="13"/>
  <c r="F66" i="9"/>
  <c r="L44" i="13"/>
  <c r="K21" i="13"/>
  <c r="P85" i="11"/>
  <c r="R85" i="11" s="1"/>
  <c r="T85" i="11" s="1"/>
  <c r="P54" i="11"/>
  <c r="R54" i="11" s="1"/>
  <c r="T54" i="11" s="1"/>
  <c r="J34" i="9"/>
  <c r="Z7" i="11"/>
  <c r="K29" i="13"/>
  <c r="F13" i="9"/>
  <c r="L53" i="13"/>
  <c r="P37" i="11"/>
  <c r="R37" i="11" s="1"/>
  <c r="T37" i="11" s="1"/>
  <c r="K67" i="9"/>
  <c r="I76" i="13"/>
  <c r="J21" i="13"/>
  <c r="L60" i="13"/>
  <c r="F21" i="3"/>
  <c r="J61" i="13"/>
  <c r="F21" i="13"/>
  <c r="P98" i="11"/>
  <c r="R98" i="11" s="1"/>
  <c r="T98" i="11" s="1"/>
  <c r="J12" i="5"/>
  <c r="L83" i="9"/>
  <c r="K42" i="9"/>
  <c r="I60" i="13"/>
  <c r="F61" i="13"/>
  <c r="H44" i="13"/>
  <c r="I21" i="3"/>
  <c r="F69" i="13"/>
  <c r="J67" i="9"/>
  <c r="I75" i="9"/>
  <c r="H53" i="13"/>
  <c r="L50" i="9"/>
  <c r="D15" i="11"/>
  <c r="C19" i="11" s="1"/>
  <c r="L45" i="13"/>
  <c r="G12" i="5"/>
  <c r="E12" i="5"/>
  <c r="I67" i="9"/>
  <c r="E13" i="9"/>
  <c r="G13" i="9"/>
  <c r="F12" i="5"/>
  <c r="P32" i="11"/>
  <c r="R32" i="11" s="1"/>
  <c r="T32" i="11" s="1"/>
  <c r="K50" i="9"/>
  <c r="L13" i="9"/>
  <c r="I12" i="5"/>
  <c r="I61" i="13"/>
  <c r="L36" i="13"/>
  <c r="J36" i="13"/>
  <c r="I36" i="13"/>
  <c r="H12" i="5"/>
  <c r="K12" i="5"/>
  <c r="N12" i="5"/>
  <c r="J42" i="9"/>
  <c r="H50" i="9"/>
  <c r="G300" i="14"/>
  <c r="K300" i="14" s="1"/>
  <c r="P300" i="14"/>
  <c r="W4" i="14"/>
  <c r="F33" i="13"/>
  <c r="K70" i="9"/>
  <c r="J78" i="9"/>
  <c r="L38" i="9"/>
  <c r="H62" i="9"/>
  <c r="J62" i="9"/>
  <c r="H78" i="9"/>
  <c r="K61" i="13"/>
  <c r="H44" i="5"/>
  <c r="G44" i="5"/>
  <c r="H73" i="13"/>
  <c r="K62" i="9"/>
  <c r="J71" i="9"/>
  <c r="L70" i="9"/>
  <c r="K23" i="9"/>
  <c r="H23" i="9"/>
  <c r="F67" i="13"/>
  <c r="H34" i="13"/>
  <c r="I62" i="9"/>
  <c r="L42" i="13"/>
  <c r="K63" i="9"/>
  <c r="H71" i="9"/>
  <c r="L83" i="13"/>
  <c r="K67" i="13"/>
  <c r="F50" i="13"/>
  <c r="L71" i="9"/>
  <c r="F51" i="5"/>
  <c r="H51" i="5" s="1"/>
  <c r="F62" i="9"/>
  <c r="K58" i="13"/>
  <c r="J63" i="9"/>
  <c r="J22" i="9"/>
  <c r="L63" i="9"/>
  <c r="H63" i="9"/>
  <c r="Z29" i="11"/>
  <c r="L79" i="9"/>
  <c r="K46" i="9"/>
  <c r="I22" i="9"/>
  <c r="Z21" i="11"/>
  <c r="F41" i="13"/>
  <c r="F36" i="8"/>
  <c r="G36" i="8" s="1"/>
  <c r="L78" i="9"/>
  <c r="L47" i="9"/>
  <c r="K79" i="9"/>
  <c r="I79" i="9"/>
  <c r="P42" i="11"/>
  <c r="R42" i="11" s="1"/>
  <c r="T42" i="11" s="1"/>
  <c r="J42" i="13"/>
  <c r="I71" i="9"/>
  <c r="I36" i="5"/>
  <c r="J36" i="5" s="1"/>
  <c r="I44" i="5"/>
  <c r="J44" i="5" s="1"/>
  <c r="J79" i="9"/>
  <c r="H79" i="9"/>
  <c r="I78" i="9"/>
  <c r="F68" i="9"/>
  <c r="J53" i="9"/>
  <c r="H61" i="9"/>
  <c r="F61" i="9"/>
  <c r="K53" i="9"/>
  <c r="K76" i="9"/>
  <c r="K48" i="13"/>
  <c r="I53" i="9"/>
  <c r="H53" i="9"/>
  <c r="J48" i="13"/>
  <c r="J61" i="9"/>
  <c r="I61" i="9"/>
  <c r="L24" i="13"/>
  <c r="I43" i="5"/>
  <c r="J43" i="5" s="1"/>
  <c r="H45" i="9"/>
  <c r="J45" i="9"/>
  <c r="L61" i="9"/>
  <c r="F35" i="9"/>
  <c r="I47" i="8"/>
  <c r="J47" i="8" s="1"/>
  <c r="D13" i="9"/>
  <c r="I13" i="9"/>
  <c r="G43" i="8"/>
  <c r="H81" i="13"/>
  <c r="I50" i="13"/>
  <c r="F37" i="8"/>
  <c r="G37" i="8" s="1"/>
  <c r="J29" i="13"/>
  <c r="K42" i="13"/>
  <c r="J84" i="13"/>
  <c r="I68" i="13"/>
  <c r="F76" i="13"/>
  <c r="J77" i="9"/>
  <c r="J54" i="9"/>
  <c r="L75" i="9"/>
  <c r="L36" i="9"/>
  <c r="K66" i="9"/>
  <c r="K35" i="9"/>
  <c r="H69" i="9"/>
  <c r="H46" i="9"/>
  <c r="L76" i="13"/>
  <c r="B15" i="13"/>
  <c r="J60" i="13"/>
  <c r="I32" i="5"/>
  <c r="J32" i="5" s="1"/>
  <c r="J45" i="13"/>
  <c r="L50" i="13"/>
  <c r="I73" i="13"/>
  <c r="F81" i="13"/>
  <c r="F21" i="5"/>
  <c r="I37" i="5"/>
  <c r="J37" i="5" s="1"/>
  <c r="I30" i="5"/>
  <c r="J30" i="5" s="1"/>
  <c r="J75" i="9"/>
  <c r="J50" i="9"/>
  <c r="L54" i="9"/>
  <c r="L35" i="9"/>
  <c r="K34" i="9"/>
  <c r="H67" i="9"/>
  <c r="I54" i="9"/>
  <c r="K36" i="13"/>
  <c r="K68" i="13"/>
  <c r="F29" i="13"/>
  <c r="J33" i="13"/>
  <c r="Q13" i="9"/>
  <c r="G32" i="8"/>
  <c r="H50" i="13"/>
  <c r="K76" i="13"/>
  <c r="B15" i="9"/>
  <c r="H45" i="13"/>
  <c r="O13" i="9"/>
  <c r="J21" i="3"/>
  <c r="K50" i="13"/>
  <c r="I84" i="13"/>
  <c r="F29" i="5"/>
  <c r="H29" i="5" s="1"/>
  <c r="J46" i="9"/>
  <c r="J28" i="9"/>
  <c r="L34" i="9"/>
  <c r="K77" i="9"/>
  <c r="K28" i="9"/>
  <c r="H42" i="9"/>
  <c r="K84" i="13"/>
  <c r="K52" i="13"/>
  <c r="I42" i="8"/>
  <c r="J42" i="8" s="1"/>
  <c r="H13" i="9"/>
  <c r="G42" i="8"/>
  <c r="I42" i="13"/>
  <c r="F42" i="13"/>
  <c r="Q13" i="13"/>
  <c r="M13" i="9"/>
  <c r="H21" i="3"/>
  <c r="L68" i="13"/>
  <c r="L29" i="13"/>
  <c r="L34" i="13"/>
  <c r="L58" i="13"/>
  <c r="U3" i="7"/>
  <c r="I32" i="8"/>
  <c r="J32" i="8" s="1"/>
  <c r="J27" i="9"/>
  <c r="L46" i="9"/>
  <c r="L28" i="9"/>
  <c r="K75" i="9"/>
  <c r="K27" i="9"/>
  <c r="I42" i="9"/>
  <c r="H84" i="13"/>
  <c r="L27" i="9"/>
  <c r="H35" i="9"/>
  <c r="F77" i="9"/>
  <c r="J13" i="9"/>
  <c r="G52" i="5"/>
  <c r="L81" i="13"/>
  <c r="K60" i="13"/>
  <c r="L21" i="3"/>
  <c r="I29" i="13"/>
  <c r="F53" i="13"/>
  <c r="J68" i="13"/>
  <c r="F28" i="8"/>
  <c r="H28" i="8" s="1"/>
  <c r="L67" i="9"/>
  <c r="L42" i="9"/>
  <c r="H75" i="9"/>
  <c r="H34" i="9"/>
  <c r="I34" i="9"/>
  <c r="P127" i="10"/>
  <c r="S127" i="10" s="1"/>
  <c r="U127" i="10" s="1"/>
  <c r="J53" i="13"/>
  <c r="C13" i="9"/>
  <c r="J34" i="13"/>
  <c r="H60" i="13"/>
  <c r="I34" i="13"/>
  <c r="I45" i="13"/>
  <c r="K53" i="13"/>
  <c r="J73" i="13"/>
  <c r="L21" i="13"/>
  <c r="H27" i="9"/>
  <c r="I27" i="9"/>
  <c r="I21" i="13"/>
  <c r="H58" i="13"/>
  <c r="G299" i="14"/>
  <c r="K299" i="14" s="1"/>
  <c r="P299" i="14"/>
  <c r="R299" i="14" s="1"/>
  <c r="T299" i="14" s="1"/>
  <c r="I26" i="8"/>
  <c r="J26" i="8" s="1"/>
  <c r="H36" i="9"/>
  <c r="I36" i="9"/>
  <c r="F29" i="9"/>
  <c r="L73" i="13"/>
  <c r="L43" i="13"/>
  <c r="J21" i="9"/>
  <c r="I43" i="13"/>
  <c r="J43" i="9"/>
  <c r="J29" i="9"/>
  <c r="K36" i="9"/>
  <c r="K58" i="9"/>
  <c r="L21" i="9"/>
  <c r="H51" i="13"/>
  <c r="H29" i="9"/>
  <c r="I56" i="9"/>
  <c r="J81" i="13"/>
  <c r="P298" i="14"/>
  <c r="R298" i="14" s="1"/>
  <c r="T298" i="14" s="1"/>
  <c r="G50" i="5"/>
  <c r="K21" i="9"/>
  <c r="L29" i="9"/>
  <c r="I29" i="9"/>
  <c r="K73" i="13"/>
  <c r="K81" i="13"/>
  <c r="K35" i="13"/>
  <c r="F21" i="9"/>
  <c r="J36" i="9"/>
  <c r="F51" i="13"/>
  <c r="I58" i="13"/>
  <c r="P288" i="14"/>
  <c r="R288" i="14" s="1"/>
  <c r="T288" i="14" s="1"/>
  <c r="P124" i="10"/>
  <c r="S124" i="10" s="1"/>
  <c r="U124" i="10" s="1"/>
  <c r="P128" i="10"/>
  <c r="S128" i="10" s="1"/>
  <c r="U128" i="10" s="1"/>
  <c r="P73" i="10"/>
  <c r="S73" i="10" s="1"/>
  <c r="U73" i="10" s="1"/>
  <c r="P137" i="10"/>
  <c r="S137" i="10" s="1"/>
  <c r="U137" i="10" s="1"/>
  <c r="P106" i="10"/>
  <c r="S106" i="10" s="1"/>
  <c r="U106" i="10" s="1"/>
  <c r="P85" i="10"/>
  <c r="S85" i="10" s="1"/>
  <c r="U85" i="10" s="1"/>
  <c r="P33" i="10"/>
  <c r="S33" i="10" s="1"/>
  <c r="U33" i="10" s="1"/>
  <c r="P30" i="10"/>
  <c r="S30" i="10" s="1"/>
  <c r="U30" i="10" s="1"/>
  <c r="P69" i="14"/>
  <c r="R69" i="14" s="1"/>
  <c r="T69" i="14" s="1"/>
  <c r="P31" i="10"/>
  <c r="S31" i="10" s="1"/>
  <c r="U31" i="10" s="1"/>
  <c r="I79" i="13"/>
  <c r="P219" i="14"/>
  <c r="R219" i="14" s="1"/>
  <c r="T219" i="14" s="1"/>
  <c r="J69" i="9"/>
  <c r="L66" i="9"/>
  <c r="K83" i="9"/>
  <c r="H66" i="9"/>
  <c r="W10" i="10"/>
  <c r="W2" i="10"/>
  <c r="K51" i="13"/>
  <c r="F43" i="13"/>
  <c r="W11" i="14"/>
  <c r="W3" i="14"/>
  <c r="P139" i="14"/>
  <c r="R139" i="14" s="1"/>
  <c r="T139" i="14" s="1"/>
  <c r="P161" i="14"/>
  <c r="P168" i="14"/>
  <c r="R168" i="14" s="1"/>
  <c r="T168" i="14" s="1"/>
  <c r="P183" i="14"/>
  <c r="R183" i="14" s="1"/>
  <c r="T183" i="14" s="1"/>
  <c r="P190" i="14"/>
  <c r="R190" i="14" s="1"/>
  <c r="T190" i="14" s="1"/>
  <c r="P44" i="10"/>
  <c r="S44" i="10" s="1"/>
  <c r="U44" i="10" s="1"/>
  <c r="P54" i="10"/>
  <c r="S54" i="10" s="1"/>
  <c r="U54" i="10" s="1"/>
  <c r="P92" i="10"/>
  <c r="S92" i="10" s="1"/>
  <c r="U92" i="10" s="1"/>
  <c r="P95" i="10"/>
  <c r="S95" i="10" s="1"/>
  <c r="U95" i="10" s="1"/>
  <c r="P21" i="10"/>
  <c r="S21" i="10" s="1"/>
  <c r="U21" i="10" s="1"/>
  <c r="W17" i="14"/>
  <c r="P254" i="14"/>
  <c r="R254" i="14" s="1"/>
  <c r="T254" i="14" s="1"/>
  <c r="P55" i="10"/>
  <c r="S55" i="10" s="1"/>
  <c r="U55" i="10" s="1"/>
  <c r="P98" i="10"/>
  <c r="S98" i="10" s="1"/>
  <c r="U98" i="10" s="1"/>
  <c r="P109" i="10"/>
  <c r="S109" i="10" s="1"/>
  <c r="U109" i="10" s="1"/>
  <c r="P35" i="10"/>
  <c r="S35" i="10" s="1"/>
  <c r="U35" i="10" s="1"/>
  <c r="P57" i="14"/>
  <c r="R57" i="14" s="1"/>
  <c r="T57" i="14" s="1"/>
  <c r="P28" i="14"/>
  <c r="W9" i="10"/>
  <c r="W2" i="14"/>
  <c r="P204" i="14"/>
  <c r="R204" i="14" s="1"/>
  <c r="T204" i="14" s="1"/>
  <c r="P68" i="10"/>
  <c r="S68" i="10" s="1"/>
  <c r="U68" i="10" s="1"/>
  <c r="P71" i="10"/>
  <c r="S71" i="10" s="1"/>
  <c r="U71" i="10" s="1"/>
  <c r="I34" i="8"/>
  <c r="J34" i="8" s="1"/>
  <c r="G49" i="5"/>
  <c r="W18" i="14"/>
  <c r="P263" i="14"/>
  <c r="R263" i="14" s="1"/>
  <c r="T263" i="14" s="1"/>
  <c r="P47" i="10"/>
  <c r="S47" i="10" s="1"/>
  <c r="U47" i="10" s="1"/>
  <c r="P94" i="10"/>
  <c r="S94" i="10" s="1"/>
  <c r="U94" i="10" s="1"/>
  <c r="P60" i="10"/>
  <c r="S60" i="10" s="1"/>
  <c r="U60" i="10" s="1"/>
  <c r="P112" i="10"/>
  <c r="S112" i="10" s="1"/>
  <c r="U112" i="10" s="1"/>
  <c r="P57" i="10"/>
  <c r="S57" i="10" s="1"/>
  <c r="U57" i="10" s="1"/>
  <c r="P121" i="10"/>
  <c r="S121" i="10" s="1"/>
  <c r="U121" i="10" s="1"/>
  <c r="P209" i="14"/>
  <c r="R209" i="14" s="1"/>
  <c r="T209" i="14" s="1"/>
  <c r="P69" i="10"/>
  <c r="S69" i="10" s="1"/>
  <c r="U69" i="10" s="1"/>
  <c r="P133" i="10"/>
  <c r="S133" i="10" s="1"/>
  <c r="U133" i="10" s="1"/>
  <c r="P38" i="10"/>
  <c r="S38" i="10" s="1"/>
  <c r="U38" i="10" s="1"/>
  <c r="P23" i="14"/>
  <c r="R23" i="14" s="1"/>
  <c r="T23" i="14" s="1"/>
  <c r="P105" i="14"/>
  <c r="R105" i="14" s="1"/>
  <c r="T105" i="14" s="1"/>
  <c r="P85" i="14"/>
  <c r="R85" i="14" s="1"/>
  <c r="T85" i="14" s="1"/>
  <c r="P65" i="14"/>
  <c r="R65" i="14" s="1"/>
  <c r="T65" i="14" s="1"/>
  <c r="P39" i="10"/>
  <c r="S39" i="10" s="1"/>
  <c r="U39" i="10" s="1"/>
  <c r="P52" i="14"/>
  <c r="R52" i="14" s="1"/>
  <c r="T52" i="14" s="1"/>
  <c r="I56" i="13"/>
  <c r="H48" i="13"/>
  <c r="J43" i="13"/>
  <c r="L66" i="13"/>
  <c r="H79" i="13"/>
  <c r="F41" i="5"/>
  <c r="H41" i="5" s="1"/>
  <c r="P258" i="14"/>
  <c r="R258" i="14" s="1"/>
  <c r="T258" i="14" s="1"/>
  <c r="I38" i="8"/>
  <c r="J38" i="8" s="1"/>
  <c r="F22" i="5"/>
  <c r="H22" i="5" s="1"/>
  <c r="J66" i="9"/>
  <c r="K39" i="9"/>
  <c r="W8" i="10"/>
  <c r="W9" i="14"/>
  <c r="P62" i="10"/>
  <c r="S62" i="10" s="1"/>
  <c r="U62" i="10" s="1"/>
  <c r="P88" i="10"/>
  <c r="S88" i="10" s="1"/>
  <c r="U88" i="10" s="1"/>
  <c r="P131" i="10"/>
  <c r="S131" i="10" s="1"/>
  <c r="U131" i="10" s="1"/>
  <c r="P107" i="10"/>
  <c r="S107" i="10" s="1"/>
  <c r="U107" i="10" s="1"/>
  <c r="P280" i="14"/>
  <c r="R280" i="14" s="1"/>
  <c r="T280" i="14" s="1"/>
  <c r="P267" i="14"/>
  <c r="R267" i="14" s="1"/>
  <c r="T267" i="14" s="1"/>
  <c r="P120" i="10"/>
  <c r="S120" i="10" s="1"/>
  <c r="U120" i="10" s="1"/>
  <c r="P22" i="10"/>
  <c r="S22" i="10" s="1"/>
  <c r="U22" i="10" s="1"/>
  <c r="P97" i="14"/>
  <c r="R97" i="14" s="1"/>
  <c r="T97" i="14" s="1"/>
  <c r="P104" i="14"/>
  <c r="R104" i="14" s="1"/>
  <c r="T104" i="14" s="1"/>
  <c r="J28" i="13"/>
  <c r="P24" i="14"/>
  <c r="R24" i="14" s="1"/>
  <c r="T24" i="14" s="1"/>
  <c r="P72" i="10"/>
  <c r="S72" i="10" s="1"/>
  <c r="U72" i="10" s="1"/>
  <c r="P103" i="10"/>
  <c r="S103" i="10" s="1"/>
  <c r="U103" i="10" s="1"/>
  <c r="P79" i="10"/>
  <c r="S79" i="10" s="1"/>
  <c r="U79" i="10" s="1"/>
  <c r="K22" i="9"/>
  <c r="F49" i="8"/>
  <c r="G28" i="5"/>
  <c r="P259" i="14"/>
  <c r="R259" i="14" s="1"/>
  <c r="T259" i="14" s="1"/>
  <c r="W20" i="14"/>
  <c r="P141" i="10"/>
  <c r="S141" i="10" s="1"/>
  <c r="U141" i="10" s="1"/>
  <c r="P63" i="10"/>
  <c r="S63" i="10" s="1"/>
  <c r="U63" i="10" s="1"/>
  <c r="P56" i="10"/>
  <c r="S56" i="10" s="1"/>
  <c r="U56" i="10" s="1"/>
  <c r="F83" i="9"/>
  <c r="I49" i="5"/>
  <c r="J49" i="5" s="1"/>
  <c r="P104" i="10"/>
  <c r="S104" i="10" s="1"/>
  <c r="U104" i="10" s="1"/>
  <c r="P81" i="10"/>
  <c r="S81" i="10" s="1"/>
  <c r="U81" i="10" s="1"/>
  <c r="P138" i="10"/>
  <c r="S138" i="10" s="1"/>
  <c r="U138" i="10" s="1"/>
  <c r="P90" i="10"/>
  <c r="S90" i="10" s="1"/>
  <c r="U90" i="10" s="1"/>
  <c r="P201" i="14"/>
  <c r="R201" i="14" s="1"/>
  <c r="T201" i="14" s="1"/>
  <c r="P93" i="10"/>
  <c r="S93" i="10" s="1"/>
  <c r="U93" i="10" s="1"/>
  <c r="P29" i="10"/>
  <c r="S29" i="10" s="1"/>
  <c r="U29" i="10" s="1"/>
  <c r="P26" i="10"/>
  <c r="S26" i="10" s="1"/>
  <c r="U26" i="10" s="1"/>
  <c r="P95" i="14"/>
  <c r="P55" i="14"/>
  <c r="R55" i="14" s="1"/>
  <c r="T55" i="14" s="1"/>
  <c r="P28" i="10"/>
  <c r="S28" i="10" s="1"/>
  <c r="U28" i="10" s="1"/>
  <c r="P100" i="14"/>
  <c r="R100" i="14" s="1"/>
  <c r="T100" i="14" s="1"/>
  <c r="P80" i="14"/>
  <c r="R80" i="14" s="1"/>
  <c r="T80" i="14" s="1"/>
  <c r="P40" i="14"/>
  <c r="R40" i="14" s="1"/>
  <c r="T40" i="14" s="1"/>
  <c r="H56" i="13"/>
  <c r="L56" i="13"/>
  <c r="H43" i="13"/>
  <c r="K66" i="13"/>
  <c r="L59" i="9"/>
  <c r="L39" i="9"/>
  <c r="L22" i="9"/>
  <c r="H59" i="9"/>
  <c r="I69" i="9"/>
  <c r="W7" i="10"/>
  <c r="L63" i="13"/>
  <c r="F63" i="13"/>
  <c r="W16" i="14"/>
  <c r="W8" i="14"/>
  <c r="P199" i="14"/>
  <c r="R199" i="14" s="1"/>
  <c r="T199" i="14" s="1"/>
  <c r="P78" i="10"/>
  <c r="S78" i="10" s="1"/>
  <c r="U78" i="10" s="1"/>
  <c r="P102" i="10"/>
  <c r="S102" i="10" s="1"/>
  <c r="U102" i="10" s="1"/>
  <c r="P134" i="10"/>
  <c r="S134" i="10" s="1"/>
  <c r="U134" i="10" s="1"/>
  <c r="P119" i="10"/>
  <c r="S119" i="10" s="1"/>
  <c r="U119" i="10" s="1"/>
  <c r="P111" i="10"/>
  <c r="S111" i="10" s="1"/>
  <c r="U111" i="10" s="1"/>
  <c r="P91" i="10"/>
  <c r="S91" i="10" s="1"/>
  <c r="U91" i="10" s="1"/>
  <c r="P43" i="10"/>
  <c r="S43" i="10" s="1"/>
  <c r="U43" i="10" s="1"/>
  <c r="P46" i="10"/>
  <c r="S46" i="10" s="1"/>
  <c r="U46" i="10" s="1"/>
  <c r="P108" i="10"/>
  <c r="S108" i="10" s="1"/>
  <c r="U108" i="10" s="1"/>
  <c r="P97" i="10"/>
  <c r="S97" i="10" s="1"/>
  <c r="U97" i="10" s="1"/>
  <c r="P50" i="10"/>
  <c r="S50" i="10" s="1"/>
  <c r="U50" i="10" s="1"/>
  <c r="P41" i="14"/>
  <c r="R41" i="14" s="1"/>
  <c r="T41" i="14" s="1"/>
  <c r="P88" i="14"/>
  <c r="R88" i="14" s="1"/>
  <c r="T88" i="14" s="1"/>
  <c r="P59" i="10"/>
  <c r="S59" i="10" s="1"/>
  <c r="U59" i="10" s="1"/>
  <c r="H74" i="13"/>
  <c r="P272" i="14"/>
  <c r="R272" i="14" s="1"/>
  <c r="T272" i="14" s="1"/>
  <c r="P264" i="14"/>
  <c r="R264" i="14" s="1"/>
  <c r="T264" i="14" s="1"/>
  <c r="P142" i="10"/>
  <c r="S142" i="10" s="1"/>
  <c r="U142" i="10" s="1"/>
  <c r="P116" i="10"/>
  <c r="S116" i="10" s="1"/>
  <c r="U116" i="10" s="1"/>
  <c r="P100" i="10"/>
  <c r="S100" i="10" s="1"/>
  <c r="U100" i="10" s="1"/>
  <c r="F39" i="9"/>
  <c r="G30" i="5"/>
  <c r="G38" i="8"/>
  <c r="P41" i="10"/>
  <c r="S41" i="10" s="1"/>
  <c r="U41" i="10" s="1"/>
  <c r="P105" i="10"/>
  <c r="S105" i="10" s="1"/>
  <c r="U105" i="10" s="1"/>
  <c r="P130" i="10"/>
  <c r="S130" i="10" s="1"/>
  <c r="U130" i="10" s="1"/>
  <c r="P82" i="10"/>
  <c r="S82" i="10" s="1"/>
  <c r="U82" i="10" s="1"/>
  <c r="P53" i="10"/>
  <c r="S53" i="10" s="1"/>
  <c r="U53" i="10" s="1"/>
  <c r="P117" i="10"/>
  <c r="S117" i="10" s="1"/>
  <c r="U117" i="10" s="1"/>
  <c r="P24" i="10"/>
  <c r="S24" i="10" s="1"/>
  <c r="U24" i="10" s="1"/>
  <c r="P229" i="14"/>
  <c r="R229" i="14" s="1"/>
  <c r="T229" i="14" s="1"/>
  <c r="P21" i="14"/>
  <c r="R21" i="14" s="1"/>
  <c r="T21" i="14" s="1"/>
  <c r="P32" i="10"/>
  <c r="S32" i="10" s="1"/>
  <c r="U32" i="10" s="1"/>
  <c r="P77" i="14"/>
  <c r="R77" i="14" s="1"/>
  <c r="T77" i="14" s="1"/>
  <c r="P63" i="14"/>
  <c r="R63" i="14" s="1"/>
  <c r="T63" i="14" s="1"/>
  <c r="P33" i="14"/>
  <c r="R33" i="14" s="1"/>
  <c r="T33" i="14" s="1"/>
  <c r="P221" i="14"/>
  <c r="R221" i="14" s="1"/>
  <c r="T221" i="14" s="1"/>
  <c r="P50" i="14"/>
  <c r="R50" i="14" s="1"/>
  <c r="T50" i="14" s="1"/>
  <c r="I51" i="13"/>
  <c r="L74" i="13"/>
  <c r="I63" i="13"/>
  <c r="P207" i="14"/>
  <c r="R207" i="14" s="1"/>
  <c r="T207" i="14" s="1"/>
  <c r="K59" i="9"/>
  <c r="H39" i="9"/>
  <c r="H22" i="9"/>
  <c r="W6" i="10"/>
  <c r="L51" i="13"/>
  <c r="L79" i="13"/>
  <c r="L48" i="13"/>
  <c r="F28" i="13"/>
  <c r="W15" i="14"/>
  <c r="W7" i="14"/>
  <c r="P29" i="14"/>
  <c r="R29" i="14" s="1"/>
  <c r="T29" i="14" s="1"/>
  <c r="P98" i="14"/>
  <c r="P150" i="14"/>
  <c r="R150" i="14" s="1"/>
  <c r="T150" i="14" s="1"/>
  <c r="P52" i="10"/>
  <c r="S52" i="10" s="1"/>
  <c r="U52" i="10" s="1"/>
  <c r="P84" i="10"/>
  <c r="S84" i="10" s="1"/>
  <c r="U84" i="10" s="1"/>
  <c r="P110" i="10"/>
  <c r="S110" i="10" s="1"/>
  <c r="U110" i="10" s="1"/>
  <c r="P123" i="10"/>
  <c r="S123" i="10" s="1"/>
  <c r="U123" i="10" s="1"/>
  <c r="P99" i="10"/>
  <c r="S99" i="10" s="1"/>
  <c r="U99" i="10" s="1"/>
  <c r="P83" i="10"/>
  <c r="S83" i="10" s="1"/>
  <c r="U83" i="10" s="1"/>
  <c r="P42" i="10"/>
  <c r="S42" i="10" s="1"/>
  <c r="U42" i="10" s="1"/>
  <c r="P132" i="10"/>
  <c r="S132" i="10" s="1"/>
  <c r="U132" i="10" s="1"/>
  <c r="P45" i="10"/>
  <c r="S45" i="10" s="1"/>
  <c r="U45" i="10" s="1"/>
  <c r="P87" i="14"/>
  <c r="R87" i="14" s="1"/>
  <c r="T87" i="14" s="1"/>
  <c r="P22" i="14"/>
  <c r="R22" i="14" s="1"/>
  <c r="T22" i="14" s="1"/>
  <c r="P44" i="14"/>
  <c r="R44" i="14" s="1"/>
  <c r="T44" i="14" s="1"/>
  <c r="P255" i="14"/>
  <c r="R255" i="14" s="1"/>
  <c r="T255" i="14" s="1"/>
  <c r="J83" i="9"/>
  <c r="W10" i="14"/>
  <c r="H43" i="5"/>
  <c r="I82" i="13"/>
  <c r="P275" i="14"/>
  <c r="R275" i="14" s="1"/>
  <c r="T275" i="14" s="1"/>
  <c r="W19" i="14"/>
  <c r="F66" i="13"/>
  <c r="G46" i="5"/>
  <c r="P65" i="10"/>
  <c r="S65" i="10" s="1"/>
  <c r="U65" i="10" s="1"/>
  <c r="P129" i="10"/>
  <c r="S129" i="10" s="1"/>
  <c r="U129" i="10" s="1"/>
  <c r="P122" i="10"/>
  <c r="S122" i="10" s="1"/>
  <c r="U122" i="10" s="1"/>
  <c r="P74" i="10"/>
  <c r="S74" i="10" s="1"/>
  <c r="U74" i="10" s="1"/>
  <c r="P23" i="10"/>
  <c r="S23" i="10" s="1"/>
  <c r="U23" i="10" s="1"/>
  <c r="P77" i="10"/>
  <c r="S77" i="10" s="1"/>
  <c r="U77" i="10" s="1"/>
  <c r="P37" i="10"/>
  <c r="S37" i="10" s="1"/>
  <c r="U37" i="10" s="1"/>
  <c r="P238" i="14"/>
  <c r="R238" i="14" s="1"/>
  <c r="T238" i="14" s="1"/>
  <c r="P34" i="10"/>
  <c r="S34" i="10" s="1"/>
  <c r="U34" i="10" s="1"/>
  <c r="P40" i="10"/>
  <c r="S40" i="10" s="1"/>
  <c r="U40" i="10" s="1"/>
  <c r="P103" i="14"/>
  <c r="R103" i="14" s="1"/>
  <c r="T103" i="14" s="1"/>
  <c r="P93" i="14"/>
  <c r="R93" i="14" s="1"/>
  <c r="T93" i="14" s="1"/>
  <c r="P53" i="14"/>
  <c r="R53" i="14" s="1"/>
  <c r="T53" i="14" s="1"/>
  <c r="P36" i="10"/>
  <c r="S36" i="10" s="1"/>
  <c r="U36" i="10" s="1"/>
  <c r="P96" i="14"/>
  <c r="R96" i="14" s="1"/>
  <c r="T96" i="14" s="1"/>
  <c r="P72" i="14"/>
  <c r="R72" i="14" s="1"/>
  <c r="T72" i="14" s="1"/>
  <c r="P36" i="14"/>
  <c r="R36" i="14" s="1"/>
  <c r="T36" i="14" s="1"/>
  <c r="K74" i="13"/>
  <c r="J63" i="13"/>
  <c r="P211" i="14"/>
  <c r="R211" i="14" s="1"/>
  <c r="T211" i="14" s="1"/>
  <c r="I46" i="8"/>
  <c r="J46" i="8" s="1"/>
  <c r="I46" i="5"/>
  <c r="J46" i="5" s="1"/>
  <c r="J59" i="9"/>
  <c r="I59" i="9"/>
  <c r="F69" i="9"/>
  <c r="D15" i="10"/>
  <c r="C19" i="10" s="1"/>
  <c r="W5" i="10"/>
  <c r="L28" i="13"/>
  <c r="F56" i="13"/>
  <c r="H28" i="13"/>
  <c r="W14" i="14"/>
  <c r="W6" i="14"/>
  <c r="P26" i="14"/>
  <c r="P37" i="14"/>
  <c r="R37" i="14" s="1"/>
  <c r="T37" i="14" s="1"/>
  <c r="P113" i="14"/>
  <c r="R113" i="14" s="1"/>
  <c r="T113" i="14" s="1"/>
  <c r="P25" i="10"/>
  <c r="S25" i="10" s="1"/>
  <c r="U25" i="10" s="1"/>
  <c r="P70" i="10"/>
  <c r="S70" i="10" s="1"/>
  <c r="U70" i="10" s="1"/>
  <c r="P118" i="10"/>
  <c r="S118" i="10" s="1"/>
  <c r="U118" i="10" s="1"/>
  <c r="P140" i="10"/>
  <c r="S140" i="10" s="1"/>
  <c r="U140" i="10" s="1"/>
  <c r="P96" i="10"/>
  <c r="S96" i="10" s="1"/>
  <c r="U96" i="10" s="1"/>
  <c r="P75" i="10"/>
  <c r="S75" i="10" s="1"/>
  <c r="U75" i="10" s="1"/>
  <c r="P67" i="10"/>
  <c r="S67" i="10" s="1"/>
  <c r="U67" i="10" s="1"/>
  <c r="P287" i="14"/>
  <c r="R287" i="14" s="1"/>
  <c r="T287" i="14" s="1"/>
  <c r="P89" i="10"/>
  <c r="S89" i="10" s="1"/>
  <c r="U89" i="10" s="1"/>
  <c r="P66" i="10"/>
  <c r="S66" i="10" s="1"/>
  <c r="U66" i="10" s="1"/>
  <c r="P101" i="10"/>
  <c r="S101" i="10" s="1"/>
  <c r="U101" i="10" s="1"/>
  <c r="P249" i="14"/>
  <c r="R249" i="14" s="1"/>
  <c r="T249" i="14" s="1"/>
  <c r="P230" i="14"/>
  <c r="R230" i="14" s="1"/>
  <c r="T230" i="14" s="1"/>
  <c r="P165" i="14"/>
  <c r="R165" i="14" s="1"/>
  <c r="T165" i="14" s="1"/>
  <c r="P245" i="14"/>
  <c r="R245" i="14" s="1"/>
  <c r="T245" i="14" s="1"/>
  <c r="P73" i="14"/>
  <c r="P237" i="14"/>
  <c r="R237" i="14" s="1"/>
  <c r="T237" i="14" s="1"/>
  <c r="P170" i="14"/>
  <c r="R170" i="14" s="1"/>
  <c r="T170" i="14" s="1"/>
  <c r="P253" i="14"/>
  <c r="R253" i="14" s="1"/>
  <c r="T253" i="14" s="1"/>
  <c r="W12" i="10"/>
  <c r="W4" i="10"/>
  <c r="W13" i="14"/>
  <c r="W5" i="14"/>
  <c r="P195" i="14"/>
  <c r="R195" i="14" s="1"/>
  <c r="T195" i="14" s="1"/>
  <c r="P208" i="14"/>
  <c r="R208" i="14" s="1"/>
  <c r="T208" i="14" s="1"/>
  <c r="P48" i="10"/>
  <c r="S48" i="10" s="1"/>
  <c r="U48" i="10" s="1"/>
  <c r="P126" i="10"/>
  <c r="S126" i="10" s="1"/>
  <c r="U126" i="10" s="1"/>
  <c r="P135" i="10"/>
  <c r="S135" i="10" s="1"/>
  <c r="U135" i="10" s="1"/>
  <c r="P115" i="10"/>
  <c r="S115" i="10" s="1"/>
  <c r="U115" i="10" s="1"/>
  <c r="P51" i="10"/>
  <c r="S51" i="10" s="1"/>
  <c r="U51" i="10" s="1"/>
  <c r="P265" i="14"/>
  <c r="R265" i="14" s="1"/>
  <c r="T265" i="14" s="1"/>
  <c r="P276" i="14"/>
  <c r="R276" i="14" s="1"/>
  <c r="T276" i="14" s="1"/>
  <c r="P87" i="10"/>
  <c r="S87" i="10" s="1"/>
  <c r="U87" i="10" s="1"/>
  <c r="P64" i="10"/>
  <c r="S64" i="10" s="1"/>
  <c r="U64" i="10" s="1"/>
  <c r="F48" i="13"/>
  <c r="P289" i="14"/>
  <c r="R289" i="14" s="1"/>
  <c r="T289" i="14" s="1"/>
  <c r="P136" i="10"/>
  <c r="S136" i="10" s="1"/>
  <c r="U136" i="10" s="1"/>
  <c r="P49" i="10"/>
  <c r="S49" i="10" s="1"/>
  <c r="U49" i="10" s="1"/>
  <c r="P113" i="10"/>
  <c r="S113" i="10" s="1"/>
  <c r="U113" i="10" s="1"/>
  <c r="P114" i="10"/>
  <c r="S114" i="10" s="1"/>
  <c r="U114" i="10" s="1"/>
  <c r="P58" i="10"/>
  <c r="S58" i="10" s="1"/>
  <c r="U58" i="10" s="1"/>
  <c r="P61" i="10"/>
  <c r="S61" i="10" s="1"/>
  <c r="U61" i="10" s="1"/>
  <c r="P125" i="10"/>
  <c r="S125" i="10" s="1"/>
  <c r="U125" i="10" s="1"/>
  <c r="P27" i="10"/>
  <c r="S27" i="10" s="1"/>
  <c r="U27" i="10" s="1"/>
  <c r="P99" i="14"/>
  <c r="R99" i="14" s="1"/>
  <c r="T99" i="14" s="1"/>
  <c r="P89" i="14"/>
  <c r="R89" i="14" s="1"/>
  <c r="T89" i="14" s="1"/>
  <c r="P61" i="14"/>
  <c r="P43" i="14"/>
  <c r="R43" i="14" s="1"/>
  <c r="T43" i="14" s="1"/>
  <c r="P25" i="14"/>
  <c r="R25" i="14" s="1"/>
  <c r="T25" i="14" s="1"/>
  <c r="P92" i="14"/>
  <c r="R92" i="14" s="1"/>
  <c r="T92" i="14" s="1"/>
  <c r="P68" i="14"/>
  <c r="R68" i="14" s="1"/>
  <c r="T68" i="14" s="1"/>
  <c r="P48" i="14"/>
  <c r="R48" i="14" s="1"/>
  <c r="T48" i="14" s="1"/>
  <c r="P32" i="14"/>
  <c r="R32" i="14" s="1"/>
  <c r="T32" i="14" s="1"/>
  <c r="H71" i="13"/>
  <c r="P243" i="14"/>
  <c r="R243" i="14" s="1"/>
  <c r="T243" i="14" s="1"/>
  <c r="U18" i="7"/>
  <c r="H83" i="9"/>
  <c r="W11" i="10"/>
  <c r="W3" i="10"/>
  <c r="K56" i="13"/>
  <c r="I74" i="13"/>
  <c r="J66" i="13"/>
  <c r="W12" i="14"/>
  <c r="P42" i="14"/>
  <c r="R42" i="14" s="1"/>
  <c r="T42" i="14" s="1"/>
  <c r="P45" i="14"/>
  <c r="R45" i="14" s="1"/>
  <c r="T45" i="14" s="1"/>
  <c r="P64" i="14"/>
  <c r="R64" i="14" s="1"/>
  <c r="T64" i="14" s="1"/>
  <c r="P76" i="14"/>
  <c r="P76" i="10"/>
  <c r="S76" i="10" s="1"/>
  <c r="U76" i="10" s="1"/>
  <c r="P80" i="10"/>
  <c r="S80" i="10" s="1"/>
  <c r="U80" i="10" s="1"/>
  <c r="P86" i="10"/>
  <c r="S86" i="10" s="1"/>
  <c r="U86" i="10" s="1"/>
  <c r="P139" i="10"/>
  <c r="S139" i="10" s="1"/>
  <c r="U139" i="10" s="1"/>
  <c r="G297" i="14"/>
  <c r="K297" i="14" s="1"/>
  <c r="P297" i="14"/>
  <c r="R297" i="14" s="1"/>
  <c r="T297" i="14" s="1"/>
  <c r="G296" i="14"/>
  <c r="K296" i="14" s="1"/>
  <c r="P296" i="14"/>
  <c r="R296" i="14" s="1"/>
  <c r="T296" i="14" s="1"/>
  <c r="I13" i="13"/>
  <c r="H33" i="13"/>
  <c r="F80" i="9"/>
  <c r="F26" i="9"/>
  <c r="G29" i="5"/>
  <c r="L72" i="13"/>
  <c r="U33" i="7"/>
  <c r="F23" i="5"/>
  <c r="K73" i="9"/>
  <c r="H80" i="9"/>
  <c r="K72" i="13"/>
  <c r="K33" i="13"/>
  <c r="I80" i="9"/>
  <c r="F27" i="8"/>
  <c r="H27" i="8" s="1"/>
  <c r="H26" i="9"/>
  <c r="C13" i="13"/>
  <c r="M13" i="13"/>
  <c r="J80" i="9"/>
  <c r="J55" i="9"/>
  <c r="L73" i="9"/>
  <c r="H68" i="9"/>
  <c r="H55" i="9"/>
  <c r="L80" i="13"/>
  <c r="P13" i="13"/>
  <c r="J26" i="9"/>
  <c r="I72" i="13"/>
  <c r="K64" i="13"/>
  <c r="I41" i="13"/>
  <c r="J68" i="9"/>
  <c r="J40" i="9"/>
  <c r="L33" i="9"/>
  <c r="F57" i="13"/>
  <c r="F80" i="13"/>
  <c r="H13" i="13"/>
  <c r="J13" i="13"/>
  <c r="O13" i="13"/>
  <c r="K49" i="13"/>
  <c r="F21" i="8"/>
  <c r="L26" i="9"/>
  <c r="K80" i="13"/>
  <c r="F13" i="13"/>
  <c r="L26" i="13"/>
  <c r="I57" i="13"/>
  <c r="F70" i="9"/>
  <c r="I33" i="9"/>
  <c r="G13" i="13"/>
  <c r="I55" i="9"/>
  <c r="F33" i="9"/>
  <c r="I26" i="9"/>
  <c r="K26" i="13"/>
  <c r="J47" i="9"/>
  <c r="L80" i="9"/>
  <c r="L40" i="9"/>
  <c r="K55" i="9"/>
  <c r="H47" i="9"/>
  <c r="J80" i="13"/>
  <c r="E13" i="13"/>
  <c r="K57" i="13"/>
  <c r="F55" i="9"/>
  <c r="H64" i="13"/>
  <c r="J41" i="13"/>
  <c r="K68" i="9"/>
  <c r="K47" i="9"/>
  <c r="H73" i="9"/>
  <c r="I47" i="9"/>
  <c r="I73" i="9"/>
  <c r="L33" i="13"/>
  <c r="H72" i="13"/>
  <c r="J57" i="13"/>
  <c r="H31" i="5"/>
  <c r="J73" i="9"/>
  <c r="L68" i="9"/>
  <c r="L57" i="13"/>
  <c r="K41" i="13"/>
  <c r="I64" i="13"/>
  <c r="H39" i="5"/>
  <c r="G39" i="5"/>
  <c r="H33" i="8"/>
  <c r="G33" i="8"/>
  <c r="H36" i="5"/>
  <c r="G36" i="5"/>
  <c r="H31" i="8"/>
  <c r="G31" i="8"/>
  <c r="L24" i="9"/>
  <c r="Z28" i="11"/>
  <c r="F54" i="13"/>
  <c r="I23" i="9"/>
  <c r="P24" i="11"/>
  <c r="R24" i="11" s="1"/>
  <c r="T24" i="11" s="1"/>
  <c r="K81" i="9"/>
  <c r="F48" i="5"/>
  <c r="H48" i="5" s="1"/>
  <c r="L40" i="13"/>
  <c r="L62" i="13"/>
  <c r="I46" i="13"/>
  <c r="I47" i="13"/>
  <c r="P101" i="11"/>
  <c r="R101" i="11" s="1"/>
  <c r="T101" i="11" s="1"/>
  <c r="P62" i="11"/>
  <c r="R62" i="11" s="1"/>
  <c r="T62" i="11" s="1"/>
  <c r="P82" i="11"/>
  <c r="R82" i="11" s="1"/>
  <c r="T82" i="11" s="1"/>
  <c r="P106" i="11"/>
  <c r="R106" i="11" s="1"/>
  <c r="T106" i="11" s="1"/>
  <c r="P57" i="11"/>
  <c r="R57" i="11" s="1"/>
  <c r="T57" i="11" s="1"/>
  <c r="P87" i="11"/>
  <c r="R87" i="11" s="1"/>
  <c r="T87" i="11" s="1"/>
  <c r="I31" i="8"/>
  <c r="J31" i="8" s="1"/>
  <c r="J64" i="9"/>
  <c r="J52" i="9"/>
  <c r="J31" i="9"/>
  <c r="L57" i="9"/>
  <c r="L23" i="9"/>
  <c r="K57" i="9"/>
  <c r="K43" i="9"/>
  <c r="I70" i="9"/>
  <c r="I51" i="9"/>
  <c r="I38" i="9"/>
  <c r="Z27" i="11"/>
  <c r="Z19" i="11"/>
  <c r="Z13" i="11"/>
  <c r="Z5" i="11"/>
  <c r="P108" i="11"/>
  <c r="R108" i="11" s="1"/>
  <c r="T108" i="11" s="1"/>
  <c r="L64" i="13"/>
  <c r="F40" i="5"/>
  <c r="H40" i="5" s="1"/>
  <c r="P93" i="11"/>
  <c r="R93" i="11" s="1"/>
  <c r="T93" i="11" s="1"/>
  <c r="P105" i="11"/>
  <c r="R105" i="11" s="1"/>
  <c r="T105" i="11" s="1"/>
  <c r="P25" i="11"/>
  <c r="R25" i="11" s="1"/>
  <c r="T25" i="11" s="1"/>
  <c r="P83" i="11"/>
  <c r="R83" i="11" s="1"/>
  <c r="T83" i="11" s="1"/>
  <c r="H38" i="9"/>
  <c r="Z14" i="11"/>
  <c r="F40" i="13"/>
  <c r="I44" i="8"/>
  <c r="J44" i="8" s="1"/>
  <c r="I70" i="13"/>
  <c r="J54" i="13"/>
  <c r="L55" i="13"/>
  <c r="P110" i="11"/>
  <c r="R110" i="11" s="1"/>
  <c r="T110" i="11" s="1"/>
  <c r="F23" i="9"/>
  <c r="P86" i="11"/>
  <c r="R86" i="11" s="1"/>
  <c r="T86" i="11" s="1"/>
  <c r="H81" i="9"/>
  <c r="P92" i="11"/>
  <c r="R92" i="11" s="1"/>
  <c r="T92" i="11" s="1"/>
  <c r="I24" i="13"/>
  <c r="K69" i="13"/>
  <c r="L46" i="13"/>
  <c r="K62" i="13"/>
  <c r="J46" i="13"/>
  <c r="J47" i="13"/>
  <c r="P109" i="11"/>
  <c r="R109" i="11" s="1"/>
  <c r="T109" i="11" s="1"/>
  <c r="P22" i="11"/>
  <c r="R22" i="11" s="1"/>
  <c r="T22" i="11" s="1"/>
  <c r="P89" i="11"/>
  <c r="R89" i="11" s="1"/>
  <c r="T89" i="11" s="1"/>
  <c r="P55" i="11"/>
  <c r="R55" i="11" s="1"/>
  <c r="T55" i="11" s="1"/>
  <c r="P35" i="11"/>
  <c r="R35" i="11" s="1"/>
  <c r="T35" i="11" s="1"/>
  <c r="P23" i="11"/>
  <c r="R23" i="11" s="1"/>
  <c r="T23" i="11" s="1"/>
  <c r="F25" i="5"/>
  <c r="H25" i="5" s="1"/>
  <c r="I45" i="8"/>
  <c r="J45" i="8" s="1"/>
  <c r="J51" i="9"/>
  <c r="L43" i="9"/>
  <c r="K78" i="9"/>
  <c r="K33" i="9"/>
  <c r="I50" i="9"/>
  <c r="Z34" i="11"/>
  <c r="Z26" i="11"/>
  <c r="Z18" i="11"/>
  <c r="Z12" i="11"/>
  <c r="Z4" i="11"/>
  <c r="L47" i="13"/>
  <c r="K47" i="13"/>
  <c r="F55" i="13"/>
  <c r="J76" i="13"/>
  <c r="F76" i="9"/>
  <c r="H70" i="13"/>
  <c r="P28" i="11"/>
  <c r="R28" i="11" s="1"/>
  <c r="T28" i="11" s="1"/>
  <c r="G45" i="8"/>
  <c r="J70" i="13"/>
  <c r="K55" i="13"/>
  <c r="P40" i="11"/>
  <c r="R40" i="11" s="1"/>
  <c r="T40" i="11" s="1"/>
  <c r="P56" i="11"/>
  <c r="R56" i="11" s="1"/>
  <c r="T56" i="11" s="1"/>
  <c r="F58" i="9"/>
  <c r="P102" i="11"/>
  <c r="R102" i="11" s="1"/>
  <c r="T102" i="11" s="1"/>
  <c r="P48" i="11"/>
  <c r="R48" i="11" s="1"/>
  <c r="T48" i="11" s="1"/>
  <c r="J81" i="9"/>
  <c r="F24" i="5"/>
  <c r="H24" i="5" s="1"/>
  <c r="P39" i="11"/>
  <c r="R39" i="11" s="1"/>
  <c r="T39" i="11" s="1"/>
  <c r="H24" i="13"/>
  <c r="K46" i="13"/>
  <c r="I62" i="13"/>
  <c r="H47" i="13"/>
  <c r="P65" i="11"/>
  <c r="R65" i="11" s="1"/>
  <c r="T65" i="11" s="1"/>
  <c r="P90" i="11"/>
  <c r="R90" i="11" s="1"/>
  <c r="T90" i="11" s="1"/>
  <c r="P45" i="11"/>
  <c r="R45" i="11" s="1"/>
  <c r="T45" i="11" s="1"/>
  <c r="P33" i="11"/>
  <c r="R33" i="11" s="1"/>
  <c r="T33" i="11" s="1"/>
  <c r="P21" i="11"/>
  <c r="R21" i="11" s="1"/>
  <c r="T21" i="11" s="1"/>
  <c r="P95" i="11"/>
  <c r="R95" i="11" s="1"/>
  <c r="T95" i="11" s="1"/>
  <c r="P79" i="11"/>
  <c r="R79" i="11" s="1"/>
  <c r="T79" i="11" s="1"/>
  <c r="U25" i="7"/>
  <c r="U14" i="7"/>
  <c r="F24" i="8"/>
  <c r="J82" i="9"/>
  <c r="K31" i="9"/>
  <c r="H65" i="9"/>
  <c r="H54" i="9"/>
  <c r="H43" i="9"/>
  <c r="I31" i="9"/>
  <c r="Z33" i="11"/>
  <c r="Z25" i="11"/>
  <c r="Z17" i="11"/>
  <c r="Z11" i="11"/>
  <c r="Z3" i="11"/>
  <c r="P80" i="11"/>
  <c r="R80" i="11" s="1"/>
  <c r="T80" i="11" s="1"/>
  <c r="L41" i="13"/>
  <c r="K79" i="13"/>
  <c r="K45" i="13"/>
  <c r="L32" i="13"/>
  <c r="K24" i="13"/>
  <c r="F72" i="13"/>
  <c r="I32" i="13"/>
  <c r="P26" i="11"/>
  <c r="R26" i="11" s="1"/>
  <c r="T26" i="11" s="1"/>
  <c r="P68" i="11"/>
  <c r="R68" i="11" s="1"/>
  <c r="T68" i="11" s="1"/>
  <c r="P31" i="11"/>
  <c r="R31" i="11" s="1"/>
  <c r="T31" i="11" s="1"/>
  <c r="P71" i="11"/>
  <c r="R71" i="11" s="1"/>
  <c r="T71" i="11" s="1"/>
  <c r="I47" i="5"/>
  <c r="J47" i="5" s="1"/>
  <c r="F35" i="8"/>
  <c r="H35" i="8" s="1"/>
  <c r="Z6" i="11"/>
  <c r="H69" i="13"/>
  <c r="I69" i="13"/>
  <c r="G34" i="8"/>
  <c r="H58" i="9"/>
  <c r="H76" i="9"/>
  <c r="L81" i="9"/>
  <c r="F23" i="8"/>
  <c r="H23" i="8" s="1"/>
  <c r="I40" i="13"/>
  <c r="H32" i="13"/>
  <c r="L61" i="13"/>
  <c r="J62" i="13"/>
  <c r="I55" i="13"/>
  <c r="P69" i="11"/>
  <c r="R69" i="11" s="1"/>
  <c r="T69" i="11" s="1"/>
  <c r="P30" i="11"/>
  <c r="R30" i="11" s="1"/>
  <c r="T30" i="11" s="1"/>
  <c r="P53" i="11"/>
  <c r="R53" i="11" s="1"/>
  <c r="T53" i="11" s="1"/>
  <c r="P107" i="11"/>
  <c r="R107" i="11" s="1"/>
  <c r="T107" i="11" s="1"/>
  <c r="I39" i="5"/>
  <c r="J39" i="5" s="1"/>
  <c r="I26" i="5"/>
  <c r="J26" i="5" s="1"/>
  <c r="J70" i="9"/>
  <c r="J38" i="9"/>
  <c r="L31" i="9"/>
  <c r="K52" i="9"/>
  <c r="K40" i="9"/>
  <c r="H64" i="9"/>
  <c r="H31" i="9"/>
  <c r="I63" i="9"/>
  <c r="I46" i="9"/>
  <c r="K54" i="9"/>
  <c r="I40" i="9"/>
  <c r="Z32" i="11"/>
  <c r="Z24" i="11"/>
  <c r="Z10" i="11"/>
  <c r="Z2" i="11"/>
  <c r="P94" i="11"/>
  <c r="R94" i="11" s="1"/>
  <c r="T94" i="11" s="1"/>
  <c r="P84" i="11"/>
  <c r="R84" i="11" s="1"/>
  <c r="T84" i="11" s="1"/>
  <c r="F68" i="13"/>
  <c r="F24" i="13"/>
  <c r="I26" i="13"/>
  <c r="J64" i="13"/>
  <c r="P59" i="11"/>
  <c r="R59" i="11" s="1"/>
  <c r="T59" i="11" s="1"/>
  <c r="P111" i="11"/>
  <c r="R111" i="11" s="1"/>
  <c r="T111" i="11" s="1"/>
  <c r="G44" i="8"/>
  <c r="G32" i="5"/>
  <c r="P78" i="11"/>
  <c r="R78" i="11" s="1"/>
  <c r="T78" i="11" s="1"/>
  <c r="P64" i="11"/>
  <c r="R64" i="11" s="1"/>
  <c r="T64" i="11" s="1"/>
  <c r="P36" i="11"/>
  <c r="R36" i="11" s="1"/>
  <c r="T36" i="11" s="1"/>
  <c r="P88" i="11"/>
  <c r="R88" i="11" s="1"/>
  <c r="T88" i="11" s="1"/>
  <c r="P50" i="11"/>
  <c r="R50" i="11" s="1"/>
  <c r="T50" i="11" s="1"/>
  <c r="J58" i="9"/>
  <c r="P52" i="11"/>
  <c r="R52" i="11" s="1"/>
  <c r="T52" i="11" s="1"/>
  <c r="J76" i="9"/>
  <c r="I81" i="9"/>
  <c r="L82" i="9"/>
  <c r="F51" i="8"/>
  <c r="H51" i="8" s="1"/>
  <c r="H40" i="13"/>
  <c r="L70" i="13"/>
  <c r="L69" i="13"/>
  <c r="J55" i="13"/>
  <c r="P77" i="11"/>
  <c r="R77" i="11" s="1"/>
  <c r="T77" i="11" s="1"/>
  <c r="P38" i="11"/>
  <c r="R38" i="11" s="1"/>
  <c r="T38" i="11" s="1"/>
  <c r="P66" i="11"/>
  <c r="R66" i="11" s="1"/>
  <c r="T66" i="11" s="1"/>
  <c r="P97" i="11"/>
  <c r="R97" i="11" s="1"/>
  <c r="T97" i="11" s="1"/>
  <c r="P63" i="11"/>
  <c r="R63" i="11" s="1"/>
  <c r="T63" i="11" s="1"/>
  <c r="P51" i="11"/>
  <c r="R51" i="11" s="1"/>
  <c r="T51" i="11" s="1"/>
  <c r="P43" i="11"/>
  <c r="R43" i="11" s="1"/>
  <c r="T43" i="11" s="1"/>
  <c r="P29" i="11"/>
  <c r="R29" i="11" s="1"/>
  <c r="T29" i="11" s="1"/>
  <c r="P103" i="11"/>
  <c r="R103" i="11" s="1"/>
  <c r="T103" i="11" s="1"/>
  <c r="J57" i="9"/>
  <c r="J24" i="9"/>
  <c r="L64" i="9"/>
  <c r="L52" i="9"/>
  <c r="K64" i="9"/>
  <c r="K51" i="9"/>
  <c r="H52" i="9"/>
  <c r="I82" i="9"/>
  <c r="Z31" i="11"/>
  <c r="Z23" i="11"/>
  <c r="Z16" i="11"/>
  <c r="Z9" i="11"/>
  <c r="P91" i="11"/>
  <c r="R91" i="11" s="1"/>
  <c r="T91" i="11" s="1"/>
  <c r="P70" i="11"/>
  <c r="R70" i="11" s="1"/>
  <c r="T70" i="11" s="1"/>
  <c r="P81" i="11"/>
  <c r="R81" i="11" s="1"/>
  <c r="T81" i="11" s="1"/>
  <c r="P47" i="11"/>
  <c r="R47" i="11" s="1"/>
  <c r="T47" i="11" s="1"/>
  <c r="P67" i="11"/>
  <c r="R67" i="11" s="1"/>
  <c r="T67" i="11" s="1"/>
  <c r="Z20" i="11"/>
  <c r="K40" i="13"/>
  <c r="G47" i="5"/>
  <c r="P72" i="11"/>
  <c r="R72" i="11" s="1"/>
  <c r="T72" i="11" s="1"/>
  <c r="P60" i="11"/>
  <c r="R60" i="11" s="1"/>
  <c r="T60" i="11" s="1"/>
  <c r="P34" i="11"/>
  <c r="R34" i="11" s="1"/>
  <c r="T34" i="11" s="1"/>
  <c r="L58" i="9"/>
  <c r="P58" i="11"/>
  <c r="R58" i="11" s="1"/>
  <c r="T58" i="11" s="1"/>
  <c r="L76" i="9"/>
  <c r="P74" i="11"/>
  <c r="R74" i="11" s="1"/>
  <c r="T74" i="11" s="1"/>
  <c r="H46" i="13"/>
  <c r="K32" i="13"/>
  <c r="K70" i="13"/>
  <c r="P46" i="11"/>
  <c r="R46" i="11" s="1"/>
  <c r="T46" i="11" s="1"/>
  <c r="P73" i="11"/>
  <c r="R73" i="11" s="1"/>
  <c r="T73" i="11" s="1"/>
  <c r="P49" i="11"/>
  <c r="R49" i="11" s="1"/>
  <c r="T49" i="11" s="1"/>
  <c r="P41" i="11"/>
  <c r="R41" i="11" s="1"/>
  <c r="T41" i="11" s="1"/>
  <c r="P27" i="11"/>
  <c r="R27" i="11" s="1"/>
  <c r="T27" i="11" s="1"/>
  <c r="P75" i="11"/>
  <c r="R75" i="11" s="1"/>
  <c r="T75" i="11" s="1"/>
  <c r="P99" i="11"/>
  <c r="R99" i="11" s="1"/>
  <c r="T99" i="11" s="1"/>
  <c r="L51" i="9"/>
  <c r="K38" i="9"/>
  <c r="H51" i="9"/>
  <c r="H40" i="9"/>
  <c r="I43" i="9"/>
  <c r="Z30" i="11"/>
  <c r="Z22" i="11"/>
  <c r="Z8" i="11"/>
  <c r="P100" i="11"/>
  <c r="R100" i="11" s="1"/>
  <c r="T100" i="11" s="1"/>
  <c r="P96" i="11"/>
  <c r="R96" i="11" s="1"/>
  <c r="T96" i="11" s="1"/>
  <c r="P44" i="11"/>
  <c r="R44" i="11" s="1"/>
  <c r="T44" i="11" s="1"/>
  <c r="C13" i="3"/>
  <c r="D13" i="3"/>
  <c r="M13" i="3"/>
  <c r="J13" i="3"/>
  <c r="K13" i="3"/>
  <c r="N13" i="3"/>
  <c r="L13" i="3"/>
  <c r="E13" i="3"/>
  <c r="F13" i="3"/>
  <c r="B15" i="3"/>
  <c r="O13" i="3"/>
  <c r="I13" i="3"/>
  <c r="H13" i="3"/>
  <c r="P13" i="3"/>
  <c r="G13" i="3"/>
  <c r="Q13" i="3"/>
  <c r="H47" i="8"/>
  <c r="G47" i="8"/>
  <c r="G42" i="5"/>
  <c r="H42" i="5"/>
  <c r="G26" i="5"/>
  <c r="H26" i="5"/>
  <c r="G46" i="8"/>
  <c r="I37" i="13"/>
  <c r="I77" i="13"/>
  <c r="K37" i="13"/>
  <c r="J52" i="13"/>
  <c r="I52" i="13"/>
  <c r="I42" i="5"/>
  <c r="J42" i="5" s="1"/>
  <c r="J60" i="9"/>
  <c r="J30" i="9"/>
  <c r="K60" i="9"/>
  <c r="K37" i="9"/>
  <c r="I74" i="9"/>
  <c r="I25" i="9"/>
  <c r="K65" i="13"/>
  <c r="F77" i="13"/>
  <c r="I25" i="13"/>
  <c r="J65" i="13"/>
  <c r="F58" i="13"/>
  <c r="J37" i="13"/>
  <c r="I60" i="9"/>
  <c r="H30" i="9"/>
  <c r="I29" i="8"/>
  <c r="J29" i="8" s="1"/>
  <c r="L77" i="13"/>
  <c r="I31" i="13"/>
  <c r="I34" i="5"/>
  <c r="J34" i="5" s="1"/>
  <c r="L30" i="9"/>
  <c r="K25" i="9"/>
  <c r="H25" i="13"/>
  <c r="K30" i="9"/>
  <c r="L52" i="13"/>
  <c r="J31" i="13"/>
  <c r="I40" i="8"/>
  <c r="J40" i="8" s="1"/>
  <c r="J37" i="9"/>
  <c r="L60" i="9"/>
  <c r="I52" i="9"/>
  <c r="K31" i="13"/>
  <c r="F71" i="13"/>
  <c r="J74" i="13"/>
  <c r="P202" i="14"/>
  <c r="F25" i="13"/>
  <c r="K49" i="9"/>
  <c r="I30" i="9"/>
  <c r="G37" i="5"/>
  <c r="J25" i="13"/>
  <c r="L37" i="13"/>
  <c r="H31" i="13"/>
  <c r="I52" i="5"/>
  <c r="J52" i="5" s="1"/>
  <c r="J74" i="9"/>
  <c r="L37" i="9"/>
  <c r="K74" i="9"/>
  <c r="H60" i="9"/>
  <c r="I37" i="9"/>
  <c r="F52" i="13"/>
  <c r="F31" i="13"/>
  <c r="J32" i="13"/>
  <c r="E14" i="7"/>
  <c r="H49" i="9"/>
  <c r="G22" i="5"/>
  <c r="J65" i="9"/>
  <c r="J25" i="9"/>
  <c r="K65" i="9"/>
  <c r="I65" i="9"/>
  <c r="L71" i="13"/>
  <c r="P246" i="14"/>
  <c r="H37" i="8"/>
  <c r="J49" i="9"/>
  <c r="I71" i="13"/>
  <c r="F35" i="5"/>
  <c r="H35" i="5" s="1"/>
  <c r="L74" i="9"/>
  <c r="L25" i="9"/>
  <c r="H25" i="9"/>
  <c r="L25" i="13"/>
  <c r="K77" i="13"/>
  <c r="F65" i="13"/>
  <c r="I38" i="13"/>
  <c r="J26" i="13"/>
  <c r="I66" i="13"/>
  <c r="L49" i="9"/>
  <c r="J77" i="13"/>
  <c r="F37" i="13"/>
  <c r="J71" i="13"/>
  <c r="F34" i="5"/>
  <c r="H34" i="5" s="1"/>
  <c r="L65" i="9"/>
  <c r="H74" i="9"/>
  <c r="H37" i="9"/>
  <c r="L65" i="13"/>
  <c r="P35" i="14"/>
  <c r="G35" i="14"/>
  <c r="J35" i="14" s="1"/>
  <c r="G132" i="14"/>
  <c r="P132" i="14"/>
  <c r="R132" i="14" s="1"/>
  <c r="T132" i="14" s="1"/>
  <c r="G273" i="14"/>
  <c r="K273" i="14" s="1"/>
  <c r="P273" i="14"/>
  <c r="R273" i="14" s="1"/>
  <c r="T273" i="14" s="1"/>
  <c r="G189" i="14"/>
  <c r="J189" i="14" s="1"/>
  <c r="P189" i="14"/>
  <c r="G174" i="14"/>
  <c r="K174" i="14" s="1"/>
  <c r="P174" i="14"/>
  <c r="R174" i="14" s="1"/>
  <c r="T174" i="14" s="1"/>
  <c r="G62" i="14"/>
  <c r="I62" i="14" s="1"/>
  <c r="P62" i="14"/>
  <c r="R62" i="14" s="1"/>
  <c r="T62" i="14" s="1"/>
  <c r="G70" i="14"/>
  <c r="I70" i="14" s="1"/>
  <c r="P70" i="14"/>
  <c r="G233" i="14"/>
  <c r="K233" i="14" s="1"/>
  <c r="P233" i="14"/>
  <c r="G225" i="14"/>
  <c r="I225" i="14" s="1"/>
  <c r="P225" i="14"/>
  <c r="R225" i="14" s="1"/>
  <c r="T225" i="14" s="1"/>
  <c r="P151" i="14"/>
  <c r="R151" i="14" s="1"/>
  <c r="T151" i="14" s="1"/>
  <c r="G151" i="14"/>
  <c r="K151" i="14" s="1"/>
  <c r="G248" i="14"/>
  <c r="J248" i="14" s="1"/>
  <c r="P248" i="14"/>
  <c r="R248" i="14" s="1"/>
  <c r="T248" i="14" s="1"/>
  <c r="G270" i="14"/>
  <c r="K270" i="14" s="1"/>
  <c r="P270" i="14"/>
  <c r="G106" i="14"/>
  <c r="I106" i="14" s="1"/>
  <c r="P106" i="14"/>
  <c r="R106" i="14" s="1"/>
  <c r="T106" i="14" s="1"/>
  <c r="G220" i="14"/>
  <c r="K220" i="14" s="1"/>
  <c r="P220" i="14"/>
  <c r="G155" i="14"/>
  <c r="K155" i="14" s="1"/>
  <c r="P155" i="14"/>
  <c r="R155" i="14" s="1"/>
  <c r="T155" i="14" s="1"/>
  <c r="G126" i="14"/>
  <c r="I126" i="14" s="1"/>
  <c r="P126" i="14"/>
  <c r="R126" i="14" s="1"/>
  <c r="T126" i="14" s="1"/>
  <c r="G45" i="14"/>
  <c r="J45" i="14" s="1"/>
  <c r="G42" i="14"/>
  <c r="J42" i="14" s="1"/>
  <c r="P277" i="14"/>
  <c r="R277" i="14" s="1"/>
  <c r="T277" i="14" s="1"/>
  <c r="P71" i="14"/>
  <c r="R71" i="14" s="1"/>
  <c r="T71" i="14" s="1"/>
  <c r="P31" i="14"/>
  <c r="R31" i="14" s="1"/>
  <c r="T31" i="14" s="1"/>
  <c r="P290" i="14"/>
  <c r="R290" i="14" s="1"/>
  <c r="T290" i="14" s="1"/>
  <c r="P60" i="14"/>
  <c r="R60" i="14" s="1"/>
  <c r="T60" i="14" s="1"/>
  <c r="P79" i="14"/>
  <c r="R79" i="14" s="1"/>
  <c r="T79" i="14" s="1"/>
  <c r="P49" i="14"/>
  <c r="R49" i="14" s="1"/>
  <c r="T49" i="14" s="1"/>
  <c r="P262" i="14"/>
  <c r="R262" i="14" s="1"/>
  <c r="T262" i="14" s="1"/>
  <c r="P205" i="14"/>
  <c r="R205" i="14" s="1"/>
  <c r="T205" i="14" s="1"/>
  <c r="P186" i="14"/>
  <c r="R186" i="14" s="1"/>
  <c r="T186" i="14" s="1"/>
  <c r="G51" i="14"/>
  <c r="J51" i="14" s="1"/>
  <c r="P51" i="14"/>
  <c r="G66" i="14"/>
  <c r="I66" i="14" s="1"/>
  <c r="P66" i="14"/>
  <c r="G235" i="14"/>
  <c r="K235" i="14" s="1"/>
  <c r="P235" i="14"/>
  <c r="G182" i="14"/>
  <c r="K182" i="14" s="1"/>
  <c r="P182" i="14"/>
  <c r="G162" i="14"/>
  <c r="K162" i="14" s="1"/>
  <c r="P162" i="14"/>
  <c r="G118" i="14"/>
  <c r="J118" i="14" s="1"/>
  <c r="P118" i="14"/>
  <c r="G111" i="14"/>
  <c r="I111" i="14" s="1"/>
  <c r="P111" i="14"/>
  <c r="G30" i="14"/>
  <c r="J30" i="14" s="1"/>
  <c r="P30" i="14"/>
  <c r="G59" i="14"/>
  <c r="I59" i="14" s="1"/>
  <c r="P59" i="14"/>
  <c r="P74" i="14"/>
  <c r="G74" i="14"/>
  <c r="I74" i="14" s="1"/>
  <c r="G78" i="14"/>
  <c r="I78" i="14" s="1"/>
  <c r="P78" i="14"/>
  <c r="P82" i="14"/>
  <c r="G82" i="14"/>
  <c r="I82" i="14" s="1"/>
  <c r="G86" i="14"/>
  <c r="I86" i="14" s="1"/>
  <c r="P86" i="14"/>
  <c r="G234" i="14"/>
  <c r="K234" i="14" s="1"/>
  <c r="P234" i="14"/>
  <c r="G227" i="14"/>
  <c r="K227" i="14" s="1"/>
  <c r="P227" i="14"/>
  <c r="G214" i="14"/>
  <c r="K214" i="14" s="1"/>
  <c r="P214" i="14"/>
  <c r="G194" i="14"/>
  <c r="K194" i="14" s="1"/>
  <c r="P194" i="14"/>
  <c r="G188" i="14"/>
  <c r="J188" i="14" s="1"/>
  <c r="P188" i="14"/>
  <c r="R188" i="14" s="1"/>
  <c r="T188" i="14" s="1"/>
  <c r="G181" i="14"/>
  <c r="K181" i="14" s="1"/>
  <c r="P181" i="14"/>
  <c r="G143" i="14"/>
  <c r="J143" i="14" s="1"/>
  <c r="P143" i="14"/>
  <c r="G279" i="14"/>
  <c r="K279" i="14" s="1"/>
  <c r="P279" i="14"/>
  <c r="G67" i="14"/>
  <c r="I67" i="14" s="1"/>
  <c r="P67" i="14"/>
  <c r="G94" i="14"/>
  <c r="I94" i="14" s="1"/>
  <c r="P94" i="14"/>
  <c r="G241" i="14"/>
  <c r="K241" i="14" s="1"/>
  <c r="P241" i="14"/>
  <c r="R241" i="14" s="1"/>
  <c r="T241" i="14" s="1"/>
  <c r="G213" i="14"/>
  <c r="K213" i="14" s="1"/>
  <c r="P213" i="14"/>
  <c r="G180" i="14"/>
  <c r="K180" i="14" s="1"/>
  <c r="P180" i="14"/>
  <c r="G173" i="14"/>
  <c r="K173" i="14" s="1"/>
  <c r="P173" i="14"/>
  <c r="G124" i="14"/>
  <c r="I124" i="14" s="1"/>
  <c r="P124" i="14"/>
  <c r="P116" i="14"/>
  <c r="G116" i="14"/>
  <c r="J116" i="14" s="1"/>
  <c r="G251" i="14"/>
  <c r="J251" i="14" s="1"/>
  <c r="P251" i="14"/>
  <c r="G286" i="14"/>
  <c r="K286" i="14" s="1"/>
  <c r="P286" i="14"/>
  <c r="P38" i="14"/>
  <c r="G38" i="14"/>
  <c r="I38" i="14" s="1"/>
  <c r="P75" i="14"/>
  <c r="R75" i="14" s="1"/>
  <c r="T75" i="14" s="1"/>
  <c r="G75" i="14"/>
  <c r="I75" i="14" s="1"/>
  <c r="P83" i="14"/>
  <c r="G83" i="14"/>
  <c r="I83" i="14" s="1"/>
  <c r="G212" i="14"/>
  <c r="K212" i="14" s="1"/>
  <c r="P212" i="14"/>
  <c r="R212" i="14" s="1"/>
  <c r="T212" i="14" s="1"/>
  <c r="P135" i="14"/>
  <c r="G135" i="14"/>
  <c r="I135" i="14" s="1"/>
  <c r="G115" i="14"/>
  <c r="K115" i="14" s="1"/>
  <c r="P115" i="14"/>
  <c r="P257" i="14"/>
  <c r="G257" i="14"/>
  <c r="K257" i="14" s="1"/>
  <c r="G284" i="14"/>
  <c r="K284" i="14" s="1"/>
  <c r="P284" i="14"/>
  <c r="G102" i="14"/>
  <c r="J102" i="14" s="1"/>
  <c r="P102" i="14"/>
  <c r="R102" i="14" s="1"/>
  <c r="T102" i="14" s="1"/>
  <c r="G178" i="14"/>
  <c r="K178" i="14" s="1"/>
  <c r="P178" i="14"/>
  <c r="G159" i="14"/>
  <c r="K159" i="14" s="1"/>
  <c r="P159" i="14"/>
  <c r="R159" i="14" s="1"/>
  <c r="T159" i="14" s="1"/>
  <c r="G153" i="14"/>
  <c r="J153" i="14" s="1"/>
  <c r="P153" i="14"/>
  <c r="G147" i="14"/>
  <c r="K147" i="14" s="1"/>
  <c r="P147" i="14"/>
  <c r="R147" i="14" s="1"/>
  <c r="T147" i="14" s="1"/>
  <c r="G134" i="14"/>
  <c r="J134" i="14" s="1"/>
  <c r="P134" i="14"/>
  <c r="G128" i="14"/>
  <c r="J128" i="14" s="1"/>
  <c r="P128" i="14"/>
  <c r="R128" i="14" s="1"/>
  <c r="T128" i="14" s="1"/>
  <c r="G107" i="14"/>
  <c r="I107" i="14" s="1"/>
  <c r="P107" i="14"/>
  <c r="R107" i="14" s="1"/>
  <c r="T107" i="14" s="1"/>
  <c r="G268" i="14"/>
  <c r="K268" i="14" s="1"/>
  <c r="P268" i="14"/>
  <c r="R268" i="14" s="1"/>
  <c r="T268" i="14" s="1"/>
  <c r="G46" i="14"/>
  <c r="J46" i="14" s="1"/>
  <c r="P46" i="14"/>
  <c r="P231" i="14"/>
  <c r="G231" i="14"/>
  <c r="K231" i="14" s="1"/>
  <c r="G218" i="14"/>
  <c r="K218" i="14" s="1"/>
  <c r="P218" i="14"/>
  <c r="G210" i="14"/>
  <c r="K210" i="14" s="1"/>
  <c r="P210" i="14"/>
  <c r="R210" i="14" s="1"/>
  <c r="T210" i="14" s="1"/>
  <c r="G198" i="14"/>
  <c r="K198" i="14" s="1"/>
  <c r="P198" i="14"/>
  <c r="G261" i="14"/>
  <c r="K261" i="14" s="1"/>
  <c r="P261" i="14"/>
  <c r="R261" i="14" s="1"/>
  <c r="T261" i="14" s="1"/>
  <c r="G197" i="14"/>
  <c r="K197" i="14" s="1"/>
  <c r="P197" i="14"/>
  <c r="G120" i="14"/>
  <c r="K120" i="14" s="1"/>
  <c r="P120" i="14"/>
  <c r="R120" i="14" s="1"/>
  <c r="T120" i="14" s="1"/>
  <c r="G274" i="14"/>
  <c r="K274" i="14" s="1"/>
  <c r="P274" i="14"/>
  <c r="G252" i="14"/>
  <c r="K252" i="14" s="1"/>
  <c r="P252" i="14"/>
  <c r="R252" i="14" s="1"/>
  <c r="T252" i="14" s="1"/>
  <c r="G58" i="14"/>
  <c r="I58" i="14" s="1"/>
  <c r="P58" i="14"/>
  <c r="G223" i="14"/>
  <c r="K223" i="14" s="1"/>
  <c r="P223" i="14"/>
  <c r="R223" i="14" s="1"/>
  <c r="T223" i="14" s="1"/>
  <c r="G196" i="14"/>
  <c r="K196" i="14" s="1"/>
  <c r="P196" i="14"/>
  <c r="G163" i="14"/>
  <c r="K163" i="14" s="1"/>
  <c r="P163" i="14"/>
  <c r="R163" i="14" s="1"/>
  <c r="T163" i="14" s="1"/>
  <c r="G145" i="14"/>
  <c r="I145" i="14" s="1"/>
  <c r="P145" i="14"/>
  <c r="G119" i="14"/>
  <c r="K119" i="14" s="1"/>
  <c r="P119" i="14"/>
  <c r="R119" i="14" s="1"/>
  <c r="T119" i="14" s="1"/>
  <c r="G242" i="14"/>
  <c r="K242" i="14" s="1"/>
  <c r="P242" i="14"/>
  <c r="I89" i="14"/>
  <c r="I31" i="14"/>
  <c r="P157" i="14"/>
  <c r="R157" i="14" s="1"/>
  <c r="T157" i="14" s="1"/>
  <c r="G98" i="14"/>
  <c r="I98" i="14" s="1"/>
  <c r="P187" i="14"/>
  <c r="R187" i="14" s="1"/>
  <c r="T187" i="14" s="1"/>
  <c r="G202" i="14"/>
  <c r="K202" i="14" s="1"/>
  <c r="G246" i="14"/>
  <c r="K246" i="14" s="1"/>
  <c r="P81" i="14"/>
  <c r="R81" i="14" s="1"/>
  <c r="T81" i="14" s="1"/>
  <c r="P91" i="14"/>
  <c r="R91" i="14" s="1"/>
  <c r="T91" i="14" s="1"/>
  <c r="R61" i="14"/>
  <c r="T61" i="14" s="1"/>
  <c r="P27" i="14"/>
  <c r="R27" i="14" s="1"/>
  <c r="T27" i="14" s="1"/>
  <c r="P54" i="14"/>
  <c r="R54" i="14" s="1"/>
  <c r="T54" i="14" s="1"/>
  <c r="P137" i="14"/>
  <c r="R137" i="14" s="1"/>
  <c r="T137" i="14" s="1"/>
  <c r="P278" i="14"/>
  <c r="R278" i="14" s="1"/>
  <c r="T278" i="14" s="1"/>
  <c r="P167" i="14"/>
  <c r="R167" i="14" s="1"/>
  <c r="T167" i="14" s="1"/>
  <c r="P226" i="14"/>
  <c r="R226" i="14" s="1"/>
  <c r="T226" i="14" s="1"/>
  <c r="P34" i="14"/>
  <c r="R34" i="14" s="1"/>
  <c r="T34" i="14" s="1"/>
  <c r="P172" i="14"/>
  <c r="R172" i="14" s="1"/>
  <c r="T172" i="14" s="1"/>
  <c r="P256" i="14"/>
  <c r="R256" i="14" s="1"/>
  <c r="T256" i="14" s="1"/>
  <c r="P285" i="14"/>
  <c r="R285" i="14" s="1"/>
  <c r="T285" i="14" s="1"/>
  <c r="P217" i="14"/>
  <c r="R217" i="14" s="1"/>
  <c r="T217" i="14" s="1"/>
  <c r="P222" i="14"/>
  <c r="R222" i="14" s="1"/>
  <c r="T222" i="14" s="1"/>
  <c r="P101" i="14"/>
  <c r="R101" i="14" s="1"/>
  <c r="T101" i="14" s="1"/>
  <c r="R95" i="14"/>
  <c r="T95" i="14" s="1"/>
  <c r="P47" i="14"/>
  <c r="R47" i="14" s="1"/>
  <c r="T47" i="14" s="1"/>
  <c r="P84" i="14"/>
  <c r="R84" i="14" s="1"/>
  <c r="T84" i="14" s="1"/>
  <c r="P127" i="14"/>
  <c r="R127" i="14" s="1"/>
  <c r="T127" i="14" s="1"/>
  <c r="P294" i="14"/>
  <c r="P266" i="14"/>
  <c r="R266" i="14" s="1"/>
  <c r="T266" i="14" s="1"/>
  <c r="P250" i="14"/>
  <c r="R250" i="14" s="1"/>
  <c r="T250" i="14" s="1"/>
  <c r="P206" i="14"/>
  <c r="R206" i="14" s="1"/>
  <c r="T206" i="14" s="1"/>
  <c r="P260" i="14"/>
  <c r="R260" i="14" s="1"/>
  <c r="T260" i="14" s="1"/>
  <c r="P171" i="14"/>
  <c r="G171" i="14"/>
  <c r="K171" i="14" s="1"/>
  <c r="P166" i="14"/>
  <c r="G166" i="14"/>
  <c r="K166" i="14" s="1"/>
  <c r="G141" i="14"/>
  <c r="I141" i="14" s="1"/>
  <c r="P141" i="14"/>
  <c r="G136" i="14"/>
  <c r="J136" i="14" s="1"/>
  <c r="P136" i="14"/>
  <c r="P121" i="14"/>
  <c r="G121" i="14"/>
  <c r="J121" i="14" s="1"/>
  <c r="P90" i="14"/>
  <c r="R90" i="14" s="1"/>
  <c r="T90" i="14" s="1"/>
  <c r="G76" i="14"/>
  <c r="I76" i="14" s="1"/>
  <c r="G26" i="14"/>
  <c r="H26" i="14" s="1"/>
  <c r="G240" i="14"/>
  <c r="K240" i="14" s="1"/>
  <c r="P240" i="14"/>
  <c r="G200" i="14"/>
  <c r="I200" i="14" s="1"/>
  <c r="P200" i="14"/>
  <c r="P175" i="14"/>
  <c r="G175" i="14"/>
  <c r="K175" i="14" s="1"/>
  <c r="G160" i="14"/>
  <c r="K160" i="14" s="1"/>
  <c r="P160" i="14"/>
  <c r="G140" i="14"/>
  <c r="I140" i="14" s="1"/>
  <c r="P140" i="14"/>
  <c r="G131" i="14"/>
  <c r="P131" i="14"/>
  <c r="R131" i="14" s="1"/>
  <c r="T131" i="14" s="1"/>
  <c r="G112" i="14"/>
  <c r="I112" i="14" s="1"/>
  <c r="P112" i="14"/>
  <c r="G244" i="14"/>
  <c r="K244" i="14" s="1"/>
  <c r="P244" i="14"/>
  <c r="P176" i="14"/>
  <c r="R176" i="14" s="1"/>
  <c r="T176" i="14" s="1"/>
  <c r="P224" i="14"/>
  <c r="G224" i="14"/>
  <c r="K224" i="14" s="1"/>
  <c r="P185" i="14"/>
  <c r="G185" i="14"/>
  <c r="K185" i="14" s="1"/>
  <c r="P164" i="14"/>
  <c r="G164" i="14"/>
  <c r="J164" i="14" s="1"/>
  <c r="G154" i="14"/>
  <c r="I154" i="14" s="1"/>
  <c r="P154" i="14"/>
  <c r="P130" i="14"/>
  <c r="R130" i="14" s="1"/>
  <c r="T130" i="14" s="1"/>
  <c r="G130" i="14"/>
  <c r="G125" i="14"/>
  <c r="I125" i="14" s="1"/>
  <c r="P125" i="14"/>
  <c r="P228" i="14"/>
  <c r="G228" i="14"/>
  <c r="K228" i="14" s="1"/>
  <c r="G184" i="14"/>
  <c r="K184" i="14" s="1"/>
  <c r="P184" i="14"/>
  <c r="G179" i="14"/>
  <c r="K179" i="14" s="1"/>
  <c r="P179" i="14"/>
  <c r="G149" i="14"/>
  <c r="K149" i="14" s="1"/>
  <c r="P149" i="14"/>
  <c r="G144" i="14"/>
  <c r="I144" i="14" s="1"/>
  <c r="P144" i="14"/>
  <c r="P129" i="14"/>
  <c r="R129" i="14" s="1"/>
  <c r="T129" i="14" s="1"/>
  <c r="G129" i="14"/>
  <c r="P56" i="14"/>
  <c r="R56" i="14" s="1"/>
  <c r="T56" i="14" s="1"/>
  <c r="R28" i="14"/>
  <c r="T28" i="14" s="1"/>
  <c r="P215" i="14"/>
  <c r="R215" i="14" s="1"/>
  <c r="T215" i="14" s="1"/>
  <c r="P203" i="14"/>
  <c r="G203" i="14"/>
  <c r="K203" i="14" s="1"/>
  <c r="G169" i="14"/>
  <c r="J169" i="14" s="1"/>
  <c r="P169" i="14"/>
  <c r="G148" i="14"/>
  <c r="K148" i="14" s="1"/>
  <c r="P148" i="14"/>
  <c r="G138" i="14"/>
  <c r="J138" i="14" s="1"/>
  <c r="P138" i="14"/>
  <c r="P247" i="14"/>
  <c r="G247" i="14"/>
  <c r="K247" i="14" s="1"/>
  <c r="G269" i="14"/>
  <c r="K269" i="14" s="1"/>
  <c r="P269" i="14"/>
  <c r="P39" i="14"/>
  <c r="R39" i="14" s="1"/>
  <c r="T39" i="14" s="1"/>
  <c r="G232" i="14"/>
  <c r="K232" i="14" s="1"/>
  <c r="P232" i="14"/>
  <c r="P193" i="14"/>
  <c r="G193" i="14"/>
  <c r="K193" i="14" s="1"/>
  <c r="P158" i="14"/>
  <c r="R158" i="14" s="1"/>
  <c r="T158" i="14" s="1"/>
  <c r="G158" i="14"/>
  <c r="K158" i="14" s="1"/>
  <c r="P133" i="14"/>
  <c r="G133" i="14"/>
  <c r="I133" i="14" s="1"/>
  <c r="G114" i="14"/>
  <c r="K114" i="14" s="1"/>
  <c r="P114" i="14"/>
  <c r="P110" i="14"/>
  <c r="G110" i="14"/>
  <c r="I110" i="14" s="1"/>
  <c r="G239" i="14"/>
  <c r="K239" i="14" s="1"/>
  <c r="P239" i="14"/>
  <c r="G271" i="14"/>
  <c r="K271" i="14" s="1"/>
  <c r="P271" i="14"/>
  <c r="R73" i="14"/>
  <c r="T73" i="14" s="1"/>
  <c r="D16" i="14"/>
  <c r="D19" i="14" s="1"/>
  <c r="G192" i="14"/>
  <c r="K192" i="14" s="1"/>
  <c r="P192" i="14"/>
  <c r="G152" i="14"/>
  <c r="J152" i="14" s="1"/>
  <c r="P152" i="14"/>
  <c r="P123" i="14"/>
  <c r="G123" i="14"/>
  <c r="K123" i="14" s="1"/>
  <c r="G109" i="14"/>
  <c r="I109" i="14" s="1"/>
  <c r="P109" i="14"/>
  <c r="R109" i="14" s="1"/>
  <c r="T109" i="14" s="1"/>
  <c r="P236" i="14"/>
  <c r="R236" i="14" s="1"/>
  <c r="T236" i="14" s="1"/>
  <c r="G216" i="14"/>
  <c r="K216" i="14" s="1"/>
  <c r="P216" i="14"/>
  <c r="G191" i="14"/>
  <c r="J191" i="14" s="1"/>
  <c r="P191" i="14"/>
  <c r="G177" i="14"/>
  <c r="K177" i="14" s="1"/>
  <c r="P177" i="14"/>
  <c r="R177" i="14" s="1"/>
  <c r="T177" i="14" s="1"/>
  <c r="P156" i="14"/>
  <c r="G156" i="14"/>
  <c r="K156" i="14" s="1"/>
  <c r="G146" i="14"/>
  <c r="J146" i="14" s="1"/>
  <c r="P146" i="14"/>
  <c r="P142" i="14"/>
  <c r="G142" i="14"/>
  <c r="I142" i="14" s="1"/>
  <c r="G122" i="14"/>
  <c r="J122" i="14" s="1"/>
  <c r="P122" i="14"/>
  <c r="R122" i="14" s="1"/>
  <c r="T122" i="14" s="1"/>
  <c r="G117" i="14"/>
  <c r="J117" i="14" s="1"/>
  <c r="P117" i="14"/>
  <c r="P108" i="14"/>
  <c r="R108" i="14" s="1"/>
  <c r="T108" i="14" s="1"/>
  <c r="G108" i="14"/>
  <c r="I108" i="14" s="1"/>
  <c r="P292" i="14"/>
  <c r="R292" i="14" s="1"/>
  <c r="T292" i="14" s="1"/>
  <c r="R161" i="14"/>
  <c r="T161" i="14" s="1"/>
  <c r="G294" i="14"/>
  <c r="K294" i="14" s="1"/>
  <c r="R118" i="14"/>
  <c r="T118" i="14" s="1"/>
  <c r="P281" i="14"/>
  <c r="R281" i="14" s="1"/>
  <c r="T281" i="14" s="1"/>
  <c r="P293" i="14"/>
  <c r="G293" i="14"/>
  <c r="K293" i="14" s="1"/>
  <c r="P291" i="14"/>
  <c r="G291" i="14"/>
  <c r="K291" i="14" s="1"/>
  <c r="U282" i="14"/>
  <c r="D15" i="14"/>
  <c r="C19" i="14" s="1"/>
  <c r="P282" i="14"/>
  <c r="P295" i="14"/>
  <c r="R295" i="14" s="1"/>
  <c r="T295" i="14" s="1"/>
  <c r="P283" i="14"/>
  <c r="R283" i="14" s="1"/>
  <c r="T283" i="14" s="1"/>
  <c r="C16" i="11"/>
  <c r="D18" i="11" s="1"/>
  <c r="C15" i="11"/>
  <c r="C16" i="7"/>
  <c r="D18" i="7" s="1"/>
  <c r="C16" i="10"/>
  <c r="D18" i="10" s="1"/>
  <c r="O136" i="10"/>
  <c r="O120" i="10"/>
  <c r="O94" i="10"/>
  <c r="O52" i="10"/>
  <c r="O110" i="10"/>
  <c r="O129" i="10"/>
  <c r="O77" i="10"/>
  <c r="O137" i="10"/>
  <c r="O96" i="10"/>
  <c r="O133" i="10"/>
  <c r="O98" i="10"/>
  <c r="O90" i="10"/>
  <c r="O113" i="10"/>
  <c r="O78" i="10"/>
  <c r="C15" i="10"/>
  <c r="O101" i="10"/>
  <c r="O142" i="10"/>
  <c r="O51" i="10"/>
  <c r="O64" i="10"/>
  <c r="O70" i="10"/>
  <c r="O74" i="10"/>
  <c r="O116" i="10"/>
  <c r="O109" i="10"/>
  <c r="O84" i="10"/>
  <c r="O63" i="10"/>
  <c r="O97" i="10"/>
  <c r="O62" i="10"/>
  <c r="O61" i="10"/>
  <c r="O46" i="10"/>
  <c r="O66" i="10"/>
  <c r="O85" i="10"/>
  <c r="O45" i="10"/>
  <c r="O43" i="10"/>
  <c r="O123" i="10"/>
  <c r="O59" i="10"/>
  <c r="O118" i="10"/>
  <c r="O58" i="10"/>
  <c r="O135" i="10"/>
  <c r="O139" i="10"/>
  <c r="O89" i="10"/>
  <c r="O103" i="10"/>
  <c r="O132" i="10"/>
  <c r="O87" i="10"/>
  <c r="O122" i="10"/>
  <c r="O72" i="10"/>
  <c r="O55" i="10"/>
  <c r="O104" i="10"/>
  <c r="O125" i="10"/>
  <c r="O60" i="10"/>
  <c r="O105" i="10"/>
  <c r="O119" i="10"/>
  <c r="O69" i="10"/>
  <c r="O127" i="10"/>
  <c r="O128" i="10"/>
  <c r="O99" i="10"/>
  <c r="O56" i="10"/>
  <c r="O131" i="10"/>
  <c r="O48" i="10"/>
  <c r="O47" i="10"/>
  <c r="O115" i="10"/>
  <c r="O82" i="10"/>
  <c r="O112" i="10"/>
  <c r="O54" i="10"/>
  <c r="O67" i="10"/>
  <c r="O121" i="10"/>
  <c r="O106" i="10"/>
  <c r="O49" i="10"/>
  <c r="O102" i="10"/>
  <c r="O91" i="10"/>
  <c r="O124" i="10"/>
  <c r="O93" i="10"/>
  <c r="O44" i="10"/>
  <c r="O76" i="10"/>
  <c r="O71" i="10"/>
  <c r="O111" i="10"/>
  <c r="O140" i="10"/>
  <c r="O80" i="10"/>
  <c r="O65" i="10"/>
  <c r="O73" i="10"/>
  <c r="O50" i="10"/>
  <c r="O53" i="10"/>
  <c r="O86" i="10"/>
  <c r="O134" i="10"/>
  <c r="O88" i="10"/>
  <c r="O100" i="10"/>
  <c r="O107" i="10"/>
  <c r="O41" i="10"/>
  <c r="O79" i="10"/>
  <c r="O117" i="10"/>
  <c r="O92" i="10"/>
  <c r="O75" i="10"/>
  <c r="O114" i="10"/>
  <c r="O68" i="10"/>
  <c r="O83" i="10"/>
  <c r="O126" i="10"/>
  <c r="O81" i="10"/>
  <c r="O95" i="10"/>
  <c r="O108" i="10"/>
  <c r="O57" i="10"/>
  <c r="O138" i="10"/>
  <c r="O42" i="10"/>
  <c r="O130" i="10"/>
  <c r="O141" i="10"/>
  <c r="C15" i="7"/>
  <c r="F39" i="8"/>
  <c r="H39" i="8" s="1"/>
  <c r="I39" i="8"/>
  <c r="H26" i="8"/>
  <c r="G26" i="8"/>
  <c r="F48" i="8"/>
  <c r="H48" i="8" s="1"/>
  <c r="I48" i="8"/>
  <c r="J48" i="8" s="1"/>
  <c r="I44" i="9"/>
  <c r="L44" i="9"/>
  <c r="J44" i="9"/>
  <c r="H44" i="9"/>
  <c r="F44" i="9"/>
  <c r="L32" i="9"/>
  <c r="H32" i="9"/>
  <c r="K32" i="9"/>
  <c r="J32" i="9"/>
  <c r="F32" i="9"/>
  <c r="G29" i="8"/>
  <c r="H29" i="8"/>
  <c r="H22" i="8"/>
  <c r="G22" i="8"/>
  <c r="H48" i="9"/>
  <c r="L48" i="9"/>
  <c r="K48" i="9"/>
  <c r="J48" i="9"/>
  <c r="I48" i="9"/>
  <c r="F48" i="9"/>
  <c r="I54" i="13"/>
  <c r="H54" i="13"/>
  <c r="K54" i="13"/>
  <c r="H39" i="13"/>
  <c r="J39" i="13"/>
  <c r="I39" i="13"/>
  <c r="L27" i="13"/>
  <c r="K27" i="13"/>
  <c r="I27" i="13"/>
  <c r="F27" i="13"/>
  <c r="H27" i="13"/>
  <c r="I27" i="5"/>
  <c r="F27" i="5"/>
  <c r="F78" i="13"/>
  <c r="K78" i="13"/>
  <c r="H78" i="13"/>
  <c r="L78" i="13"/>
  <c r="N13" i="13"/>
  <c r="D13" i="13"/>
  <c r="K13" i="13"/>
  <c r="I33" i="5"/>
  <c r="J33" i="5" s="1"/>
  <c r="F33" i="5"/>
  <c r="F82" i="9"/>
  <c r="H82" i="9"/>
  <c r="F39" i="13"/>
  <c r="F23" i="13"/>
  <c r="H23" i="13"/>
  <c r="J23" i="13"/>
  <c r="I23" i="13"/>
  <c r="L23" i="13"/>
  <c r="I38" i="5"/>
  <c r="J38" i="5" s="1"/>
  <c r="F38" i="5"/>
  <c r="H38" i="5" s="1"/>
  <c r="F82" i="13"/>
  <c r="J82" i="13"/>
  <c r="K82" i="13"/>
  <c r="L82" i="13"/>
  <c r="H49" i="13"/>
  <c r="I49" i="13"/>
  <c r="J49" i="13"/>
  <c r="F49" i="13"/>
  <c r="F35" i="13"/>
  <c r="H35" i="13"/>
  <c r="J35" i="13"/>
  <c r="I35" i="13"/>
  <c r="F52" i="8"/>
  <c r="H52" i="8" s="1"/>
  <c r="I52" i="8"/>
  <c r="J52" i="8" s="1"/>
  <c r="F45" i="5"/>
  <c r="I45" i="5"/>
  <c r="J45" i="5" s="1"/>
  <c r="I50" i="5"/>
  <c r="J50" i="5" s="1"/>
  <c r="U13" i="7"/>
  <c r="I41" i="8"/>
  <c r="J41" i="8" s="1"/>
  <c r="H26" i="13"/>
  <c r="U9" i="7"/>
  <c r="F50" i="8"/>
  <c r="F30" i="8"/>
  <c r="I65" i="13"/>
  <c r="U20" i="7"/>
  <c r="E18" i="13"/>
  <c r="C18" i="13"/>
  <c r="F18" i="5"/>
  <c r="C18" i="9"/>
  <c r="D18" i="9"/>
  <c r="K18" i="9"/>
  <c r="E18" i="5"/>
  <c r="J18" i="9"/>
  <c r="I18" i="13"/>
  <c r="C11" i="14"/>
  <c r="I18" i="5"/>
  <c r="L18" i="13"/>
  <c r="I18" i="3"/>
  <c r="F18" i="8"/>
  <c r="H18" i="9"/>
  <c r="L18" i="9"/>
  <c r="H18" i="3"/>
  <c r="I18" i="8"/>
  <c r="D18" i="13"/>
  <c r="F18" i="13"/>
  <c r="E18" i="9"/>
  <c r="K18" i="3"/>
  <c r="H18" i="13"/>
  <c r="G18" i="9"/>
  <c r="G18" i="13"/>
  <c r="C12" i="14"/>
  <c r="J18" i="3"/>
  <c r="J18" i="13"/>
  <c r="C18" i="3"/>
  <c r="K18" i="13"/>
  <c r="I18" i="9"/>
  <c r="E18" i="3"/>
  <c r="F18" i="9"/>
  <c r="D18" i="3"/>
  <c r="L18" i="3"/>
  <c r="G18" i="3"/>
  <c r="F18" i="3"/>
  <c r="O301" i="14" l="1"/>
  <c r="O302" i="14"/>
  <c r="G25" i="5"/>
  <c r="R82" i="14"/>
  <c r="T82" i="14" s="1"/>
  <c r="R94" i="14"/>
  <c r="T94" i="14" s="1"/>
  <c r="R181" i="14"/>
  <c r="T181" i="14" s="1"/>
  <c r="R227" i="14"/>
  <c r="T227" i="14" s="1"/>
  <c r="R78" i="14"/>
  <c r="T78" i="14" s="1"/>
  <c r="R111" i="14"/>
  <c r="T111" i="14" s="1"/>
  <c r="R235" i="14"/>
  <c r="T235" i="14" s="1"/>
  <c r="R291" i="14"/>
  <c r="T291" i="14" s="1"/>
  <c r="R246" i="14"/>
  <c r="T246" i="14" s="1"/>
  <c r="R220" i="14"/>
  <c r="T220" i="14" s="1"/>
  <c r="R66" i="14"/>
  <c r="T66" i="14" s="1"/>
  <c r="R196" i="14"/>
  <c r="T196" i="14" s="1"/>
  <c r="R46" i="14"/>
  <c r="T46" i="14" s="1"/>
  <c r="R134" i="14"/>
  <c r="T134" i="14" s="1"/>
  <c r="R279" i="14"/>
  <c r="T279" i="14" s="1"/>
  <c r="R194" i="14"/>
  <c r="T194" i="14" s="1"/>
  <c r="R86" i="14"/>
  <c r="T86" i="14" s="1"/>
  <c r="R59" i="14"/>
  <c r="T59" i="14" s="1"/>
  <c r="R162" i="14"/>
  <c r="T162" i="14" s="1"/>
  <c r="R51" i="14"/>
  <c r="T51" i="14" s="1"/>
  <c r="O300" i="14"/>
  <c r="R300" i="14"/>
  <c r="T300" i="14" s="1"/>
  <c r="G51" i="5"/>
  <c r="H36" i="8"/>
  <c r="G28" i="8"/>
  <c r="G48" i="5"/>
  <c r="H21" i="5"/>
  <c r="G21" i="5"/>
  <c r="E14" i="10"/>
  <c r="O299" i="14"/>
  <c r="G41" i="5"/>
  <c r="G49" i="8"/>
  <c r="H49" i="8"/>
  <c r="O296" i="14"/>
  <c r="O297" i="14"/>
  <c r="O298" i="14"/>
  <c r="G23" i="5"/>
  <c r="H23" i="5"/>
  <c r="G21" i="8"/>
  <c r="H21" i="8"/>
  <c r="G27" i="8"/>
  <c r="E14" i="11"/>
  <c r="G23" i="8"/>
  <c r="G51" i="8"/>
  <c r="G24" i="8"/>
  <c r="H24" i="8"/>
  <c r="G24" i="5"/>
  <c r="G35" i="8"/>
  <c r="G39" i="8"/>
  <c r="G40" i="5"/>
  <c r="O1" i="3"/>
  <c r="O2" i="3"/>
  <c r="O3" i="3"/>
  <c r="O4" i="3"/>
  <c r="O6" i="3"/>
  <c r="O5" i="3"/>
  <c r="G34" i="5"/>
  <c r="G35" i="5"/>
  <c r="R228" i="14"/>
  <c r="T228" i="14" s="1"/>
  <c r="R164" i="14"/>
  <c r="T164" i="14" s="1"/>
  <c r="R112" i="14"/>
  <c r="T112" i="14" s="1"/>
  <c r="R121" i="14"/>
  <c r="T121" i="14" s="1"/>
  <c r="R171" i="14"/>
  <c r="T171" i="14" s="1"/>
  <c r="R251" i="14"/>
  <c r="T251" i="14" s="1"/>
  <c r="R180" i="14"/>
  <c r="T180" i="14" s="1"/>
  <c r="R270" i="14"/>
  <c r="T270" i="14" s="1"/>
  <c r="R233" i="14"/>
  <c r="T233" i="14" s="1"/>
  <c r="R189" i="14"/>
  <c r="T189" i="14" s="1"/>
  <c r="R117" i="14"/>
  <c r="T117" i="14" s="1"/>
  <c r="R192" i="14"/>
  <c r="T192" i="14" s="1"/>
  <c r="R116" i="14"/>
  <c r="T116" i="14" s="1"/>
  <c r="R70" i="14"/>
  <c r="T70" i="14" s="1"/>
  <c r="R148" i="14"/>
  <c r="T148" i="14" s="1"/>
  <c r="R224" i="14"/>
  <c r="T224" i="14" s="1"/>
  <c r="R140" i="14"/>
  <c r="T140" i="14" s="1"/>
  <c r="R240" i="14"/>
  <c r="T240" i="14" s="1"/>
  <c r="R124" i="14"/>
  <c r="T124" i="14" s="1"/>
  <c r="R191" i="14"/>
  <c r="T191" i="14" s="1"/>
  <c r="R202" i="14"/>
  <c r="T202" i="14" s="1"/>
  <c r="R35" i="14"/>
  <c r="T35" i="14" s="1"/>
  <c r="R173" i="14"/>
  <c r="T173" i="14" s="1"/>
  <c r="R98" i="14"/>
  <c r="T98" i="14" s="1"/>
  <c r="R26" i="14"/>
  <c r="T26" i="14" s="1"/>
  <c r="R231" i="14"/>
  <c r="T231" i="14" s="1"/>
  <c r="R83" i="14"/>
  <c r="T83" i="14" s="1"/>
  <c r="R133" i="14"/>
  <c r="T133" i="14" s="1"/>
  <c r="R138" i="14"/>
  <c r="T138" i="14" s="1"/>
  <c r="R185" i="14"/>
  <c r="T185" i="14" s="1"/>
  <c r="R200" i="14"/>
  <c r="T200" i="14" s="1"/>
  <c r="R242" i="14"/>
  <c r="T242" i="14" s="1"/>
  <c r="R274" i="14"/>
  <c r="T274" i="14" s="1"/>
  <c r="R198" i="14"/>
  <c r="T198" i="14" s="1"/>
  <c r="R178" i="14"/>
  <c r="T178" i="14" s="1"/>
  <c r="R115" i="14"/>
  <c r="T115" i="14" s="1"/>
  <c r="R67" i="14"/>
  <c r="T67" i="14" s="1"/>
  <c r="R234" i="14"/>
  <c r="T234" i="14" s="1"/>
  <c r="R213" i="14"/>
  <c r="T213" i="14" s="1"/>
  <c r="R74" i="14"/>
  <c r="T74" i="14" s="1"/>
  <c r="R257" i="14"/>
  <c r="T257" i="14" s="1"/>
  <c r="R135" i="14"/>
  <c r="T135" i="14" s="1"/>
  <c r="R38" i="14"/>
  <c r="T38" i="14" s="1"/>
  <c r="R146" i="14"/>
  <c r="T146" i="14" s="1"/>
  <c r="R216" i="14"/>
  <c r="T216" i="14" s="1"/>
  <c r="R152" i="14"/>
  <c r="T152" i="14" s="1"/>
  <c r="R110" i="14"/>
  <c r="T110" i="14" s="1"/>
  <c r="R193" i="14"/>
  <c r="T193" i="14" s="1"/>
  <c r="R269" i="14"/>
  <c r="T269" i="14" s="1"/>
  <c r="R169" i="14"/>
  <c r="T169" i="14" s="1"/>
  <c r="R244" i="14"/>
  <c r="T244" i="14" s="1"/>
  <c r="R160" i="14"/>
  <c r="T160" i="14" s="1"/>
  <c r="R166" i="14"/>
  <c r="T166" i="14" s="1"/>
  <c r="R145" i="14"/>
  <c r="T145" i="14" s="1"/>
  <c r="R58" i="14"/>
  <c r="T58" i="14" s="1"/>
  <c r="R197" i="14"/>
  <c r="T197" i="14" s="1"/>
  <c r="R218" i="14"/>
  <c r="T218" i="14" s="1"/>
  <c r="R153" i="14"/>
  <c r="T153" i="14" s="1"/>
  <c r="R284" i="14"/>
  <c r="T284" i="14" s="1"/>
  <c r="R286" i="14"/>
  <c r="T286" i="14" s="1"/>
  <c r="R143" i="14"/>
  <c r="T143" i="14" s="1"/>
  <c r="R214" i="14"/>
  <c r="T214" i="14" s="1"/>
  <c r="R30" i="14"/>
  <c r="T30" i="14" s="1"/>
  <c r="R182" i="14"/>
  <c r="T182" i="14" s="1"/>
  <c r="R114" i="14"/>
  <c r="T114" i="14" s="1"/>
  <c r="R232" i="14"/>
  <c r="T232" i="14" s="1"/>
  <c r="R184" i="14"/>
  <c r="T184" i="14" s="1"/>
  <c r="R154" i="14"/>
  <c r="T154" i="14" s="1"/>
  <c r="R141" i="14"/>
  <c r="T141" i="14" s="1"/>
  <c r="R156" i="14"/>
  <c r="T156" i="14" s="1"/>
  <c r="R271" i="14"/>
  <c r="T271" i="14" s="1"/>
  <c r="R144" i="14"/>
  <c r="T144" i="14" s="1"/>
  <c r="R294" i="14"/>
  <c r="T294" i="14" s="1"/>
  <c r="R239" i="14"/>
  <c r="T239" i="14" s="1"/>
  <c r="R247" i="14"/>
  <c r="T247" i="14" s="1"/>
  <c r="R149" i="14"/>
  <c r="T149" i="14" s="1"/>
  <c r="R125" i="14"/>
  <c r="T125" i="14" s="1"/>
  <c r="R175" i="14"/>
  <c r="T175" i="14" s="1"/>
  <c r="R142" i="14"/>
  <c r="T142" i="14" s="1"/>
  <c r="R123" i="14"/>
  <c r="T123" i="14" s="1"/>
  <c r="R203" i="14"/>
  <c r="T203" i="14" s="1"/>
  <c r="R179" i="14"/>
  <c r="T179" i="14" s="1"/>
  <c r="R136" i="14"/>
  <c r="T136" i="14" s="1"/>
  <c r="R76" i="14"/>
  <c r="T76" i="14" s="1"/>
  <c r="C16" i="14"/>
  <c r="D18" i="14" s="1"/>
  <c r="O293" i="14"/>
  <c r="O294" i="14"/>
  <c r="O283" i="14"/>
  <c r="O295" i="14"/>
  <c r="O292" i="14"/>
  <c r="O282" i="14"/>
  <c r="O291" i="14"/>
  <c r="O144" i="14"/>
  <c r="O163" i="14"/>
  <c r="O261" i="14"/>
  <c r="O138" i="14"/>
  <c r="O287" i="14"/>
  <c r="O214" i="14"/>
  <c r="O267" i="14"/>
  <c r="O190" i="14"/>
  <c r="O219" i="14"/>
  <c r="O227" i="14"/>
  <c r="O149" i="14"/>
  <c r="O179" i="14"/>
  <c r="O199" i="14"/>
  <c r="O238" i="14"/>
  <c r="O228" i="14"/>
  <c r="O240" i="14"/>
  <c r="O151" i="14"/>
  <c r="O140" i="14"/>
  <c r="O260" i="14"/>
  <c r="O232" i="14"/>
  <c r="O175" i="14"/>
  <c r="O290" i="14"/>
  <c r="O183" i="14"/>
  <c r="O247" i="14"/>
  <c r="O192" i="14"/>
  <c r="O156" i="14"/>
  <c r="O139" i="14"/>
  <c r="O207" i="14"/>
  <c r="O257" i="14"/>
  <c r="O270" i="14"/>
  <c r="O148" i="14"/>
  <c r="O200" i="14"/>
  <c r="O239" i="14"/>
  <c r="O244" i="14"/>
  <c r="O237" i="14"/>
  <c r="O251" i="14"/>
  <c r="O263" i="14"/>
  <c r="O202" i="14"/>
  <c r="O231" i="14"/>
  <c r="O145" i="14"/>
  <c r="O269" i="14"/>
  <c r="O189" i="14"/>
  <c r="O137" i="14"/>
  <c r="O153" i="14"/>
  <c r="O220" i="14"/>
  <c r="O168" i="14"/>
  <c r="O212" i="14"/>
  <c r="O205" i="14"/>
  <c r="O186" i="14"/>
  <c r="O235" i="14"/>
  <c r="O169" i="14"/>
  <c r="O236" i="14"/>
  <c r="O281" i="14"/>
  <c r="O210" i="14"/>
  <c r="O245" i="14"/>
  <c r="C15" i="14"/>
  <c r="O150" i="14"/>
  <c r="O180" i="14"/>
  <c r="O268" i="14"/>
  <c r="O167" i="14"/>
  <c r="O230" i="14"/>
  <c r="O181" i="14"/>
  <c r="O174" i="14"/>
  <c r="O154" i="14"/>
  <c r="O165" i="14"/>
  <c r="O211" i="14"/>
  <c r="O252" i="14"/>
  <c r="O222" i="14"/>
  <c r="O259" i="14"/>
  <c r="O225" i="14"/>
  <c r="O155" i="14"/>
  <c r="O223" i="14"/>
  <c r="O160" i="14"/>
  <c r="O278" i="14"/>
  <c r="O161" i="14"/>
  <c r="O215" i="14"/>
  <c r="O173" i="14"/>
  <c r="O171" i="14"/>
  <c r="O218" i="14"/>
  <c r="O201" i="14"/>
  <c r="O195" i="14"/>
  <c r="O280" i="14"/>
  <c r="O241" i="14"/>
  <c r="O158" i="14"/>
  <c r="O277" i="14"/>
  <c r="O209" i="14"/>
  <c r="O242" i="14"/>
  <c r="O284" i="14"/>
  <c r="O274" i="14"/>
  <c r="O276" i="14"/>
  <c r="O197" i="14"/>
  <c r="O146" i="14"/>
  <c r="O233" i="14"/>
  <c r="O224" i="14"/>
  <c r="O143" i="14"/>
  <c r="O279" i="14"/>
  <c r="O265" i="14"/>
  <c r="O213" i="14"/>
  <c r="O172" i="14"/>
  <c r="O216" i="14"/>
  <c r="O250" i="14"/>
  <c r="O289" i="14"/>
  <c r="O271" i="14"/>
  <c r="O255" i="14"/>
  <c r="O243" i="14"/>
  <c r="O273" i="14"/>
  <c r="O249" i="14"/>
  <c r="O258" i="14"/>
  <c r="O159" i="14"/>
  <c r="O226" i="14"/>
  <c r="O170" i="14"/>
  <c r="O253" i="14"/>
  <c r="O177" i="14"/>
  <c r="O266" i="14"/>
  <c r="O272" i="14"/>
  <c r="O164" i="14"/>
  <c r="O254" i="14"/>
  <c r="O208" i="14"/>
  <c r="O185" i="14"/>
  <c r="O286" i="14"/>
  <c r="O196" i="14"/>
  <c r="O142" i="14"/>
  <c r="O152" i="14"/>
  <c r="O288" i="14"/>
  <c r="O188" i="14"/>
  <c r="O191" i="14"/>
  <c r="O256" i="14"/>
  <c r="O246" i="14"/>
  <c r="O248" i="14"/>
  <c r="O203" i="14"/>
  <c r="O184" i="14"/>
  <c r="O194" i="14"/>
  <c r="O204" i="14"/>
  <c r="O176" i="14"/>
  <c r="O182" i="14"/>
  <c r="O234" i="14"/>
  <c r="O285" i="14"/>
  <c r="O264" i="14"/>
  <c r="O229" i="14"/>
  <c r="O147" i="14"/>
  <c r="O157" i="14"/>
  <c r="O198" i="14"/>
  <c r="O206" i="14"/>
  <c r="O141" i="14"/>
  <c r="O217" i="14"/>
  <c r="O221" i="14"/>
  <c r="O275" i="14"/>
  <c r="O166" i="14"/>
  <c r="O187" i="14"/>
  <c r="O262" i="14"/>
  <c r="O193" i="14"/>
  <c r="O162" i="14"/>
  <c r="O178" i="14"/>
  <c r="R282" i="14"/>
  <c r="T282" i="14" s="1"/>
  <c r="R293" i="14"/>
  <c r="T293" i="14" s="1"/>
  <c r="M6" i="8"/>
  <c r="O5" i="13"/>
  <c r="M6" i="5"/>
  <c r="O3" i="9"/>
  <c r="O2" i="9"/>
  <c r="O4" i="13"/>
  <c r="O4" i="9"/>
  <c r="O5" i="9"/>
  <c r="O1" i="13"/>
  <c r="O6" i="13"/>
  <c r="O3" i="13"/>
  <c r="O2" i="13"/>
  <c r="O1" i="9"/>
  <c r="O6" i="9"/>
  <c r="H30" i="8"/>
  <c r="G30" i="8"/>
  <c r="H45" i="5"/>
  <c r="G45" i="5"/>
  <c r="H50" i="8"/>
  <c r="G50" i="8"/>
  <c r="C18" i="11"/>
  <c r="F18" i="11"/>
  <c r="F19" i="11" s="1"/>
  <c r="G52" i="8"/>
  <c r="G38" i="5"/>
  <c r="H33" i="5"/>
  <c r="G33" i="5"/>
  <c r="G27" i="5"/>
  <c r="H27" i="5"/>
  <c r="C18" i="10"/>
  <c r="F18" i="10"/>
  <c r="F19" i="10" s="1"/>
  <c r="J27" i="5"/>
  <c r="J39" i="8"/>
  <c r="C18" i="7"/>
  <c r="F18" i="7"/>
  <c r="F19" i="7" s="1"/>
  <c r="G48" i="8"/>
  <c r="J18" i="8"/>
  <c r="J18" i="5"/>
  <c r="G18" i="5"/>
  <c r="H18" i="8"/>
  <c r="H18" i="5"/>
  <c r="G18" i="8"/>
  <c r="C18" i="14" l="1"/>
  <c r="F6" i="14"/>
  <c r="F8" i="14" s="1"/>
  <c r="O139" i="3"/>
  <c r="O43" i="3"/>
  <c r="O267" i="3"/>
  <c r="Q293" i="3"/>
  <c r="Q134" i="3"/>
  <c r="Q318" i="3"/>
  <c r="Q220" i="3"/>
  <c r="Q268" i="3"/>
  <c r="Q98" i="3"/>
  <c r="Q298" i="3"/>
  <c r="Q121" i="3"/>
  <c r="Q53" i="3"/>
  <c r="Q90" i="3"/>
  <c r="Q202" i="3"/>
  <c r="Q158" i="3"/>
  <c r="Q295" i="3"/>
  <c r="Q104" i="3"/>
  <c r="Q281" i="3"/>
  <c r="Q265" i="3"/>
  <c r="Q309" i="3"/>
  <c r="Q275" i="3"/>
  <c r="Q299" i="3"/>
  <c r="Q31" i="3"/>
  <c r="Q189" i="3"/>
  <c r="Q159" i="3"/>
  <c r="Q280" i="3"/>
  <c r="Q264" i="3"/>
  <c r="Q278" i="3"/>
  <c r="Q73" i="3"/>
  <c r="Q35" i="3"/>
  <c r="O122" i="3"/>
  <c r="Q187" i="3"/>
  <c r="Q71" i="3"/>
  <c r="Q118" i="3"/>
  <c r="O39" i="3"/>
  <c r="O99" i="3"/>
  <c r="O203" i="3"/>
  <c r="O262" i="3"/>
  <c r="O98" i="3"/>
  <c r="O55" i="3"/>
  <c r="O169" i="3"/>
  <c r="O41" i="3"/>
  <c r="O263" i="3"/>
  <c r="O120" i="3"/>
  <c r="O131" i="3"/>
  <c r="O183" i="3"/>
  <c r="O26" i="3"/>
  <c r="O213" i="3"/>
  <c r="O115" i="3"/>
  <c r="O188" i="3"/>
  <c r="O164" i="3"/>
  <c r="O78" i="3"/>
  <c r="O252" i="3"/>
  <c r="O289" i="3"/>
  <c r="O326" i="3"/>
  <c r="O69" i="3"/>
  <c r="O127" i="3"/>
  <c r="O30" i="3"/>
  <c r="O319" i="3"/>
  <c r="O196" i="3"/>
  <c r="O135" i="3"/>
  <c r="O214" i="3"/>
  <c r="O176" i="3"/>
  <c r="O116" i="3"/>
  <c r="O228" i="3"/>
  <c r="O280" i="3"/>
  <c r="O282" i="3"/>
  <c r="O154" i="3"/>
  <c r="O284" i="3"/>
  <c r="O129" i="3"/>
  <c r="O57" i="3"/>
  <c r="O35" i="3"/>
  <c r="O192" i="3"/>
  <c r="O201" i="3"/>
  <c r="O84" i="3"/>
  <c r="O29" i="3"/>
  <c r="O158" i="3"/>
  <c r="O330" i="3"/>
  <c r="O244" i="3"/>
  <c r="O21" i="3"/>
  <c r="O269" i="3"/>
  <c r="O81" i="3"/>
  <c r="O147" i="3"/>
  <c r="O121" i="3"/>
  <c r="O328" i="3"/>
  <c r="O220" i="3"/>
  <c r="O222" i="3"/>
  <c r="O104" i="3"/>
  <c r="O61" i="3"/>
  <c r="O179" i="3"/>
  <c r="O161" i="3"/>
  <c r="O202" i="3"/>
  <c r="O271" i="3"/>
  <c r="O206" i="3"/>
  <c r="O141" i="3"/>
  <c r="O37" i="3"/>
  <c r="O200" i="3"/>
  <c r="O103" i="3"/>
  <c r="O258" i="3"/>
  <c r="O59" i="3"/>
  <c r="O238" i="3"/>
  <c r="O100" i="3"/>
  <c r="O64" i="3"/>
  <c r="O321" i="3"/>
  <c r="O79" i="3"/>
  <c r="O303" i="3"/>
  <c r="O66" i="3"/>
  <c r="O277" i="3"/>
  <c r="O233" i="3"/>
  <c r="O155" i="3"/>
  <c r="O273" i="3"/>
  <c r="O245" i="3"/>
  <c r="P261" i="3"/>
  <c r="O146" i="3"/>
  <c r="O234" i="3"/>
  <c r="O159" i="3"/>
  <c r="O231" i="3"/>
  <c r="O92" i="3"/>
  <c r="O40" i="3"/>
  <c r="O204" i="3"/>
  <c r="O27" i="3"/>
  <c r="O272" i="3"/>
  <c r="O246" i="3"/>
  <c r="O56" i="3"/>
  <c r="O113" i="3"/>
  <c r="O71" i="3"/>
  <c r="O109" i="3"/>
  <c r="O44" i="3"/>
  <c r="O255" i="3"/>
  <c r="O83" i="3"/>
  <c r="O145" i="3"/>
  <c r="O174" i="3"/>
  <c r="O63" i="3"/>
  <c r="O89" i="3"/>
  <c r="O73" i="3"/>
  <c r="O172" i="3"/>
  <c r="O260" i="3"/>
  <c r="O253" i="3"/>
  <c r="O184" i="3"/>
  <c r="O325" i="3"/>
  <c r="P135" i="3"/>
  <c r="O242" i="3"/>
  <c r="O265" i="3"/>
  <c r="O119" i="3"/>
  <c r="O285" i="3"/>
  <c r="O23" i="3"/>
  <c r="O205" i="3"/>
  <c r="O197" i="3"/>
  <c r="O194" i="3"/>
  <c r="O235" i="3"/>
  <c r="O88" i="3"/>
  <c r="O229" i="3"/>
  <c r="O301" i="3"/>
  <c r="O305" i="3"/>
  <c r="O291" i="3"/>
  <c r="O296" i="3"/>
  <c r="O167" i="3"/>
  <c r="O153" i="3"/>
  <c r="O138" i="3"/>
  <c r="O315" i="3"/>
  <c r="O323" i="3"/>
  <c r="O160" i="3"/>
  <c r="O128" i="3"/>
  <c r="O85" i="3"/>
  <c r="O133" i="3"/>
  <c r="O142" i="3"/>
  <c r="O111" i="3"/>
  <c r="O101" i="3"/>
  <c r="O7" i="3"/>
  <c r="E5" i="3" s="1"/>
  <c r="O157" i="3"/>
  <c r="O313" i="3"/>
  <c r="O86" i="3"/>
  <c r="O187" i="3"/>
  <c r="O239" i="3"/>
  <c r="O195" i="3"/>
  <c r="O51" i="3"/>
  <c r="O261" i="3"/>
  <c r="O38" i="3"/>
  <c r="O306" i="3"/>
  <c r="O300" i="3"/>
  <c r="O310" i="3"/>
  <c r="O46" i="3"/>
  <c r="O250" i="3"/>
  <c r="O173" i="3"/>
  <c r="O193" i="3"/>
  <c r="O32" i="3"/>
  <c r="O274" i="3"/>
  <c r="O96" i="3"/>
  <c r="O191" i="3"/>
  <c r="O215" i="3"/>
  <c r="O275" i="3"/>
  <c r="O279" i="3"/>
  <c r="O95" i="3"/>
  <c r="O236" i="3"/>
  <c r="O227" i="3"/>
  <c r="O166" i="3"/>
  <c r="O132" i="3"/>
  <c r="O298" i="3"/>
  <c r="O209" i="3"/>
  <c r="O224" i="3"/>
  <c r="O288" i="3"/>
  <c r="O223" i="3"/>
  <c r="O65" i="3"/>
  <c r="O297" i="3"/>
  <c r="O144" i="3"/>
  <c r="O241" i="3"/>
  <c r="O114" i="3"/>
  <c r="O327" i="3"/>
  <c r="O237" i="3"/>
  <c r="O163" i="3"/>
  <c r="O186" i="3"/>
  <c r="O294" i="3"/>
  <c r="O218" i="3"/>
  <c r="O150" i="3"/>
  <c r="O58" i="3"/>
  <c r="O316" i="3"/>
  <c r="O208" i="3"/>
  <c r="O124" i="3"/>
  <c r="O219" i="3"/>
  <c r="O76" i="3"/>
  <c r="O175" i="3"/>
  <c r="O243" i="3"/>
  <c r="O247" i="3"/>
  <c r="O149" i="3"/>
  <c r="O91" i="3"/>
  <c r="O311" i="3"/>
  <c r="O151" i="3"/>
  <c r="O48" i="3"/>
  <c r="O50" i="3"/>
  <c r="O199" i="3"/>
  <c r="O134" i="3"/>
  <c r="O225" i="3"/>
  <c r="O240" i="3"/>
  <c r="O82" i="3"/>
  <c r="O211" i="3"/>
  <c r="O75" i="3"/>
  <c r="O226" i="3"/>
  <c r="O210" i="3"/>
  <c r="O36" i="3"/>
  <c r="O256" i="3"/>
  <c r="O33" i="3"/>
  <c r="O307" i="3"/>
  <c r="O90" i="3"/>
  <c r="O143" i="3"/>
  <c r="O22" i="3"/>
  <c r="O322" i="3"/>
  <c r="O324" i="3"/>
  <c r="O314" i="3"/>
  <c r="O286" i="3"/>
  <c r="O165" i="3"/>
  <c r="P241" i="3"/>
  <c r="O329" i="3"/>
  <c r="O221" i="3"/>
  <c r="O189" i="3"/>
  <c r="O28" i="3"/>
  <c r="O62" i="3"/>
  <c r="O170" i="3"/>
  <c r="O97" i="3"/>
  <c r="O293" i="3"/>
  <c r="O257" i="3"/>
  <c r="O118" i="3"/>
  <c r="O178" i="3"/>
  <c r="O49" i="3"/>
  <c r="O320" i="3"/>
  <c r="O117" i="3"/>
  <c r="O290" i="3"/>
  <c r="O217" i="3"/>
  <c r="O87" i="3"/>
  <c r="O248" i="3"/>
  <c r="O268" i="3"/>
  <c r="O309" i="3"/>
  <c r="O107" i="3"/>
  <c r="O190" i="3"/>
  <c r="O47" i="3"/>
  <c r="O70" i="3"/>
  <c r="O295" i="3"/>
  <c r="O45" i="3"/>
  <c r="O136" i="3"/>
  <c r="O93" i="3"/>
  <c r="O42" i="3"/>
  <c r="P201" i="3"/>
  <c r="O264" i="3"/>
  <c r="O108" i="3"/>
  <c r="O68" i="3"/>
  <c r="O185" i="3"/>
  <c r="O67" i="3"/>
  <c r="O212" i="3"/>
  <c r="O168" i="3"/>
  <c r="O102" i="3"/>
  <c r="O112" i="3"/>
  <c r="O181" i="3"/>
  <c r="O31" i="3"/>
  <c r="O162" i="3"/>
  <c r="O259" i="3"/>
  <c r="O182" i="3"/>
  <c r="O126" i="3"/>
  <c r="O106" i="3"/>
  <c r="O232" i="3"/>
  <c r="O270" i="3"/>
  <c r="O304" i="3"/>
  <c r="O171" i="3"/>
  <c r="O216" i="3"/>
  <c r="O140" i="3"/>
  <c r="O254" i="3"/>
  <c r="O207" i="3"/>
  <c r="O251" i="3"/>
  <c r="O180" i="3"/>
  <c r="O72" i="3"/>
  <c r="O230" i="3"/>
  <c r="O308" i="3"/>
  <c r="O299" i="3"/>
  <c r="O74" i="3"/>
  <c r="O302" i="3"/>
  <c r="O123" i="3"/>
  <c r="O77" i="3"/>
  <c r="O281" i="3"/>
  <c r="O148" i="3"/>
  <c r="O312" i="3"/>
  <c r="O52" i="3"/>
  <c r="O292" i="3"/>
  <c r="O287" i="3"/>
  <c r="O137" i="3"/>
  <c r="O278" i="3"/>
  <c r="O177" i="3"/>
  <c r="O53" i="3"/>
  <c r="O130" i="3"/>
  <c r="O60" i="3"/>
  <c r="O125" i="3"/>
  <c r="O25" i="3"/>
  <c r="O24" i="3"/>
  <c r="O152" i="3"/>
  <c r="O318" i="3"/>
  <c r="O317" i="3"/>
  <c r="O54" i="3"/>
  <c r="O94" i="3"/>
  <c r="O198" i="3"/>
  <c r="O110" i="3"/>
  <c r="O80" i="3"/>
  <c r="O156" i="3"/>
  <c r="O266" i="3"/>
  <c r="O105" i="3"/>
  <c r="O283" i="3"/>
  <c r="O249" i="3"/>
  <c r="O34" i="3"/>
  <c r="O276" i="3"/>
  <c r="P216" i="3"/>
  <c r="P163" i="3"/>
  <c r="P145" i="3"/>
  <c r="P222" i="3"/>
  <c r="P133" i="3"/>
  <c r="P191" i="3"/>
  <c r="P232" i="3"/>
  <c r="P131" i="3"/>
  <c r="P22" i="3"/>
  <c r="P76" i="3"/>
  <c r="P255" i="3"/>
  <c r="P107" i="3"/>
  <c r="P239" i="3"/>
  <c r="P196" i="3"/>
  <c r="P91" i="3"/>
  <c r="P66" i="3"/>
  <c r="Q209" i="3"/>
  <c r="Q105" i="3"/>
  <c r="Q194" i="3"/>
  <c r="Q38" i="3"/>
  <c r="Q291" i="3"/>
  <c r="Q167" i="3"/>
  <c r="Q251" i="3"/>
  <c r="Q191" i="3"/>
  <c r="Q146" i="3"/>
  <c r="Q324" i="3"/>
  <c r="Q102" i="3"/>
  <c r="Q230" i="3"/>
  <c r="Q323" i="3"/>
  <c r="Q84" i="3"/>
  <c r="Q319" i="3"/>
  <c r="Q160" i="3"/>
  <c r="P178" i="3"/>
  <c r="P254" i="3"/>
  <c r="P243" i="3"/>
  <c r="P291" i="3"/>
  <c r="P244" i="3"/>
  <c r="P223" i="3"/>
  <c r="P301" i="3"/>
  <c r="P162" i="3"/>
  <c r="P68" i="3"/>
  <c r="P309" i="3"/>
  <c r="Q114" i="3"/>
  <c r="P327" i="3"/>
  <c r="P183" i="3"/>
  <c r="P53" i="3"/>
  <c r="P86" i="3"/>
  <c r="P128" i="3"/>
  <c r="P38" i="3"/>
  <c r="P35" i="3"/>
  <c r="P287" i="3"/>
  <c r="P82" i="3"/>
  <c r="Q131" i="3"/>
  <c r="Q250" i="3"/>
  <c r="Q215" i="3"/>
  <c r="Q213" i="3"/>
  <c r="Q30" i="3"/>
  <c r="Q36" i="3"/>
  <c r="Q80" i="3"/>
  <c r="Q263" i="3"/>
  <c r="Q173" i="3"/>
  <c r="Q45" i="3"/>
  <c r="Q132" i="3"/>
  <c r="Q200" i="3"/>
  <c r="Q113" i="3"/>
  <c r="Q138" i="3"/>
  <c r="Q312" i="3"/>
  <c r="Q100" i="3"/>
  <c r="P129" i="3"/>
  <c r="P231" i="3"/>
  <c r="P234" i="3"/>
  <c r="P87" i="3"/>
  <c r="P41" i="3"/>
  <c r="P180" i="3"/>
  <c r="P60" i="3"/>
  <c r="P174" i="3"/>
  <c r="P151" i="3"/>
  <c r="Q313" i="3"/>
  <c r="Q303" i="3"/>
  <c r="Q22" i="3"/>
  <c r="Q316" i="3"/>
  <c r="Q231" i="3"/>
  <c r="Q228" i="3"/>
  <c r="Q122" i="3"/>
  <c r="Q216" i="3"/>
  <c r="Q330" i="3"/>
  <c r="Q170" i="3"/>
  <c r="Q276" i="3"/>
  <c r="Q315" i="3"/>
  <c r="Q195" i="3"/>
  <c r="Q135" i="3"/>
  <c r="P102" i="3"/>
  <c r="P325" i="3"/>
  <c r="P256" i="3"/>
  <c r="P193" i="3"/>
  <c r="P227" i="3"/>
  <c r="P298" i="3"/>
  <c r="P48" i="3"/>
  <c r="P318" i="3"/>
  <c r="P27" i="3"/>
  <c r="P300" i="3"/>
  <c r="Q106" i="3"/>
  <c r="Q89" i="3"/>
  <c r="Q144" i="3"/>
  <c r="Q239" i="3"/>
  <c r="Q136" i="3"/>
  <c r="Q247" i="3"/>
  <c r="Q123" i="3"/>
  <c r="Q163" i="3"/>
  <c r="Q174" i="3"/>
  <c r="Q51" i="3"/>
  <c r="Q329" i="3"/>
  <c r="Q226" i="3"/>
  <c r="Q77" i="3"/>
  <c r="Q259" i="3"/>
  <c r="Q270" i="3"/>
  <c r="Q28" i="3"/>
  <c r="Q237" i="3"/>
  <c r="Q219" i="3"/>
  <c r="Q328" i="3"/>
  <c r="Q274" i="3"/>
  <c r="Q327" i="3"/>
  <c r="P166" i="3"/>
  <c r="P138" i="3"/>
  <c r="P125" i="3"/>
  <c r="P103" i="3"/>
  <c r="P305" i="3"/>
  <c r="P316" i="3"/>
  <c r="P126" i="3"/>
  <c r="P97" i="3"/>
  <c r="P195" i="3"/>
  <c r="P251" i="3"/>
  <c r="P99" i="3"/>
  <c r="P264" i="3"/>
  <c r="P233" i="3"/>
  <c r="P268" i="3"/>
  <c r="P165" i="3"/>
  <c r="P47" i="3"/>
  <c r="P200" i="3"/>
  <c r="P74" i="3"/>
  <c r="P161" i="3"/>
  <c r="P314" i="3"/>
  <c r="P312" i="3"/>
  <c r="P190" i="3"/>
  <c r="P198" i="3"/>
  <c r="P150" i="3"/>
  <c r="P242" i="3"/>
  <c r="P94" i="3"/>
  <c r="P85" i="3"/>
  <c r="P304" i="3"/>
  <c r="P284" i="3"/>
  <c r="P321" i="3"/>
  <c r="P57" i="3"/>
  <c r="P46" i="3"/>
  <c r="P49" i="3"/>
  <c r="P106" i="3"/>
  <c r="P43" i="3"/>
  <c r="P112" i="3"/>
  <c r="P72" i="3"/>
  <c r="P52" i="3"/>
  <c r="P33" i="3"/>
  <c r="P271" i="3"/>
  <c r="P246" i="3"/>
  <c r="P288" i="3"/>
  <c r="P218" i="3"/>
  <c r="P320" i="3"/>
  <c r="P277" i="3"/>
  <c r="P79" i="3"/>
  <c r="P211" i="3"/>
  <c r="P88" i="3"/>
  <c r="Q83" i="3"/>
  <c r="Q142" i="3"/>
  <c r="Q161" i="3"/>
  <c r="Q145" i="3"/>
  <c r="Q76" i="3"/>
  <c r="Q186" i="3"/>
  <c r="Q126" i="3"/>
  <c r="Q241" i="3"/>
  <c r="Q317" i="3"/>
  <c r="Q68" i="3"/>
  <c r="Q61" i="3"/>
  <c r="Q59" i="3"/>
  <c r="Q326" i="3"/>
  <c r="Q302" i="3"/>
  <c r="Q152" i="3"/>
  <c r="Q208" i="3"/>
  <c r="Q42" i="3"/>
  <c r="Q148" i="3"/>
  <c r="Q185" i="3"/>
  <c r="Q262" i="3"/>
  <c r="Q218" i="3"/>
  <c r="Q86" i="3"/>
  <c r="Q108" i="3"/>
  <c r="Q119" i="3"/>
  <c r="Q21" i="3"/>
  <c r="Q182" i="3"/>
  <c r="Q43" i="3"/>
  <c r="Q156" i="3"/>
  <c r="Q277" i="3"/>
  <c r="Q64" i="3"/>
  <c r="Q288" i="3"/>
  <c r="Q165" i="3"/>
  <c r="Q282" i="3"/>
  <c r="Q203" i="3"/>
  <c r="Q248" i="3"/>
  <c r="Q60" i="3"/>
  <c r="Q33" i="3"/>
  <c r="Q201" i="3"/>
  <c r="Q27" i="3"/>
  <c r="Q235" i="3"/>
  <c r="Q125" i="3"/>
  <c r="Q79" i="3"/>
  <c r="Q204" i="3"/>
  <c r="Q244" i="3"/>
  <c r="Q221" i="3"/>
  <c r="P23" i="3"/>
  <c r="P230" i="3"/>
  <c r="P142" i="3"/>
  <c r="P283" i="3"/>
  <c r="P136" i="3"/>
  <c r="P294" i="3"/>
  <c r="P280" i="3"/>
  <c r="P121" i="3"/>
  <c r="P58" i="3"/>
  <c r="P220" i="3"/>
  <c r="P169" i="3"/>
  <c r="P323" i="3"/>
  <c r="P119" i="3"/>
  <c r="P54" i="3"/>
  <c r="P253" i="3"/>
  <c r="P65" i="3"/>
  <c r="P205" i="3"/>
  <c r="P329" i="3"/>
  <c r="P158" i="3"/>
  <c r="P206" i="3"/>
  <c r="P64" i="3"/>
  <c r="P221" i="3"/>
  <c r="P192" i="3"/>
  <c r="P159" i="3"/>
  <c r="P25" i="3"/>
  <c r="P61" i="3"/>
  <c r="P51" i="3"/>
  <c r="P141" i="3"/>
  <c r="P59" i="3"/>
  <c r="P182" i="3"/>
  <c r="P70" i="3"/>
  <c r="P326" i="3"/>
  <c r="P217" i="3"/>
  <c r="P290" i="3"/>
  <c r="P44" i="3"/>
  <c r="P101" i="3"/>
  <c r="P104" i="3"/>
  <c r="P63" i="3"/>
  <c r="P293" i="3"/>
  <c r="Q279" i="3"/>
  <c r="Q26" i="3"/>
  <c r="Q214" i="3"/>
  <c r="Q287" i="3"/>
  <c r="Q169" i="3"/>
  <c r="Q176" i="3"/>
  <c r="Q85" i="3"/>
  <c r="Q196" i="3"/>
  <c r="Q289" i="3"/>
  <c r="Q153" i="3"/>
  <c r="Q300" i="3"/>
  <c r="Q103" i="3"/>
  <c r="Q62" i="3"/>
  <c r="Q69" i="3"/>
  <c r="Q74" i="3"/>
  <c r="Q164" i="3"/>
  <c r="Q234" i="3"/>
  <c r="Q95" i="3"/>
  <c r="Q246" i="3"/>
  <c r="Q199" i="3"/>
  <c r="Q29" i="3"/>
  <c r="Q23" i="3"/>
  <c r="Q193" i="3"/>
  <c r="Q227" i="3"/>
  <c r="Q229" i="3"/>
  <c r="Q180" i="3"/>
  <c r="Q292" i="3"/>
  <c r="Q184" i="3"/>
  <c r="Q130" i="3"/>
  <c r="Q137" i="3"/>
  <c r="Q192" i="3"/>
  <c r="Q272" i="3"/>
  <c r="Q140" i="3"/>
  <c r="Q307" i="3"/>
  <c r="Q190" i="3"/>
  <c r="Q78" i="3"/>
  <c r="Q88" i="3"/>
  <c r="Q63" i="3"/>
  <c r="Q155" i="3"/>
  <c r="Q296" i="3"/>
  <c r="Q205" i="3"/>
  <c r="Q283" i="3"/>
  <c r="Q157" i="3"/>
  <c r="Q37" i="3"/>
  <c r="Q55" i="3"/>
  <c r="P32" i="3"/>
  <c r="P34" i="3"/>
  <c r="P83" i="3"/>
  <c r="P96" i="3"/>
  <c r="P152" i="3"/>
  <c r="P98" i="3"/>
  <c r="P289" i="3"/>
  <c r="P212" i="3"/>
  <c r="P306" i="3"/>
  <c r="P80" i="3"/>
  <c r="P219" i="3"/>
  <c r="P157" i="3"/>
  <c r="P21" i="3"/>
  <c r="P204" i="3"/>
  <c r="P173" i="3"/>
  <c r="P28" i="3"/>
  <c r="P184" i="3"/>
  <c r="P42" i="3"/>
  <c r="P189" i="3"/>
  <c r="P299" i="3"/>
  <c r="P302" i="3"/>
  <c r="P92" i="3"/>
  <c r="P149" i="3"/>
  <c r="P171" i="3"/>
  <c r="P132" i="3"/>
  <c r="P236" i="3"/>
  <c r="P278" i="3"/>
  <c r="P226" i="3"/>
  <c r="P252" i="3"/>
  <c r="P259" i="3"/>
  <c r="P172" i="3"/>
  <c r="P111" i="3"/>
  <c r="P267" i="3"/>
  <c r="P89" i="3"/>
  <c r="P90" i="3"/>
  <c r="P276" i="3"/>
  <c r="P295" i="3"/>
  <c r="P310" i="3"/>
  <c r="P123" i="3"/>
  <c r="Q166" i="3"/>
  <c r="Q206" i="3"/>
  <c r="Q91" i="3"/>
  <c r="P73" i="3"/>
  <c r="P153" i="3"/>
  <c r="P45" i="3"/>
  <c r="P208" i="3"/>
  <c r="P137" i="3"/>
  <c r="P56" i="3"/>
  <c r="P93" i="3"/>
  <c r="P40" i="3"/>
  <c r="P263" i="3"/>
  <c r="P324" i="3"/>
  <c r="P249" i="3"/>
  <c r="P282" i="3"/>
  <c r="P110" i="3"/>
  <c r="P311" i="3"/>
  <c r="P84" i="3"/>
  <c r="P36" i="3"/>
  <c r="P322" i="3"/>
  <c r="P81" i="3"/>
  <c r="P274" i="3"/>
  <c r="P229" i="3"/>
  <c r="P213" i="3"/>
  <c r="P100" i="3"/>
  <c r="P225" i="3"/>
  <c r="P114" i="3"/>
  <c r="P167" i="3"/>
  <c r="P308" i="3"/>
  <c r="P285" i="3"/>
  <c r="P297" i="3"/>
  <c r="P181" i="3"/>
  <c r="P273" i="3"/>
  <c r="P113" i="3"/>
  <c r="P155" i="3"/>
  <c r="P37" i="3"/>
  <c r="P210" i="3"/>
  <c r="P265" i="3"/>
  <c r="P143" i="3"/>
  <c r="P313" i="3"/>
  <c r="P286" i="3"/>
  <c r="P185" i="3"/>
  <c r="Q177" i="3"/>
  <c r="Q96" i="3"/>
  <c r="Q222" i="3"/>
  <c r="Q149" i="3"/>
  <c r="Q197" i="3"/>
  <c r="Q72" i="3"/>
  <c r="Q314" i="3"/>
  <c r="Q124" i="3"/>
  <c r="Q47" i="3"/>
  <c r="Q97" i="3"/>
  <c r="Q178" i="3"/>
  <c r="Q25" i="3"/>
  <c r="Q127" i="3"/>
  <c r="Q81" i="3"/>
  <c r="Q116" i="3"/>
  <c r="Q306" i="3"/>
  <c r="Q82" i="3"/>
  <c r="Q162" i="3"/>
  <c r="Q321" i="3"/>
  <c r="Q320" i="3"/>
  <c r="Q120" i="3"/>
  <c r="Q255" i="3"/>
  <c r="Q93" i="3"/>
  <c r="Q256" i="3"/>
  <c r="Q308" i="3"/>
  <c r="Q41" i="3"/>
  <c r="Q141" i="3"/>
  <c r="Q101" i="3"/>
  <c r="Q54" i="3"/>
  <c r="Q111" i="3"/>
  <c r="Q297" i="3"/>
  <c r="Q242" i="3"/>
  <c r="Q67" i="3"/>
  <c r="Q325" i="3"/>
  <c r="Q172" i="3"/>
  <c r="Q44" i="3"/>
  <c r="Q249" i="3"/>
  <c r="Q311" i="3"/>
  <c r="Q260" i="3"/>
  <c r="P176" i="3"/>
  <c r="P62" i="3"/>
  <c r="P317" i="3"/>
  <c r="P186" i="3"/>
  <c r="P240" i="3"/>
  <c r="P156" i="3"/>
  <c r="P199" i="3"/>
  <c r="P147" i="3"/>
  <c r="P31" i="3"/>
  <c r="P214" i="3"/>
  <c r="P144" i="3"/>
  <c r="P116" i="3"/>
  <c r="P245" i="3"/>
  <c r="P127" i="3"/>
  <c r="P179" i="3"/>
  <c r="P71" i="3"/>
  <c r="P215" i="3"/>
  <c r="P118" i="3"/>
  <c r="P130" i="3"/>
  <c r="P164" i="3"/>
  <c r="P55" i="3"/>
  <c r="P105" i="3"/>
  <c r="P69" i="3"/>
  <c r="P307" i="3"/>
  <c r="P109" i="3"/>
  <c r="P207" i="3"/>
  <c r="P77" i="3"/>
  <c r="P228" i="3"/>
  <c r="P188" i="3"/>
  <c r="P39" i="3"/>
  <c r="P117" i="3"/>
  <c r="P248" i="3"/>
  <c r="P315" i="3"/>
  <c r="P29" i="3"/>
  <c r="P224" i="3"/>
  <c r="P260" i="3"/>
  <c r="P134" i="3"/>
  <c r="P197" i="3"/>
  <c r="Q46" i="3"/>
  <c r="Q243" i="3"/>
  <c r="Q24" i="3"/>
  <c r="Q258" i="3"/>
  <c r="Q150" i="3"/>
  <c r="Q112" i="3"/>
  <c r="Q304" i="3"/>
  <c r="Q322" i="3"/>
  <c r="Q128" i="3"/>
  <c r="Q139" i="3"/>
  <c r="Q133" i="3"/>
  <c r="Q207" i="3"/>
  <c r="Q301" i="3"/>
  <c r="Q32" i="3"/>
  <c r="Q39" i="3"/>
  <c r="Q290" i="3"/>
  <c r="Q253" i="3"/>
  <c r="Q143" i="3"/>
  <c r="Q70" i="3"/>
  <c r="Q267" i="3"/>
  <c r="Q266" i="3"/>
  <c r="Q181" i="3"/>
  <c r="Q238" i="3"/>
  <c r="Q224" i="3"/>
  <c r="Q285" i="3"/>
  <c r="Q109" i="3"/>
  <c r="Q154" i="3"/>
  <c r="Q94" i="3"/>
  <c r="Q92" i="3"/>
  <c r="Q245" i="3"/>
  <c r="Q56" i="3"/>
  <c r="Q188" i="3"/>
  <c r="Q212" i="3"/>
  <c r="Q110" i="3"/>
  <c r="Q179" i="3"/>
  <c r="Q286" i="3"/>
  <c r="Q273" i="3"/>
  <c r="Q257" i="3"/>
  <c r="P140" i="3"/>
  <c r="P328" i="3"/>
  <c r="P177" i="3"/>
  <c r="P24" i="3"/>
  <c r="P146" i="3"/>
  <c r="P237" i="3"/>
  <c r="P209" i="3"/>
  <c r="P115" i="3"/>
  <c r="P266" i="3"/>
  <c r="P154" i="3"/>
  <c r="P50" i="3"/>
  <c r="P275" i="3"/>
  <c r="P187" i="3"/>
  <c r="P67" i="3"/>
  <c r="P292" i="3"/>
  <c r="P202" i="3"/>
  <c r="P75" i="3"/>
  <c r="P148" i="3"/>
  <c r="P247" i="3"/>
  <c r="P257" i="3"/>
  <c r="P269" i="3"/>
  <c r="P95" i="3"/>
  <c r="P281" i="3"/>
  <c r="P258" i="3"/>
  <c r="P235" i="3"/>
  <c r="P262" i="3"/>
  <c r="P296" i="3"/>
  <c r="P168" i="3"/>
  <c r="P108" i="3"/>
  <c r="P270" i="3"/>
  <c r="P78" i="3"/>
  <c r="P170" i="3"/>
  <c r="P303" i="3"/>
  <c r="P330" i="3"/>
  <c r="P26" i="3"/>
  <c r="P272" i="3"/>
  <c r="P139" i="3"/>
  <c r="P279" i="3"/>
  <c r="P194" i="3"/>
  <c r="Q57" i="3"/>
  <c r="Q34" i="3"/>
  <c r="Q65" i="3"/>
  <c r="Q294" i="3"/>
  <c r="Q261" i="3"/>
  <c r="Q107" i="3"/>
  <c r="Q233" i="3"/>
  <c r="Q151" i="3"/>
  <c r="Q232" i="3"/>
  <c r="Q50" i="3"/>
  <c r="Q58" i="3"/>
  <c r="Q147" i="3"/>
  <c r="Q271" i="3"/>
  <c r="Q52" i="3"/>
  <c r="Q99" i="3"/>
  <c r="Q129" i="3"/>
  <c r="Q171" i="3"/>
  <c r="Q254" i="3"/>
  <c r="Q269" i="3"/>
  <c r="Q40" i="3"/>
  <c r="Q284" i="3"/>
  <c r="Q117" i="3"/>
  <c r="Q305" i="3"/>
  <c r="Q183" i="3"/>
  <c r="Q240" i="3"/>
  <c r="Q217" i="3"/>
  <c r="Q252" i="3"/>
  <c r="Q210" i="3"/>
  <c r="Q198" i="3"/>
  <c r="Q75" i="3"/>
  <c r="Q49" i="3"/>
  <c r="Q236" i="3"/>
  <c r="Q223" i="3"/>
  <c r="Q168" i="3"/>
  <c r="Q175" i="3"/>
  <c r="Q48" i="3"/>
  <c r="Q115" i="3"/>
  <c r="Q66" i="3"/>
  <c r="Q211" i="3"/>
  <c r="Q310" i="3"/>
  <c r="Q87" i="3"/>
  <c r="Q225" i="3"/>
  <c r="P238" i="3"/>
  <c r="P203" i="3"/>
  <c r="P319" i="3"/>
  <c r="P120" i="3"/>
  <c r="P122" i="3"/>
  <c r="P30" i="3"/>
  <c r="P160" i="3"/>
  <c r="P175" i="3"/>
  <c r="P250" i="3"/>
  <c r="P124" i="3"/>
  <c r="E14" i="14"/>
  <c r="M4" i="5"/>
  <c r="M2" i="5"/>
  <c r="M1" i="5"/>
  <c r="M5" i="8"/>
  <c r="M3" i="8"/>
  <c r="M5" i="5"/>
  <c r="M3" i="5"/>
  <c r="M4" i="8"/>
  <c r="M2" i="8"/>
  <c r="M1" i="8"/>
  <c r="O120" i="9"/>
  <c r="O253" i="9"/>
  <c r="O67" i="9"/>
  <c r="O281" i="9"/>
  <c r="O57" i="9"/>
  <c r="O190" i="9"/>
  <c r="O322" i="9"/>
  <c r="O218" i="9"/>
  <c r="O32" i="9"/>
  <c r="O34" i="9"/>
  <c r="O304" i="9"/>
  <c r="O168" i="9"/>
  <c r="O201" i="9"/>
  <c r="O66" i="9"/>
  <c r="O336" i="9"/>
  <c r="O219" i="9"/>
  <c r="O197" i="9"/>
  <c r="O111" i="9"/>
  <c r="O83" i="9"/>
  <c r="O55" i="9"/>
  <c r="O192" i="9"/>
  <c r="O328" i="9"/>
  <c r="O220" i="9"/>
  <c r="O310" i="9"/>
  <c r="O126" i="9"/>
  <c r="O259" i="9"/>
  <c r="O154" i="9"/>
  <c r="O153" i="9"/>
  <c r="O37" i="9"/>
  <c r="O237" i="9"/>
  <c r="O233" i="9"/>
  <c r="O248" i="9"/>
  <c r="O101" i="9"/>
  <c r="O269" i="9"/>
  <c r="O94" i="9"/>
  <c r="O236" i="9"/>
  <c r="O50" i="9"/>
  <c r="O167" i="9"/>
  <c r="O316" i="9"/>
  <c r="O128" i="9"/>
  <c r="O261" i="9"/>
  <c r="O156" i="9"/>
  <c r="O247" i="9"/>
  <c r="O65" i="9"/>
  <c r="O198" i="9"/>
  <c r="O93" i="9"/>
  <c r="O23" i="9"/>
  <c r="O68" i="9"/>
  <c r="O176" i="9"/>
  <c r="O312" i="9"/>
  <c r="O119" i="9"/>
  <c r="O100" i="9"/>
  <c r="O208" i="9"/>
  <c r="O286" i="9"/>
  <c r="O171" i="9"/>
  <c r="O305" i="9"/>
  <c r="O249" i="9"/>
  <c r="O63" i="9"/>
  <c r="O204" i="9"/>
  <c r="O91" i="9"/>
  <c r="O186" i="9"/>
  <c r="O318" i="9"/>
  <c r="O134" i="9"/>
  <c r="O28" i="9"/>
  <c r="O217" i="9"/>
  <c r="O99" i="9"/>
  <c r="O112" i="9"/>
  <c r="O71" i="9"/>
  <c r="O313" i="9"/>
  <c r="O131" i="9"/>
  <c r="O144" i="9"/>
  <c r="O95" i="9"/>
  <c r="O107" i="9"/>
  <c r="O147" i="9"/>
  <c r="O309" i="9"/>
  <c r="O127" i="9"/>
  <c r="O139" i="9"/>
  <c r="O280" i="9"/>
  <c r="O327" i="9"/>
  <c r="O159" i="9"/>
  <c r="O174" i="9"/>
  <c r="O250" i="9"/>
  <c r="O296" i="9"/>
  <c r="O188" i="9"/>
  <c r="O324" i="9"/>
  <c r="O216" i="9"/>
  <c r="O30" i="9"/>
  <c r="O122" i="9"/>
  <c r="O255" i="9"/>
  <c r="O77" i="9"/>
  <c r="O283" i="9"/>
  <c r="O92" i="9"/>
  <c r="O102" i="9"/>
  <c r="O47" i="9"/>
  <c r="O148" i="9"/>
  <c r="O187" i="9"/>
  <c r="O166" i="9"/>
  <c r="O79" i="9"/>
  <c r="O98" i="9"/>
  <c r="O46" i="9"/>
  <c r="O104" i="9"/>
  <c r="O329" i="9"/>
  <c r="O162" i="9"/>
  <c r="O78" i="9"/>
  <c r="O231" i="9"/>
  <c r="O72" i="9"/>
  <c r="O193" i="9"/>
  <c r="O110" i="9"/>
  <c r="O123" i="9"/>
  <c r="O325" i="9"/>
  <c r="O124" i="9"/>
  <c r="O257" i="9"/>
  <c r="O152" i="9"/>
  <c r="O285" i="9"/>
  <c r="O61" i="9"/>
  <c r="O194" i="9"/>
  <c r="O89" i="9"/>
  <c r="O222" i="9"/>
  <c r="O288" i="9"/>
  <c r="O141" i="9"/>
  <c r="O308" i="9"/>
  <c r="O59" i="9"/>
  <c r="O196" i="9"/>
  <c r="O87" i="9"/>
  <c r="O224" i="9"/>
  <c r="O314" i="9"/>
  <c r="O130" i="9"/>
  <c r="O24" i="9"/>
  <c r="O158" i="9"/>
  <c r="O161" i="9"/>
  <c r="O108" i="9"/>
  <c r="O241" i="9"/>
  <c r="O184" i="9"/>
  <c r="O320" i="9"/>
  <c r="O132" i="9"/>
  <c r="O26" i="9"/>
  <c r="O160" i="9"/>
  <c r="O251" i="9"/>
  <c r="O69" i="9"/>
  <c r="O279" i="9"/>
  <c r="O97" i="9"/>
  <c r="O319" i="9"/>
  <c r="O43" i="9"/>
  <c r="O211" i="9"/>
  <c r="O54" i="9"/>
  <c r="O31" i="9"/>
  <c r="O75" i="9"/>
  <c r="O29" i="9"/>
  <c r="O163" i="9"/>
  <c r="O175" i="9"/>
  <c r="O332" i="9"/>
  <c r="O62" i="9"/>
  <c r="O301" i="9"/>
  <c r="O315" i="9"/>
  <c r="O203" i="9"/>
  <c r="O73" i="9"/>
  <c r="O27" i="9"/>
  <c r="O235" i="9"/>
  <c r="O191" i="9"/>
  <c r="O142" i="9"/>
  <c r="O170" i="9"/>
  <c r="O25" i="9"/>
  <c r="O289" i="9"/>
  <c r="O173" i="9"/>
  <c r="O300" i="9"/>
  <c r="O121" i="9"/>
  <c r="O321" i="9"/>
  <c r="O205" i="9"/>
  <c r="O106" i="9"/>
  <c r="O39" i="9"/>
  <c r="O103" i="9"/>
  <c r="O202" i="9"/>
  <c r="O254" i="9"/>
  <c r="O240" i="9"/>
  <c r="O189" i="9"/>
  <c r="O333" i="9"/>
  <c r="O138" i="9"/>
  <c r="O221" i="9"/>
  <c r="O49" i="9"/>
  <c r="O226" i="9"/>
  <c r="O81" i="9"/>
  <c r="O243" i="9"/>
  <c r="O215" i="9"/>
  <c r="O290" i="9"/>
  <c r="O113" i="9"/>
  <c r="O51" i="9"/>
  <c r="O311" i="9"/>
  <c r="O36" i="9"/>
  <c r="O145" i="9"/>
  <c r="O182" i="9"/>
  <c r="O22" i="9"/>
  <c r="O273" i="9"/>
  <c r="O181" i="9"/>
  <c r="O172" i="9"/>
  <c r="O180" i="9"/>
  <c r="O64" i="9"/>
  <c r="O270" i="9"/>
  <c r="O214" i="9"/>
  <c r="O96" i="9"/>
  <c r="O302" i="9"/>
  <c r="O225" i="9"/>
  <c r="O334" i="9"/>
  <c r="O326" i="9"/>
  <c r="O90" i="9"/>
  <c r="O323" i="9"/>
  <c r="O48" i="9"/>
  <c r="O136" i="9"/>
  <c r="O185" i="9"/>
  <c r="O35" i="9"/>
  <c r="O80" i="9"/>
  <c r="O263" i="9"/>
  <c r="O199" i="9"/>
  <c r="O118" i="9"/>
  <c r="O86" i="9"/>
  <c r="O278" i="9"/>
  <c r="O244" i="9"/>
  <c r="O195" i="9"/>
  <c r="O143" i="9"/>
  <c r="O52" i="9"/>
  <c r="O227" i="9"/>
  <c r="O178" i="9"/>
  <c r="O291" i="9"/>
  <c r="O210" i="9"/>
  <c r="O150" i="9"/>
  <c r="O155" i="9"/>
  <c r="O45" i="9"/>
  <c r="O242" i="9"/>
  <c r="O277" i="9"/>
  <c r="O256" i="9"/>
  <c r="O109" i="9"/>
  <c r="O276" i="9"/>
  <c r="O105" i="9"/>
  <c r="O53" i="9"/>
  <c r="O21" i="9"/>
  <c r="O135" i="9"/>
  <c r="O151" i="9"/>
  <c r="O56" i="9"/>
  <c r="O230" i="9"/>
  <c r="O82" i="9"/>
  <c r="O88" i="9"/>
  <c r="O264" i="9"/>
  <c r="O183" i="9"/>
  <c r="O330" i="9"/>
  <c r="O146" i="9"/>
  <c r="O234" i="9"/>
  <c r="O33" i="9"/>
  <c r="O44" i="9"/>
  <c r="O177" i="9"/>
  <c r="O42" i="9"/>
  <c r="O129" i="9"/>
  <c r="O76" i="9"/>
  <c r="O209" i="9"/>
  <c r="O169" i="9"/>
  <c r="O40" i="9"/>
  <c r="O200" i="9"/>
  <c r="O294" i="9"/>
  <c r="O297" i="9"/>
  <c r="O164" i="9"/>
  <c r="O125" i="9"/>
  <c r="O266" i="9"/>
  <c r="O306" i="9"/>
  <c r="O157" i="9"/>
  <c r="O298" i="9"/>
  <c r="O317" i="9"/>
  <c r="O206" i="9"/>
  <c r="O213" i="9"/>
  <c r="O268" i="9"/>
  <c r="O260" i="9"/>
  <c r="O238" i="9"/>
  <c r="O341" i="9"/>
  <c r="O74" i="9"/>
  <c r="O292" i="9"/>
  <c r="O272" i="9"/>
  <c r="O41" i="9"/>
  <c r="O137" i="9"/>
  <c r="O116" i="9"/>
  <c r="O339" i="9"/>
  <c r="O262" i="9"/>
  <c r="O133" i="9"/>
  <c r="O284" i="9"/>
  <c r="O149" i="9"/>
  <c r="O274" i="9"/>
  <c r="O84" i="9"/>
  <c r="O275" i="9"/>
  <c r="O245" i="9"/>
  <c r="O228" i="9"/>
  <c r="O85" i="9"/>
  <c r="O212" i="9"/>
  <c r="O338" i="9"/>
  <c r="O252" i="9"/>
  <c r="O293" i="9"/>
  <c r="O307" i="9"/>
  <c r="O115" i="9"/>
  <c r="O246" i="9"/>
  <c r="O165" i="9"/>
  <c r="O239" i="9"/>
  <c r="O282" i="9"/>
  <c r="O60" i="9"/>
  <c r="O340" i="9"/>
  <c r="O229" i="9"/>
  <c r="O58" i="9"/>
  <c r="O223" i="9"/>
  <c r="O287" i="9"/>
  <c r="O114" i="9"/>
  <c r="O207" i="9"/>
  <c r="O258" i="9"/>
  <c r="O38" i="9"/>
  <c r="O70" i="9"/>
  <c r="O117" i="9"/>
  <c r="O232" i="9"/>
  <c r="O337" i="9"/>
  <c r="O267" i="9"/>
  <c r="O299" i="9"/>
  <c r="O331" i="9"/>
  <c r="O179" i="9"/>
  <c r="O140" i="9"/>
  <c r="O295" i="9"/>
  <c r="O271" i="9"/>
  <c r="O303" i="9"/>
  <c r="O335" i="9"/>
  <c r="O265" i="9"/>
  <c r="O7" i="9"/>
  <c r="E4" i="9" s="1"/>
  <c r="P185" i="9"/>
  <c r="P287" i="9"/>
  <c r="P97" i="9"/>
  <c r="P37" i="9"/>
  <c r="P40" i="9"/>
  <c r="P21" i="9"/>
  <c r="P127" i="9"/>
  <c r="P254" i="9"/>
  <c r="P108" i="9"/>
  <c r="P72" i="9"/>
  <c r="P219" i="9"/>
  <c r="P67" i="9"/>
  <c r="P101" i="9"/>
  <c r="P78" i="9"/>
  <c r="P285" i="9"/>
  <c r="P161" i="9"/>
  <c r="P294" i="9"/>
  <c r="P247" i="9"/>
  <c r="P63" i="9"/>
  <c r="P77" i="9"/>
  <c r="P199" i="9"/>
  <c r="P313" i="9"/>
  <c r="P157" i="9"/>
  <c r="P208" i="9"/>
  <c r="P109" i="9"/>
  <c r="P59" i="9"/>
  <c r="P264" i="9"/>
  <c r="P171" i="9"/>
  <c r="P114" i="9"/>
  <c r="P126" i="9"/>
  <c r="P293" i="9"/>
  <c r="P301" i="9"/>
  <c r="P305" i="9"/>
  <c r="P184" i="9"/>
  <c r="P80" i="9"/>
  <c r="P115" i="9"/>
  <c r="P120" i="9"/>
  <c r="P255" i="9"/>
  <c r="P82" i="9"/>
  <c r="P240" i="9"/>
  <c r="P117" i="9"/>
  <c r="P226" i="9"/>
  <c r="P48" i="9"/>
  <c r="P299" i="9"/>
  <c r="P205" i="9"/>
  <c r="P274" i="9"/>
  <c r="P66" i="9"/>
  <c r="P271" i="9"/>
  <c r="P304" i="9"/>
  <c r="P241" i="9"/>
  <c r="P256" i="9"/>
  <c r="P102" i="9"/>
  <c r="P174" i="9"/>
  <c r="P326" i="9"/>
  <c r="P310" i="9"/>
  <c r="P207" i="9"/>
  <c r="P54" i="9"/>
  <c r="P284" i="9"/>
  <c r="P98" i="9"/>
  <c r="P83" i="9"/>
  <c r="P265" i="9"/>
  <c r="P338" i="9"/>
  <c r="P164" i="9"/>
  <c r="P300" i="9"/>
  <c r="P140" i="9"/>
  <c r="P94" i="9"/>
  <c r="P261" i="9"/>
  <c r="P237" i="9"/>
  <c r="P142" i="9"/>
  <c r="P153" i="9"/>
  <c r="P318" i="9"/>
  <c r="P307" i="9"/>
  <c r="P88" i="9"/>
  <c r="P223" i="9"/>
  <c r="P340" i="9"/>
  <c r="P176" i="9"/>
  <c r="P119" i="9"/>
  <c r="P292" i="9"/>
  <c r="P148" i="9"/>
  <c r="P268" i="9"/>
  <c r="P28" i="9"/>
  <c r="P162" i="9"/>
  <c r="P143" i="9"/>
  <c r="P173" i="9"/>
  <c r="P75" i="9"/>
  <c r="P187" i="9"/>
  <c r="P321" i="9"/>
  <c r="P146" i="9"/>
  <c r="P168" i="9"/>
  <c r="P139" i="9"/>
  <c r="P253" i="9"/>
  <c r="P129" i="9"/>
  <c r="P232" i="9"/>
  <c r="P183" i="9"/>
  <c r="P31" i="9"/>
  <c r="P273" i="9"/>
  <c r="P52" i="9"/>
  <c r="P281" i="9"/>
  <c r="P125" i="9"/>
  <c r="P145" i="9"/>
  <c r="P177" i="9"/>
  <c r="P27" i="9"/>
  <c r="P198" i="9"/>
  <c r="P290" i="9"/>
  <c r="P178" i="9"/>
  <c r="P121" i="9"/>
  <c r="P286" i="9"/>
  <c r="P243" i="9"/>
  <c r="P24" i="9"/>
  <c r="P160" i="9"/>
  <c r="P276" i="9"/>
  <c r="P49" i="9"/>
  <c r="P87" i="9"/>
  <c r="P260" i="9"/>
  <c r="P84" i="9"/>
  <c r="P202" i="9"/>
  <c r="P154" i="9"/>
  <c r="P289" i="9"/>
  <c r="P213" i="9"/>
  <c r="P322" i="9"/>
  <c r="P283" i="9"/>
  <c r="P93" i="9"/>
  <c r="P337" i="9"/>
  <c r="P44" i="9"/>
  <c r="P262" i="9"/>
  <c r="P123" i="9"/>
  <c r="P250" i="9"/>
  <c r="P330" i="9"/>
  <c r="P51" i="9"/>
  <c r="P298" i="9"/>
  <c r="P278" i="9"/>
  <c r="P144" i="9"/>
  <c r="P312" i="9"/>
  <c r="P218" i="9"/>
  <c r="P34" i="9"/>
  <c r="P339" i="9"/>
  <c r="P138" i="9"/>
  <c r="P306" i="9"/>
  <c r="P132" i="9"/>
  <c r="P234" i="9"/>
  <c r="P172" i="9"/>
  <c r="P30" i="9"/>
  <c r="P229" i="9"/>
  <c r="P110" i="9"/>
  <c r="P50" i="9"/>
  <c r="P128" i="9"/>
  <c r="P210" i="9"/>
  <c r="P309" i="9"/>
  <c r="P55" i="9"/>
  <c r="P194" i="9"/>
  <c r="P266" i="9"/>
  <c r="P135" i="9"/>
  <c r="P122" i="9"/>
  <c r="P257" i="9"/>
  <c r="P150" i="9"/>
  <c r="P258" i="9"/>
  <c r="P180" i="9"/>
  <c r="P314" i="9"/>
  <c r="P231" i="9"/>
  <c r="P112" i="9"/>
  <c r="P222" i="9"/>
  <c r="P36" i="9"/>
  <c r="P211" i="9"/>
  <c r="P246" i="9"/>
  <c r="P267" i="9"/>
  <c r="P62" i="9"/>
  <c r="P195" i="9"/>
  <c r="P214" i="9"/>
  <c r="P245" i="9"/>
  <c r="P152" i="9"/>
  <c r="P319" i="9"/>
  <c r="P209" i="9"/>
  <c r="P302" i="9"/>
  <c r="P249" i="9"/>
  <c r="P61" i="9"/>
  <c r="P341" i="9"/>
  <c r="P242" i="9"/>
  <c r="P315" i="9"/>
  <c r="P163" i="9"/>
  <c r="P228" i="9"/>
  <c r="P239" i="9"/>
  <c r="P57" i="9"/>
  <c r="P224" i="9"/>
  <c r="P179" i="9"/>
  <c r="P23" i="9"/>
  <c r="P159" i="9"/>
  <c r="P204" i="9"/>
  <c r="P71" i="9"/>
  <c r="P58" i="9"/>
  <c r="P225" i="9"/>
  <c r="P22" i="9"/>
  <c r="P133" i="9"/>
  <c r="P149" i="9"/>
  <c r="P282" i="9"/>
  <c r="P167" i="9"/>
  <c r="P137" i="9"/>
  <c r="P156" i="9"/>
  <c r="P35" i="9"/>
  <c r="P297" i="9"/>
  <c r="P203" i="9"/>
  <c r="P56" i="9"/>
  <c r="P158" i="9"/>
  <c r="P291" i="9"/>
  <c r="P86" i="9"/>
  <c r="P113" i="9"/>
  <c r="P215" i="9"/>
  <c r="P317" i="9"/>
  <c r="P131" i="9"/>
  <c r="P81" i="9"/>
  <c r="P136" i="9"/>
  <c r="P186" i="9"/>
  <c r="P324" i="9"/>
  <c r="P275" i="9"/>
  <c r="P74" i="9"/>
  <c r="P244" i="9"/>
  <c r="P100" i="9"/>
  <c r="P103" i="9"/>
  <c r="P308" i="9"/>
  <c r="P320" i="9"/>
  <c r="P197" i="9"/>
  <c r="P46" i="9"/>
  <c r="P206" i="9"/>
  <c r="P96" i="9"/>
  <c r="P79" i="9"/>
  <c r="P181" i="9"/>
  <c r="P26" i="9"/>
  <c r="P193" i="9"/>
  <c r="P280" i="9"/>
  <c r="P69" i="9"/>
  <c r="P85" i="9"/>
  <c r="P220" i="9"/>
  <c r="P104" i="9"/>
  <c r="P272" i="9"/>
  <c r="P252" i="9"/>
  <c r="P201" i="9"/>
  <c r="P169" i="9"/>
  <c r="P39" i="9"/>
  <c r="P238" i="9"/>
  <c r="P118" i="9"/>
  <c r="P329" i="9"/>
  <c r="P336" i="9"/>
  <c r="P45" i="9"/>
  <c r="P43" i="9"/>
  <c r="P38" i="9"/>
  <c r="P89" i="9"/>
  <c r="P151" i="9"/>
  <c r="P332" i="9"/>
  <c r="P303" i="9"/>
  <c r="P333" i="9"/>
  <c r="P279" i="9"/>
  <c r="P53" i="9"/>
  <c r="P92" i="9"/>
  <c r="P124" i="9"/>
  <c r="P41" i="9"/>
  <c r="P65" i="9"/>
  <c r="P32" i="9"/>
  <c r="P90" i="9"/>
  <c r="P196" i="9"/>
  <c r="P47" i="9"/>
  <c r="P111" i="9"/>
  <c r="P316" i="9"/>
  <c r="P60" i="9"/>
  <c r="P91" i="9"/>
  <c r="P155" i="9"/>
  <c r="P200" i="9"/>
  <c r="P76" i="9"/>
  <c r="P230" i="9"/>
  <c r="P248" i="9"/>
  <c r="P217" i="9"/>
  <c r="P251" i="9"/>
  <c r="P25" i="9"/>
  <c r="P95" i="9"/>
  <c r="P188" i="9"/>
  <c r="P259" i="9"/>
  <c r="P189" i="9"/>
  <c r="P175" i="9"/>
  <c r="P107" i="9"/>
  <c r="P166" i="9"/>
  <c r="P191" i="9"/>
  <c r="P212" i="9"/>
  <c r="P288" i="9"/>
  <c r="P64" i="9"/>
  <c r="P130" i="9"/>
  <c r="P227" i="9"/>
  <c r="P296" i="9"/>
  <c r="P323" i="9"/>
  <c r="P73" i="9"/>
  <c r="P105" i="9"/>
  <c r="P270" i="9"/>
  <c r="P70" i="9"/>
  <c r="P29" i="9"/>
  <c r="P99" i="9"/>
  <c r="P192" i="9"/>
  <c r="P141" i="9"/>
  <c r="P334" i="9"/>
  <c r="P106" i="9"/>
  <c r="P328" i="9"/>
  <c r="P190" i="9"/>
  <c r="P182" i="9"/>
  <c r="P170" i="9"/>
  <c r="P325" i="9"/>
  <c r="P68" i="9"/>
  <c r="P134" i="9"/>
  <c r="P335" i="9"/>
  <c r="P147" i="9"/>
  <c r="P42" i="9"/>
  <c r="P235" i="9"/>
  <c r="P33" i="9"/>
  <c r="P221" i="9"/>
  <c r="P236" i="9"/>
  <c r="P311" i="9"/>
  <c r="P327" i="9"/>
  <c r="P295" i="9"/>
  <c r="P277" i="9"/>
  <c r="P165" i="9"/>
  <c r="P116" i="9"/>
  <c r="P263" i="9"/>
  <c r="P331" i="9"/>
  <c r="P269" i="9"/>
  <c r="P233" i="9"/>
  <c r="P216" i="9"/>
  <c r="P196" i="13"/>
  <c r="P177" i="13"/>
  <c r="P93" i="13"/>
  <c r="P122" i="13"/>
  <c r="P283" i="13"/>
  <c r="P78" i="13"/>
  <c r="P305" i="13"/>
  <c r="P304" i="13"/>
  <c r="P308" i="13"/>
  <c r="P104" i="13"/>
  <c r="P242" i="13"/>
  <c r="P79" i="13"/>
  <c r="P319" i="13"/>
  <c r="P42" i="13"/>
  <c r="P237" i="13"/>
  <c r="P69" i="13"/>
  <c r="P292" i="13"/>
  <c r="P53" i="13"/>
  <c r="P171" i="13"/>
  <c r="P117" i="13"/>
  <c r="P168" i="13"/>
  <c r="P264" i="13"/>
  <c r="P92" i="13"/>
  <c r="P100" i="13"/>
  <c r="P215" i="13"/>
  <c r="P170" i="13"/>
  <c r="P143" i="13"/>
  <c r="P65" i="13"/>
  <c r="P318" i="13"/>
  <c r="P82" i="13"/>
  <c r="P287" i="13"/>
  <c r="P256" i="13"/>
  <c r="P265" i="13"/>
  <c r="P25" i="13"/>
  <c r="P218" i="13"/>
  <c r="P83" i="13"/>
  <c r="P61" i="13"/>
  <c r="P57" i="13"/>
  <c r="P307" i="13"/>
  <c r="P198" i="13"/>
  <c r="P203" i="13"/>
  <c r="P278" i="13"/>
  <c r="P77" i="13"/>
  <c r="P110" i="13"/>
  <c r="P306" i="13"/>
  <c r="P172" i="13"/>
  <c r="P190" i="13"/>
  <c r="P140" i="13"/>
  <c r="P322" i="13"/>
  <c r="P197" i="13"/>
  <c r="P326" i="13"/>
  <c r="P67" i="13"/>
  <c r="P243" i="13"/>
  <c r="P105" i="13"/>
  <c r="P56" i="13"/>
  <c r="P216" i="13"/>
  <c r="P154" i="13"/>
  <c r="P250" i="13"/>
  <c r="P266" i="13"/>
  <c r="P72" i="13"/>
  <c r="P158" i="13"/>
  <c r="P300" i="13"/>
  <c r="P199" i="13"/>
  <c r="P245" i="13"/>
  <c r="P257" i="13"/>
  <c r="P33" i="13"/>
  <c r="P64" i="13"/>
  <c r="P90" i="13"/>
  <c r="P75" i="13"/>
  <c r="P260" i="13"/>
  <c r="P178" i="13"/>
  <c r="P317" i="13"/>
  <c r="P111" i="13"/>
  <c r="P208" i="13"/>
  <c r="P28" i="13"/>
  <c r="P191" i="13"/>
  <c r="P259" i="13"/>
  <c r="P273" i="13"/>
  <c r="P232" i="13"/>
  <c r="P103" i="13"/>
  <c r="P59" i="13"/>
  <c r="P115" i="13"/>
  <c r="P251" i="13"/>
  <c r="P311" i="13"/>
  <c r="P238" i="13"/>
  <c r="P316" i="13"/>
  <c r="P97" i="13"/>
  <c r="P137" i="13"/>
  <c r="P152" i="13"/>
  <c r="P30" i="13"/>
  <c r="P80" i="13"/>
  <c r="P329" i="13"/>
  <c r="P54" i="13"/>
  <c r="P123" i="13"/>
  <c r="P221" i="13"/>
  <c r="P231" i="13"/>
  <c r="P84" i="13"/>
  <c r="P129" i="13"/>
  <c r="P244" i="13"/>
  <c r="P301" i="13"/>
  <c r="P156" i="13"/>
  <c r="P226" i="13"/>
  <c r="P131" i="13"/>
  <c r="P145" i="13"/>
  <c r="P185" i="13"/>
  <c r="P68" i="13"/>
  <c r="P234" i="13"/>
  <c r="P239" i="13"/>
  <c r="P286" i="13"/>
  <c r="P85" i="13"/>
  <c r="P87" i="13"/>
  <c r="P229" i="13"/>
  <c r="P188" i="13"/>
  <c r="P315" i="13"/>
  <c r="P276" i="13"/>
  <c r="P37" i="13"/>
  <c r="P285" i="13"/>
  <c r="P173" i="13"/>
  <c r="P224" i="13"/>
  <c r="P38" i="13"/>
  <c r="P294" i="13"/>
  <c r="P267" i="13"/>
  <c r="P179" i="13"/>
  <c r="P281" i="13"/>
  <c r="P327" i="13"/>
  <c r="P116" i="13"/>
  <c r="P40" i="13"/>
  <c r="P89" i="13"/>
  <c r="P138" i="13"/>
  <c r="P207" i="13"/>
  <c r="P303" i="13"/>
  <c r="P225" i="13"/>
  <c r="P31" i="13"/>
  <c r="P220" i="13"/>
  <c r="P127" i="13"/>
  <c r="P299" i="13"/>
  <c r="P50" i="13"/>
  <c r="P223" i="13"/>
  <c r="P325" i="13"/>
  <c r="P233" i="13"/>
  <c r="P52" i="13"/>
  <c r="P60" i="13"/>
  <c r="P279" i="13"/>
  <c r="P295" i="13"/>
  <c r="P309" i="13"/>
  <c r="P248" i="13"/>
  <c r="P166" i="13"/>
  <c r="P139" i="13"/>
  <c r="P214" i="13"/>
  <c r="P275" i="13"/>
  <c r="P46" i="13"/>
  <c r="P274" i="13"/>
  <c r="P126" i="13"/>
  <c r="P88" i="13"/>
  <c r="P328" i="13"/>
  <c r="P258" i="13"/>
  <c r="P51" i="13"/>
  <c r="P99" i="13"/>
  <c r="P36" i="13"/>
  <c r="P164" i="13"/>
  <c r="P314" i="13"/>
  <c r="P81" i="13"/>
  <c r="P113" i="13"/>
  <c r="P98" i="13"/>
  <c r="P254" i="13"/>
  <c r="P101" i="13"/>
  <c r="P213" i="13"/>
  <c r="P125" i="13"/>
  <c r="P219" i="13"/>
  <c r="P44" i="13"/>
  <c r="P91" i="13"/>
  <c r="P128" i="13"/>
  <c r="P106" i="13"/>
  <c r="P302" i="13"/>
  <c r="P26" i="13"/>
  <c r="P310" i="13"/>
  <c r="P132" i="13"/>
  <c r="P146" i="13"/>
  <c r="P253" i="13"/>
  <c r="P23" i="13"/>
  <c r="P144" i="13"/>
  <c r="P70" i="13"/>
  <c r="P48" i="13"/>
  <c r="P227" i="13"/>
  <c r="P241" i="13"/>
  <c r="P313" i="13"/>
  <c r="P124" i="13"/>
  <c r="P330" i="13"/>
  <c r="P29" i="13"/>
  <c r="P187" i="13"/>
  <c r="P184" i="13"/>
  <c r="P174" i="13"/>
  <c r="P192" i="13"/>
  <c r="P120" i="13"/>
  <c r="P200" i="13"/>
  <c r="P86" i="13"/>
  <c r="P247" i="13"/>
  <c r="P176" i="13"/>
  <c r="P167" i="13"/>
  <c r="P181" i="13"/>
  <c r="P193" i="13"/>
  <c r="P320" i="13"/>
  <c r="P288" i="13"/>
  <c r="P162" i="13"/>
  <c r="P230" i="13"/>
  <c r="P21" i="13"/>
  <c r="P150" i="13"/>
  <c r="P182" i="13"/>
  <c r="P96" i="13"/>
  <c r="P109" i="13"/>
  <c r="P35" i="13"/>
  <c r="P296" i="13"/>
  <c r="P202" i="13"/>
  <c r="P175" i="13"/>
  <c r="P222" i="13"/>
  <c r="P289" i="13"/>
  <c r="P112" i="13"/>
  <c r="P165" i="13"/>
  <c r="P312" i="13"/>
  <c r="P297" i="13"/>
  <c r="P212" i="13"/>
  <c r="P282" i="13"/>
  <c r="P157" i="13"/>
  <c r="P141" i="13"/>
  <c r="P160" i="13"/>
  <c r="P180" i="13"/>
  <c r="P262" i="13"/>
  <c r="P235" i="13"/>
  <c r="P32" i="13"/>
  <c r="P217" i="13"/>
  <c r="P39" i="13"/>
  <c r="P27" i="13"/>
  <c r="P34" i="13"/>
  <c r="P161" i="13"/>
  <c r="P269" i="13"/>
  <c r="P47" i="13"/>
  <c r="P71" i="13"/>
  <c r="P268" i="13"/>
  <c r="P130" i="13"/>
  <c r="P133" i="13"/>
  <c r="P195" i="13"/>
  <c r="P24" i="13"/>
  <c r="P119" i="13"/>
  <c r="P153" i="13"/>
  <c r="P169" i="13"/>
  <c r="P280" i="13"/>
  <c r="P94" i="13"/>
  <c r="P151" i="13"/>
  <c r="P263" i="13"/>
  <c r="P277" i="13"/>
  <c r="P321" i="13"/>
  <c r="P134" i="13"/>
  <c r="P107" i="13"/>
  <c r="P55" i="13"/>
  <c r="P211" i="13"/>
  <c r="P324" i="13"/>
  <c r="P210" i="13"/>
  <c r="P240" i="13"/>
  <c r="P108" i="13"/>
  <c r="P272" i="13"/>
  <c r="P194" i="13"/>
  <c r="P255" i="13"/>
  <c r="P291" i="13"/>
  <c r="P63" i="13"/>
  <c r="P95" i="13"/>
  <c r="P186" i="13"/>
  <c r="P135" i="13"/>
  <c r="P149" i="13"/>
  <c r="P45" i="13"/>
  <c r="P66" i="13"/>
  <c r="P204" i="13"/>
  <c r="P159" i="13"/>
  <c r="P261" i="13"/>
  <c r="P76" i="13"/>
  <c r="P206" i="13"/>
  <c r="P252" i="13"/>
  <c r="P147" i="13"/>
  <c r="P201" i="13"/>
  <c r="P148" i="13"/>
  <c r="P121" i="13"/>
  <c r="P62" i="13"/>
  <c r="P323" i="13"/>
  <c r="P49" i="13"/>
  <c r="P189" i="13"/>
  <c r="P236" i="13"/>
  <c r="P41" i="13"/>
  <c r="P284" i="13"/>
  <c r="P290" i="13"/>
  <c r="P163" i="13"/>
  <c r="P209" i="13"/>
  <c r="P249" i="13"/>
  <c r="P228" i="13"/>
  <c r="P298" i="13"/>
  <c r="P271" i="13"/>
  <c r="P43" i="13"/>
  <c r="P155" i="13"/>
  <c r="P142" i="13"/>
  <c r="P293" i="13"/>
  <c r="P58" i="13"/>
  <c r="P136" i="13"/>
  <c r="P22" i="13"/>
  <c r="P183" i="13"/>
  <c r="P118" i="13"/>
  <c r="P205" i="13"/>
  <c r="P73" i="13"/>
  <c r="P102" i="13"/>
  <c r="P74" i="13"/>
  <c r="P270" i="13"/>
  <c r="P114" i="13"/>
  <c r="P246" i="13"/>
  <c r="Q277" i="9"/>
  <c r="Q211" i="9"/>
  <c r="Q146" i="9"/>
  <c r="Q253" i="9"/>
  <c r="Q77" i="9"/>
  <c r="Q69" i="9"/>
  <c r="Q149" i="9"/>
  <c r="Q247" i="9"/>
  <c r="Q68" i="9"/>
  <c r="Q293" i="9"/>
  <c r="Q130" i="9"/>
  <c r="Q181" i="9"/>
  <c r="Q278" i="9"/>
  <c r="Q100" i="9"/>
  <c r="Q35" i="9"/>
  <c r="Q194" i="9"/>
  <c r="Q217" i="9"/>
  <c r="Q26" i="9"/>
  <c r="Q212" i="9"/>
  <c r="Q298" i="9"/>
  <c r="Q308" i="9"/>
  <c r="Q339" i="9"/>
  <c r="Q123" i="9"/>
  <c r="Q37" i="9"/>
  <c r="Q176" i="9"/>
  <c r="Q46" i="9"/>
  <c r="Q114" i="9"/>
  <c r="Q224" i="9"/>
  <c r="Q45" i="9"/>
  <c r="Q295" i="9"/>
  <c r="Q144" i="9"/>
  <c r="Q132" i="9"/>
  <c r="Q56" i="9"/>
  <c r="Q332" i="9"/>
  <c r="Q148" i="9"/>
  <c r="Q93" i="9"/>
  <c r="Q203" i="9"/>
  <c r="Q169" i="9"/>
  <c r="Q158" i="9"/>
  <c r="Q55" i="9"/>
  <c r="Q208" i="9"/>
  <c r="Q145" i="9"/>
  <c r="Q57" i="9"/>
  <c r="Q187" i="9"/>
  <c r="Q201" i="9"/>
  <c r="Q301" i="9"/>
  <c r="Q88" i="9"/>
  <c r="Q182" i="9"/>
  <c r="Q321" i="9"/>
  <c r="Q162" i="9"/>
  <c r="Q76" i="9"/>
  <c r="Q120" i="9"/>
  <c r="Q214" i="9"/>
  <c r="Q31" i="9"/>
  <c r="Q226" i="9"/>
  <c r="Q140" i="9"/>
  <c r="Q156" i="9"/>
  <c r="Q283" i="9"/>
  <c r="Q78" i="9"/>
  <c r="Q264" i="9"/>
  <c r="Q73" i="9"/>
  <c r="Q252" i="9"/>
  <c r="Q58" i="9"/>
  <c r="Q273" i="9"/>
  <c r="Q42" i="9"/>
  <c r="Q244" i="9"/>
  <c r="Q25" i="9"/>
  <c r="Q155" i="9"/>
  <c r="Q113" i="9"/>
  <c r="Q240" i="9"/>
  <c r="Q303" i="9"/>
  <c r="Q205" i="9"/>
  <c r="Q89" i="9"/>
  <c r="Q75" i="9"/>
  <c r="Q291" i="9"/>
  <c r="Q154" i="9"/>
  <c r="Q83" i="9"/>
  <c r="Q70" i="9"/>
  <c r="Q335" i="9"/>
  <c r="Q128" i="9"/>
  <c r="Q174" i="9"/>
  <c r="Q66" i="9"/>
  <c r="Q316" i="9"/>
  <c r="Q122" i="9"/>
  <c r="Q79" i="9"/>
  <c r="Q170" i="9"/>
  <c r="Q341" i="9"/>
  <c r="Q125" i="9"/>
  <c r="Q254" i="9"/>
  <c r="Q108" i="9"/>
  <c r="Q262" i="9"/>
  <c r="Q51" i="9"/>
  <c r="Q157" i="9"/>
  <c r="Q286" i="9"/>
  <c r="Q172" i="9"/>
  <c r="Q326" i="9"/>
  <c r="Q87" i="9"/>
  <c r="Q225" i="9"/>
  <c r="Q296" i="9"/>
  <c r="Q131" i="9"/>
  <c r="Q333" i="9"/>
  <c r="Q188" i="9"/>
  <c r="Q315" i="9"/>
  <c r="Q142" i="9"/>
  <c r="Q328" i="9"/>
  <c r="Q52" i="9"/>
  <c r="Q284" i="9"/>
  <c r="Q90" i="9"/>
  <c r="Q337" i="9"/>
  <c r="Q106" i="9"/>
  <c r="Q175" i="9"/>
  <c r="Q99" i="9"/>
  <c r="Q150" i="9"/>
  <c r="Q110" i="9"/>
  <c r="Q235" i="9"/>
  <c r="Q223" i="9"/>
  <c r="Q124" i="9"/>
  <c r="Q180" i="9"/>
  <c r="Q231" i="9"/>
  <c r="Q193" i="9"/>
  <c r="Q178" i="9"/>
  <c r="Q47" i="9"/>
  <c r="Q249" i="9"/>
  <c r="Q65" i="9"/>
  <c r="Q271" i="9"/>
  <c r="Q136" i="9"/>
  <c r="Q274" i="9"/>
  <c r="Q64" i="9"/>
  <c r="Q190" i="9"/>
  <c r="Q294" i="9"/>
  <c r="Q116" i="9"/>
  <c r="Q306" i="9"/>
  <c r="Q96" i="9"/>
  <c r="Q222" i="9"/>
  <c r="Q38" i="9"/>
  <c r="Q245" i="9"/>
  <c r="Q22" i="9"/>
  <c r="Q164" i="9"/>
  <c r="Q163" i="9"/>
  <c r="Q323" i="9"/>
  <c r="Q21" i="9"/>
  <c r="Q119" i="9"/>
  <c r="Q260" i="9"/>
  <c r="Q40" i="9"/>
  <c r="Q195" i="9"/>
  <c r="Q266" i="9"/>
  <c r="Q220" i="9"/>
  <c r="Q33" i="9"/>
  <c r="Q206" i="9"/>
  <c r="Q72" i="9"/>
  <c r="Q305" i="9"/>
  <c r="Q48" i="9"/>
  <c r="Q219" i="9"/>
  <c r="Q152" i="9"/>
  <c r="Q204" i="9"/>
  <c r="Q143" i="9"/>
  <c r="Q189" i="9"/>
  <c r="Q138" i="9"/>
  <c r="Q200" i="9"/>
  <c r="Q255" i="9"/>
  <c r="Q215" i="9"/>
  <c r="Q74" i="9"/>
  <c r="Q183" i="9"/>
  <c r="Q324" i="9"/>
  <c r="Q168" i="9"/>
  <c r="Q322" i="9"/>
  <c r="Q210" i="9"/>
  <c r="Q317" i="9"/>
  <c r="Q141" i="9"/>
  <c r="Q233" i="9"/>
  <c r="Q267" i="9"/>
  <c r="Q242" i="9"/>
  <c r="Q27" i="9"/>
  <c r="Q173" i="9"/>
  <c r="Q304" i="9"/>
  <c r="Q184" i="9"/>
  <c r="Q279" i="9"/>
  <c r="Q95" i="9"/>
  <c r="Q49" i="9"/>
  <c r="Q265" i="9"/>
  <c r="Q280" i="9"/>
  <c r="Q54" i="9"/>
  <c r="Q196" i="9"/>
  <c r="Q227" i="9"/>
  <c r="Q101" i="9"/>
  <c r="Q53" i="9"/>
  <c r="Q151" i="9"/>
  <c r="Q292" i="9"/>
  <c r="Q104" i="9"/>
  <c r="Q258" i="9"/>
  <c r="Q213" i="9"/>
  <c r="Q259" i="9"/>
  <c r="Q289" i="9"/>
  <c r="Q185" i="9"/>
  <c r="Q330" i="9"/>
  <c r="Q44" i="9"/>
  <c r="Q251" i="9"/>
  <c r="Q243" i="9"/>
  <c r="Q327" i="9"/>
  <c r="Q209" i="9"/>
  <c r="Q285" i="9"/>
  <c r="Q105" i="9"/>
  <c r="Q118" i="9"/>
  <c r="Q257" i="9"/>
  <c r="Q34" i="9"/>
  <c r="Q268" i="9"/>
  <c r="Q121" i="9"/>
  <c r="Q250" i="9"/>
  <c r="Q340" i="9"/>
  <c r="Q107" i="9"/>
  <c r="Q139" i="9"/>
  <c r="Q153" i="9"/>
  <c r="Q282" i="9"/>
  <c r="Q84" i="9"/>
  <c r="Q171" i="9"/>
  <c r="Q115" i="9"/>
  <c r="Q221" i="9"/>
  <c r="Q30" i="9"/>
  <c r="Q297" i="9"/>
  <c r="Q134" i="9"/>
  <c r="Q216" i="9"/>
  <c r="Q311" i="9"/>
  <c r="Q127" i="9"/>
  <c r="Q137" i="9"/>
  <c r="Q329" i="9"/>
  <c r="Q312" i="9"/>
  <c r="Q86" i="9"/>
  <c r="Q228" i="9"/>
  <c r="Q290" i="9"/>
  <c r="Q177" i="9"/>
  <c r="Q275" i="9"/>
  <c r="Q302" i="9"/>
  <c r="Q276" i="9"/>
  <c r="Q246" i="9"/>
  <c r="Q336" i="9"/>
  <c r="Q234" i="9"/>
  <c r="Q318" i="9"/>
  <c r="Q281" i="9"/>
  <c r="Q272" i="9"/>
  <c r="Q102" i="9"/>
  <c r="Q36" i="9"/>
  <c r="Q85" i="9"/>
  <c r="Q61" i="9"/>
  <c r="Q191" i="9"/>
  <c r="Q300" i="9"/>
  <c r="Q135" i="9"/>
  <c r="Q60" i="9"/>
  <c r="Q186" i="9"/>
  <c r="Q207" i="9"/>
  <c r="Q299" i="9"/>
  <c r="Q269" i="9"/>
  <c r="Q92" i="9"/>
  <c r="Q218" i="9"/>
  <c r="Q270" i="9"/>
  <c r="Q81" i="9"/>
  <c r="Q50" i="9"/>
  <c r="Q160" i="9"/>
  <c r="Q287" i="9"/>
  <c r="Q166" i="9"/>
  <c r="Q238" i="9"/>
  <c r="Q147" i="9"/>
  <c r="Q256" i="9"/>
  <c r="Q62" i="9"/>
  <c r="Q39" i="9"/>
  <c r="Q198" i="9"/>
  <c r="Q248" i="9"/>
  <c r="Q29" i="9"/>
  <c r="Q159" i="9"/>
  <c r="Q229" i="9"/>
  <c r="Q71" i="9"/>
  <c r="Q310" i="9"/>
  <c r="Q331" i="9"/>
  <c r="Q98" i="9"/>
  <c r="Q314" i="9"/>
  <c r="Q309" i="9"/>
  <c r="Q199" i="9"/>
  <c r="Q334" i="9"/>
  <c r="Q32" i="9"/>
  <c r="Q239" i="9"/>
  <c r="Q67" i="9"/>
  <c r="Q109" i="9"/>
  <c r="Q24" i="9"/>
  <c r="Q320" i="9"/>
  <c r="Q126" i="9"/>
  <c r="Q167" i="9"/>
  <c r="Q117" i="9"/>
  <c r="Q313" i="9"/>
  <c r="Q129" i="9"/>
  <c r="Q41" i="9"/>
  <c r="Q261" i="9"/>
  <c r="Q202" i="9"/>
  <c r="Q23" i="9"/>
  <c r="Q161" i="9"/>
  <c r="Q133" i="9"/>
  <c r="Q325" i="9"/>
  <c r="Q307" i="9"/>
  <c r="Q91" i="9"/>
  <c r="Q237" i="9"/>
  <c r="Q112" i="9"/>
  <c r="Q111" i="9"/>
  <c r="Q82" i="9"/>
  <c r="Q192" i="9"/>
  <c r="Q319" i="9"/>
  <c r="Q230" i="9"/>
  <c r="Q197" i="9"/>
  <c r="Q179" i="9"/>
  <c r="Q288" i="9"/>
  <c r="Q94" i="9"/>
  <c r="Q103" i="9"/>
  <c r="Q263" i="9"/>
  <c r="Q59" i="9"/>
  <c r="Q80" i="9"/>
  <c r="Q43" i="9"/>
  <c r="Q63" i="9"/>
  <c r="Q28" i="9"/>
  <c r="Q241" i="9"/>
  <c r="Q236" i="9"/>
  <c r="Q97" i="9"/>
  <c r="Q338" i="9"/>
  <c r="Q165" i="9"/>
  <c r="Q232" i="9"/>
  <c r="Q114" i="13"/>
  <c r="Q174" i="13"/>
  <c r="Q103" i="13"/>
  <c r="Q155" i="13"/>
  <c r="Q93" i="13"/>
  <c r="Q192" i="13"/>
  <c r="Q257" i="13"/>
  <c r="Q131" i="13"/>
  <c r="Q121" i="13"/>
  <c r="Q185" i="13"/>
  <c r="Q159" i="13"/>
  <c r="Q104" i="13"/>
  <c r="Q44" i="13"/>
  <c r="Q292" i="13"/>
  <c r="Q244" i="13"/>
  <c r="Q137" i="13"/>
  <c r="Q29" i="13"/>
  <c r="Q25" i="13"/>
  <c r="Q279" i="13"/>
  <c r="Q124" i="13"/>
  <c r="Q326" i="13"/>
  <c r="Q127" i="13"/>
  <c r="Q327" i="13"/>
  <c r="Q237" i="13"/>
  <c r="Q122" i="13"/>
  <c r="Q42" i="13"/>
  <c r="Q160" i="13"/>
  <c r="Q227" i="13"/>
  <c r="Q67" i="13"/>
  <c r="Q153" i="13"/>
  <c r="Q189" i="13"/>
  <c r="Q290" i="13"/>
  <c r="Q152" i="13"/>
  <c r="Q187" i="13"/>
  <c r="Q246" i="13"/>
  <c r="Q198" i="13"/>
  <c r="Q27" i="13"/>
  <c r="Q167" i="13"/>
  <c r="Q139" i="13"/>
  <c r="Q99" i="13"/>
  <c r="Q193" i="13"/>
  <c r="Q33" i="13"/>
  <c r="Q248" i="13"/>
  <c r="Q241" i="13"/>
  <c r="Q166" i="13"/>
  <c r="Q143" i="13"/>
  <c r="Q240" i="13"/>
  <c r="Q307" i="13"/>
  <c r="Q39" i="13"/>
  <c r="Q256" i="13"/>
  <c r="Q249" i="13"/>
  <c r="Q21" i="13"/>
  <c r="Q310" i="13"/>
  <c r="Q111" i="13"/>
  <c r="Q110" i="13"/>
  <c r="Q254" i="13"/>
  <c r="Q86" i="13"/>
  <c r="Q80" i="13"/>
  <c r="Q226" i="13"/>
  <c r="Q293" i="13"/>
  <c r="Q101" i="13"/>
  <c r="Q289" i="13"/>
  <c r="Q106" i="13"/>
  <c r="Q133" i="13"/>
  <c r="Q176" i="13"/>
  <c r="Q197" i="13"/>
  <c r="Q83" i="13"/>
  <c r="Q98" i="13"/>
  <c r="Q28" i="13"/>
  <c r="Q134" i="13"/>
  <c r="Q157" i="13"/>
  <c r="Q317" i="13"/>
  <c r="Q41" i="13"/>
  <c r="Q280" i="13"/>
  <c r="Q251" i="13"/>
  <c r="Q145" i="13"/>
  <c r="Q316" i="13"/>
  <c r="Q107" i="13"/>
  <c r="Q329" i="13"/>
  <c r="Q92" i="13"/>
  <c r="Q200" i="13"/>
  <c r="Q115" i="13"/>
  <c r="Q108" i="13"/>
  <c r="Q300" i="13"/>
  <c r="Q58" i="13"/>
  <c r="Q113" i="13"/>
  <c r="Q260" i="13"/>
  <c r="Q204" i="13"/>
  <c r="Q297" i="13"/>
  <c r="Q136" i="13"/>
  <c r="Q284" i="13"/>
  <c r="Q62" i="13"/>
  <c r="Q320" i="13"/>
  <c r="Q180" i="13"/>
  <c r="Q233" i="13"/>
  <c r="Q271" i="13"/>
  <c r="Q170" i="13"/>
  <c r="Q141" i="13"/>
  <c r="Q116" i="13"/>
  <c r="Q322" i="13"/>
  <c r="Q208" i="13"/>
  <c r="Q236" i="13"/>
  <c r="Q296" i="13"/>
  <c r="Q47" i="13"/>
  <c r="Q72" i="13"/>
  <c r="Q100" i="13"/>
  <c r="Q266" i="13"/>
  <c r="Q264" i="13"/>
  <c r="Q65" i="13"/>
  <c r="Q319" i="13"/>
  <c r="Q222" i="13"/>
  <c r="Q255" i="13"/>
  <c r="Q78" i="13"/>
  <c r="Q169" i="13"/>
  <c r="Q218" i="13"/>
  <c r="Q144" i="13"/>
  <c r="Q88" i="13"/>
  <c r="Q125" i="13"/>
  <c r="Q26" i="13"/>
  <c r="Q298" i="13"/>
  <c r="Q38" i="13"/>
  <c r="Q232" i="13"/>
  <c r="Q48" i="13"/>
  <c r="Q243" i="13"/>
  <c r="Q299" i="13"/>
  <c r="Q278" i="13"/>
  <c r="Q306" i="13"/>
  <c r="Q46" i="13"/>
  <c r="Q51" i="13"/>
  <c r="Q302" i="13"/>
  <c r="Q247" i="13"/>
  <c r="Q91" i="13"/>
  <c r="Q286" i="13"/>
  <c r="Q245" i="13"/>
  <c r="Q97" i="13"/>
  <c r="Q123" i="13"/>
  <c r="Q287" i="13"/>
  <c r="Q202" i="13"/>
  <c r="Q285" i="13"/>
  <c r="Q269" i="13"/>
  <c r="Q191" i="13"/>
  <c r="Q102" i="13"/>
  <c r="Q63" i="13"/>
  <c r="Q71" i="13"/>
  <c r="Q325" i="13"/>
  <c r="Q43" i="13"/>
  <c r="Q118" i="13"/>
  <c r="Q314" i="13"/>
  <c r="Q194" i="13"/>
  <c r="Q219" i="13"/>
  <c r="Q109" i="13"/>
  <c r="Q262" i="13"/>
  <c r="Q148" i="13"/>
  <c r="Q263" i="13"/>
  <c r="Q173" i="13"/>
  <c r="Q313" i="13"/>
  <c r="Q311" i="13"/>
  <c r="Q211" i="13"/>
  <c r="Q253" i="13"/>
  <c r="Q128" i="13"/>
  <c r="Q330" i="13"/>
  <c r="Q50" i="13"/>
  <c r="Q196" i="13"/>
  <c r="Q252" i="13"/>
  <c r="Q30" i="13"/>
  <c r="Q261" i="13"/>
  <c r="Q140" i="13"/>
  <c r="Q282" i="13"/>
  <c r="Q54" i="13"/>
  <c r="Q323" i="13"/>
  <c r="Q186" i="13"/>
  <c r="Q229" i="13"/>
  <c r="Q163" i="13"/>
  <c r="Q75" i="13"/>
  <c r="Q199" i="13"/>
  <c r="Q77" i="13"/>
  <c r="Q52" i="13"/>
  <c r="Q220" i="13"/>
  <c r="Q190" i="13"/>
  <c r="Q142" i="13"/>
  <c r="Q274" i="13"/>
  <c r="Q238" i="13"/>
  <c r="Q318" i="13"/>
  <c r="Q129" i="13"/>
  <c r="Q312" i="13"/>
  <c r="Q82" i="13"/>
  <c r="Q96" i="13"/>
  <c r="Q73" i="13"/>
  <c r="Q119" i="13"/>
  <c r="Q324" i="13"/>
  <c r="Q283" i="13"/>
  <c r="Q294" i="13"/>
  <c r="Q201" i="13"/>
  <c r="Q181" i="13"/>
  <c r="Q117" i="13"/>
  <c r="Q120" i="13"/>
  <c r="Q164" i="13"/>
  <c r="Q85" i="13"/>
  <c r="Q230" i="13"/>
  <c r="Q301" i="13"/>
  <c r="Q235" i="13"/>
  <c r="Q214" i="13"/>
  <c r="Q270" i="13"/>
  <c r="Q215" i="13"/>
  <c r="Q37" i="13"/>
  <c r="Q242" i="13"/>
  <c r="Q265" i="13"/>
  <c r="Q239" i="13"/>
  <c r="Q130" i="13"/>
  <c r="Q308" i="13"/>
  <c r="Q59" i="13"/>
  <c r="Q87" i="13"/>
  <c r="Q56" i="13"/>
  <c r="Q288" i="13"/>
  <c r="Q225" i="13"/>
  <c r="Q234" i="13"/>
  <c r="Q90" i="13"/>
  <c r="Q231" i="13"/>
  <c r="Q179" i="13"/>
  <c r="Q53" i="13"/>
  <c r="Q275" i="13"/>
  <c r="Q112" i="13"/>
  <c r="Q132" i="13"/>
  <c r="Q268" i="13"/>
  <c r="Q328" i="13"/>
  <c r="Q321" i="13"/>
  <c r="Q171" i="13"/>
  <c r="Q172" i="13"/>
  <c r="Q216" i="13"/>
  <c r="Q217" i="13"/>
  <c r="Q154" i="13"/>
  <c r="Q168" i="13"/>
  <c r="Q69" i="13"/>
  <c r="Q303" i="13"/>
  <c r="Q203" i="13"/>
  <c r="Q182" i="13"/>
  <c r="Q178" i="13"/>
  <c r="Q149" i="13"/>
  <c r="Q70" i="13"/>
  <c r="Q188" i="13"/>
  <c r="Q273" i="13"/>
  <c r="Q22" i="13"/>
  <c r="Q259" i="13"/>
  <c r="Q138" i="13"/>
  <c r="Q165" i="13"/>
  <c r="Q304" i="13"/>
  <c r="Q55" i="13"/>
  <c r="Q281" i="13"/>
  <c r="Q223" i="13"/>
  <c r="Q162" i="13"/>
  <c r="Q64" i="13"/>
  <c r="Q68" i="13"/>
  <c r="Q105" i="13"/>
  <c r="Q81" i="13"/>
  <c r="Q177" i="13"/>
  <c r="Q57" i="13"/>
  <c r="Q161" i="13"/>
  <c r="Q60" i="13"/>
  <c r="Q36" i="13"/>
  <c r="Q183" i="13"/>
  <c r="Q31" i="13"/>
  <c r="Q74" i="13"/>
  <c r="Q66" i="13"/>
  <c r="Q228" i="13"/>
  <c r="Q35" i="13"/>
  <c r="Q49" i="13"/>
  <c r="Q213" i="13"/>
  <c r="Q267" i="13"/>
  <c r="Q212" i="13"/>
  <c r="Q276" i="13"/>
  <c r="Q205" i="13"/>
  <c r="Q76" i="13"/>
  <c r="Q147" i="13"/>
  <c r="Q156" i="13"/>
  <c r="Q209" i="13"/>
  <c r="Q305" i="13"/>
  <c r="Q295" i="13"/>
  <c r="Q291" i="13"/>
  <c r="Q206" i="13"/>
  <c r="Q151" i="13"/>
  <c r="Q207" i="13"/>
  <c r="Q61" i="13"/>
  <c r="Q309" i="13"/>
  <c r="Q315" i="13"/>
  <c r="Q210" i="13"/>
  <c r="Q32" i="13"/>
  <c r="Q135" i="13"/>
  <c r="Q24" i="13"/>
  <c r="Q79" i="13"/>
  <c r="Q45" i="13"/>
  <c r="Q94" i="13"/>
  <c r="Q34" i="13"/>
  <c r="Q224" i="13"/>
  <c r="Q221" i="13"/>
  <c r="Q258" i="13"/>
  <c r="Q184" i="13"/>
  <c r="Q89" i="13"/>
  <c r="Q272" i="13"/>
  <c r="Q84" i="13"/>
  <c r="Q40" i="13"/>
  <c r="Q95" i="13"/>
  <c r="Q250" i="13"/>
  <c r="Q195" i="13"/>
  <c r="Q23" i="13"/>
  <c r="Q150" i="13"/>
  <c r="Q158" i="13"/>
  <c r="Q175" i="13"/>
  <c r="Q277" i="13"/>
  <c r="Q126" i="13"/>
  <c r="Q146" i="13"/>
  <c r="O100" i="13"/>
  <c r="O158" i="13"/>
  <c r="O90" i="13"/>
  <c r="O304" i="13"/>
  <c r="O32" i="13"/>
  <c r="O302" i="13"/>
  <c r="O254" i="13"/>
  <c r="O103" i="13"/>
  <c r="O265" i="13"/>
  <c r="O159" i="13"/>
  <c r="O70" i="13"/>
  <c r="O284" i="13"/>
  <c r="O130" i="13"/>
  <c r="O30" i="13"/>
  <c r="O136" i="13"/>
  <c r="O271" i="13"/>
  <c r="O160" i="13"/>
  <c r="O281" i="13"/>
  <c r="O191" i="13"/>
  <c r="O267" i="13"/>
  <c r="O42" i="13"/>
  <c r="O256" i="13"/>
  <c r="O80" i="13"/>
  <c r="O250" i="13"/>
  <c r="O92" i="13"/>
  <c r="O261" i="13"/>
  <c r="O151" i="13"/>
  <c r="O132" i="13"/>
  <c r="O221" i="13"/>
  <c r="O146" i="13"/>
  <c r="O137" i="13"/>
  <c r="O251" i="13"/>
  <c r="O266" i="13"/>
  <c r="O230" i="13"/>
  <c r="O77" i="13"/>
  <c r="O233" i="13"/>
  <c r="O89" i="13"/>
  <c r="O38" i="13"/>
  <c r="O252" i="13"/>
  <c r="O69" i="13"/>
  <c r="O246" i="13"/>
  <c r="O44" i="13"/>
  <c r="O195" i="13"/>
  <c r="O206" i="13"/>
  <c r="O193" i="13"/>
  <c r="O154" i="13"/>
  <c r="O204" i="13"/>
  <c r="O161" i="13"/>
  <c r="O186" i="13"/>
  <c r="O236" i="13"/>
  <c r="O289" i="13"/>
  <c r="O45" i="13"/>
  <c r="O300" i="13"/>
  <c r="O274" i="13"/>
  <c r="O88" i="13"/>
  <c r="O36" i="13"/>
  <c r="O148" i="13"/>
  <c r="O323" i="13"/>
  <c r="O62" i="13"/>
  <c r="O291" i="13"/>
  <c r="O222" i="13"/>
  <c r="O85" i="13"/>
  <c r="O166" i="13"/>
  <c r="O84" i="13"/>
  <c r="O272" i="13"/>
  <c r="O225" i="13"/>
  <c r="O25" i="13"/>
  <c r="O142" i="13"/>
  <c r="O102" i="13"/>
  <c r="O126" i="13"/>
  <c r="O241" i="13"/>
  <c r="O117" i="13"/>
  <c r="O86" i="13"/>
  <c r="O133" i="13"/>
  <c r="O220" i="13"/>
  <c r="O27" i="13"/>
  <c r="O214" i="13"/>
  <c r="O110" i="13"/>
  <c r="O131" i="13"/>
  <c r="O47" i="13"/>
  <c r="O51" i="13"/>
  <c r="O185" i="13"/>
  <c r="O73" i="13"/>
  <c r="O31" i="13"/>
  <c r="O205" i="13"/>
  <c r="O157" i="13"/>
  <c r="O198" i="13"/>
  <c r="O237" i="13"/>
  <c r="O189" i="13"/>
  <c r="O61" i="13"/>
  <c r="O64" i="13"/>
  <c r="O253" i="13"/>
  <c r="O200" i="13"/>
  <c r="O107" i="13"/>
  <c r="O285" i="13"/>
  <c r="O328" i="13"/>
  <c r="O318" i="13"/>
  <c r="O144" i="13"/>
  <c r="O263" i="13"/>
  <c r="O305" i="13"/>
  <c r="O127" i="13"/>
  <c r="O40" i="13"/>
  <c r="O319" i="13"/>
  <c r="O314" i="13"/>
  <c r="O240" i="13"/>
  <c r="O109" i="13"/>
  <c r="O55" i="13"/>
  <c r="O76" i="13"/>
  <c r="O179" i="13"/>
  <c r="O226" i="13"/>
  <c r="O23" i="13"/>
  <c r="O112" i="13"/>
  <c r="O197" i="13"/>
  <c r="O124" i="13"/>
  <c r="O56" i="13"/>
  <c r="O216" i="13"/>
  <c r="O301" i="13"/>
  <c r="O295" i="13"/>
  <c r="O106" i="13"/>
  <c r="O320" i="13"/>
  <c r="O170" i="13"/>
  <c r="O97" i="13"/>
  <c r="O294" i="13"/>
  <c r="O192" i="13"/>
  <c r="O238" i="13"/>
  <c r="O95" i="13"/>
  <c r="O224" i="13"/>
  <c r="O270" i="13"/>
  <c r="O119" i="13"/>
  <c r="O125" i="13"/>
  <c r="O72" i="13"/>
  <c r="O175" i="13"/>
  <c r="O187" i="13"/>
  <c r="O114" i="13"/>
  <c r="O71" i="13"/>
  <c r="O273" i="13"/>
  <c r="O330" i="13"/>
  <c r="O150" i="13"/>
  <c r="O292" i="13"/>
  <c r="O232" i="13"/>
  <c r="O207" i="13"/>
  <c r="O249" i="13"/>
  <c r="O327" i="13"/>
  <c r="O168" i="13"/>
  <c r="O116" i="13"/>
  <c r="O278" i="13"/>
  <c r="O83" i="13"/>
  <c r="O173" i="13"/>
  <c r="O299" i="13"/>
  <c r="O29" i="13"/>
  <c r="O35" i="13"/>
  <c r="O184" i="13"/>
  <c r="O269" i="13"/>
  <c r="O231" i="13"/>
  <c r="O74" i="13"/>
  <c r="O288" i="13"/>
  <c r="O138" i="13"/>
  <c r="O282" i="13"/>
  <c r="O145" i="13"/>
  <c r="O275" i="13"/>
  <c r="O163" i="13"/>
  <c r="O33" i="13"/>
  <c r="O258" i="13"/>
  <c r="O306" i="13"/>
  <c r="O165" i="13"/>
  <c r="O290" i="13"/>
  <c r="O54" i="13"/>
  <c r="O293" i="13"/>
  <c r="O164" i="13"/>
  <c r="O245" i="13"/>
  <c r="O325" i="13"/>
  <c r="O196" i="13"/>
  <c r="O75" i="13"/>
  <c r="O171" i="13"/>
  <c r="O123" i="13"/>
  <c r="O118" i="13"/>
  <c r="O201" i="13"/>
  <c r="O67" i="13"/>
  <c r="O203" i="13"/>
  <c r="O120" i="13"/>
  <c r="O315" i="13"/>
  <c r="O28" i="13"/>
  <c r="O255" i="13"/>
  <c r="O52" i="13"/>
  <c r="O259" i="13"/>
  <c r="O63" i="13"/>
  <c r="O182" i="13"/>
  <c r="O286" i="13"/>
  <c r="O172" i="13"/>
  <c r="O82" i="13"/>
  <c r="O309" i="13"/>
  <c r="O155" i="13"/>
  <c r="O177" i="13"/>
  <c r="O48" i="13"/>
  <c r="O283" i="13"/>
  <c r="O260" i="13"/>
  <c r="O235" i="13"/>
  <c r="O244" i="13"/>
  <c r="O140" i="13"/>
  <c r="O162" i="13"/>
  <c r="O87" i="13"/>
  <c r="O50" i="13"/>
  <c r="O218" i="13"/>
  <c r="O99" i="13"/>
  <c r="O208" i="13"/>
  <c r="O111" i="13"/>
  <c r="O152" i="13"/>
  <c r="O129" i="13"/>
  <c r="O26" i="13"/>
  <c r="O312" i="13"/>
  <c r="O242" i="13"/>
  <c r="O24" i="13"/>
  <c r="O188" i="13"/>
  <c r="O135" i="13"/>
  <c r="O108" i="13"/>
  <c r="O143" i="13"/>
  <c r="O139" i="13"/>
  <c r="O228" i="13"/>
  <c r="O78" i="13"/>
  <c r="O153" i="13"/>
  <c r="O310" i="13"/>
  <c r="O313" i="13"/>
  <c r="O322" i="13"/>
  <c r="O277" i="13"/>
  <c r="O202" i="13"/>
  <c r="O81" i="13"/>
  <c r="O262" i="13"/>
  <c r="O147" i="13"/>
  <c r="O46" i="13"/>
  <c r="O199" i="13"/>
  <c r="O174" i="13"/>
  <c r="O217" i="13"/>
  <c r="O65" i="13"/>
  <c r="O268" i="13"/>
  <c r="O49" i="13"/>
  <c r="O248" i="13"/>
  <c r="O22" i="13"/>
  <c r="O183" i="13"/>
  <c r="O303" i="13"/>
  <c r="O178" i="13"/>
  <c r="O311" i="13"/>
  <c r="O279" i="13"/>
  <c r="O308" i="13"/>
  <c r="O43" i="13"/>
  <c r="O298" i="13"/>
  <c r="O181" i="13"/>
  <c r="O326" i="13"/>
  <c r="O329" i="13"/>
  <c r="O317" i="13"/>
  <c r="O324" i="13"/>
  <c r="O297" i="13"/>
  <c r="O212" i="13"/>
  <c r="O57" i="13"/>
  <c r="O115" i="13"/>
  <c r="O296" i="13"/>
  <c r="O219" i="13"/>
  <c r="O209" i="13"/>
  <c r="O96" i="13"/>
  <c r="O104" i="13"/>
  <c r="O60" i="13"/>
  <c r="O59" i="13"/>
  <c r="O98" i="13"/>
  <c r="O316" i="13"/>
  <c r="O257" i="13"/>
  <c r="O229" i="13"/>
  <c r="O21" i="13"/>
  <c r="O122" i="13"/>
  <c r="O66" i="13"/>
  <c r="O167" i="13"/>
  <c r="O280" i="13"/>
  <c r="O91" i="13"/>
  <c r="O58" i="13"/>
  <c r="O169" i="13"/>
  <c r="O264" i="13"/>
  <c r="O211" i="13"/>
  <c r="O141" i="13"/>
  <c r="O213" i="13"/>
  <c r="O307" i="13"/>
  <c r="O53" i="13"/>
  <c r="O276" i="13"/>
  <c r="O113" i="13"/>
  <c r="O223" i="13"/>
  <c r="O41" i="13"/>
  <c r="O149" i="13"/>
  <c r="O37" i="13"/>
  <c r="O39" i="13"/>
  <c r="O134" i="13"/>
  <c r="O234" i="13"/>
  <c r="O156" i="13"/>
  <c r="O227" i="13"/>
  <c r="O94" i="13"/>
  <c r="O128" i="13"/>
  <c r="O210" i="13"/>
  <c r="O93" i="13"/>
  <c r="O101" i="13"/>
  <c r="O79" i="13"/>
  <c r="O68" i="13"/>
  <c r="O105" i="13"/>
  <c r="O243" i="13"/>
  <c r="O321" i="13"/>
  <c r="O247" i="13"/>
  <c r="O215" i="13"/>
  <c r="O180" i="13"/>
  <c r="O121" i="13"/>
  <c r="O190" i="13"/>
  <c r="O239" i="13"/>
  <c r="O176" i="13"/>
  <c r="O194" i="13"/>
  <c r="O287" i="13"/>
  <c r="O34" i="13"/>
  <c r="O7" i="13"/>
  <c r="E5" i="13" s="1"/>
  <c r="O18" i="3"/>
  <c r="O18" i="13"/>
  <c r="O18" i="9"/>
  <c r="P18" i="13"/>
  <c r="P18" i="3"/>
  <c r="Q18" i="3"/>
  <c r="P18" i="9"/>
  <c r="Q18" i="9"/>
  <c r="Q18" i="13"/>
  <c r="F7" i="14" l="1"/>
  <c r="E4" i="3"/>
  <c r="E6" i="3"/>
  <c r="E9" i="3" s="1"/>
  <c r="E10" i="3" s="1"/>
  <c r="E6" i="9"/>
  <c r="E9" i="9" s="1"/>
  <c r="E10" i="9" s="1"/>
  <c r="E5" i="9"/>
  <c r="O52" i="8"/>
  <c r="O23" i="8"/>
  <c r="O28" i="8"/>
  <c r="O27" i="8"/>
  <c r="O43" i="8"/>
  <c r="O47" i="8"/>
  <c r="O33" i="8"/>
  <c r="O25" i="8"/>
  <c r="O32" i="8"/>
  <c r="O51" i="8"/>
  <c r="O21" i="8"/>
  <c r="O24" i="8"/>
  <c r="O40" i="8"/>
  <c r="O42" i="8"/>
  <c r="O22" i="8"/>
  <c r="O36" i="8"/>
  <c r="O26" i="8"/>
  <c r="O50" i="8"/>
  <c r="O41" i="8"/>
  <c r="O34" i="8"/>
  <c r="O39" i="8"/>
  <c r="O31" i="8"/>
  <c r="O30" i="8"/>
  <c r="O45" i="8"/>
  <c r="O44" i="8"/>
  <c r="O48" i="8"/>
  <c r="O29" i="8"/>
  <c r="O37" i="8"/>
  <c r="O35" i="8"/>
  <c r="O38" i="8"/>
  <c r="O49" i="8"/>
  <c r="O46" i="8"/>
  <c r="M52" i="8"/>
  <c r="M45" i="8"/>
  <c r="M29" i="8"/>
  <c r="M35" i="8"/>
  <c r="M26" i="8"/>
  <c r="M21" i="8"/>
  <c r="M47" i="8"/>
  <c r="M40" i="8"/>
  <c r="M38" i="8"/>
  <c r="M27" i="8"/>
  <c r="M23" i="8"/>
  <c r="M46" i="8"/>
  <c r="M43" i="8"/>
  <c r="M39" i="8"/>
  <c r="M33" i="8"/>
  <c r="M31" i="8"/>
  <c r="M50" i="8"/>
  <c r="M51" i="8"/>
  <c r="M42" i="8"/>
  <c r="M41" i="8"/>
  <c r="M44" i="8"/>
  <c r="M36" i="8"/>
  <c r="M37" i="8"/>
  <c r="M24" i="8"/>
  <c r="M22" i="8"/>
  <c r="M32" i="8"/>
  <c r="M30" i="8"/>
  <c r="M34" i="8"/>
  <c r="M28" i="8"/>
  <c r="M49" i="8"/>
  <c r="M7" i="8"/>
  <c r="E4" i="8" s="1"/>
  <c r="M25" i="8"/>
  <c r="M48" i="8"/>
  <c r="M23" i="5"/>
  <c r="M39" i="5"/>
  <c r="M37" i="5"/>
  <c r="M24" i="5"/>
  <c r="M44" i="5"/>
  <c r="M46" i="5"/>
  <c r="M41" i="5"/>
  <c r="M36" i="5"/>
  <c r="M40" i="5"/>
  <c r="M28" i="5"/>
  <c r="M29" i="5"/>
  <c r="M21" i="5"/>
  <c r="M35" i="5"/>
  <c r="M34" i="5"/>
  <c r="M33" i="5"/>
  <c r="M45" i="5"/>
  <c r="M25" i="5"/>
  <c r="M43" i="5"/>
  <c r="M38" i="5"/>
  <c r="M31" i="5"/>
  <c r="M30" i="5"/>
  <c r="M22" i="5"/>
  <c r="M32" i="5"/>
  <c r="M26" i="5"/>
  <c r="M42" i="5"/>
  <c r="M7" i="5"/>
  <c r="E4" i="5" s="1"/>
  <c r="M27" i="5"/>
  <c r="N52" i="8"/>
  <c r="N23" i="8"/>
  <c r="N34" i="8"/>
  <c r="N31" i="8"/>
  <c r="N43" i="8"/>
  <c r="N33" i="8"/>
  <c r="N51" i="8"/>
  <c r="N45" i="8"/>
  <c r="N27" i="8"/>
  <c r="N46" i="8"/>
  <c r="N28" i="8"/>
  <c r="N44" i="8"/>
  <c r="N35" i="8"/>
  <c r="N22" i="8"/>
  <c r="N37" i="8"/>
  <c r="N41" i="8"/>
  <c r="N47" i="8"/>
  <c r="N36" i="8"/>
  <c r="N50" i="8"/>
  <c r="N38" i="8"/>
  <c r="N32" i="8"/>
  <c r="N30" i="8"/>
  <c r="N42" i="8"/>
  <c r="N39" i="8"/>
  <c r="N40" i="8"/>
  <c r="N48" i="8"/>
  <c r="N25" i="8"/>
  <c r="N21" i="8"/>
  <c r="N29" i="8"/>
  <c r="N24" i="8"/>
  <c r="N49" i="8"/>
  <c r="N26" i="8"/>
  <c r="N45" i="5"/>
  <c r="N44" i="5"/>
  <c r="N42" i="5"/>
  <c r="N25" i="5"/>
  <c r="N24" i="5"/>
  <c r="N38" i="5"/>
  <c r="N30" i="5"/>
  <c r="N23" i="5"/>
  <c r="N43" i="5"/>
  <c r="N46" i="5"/>
  <c r="N32" i="5"/>
  <c r="N37" i="5"/>
  <c r="N21" i="5"/>
  <c r="N41" i="5"/>
  <c r="N27" i="5"/>
  <c r="N26" i="5"/>
  <c r="N28" i="5"/>
  <c r="N40" i="5"/>
  <c r="N29" i="5"/>
  <c r="N39" i="5"/>
  <c r="N31" i="5"/>
  <c r="N33" i="5"/>
  <c r="N36" i="5"/>
  <c r="N35" i="5"/>
  <c r="N22" i="5"/>
  <c r="N34" i="5"/>
  <c r="E6" i="13"/>
  <c r="E9" i="13" s="1"/>
  <c r="E10" i="13" s="1"/>
  <c r="E4" i="13"/>
  <c r="O37" i="5"/>
  <c r="O31" i="5"/>
  <c r="O40" i="5"/>
  <c r="O36" i="5"/>
  <c r="O27" i="5"/>
  <c r="O21" i="5"/>
  <c r="O22" i="5"/>
  <c r="O42" i="5"/>
  <c r="O30" i="5"/>
  <c r="O44" i="5"/>
  <c r="O43" i="5"/>
  <c r="O38" i="5"/>
  <c r="O28" i="5"/>
  <c r="O33" i="5"/>
  <c r="O29" i="5"/>
  <c r="O35" i="5"/>
  <c r="O45" i="5"/>
  <c r="O46" i="5"/>
  <c r="O26" i="5"/>
  <c r="O24" i="5"/>
  <c r="O34" i="5"/>
  <c r="O25" i="5"/>
  <c r="O39" i="5"/>
  <c r="O23" i="5"/>
  <c r="O41" i="5"/>
  <c r="O32" i="5"/>
  <c r="N18" i="5"/>
  <c r="M18" i="8"/>
  <c r="N18" i="8"/>
  <c r="O18" i="8"/>
  <c r="M18" i="5"/>
  <c r="O18" i="5"/>
  <c r="M132" i="3" l="1"/>
  <c r="M21" i="3"/>
  <c r="M249" i="3"/>
  <c r="M73" i="3"/>
  <c r="M237" i="3"/>
  <c r="R237" i="3" s="1"/>
  <c r="V29" i="3"/>
  <c r="M191" i="3"/>
  <c r="R191" i="3" s="1"/>
  <c r="M297" i="3"/>
  <c r="N297" i="3" s="1"/>
  <c r="M39" i="3"/>
  <c r="M64" i="3"/>
  <c r="R64" i="3" s="1"/>
  <c r="M107" i="3"/>
  <c r="R107" i="3" s="1"/>
  <c r="M172" i="3"/>
  <c r="M280" i="3"/>
  <c r="N280" i="3" s="1"/>
  <c r="M145" i="3"/>
  <c r="N145" i="3" s="1"/>
  <c r="M281" i="3"/>
  <c r="R281" i="3" s="1"/>
  <c r="V25" i="3"/>
  <c r="M289" i="3"/>
  <c r="N289" i="3" s="1"/>
  <c r="V16" i="3"/>
  <c r="M99" i="3"/>
  <c r="N99" i="3" s="1"/>
  <c r="M261" i="3"/>
  <c r="M224" i="3"/>
  <c r="R224" i="3" s="1"/>
  <c r="M76" i="3"/>
  <c r="R76" i="3" s="1"/>
  <c r="M36" i="3"/>
  <c r="R36" i="3" s="1"/>
  <c r="M248" i="3"/>
  <c r="N248" i="3" s="1"/>
  <c r="M288" i="3"/>
  <c r="N288" i="3" s="1"/>
  <c r="M116" i="3"/>
  <c r="N116" i="3" s="1"/>
  <c r="M275" i="3"/>
  <c r="R275" i="3" s="1"/>
  <c r="M24" i="3"/>
  <c r="M311" i="3"/>
  <c r="N311" i="3" s="1"/>
  <c r="V27" i="3"/>
  <c r="M273" i="3"/>
  <c r="R273" i="3" s="1"/>
  <c r="M271" i="3"/>
  <c r="R271" i="3" s="1"/>
  <c r="M159" i="3"/>
  <c r="M258" i="3"/>
  <c r="R258" i="3" s="1"/>
  <c r="V19" i="3"/>
  <c r="V18" i="3"/>
  <c r="M244" i="3"/>
  <c r="N244" i="3" s="1"/>
  <c r="M160" i="3"/>
  <c r="R160" i="3" s="1"/>
  <c r="M223" i="3"/>
  <c r="R223" i="3" s="1"/>
  <c r="M227" i="3"/>
  <c r="N227" i="3" s="1"/>
  <c r="M111" i="3"/>
  <c r="R111" i="3" s="1"/>
  <c r="M96" i="3"/>
  <c r="N96" i="3" s="1"/>
  <c r="M269" i="3"/>
  <c r="N269" i="3" s="1"/>
  <c r="M291" i="3"/>
  <c r="R291" i="3" s="1"/>
  <c r="M183" i="3"/>
  <c r="N183" i="3" s="1"/>
  <c r="M221" i="3"/>
  <c r="R221" i="3" s="1"/>
  <c r="M49" i="3"/>
  <c r="N49" i="3" s="1"/>
  <c r="M208" i="3"/>
  <c r="N208" i="3" s="1"/>
  <c r="M114" i="3"/>
  <c r="M141" i="3"/>
  <c r="R141" i="3" s="1"/>
  <c r="M310" i="3"/>
  <c r="N310" i="3" s="1"/>
  <c r="M98" i="3"/>
  <c r="R98" i="3" s="1"/>
  <c r="M246" i="3"/>
  <c r="R246" i="3" s="1"/>
  <c r="M22" i="3"/>
  <c r="R22" i="3" s="1"/>
  <c r="M136" i="3"/>
  <c r="N136" i="3" s="1"/>
  <c r="M109" i="3"/>
  <c r="R109" i="3" s="1"/>
  <c r="M256" i="3"/>
  <c r="R256" i="3" s="1"/>
  <c r="M117" i="3"/>
  <c r="N117" i="3" s="1"/>
  <c r="M155" i="3"/>
  <c r="R155" i="3" s="1"/>
  <c r="M209" i="3"/>
  <c r="R209" i="3" s="1"/>
  <c r="M254" i="3"/>
  <c r="R254" i="3" s="1"/>
  <c r="M104" i="3"/>
  <c r="N104" i="3" s="1"/>
  <c r="M216" i="3"/>
  <c r="R216" i="3" s="1"/>
  <c r="M326" i="3"/>
  <c r="R326" i="3" s="1"/>
  <c r="M305" i="3"/>
  <c r="N305" i="3" s="1"/>
  <c r="M267" i="3"/>
  <c r="R267" i="3" s="1"/>
  <c r="V3" i="3"/>
  <c r="M88" i="3"/>
  <c r="R88" i="3" s="1"/>
  <c r="M53" i="3"/>
  <c r="N53" i="3" s="1"/>
  <c r="M272" i="3"/>
  <c r="R272" i="3" s="1"/>
  <c r="M321" i="3"/>
  <c r="R321" i="3" s="1"/>
  <c r="M66" i="3"/>
  <c r="N66" i="3" s="1"/>
  <c r="M94" i="3"/>
  <c r="N94" i="3" s="1"/>
  <c r="M323" i="3"/>
  <c r="N323" i="3" s="1"/>
  <c r="M130" i="3"/>
  <c r="N130" i="3" s="1"/>
  <c r="M300" i="3"/>
  <c r="N300" i="3" s="1"/>
  <c r="M309" i="3"/>
  <c r="R309" i="3" s="1"/>
  <c r="M207" i="3"/>
  <c r="N207" i="3" s="1"/>
  <c r="M293" i="3"/>
  <c r="N293" i="3" s="1"/>
  <c r="M40" i="3"/>
  <c r="R40" i="3" s="1"/>
  <c r="M43" i="3"/>
  <c r="M134" i="3"/>
  <c r="N134" i="3" s="1"/>
  <c r="M35" i="3"/>
  <c r="N35" i="3" s="1"/>
  <c r="V4" i="3"/>
  <c r="M164" i="3"/>
  <c r="N164" i="3" s="1"/>
  <c r="M312" i="3"/>
  <c r="N312" i="3" s="1"/>
  <c r="M27" i="3"/>
  <c r="N27" i="3" s="1"/>
  <c r="M131" i="3"/>
  <c r="N131" i="3" s="1"/>
  <c r="V20" i="3"/>
  <c r="M231" i="3"/>
  <c r="R231" i="3" s="1"/>
  <c r="M45" i="3"/>
  <c r="N45" i="3" s="1"/>
  <c r="M226" i="3"/>
  <c r="R226" i="3" s="1"/>
  <c r="V21" i="3"/>
  <c r="M29" i="3"/>
  <c r="R29" i="3" s="1"/>
  <c r="M292" i="3"/>
  <c r="N292" i="3" s="1"/>
  <c r="M51" i="3"/>
  <c r="R51" i="3" s="1"/>
  <c r="M324" i="3"/>
  <c r="M28" i="3"/>
  <c r="R28" i="3" s="1"/>
  <c r="M240" i="3"/>
  <c r="R240" i="3" s="1"/>
  <c r="M79" i="3"/>
  <c r="R79" i="3" s="1"/>
  <c r="M290" i="3"/>
  <c r="N290" i="3" s="1"/>
  <c r="M238" i="3"/>
  <c r="N238" i="3" s="1"/>
  <c r="M200" i="3"/>
  <c r="R200" i="3" s="1"/>
  <c r="M139" i="3"/>
  <c r="R139" i="3" s="1"/>
  <c r="M126" i="3"/>
  <c r="M276" i="3"/>
  <c r="N276" i="3" s="1"/>
  <c r="M165" i="3"/>
  <c r="R165" i="3" s="1"/>
  <c r="M47" i="3"/>
  <c r="N47" i="3" s="1"/>
  <c r="M213" i="3"/>
  <c r="N213" i="3" s="1"/>
  <c r="M25" i="3"/>
  <c r="R25" i="3" s="1"/>
  <c r="M157" i="3"/>
  <c r="R157" i="3" s="1"/>
  <c r="M154" i="3"/>
  <c r="R154" i="3" s="1"/>
  <c r="M210" i="3"/>
  <c r="M150" i="3"/>
  <c r="N150" i="3" s="1"/>
  <c r="M282" i="3"/>
  <c r="R282" i="3" s="1"/>
  <c r="M69" i="3"/>
  <c r="N69" i="3" s="1"/>
  <c r="M188" i="3"/>
  <c r="R188" i="3" s="1"/>
  <c r="V12" i="3"/>
  <c r="M212" i="3"/>
  <c r="N212" i="3" s="1"/>
  <c r="M30" i="3"/>
  <c r="N30" i="3" s="1"/>
  <c r="M284" i="3"/>
  <c r="R284" i="3" s="1"/>
  <c r="M95" i="3"/>
  <c r="N95" i="3" s="1"/>
  <c r="M77" i="3"/>
  <c r="R77" i="3" s="1"/>
  <c r="M41" i="3"/>
  <c r="N41" i="3" s="1"/>
  <c r="M260" i="3"/>
  <c r="R260" i="3" s="1"/>
  <c r="M236" i="3"/>
  <c r="N236" i="3" s="1"/>
  <c r="M113" i="3"/>
  <c r="R113" i="3" s="1"/>
  <c r="M33" i="3"/>
  <c r="N33" i="3" s="1"/>
  <c r="M148" i="3"/>
  <c r="R148" i="3" s="1"/>
  <c r="M89" i="3"/>
  <c r="R89" i="3" s="1"/>
  <c r="M115" i="3"/>
  <c r="R115" i="3" s="1"/>
  <c r="M93" i="3"/>
  <c r="N93" i="3" s="1"/>
  <c r="M298" i="3"/>
  <c r="R298" i="3" s="1"/>
  <c r="M65" i="3"/>
  <c r="N65" i="3" s="1"/>
  <c r="M255" i="3"/>
  <c r="R255" i="3" s="1"/>
  <c r="M177" i="3"/>
  <c r="R177" i="3" s="1"/>
  <c r="M189" i="3"/>
  <c r="V26" i="3"/>
  <c r="V23" i="3"/>
  <c r="M23" i="3"/>
  <c r="N23" i="3" s="1"/>
  <c r="M185" i="3"/>
  <c r="N185" i="3" s="1"/>
  <c r="M167" i="3"/>
  <c r="R167" i="3" s="1"/>
  <c r="M75" i="3"/>
  <c r="N75" i="3" s="1"/>
  <c r="M61" i="3"/>
  <c r="N61" i="3" s="1"/>
  <c r="M173" i="3"/>
  <c r="M259" i="3"/>
  <c r="R259" i="3" s="1"/>
  <c r="M283" i="3"/>
  <c r="R283" i="3" s="1"/>
  <c r="M318" i="3"/>
  <c r="R318" i="3" s="1"/>
  <c r="M274" i="3"/>
  <c r="N274" i="3" s="1"/>
  <c r="M241" i="3"/>
  <c r="R241" i="3" s="1"/>
  <c r="M103" i="3"/>
  <c r="R103" i="3" s="1"/>
  <c r="M175" i="3"/>
  <c r="N175" i="3" s="1"/>
  <c r="M316" i="3"/>
  <c r="R316" i="3" s="1"/>
  <c r="M262" i="3"/>
  <c r="N262" i="3" s="1"/>
  <c r="M168" i="3"/>
  <c r="R168" i="3" s="1"/>
  <c r="M119" i="3"/>
  <c r="N119" i="3" s="1"/>
  <c r="M184" i="3"/>
  <c r="R184" i="3" s="1"/>
  <c r="M81" i="3"/>
  <c r="R81" i="3" s="1"/>
  <c r="M197" i="3"/>
  <c r="R197" i="3" s="1"/>
  <c r="M263" i="3"/>
  <c r="R263" i="3" s="1"/>
  <c r="M235" i="3"/>
  <c r="M63" i="3"/>
  <c r="R63" i="3" s="1"/>
  <c r="M91" i="3"/>
  <c r="R91" i="3" s="1"/>
  <c r="M232" i="3"/>
  <c r="N232" i="3" s="1"/>
  <c r="M97" i="3"/>
  <c r="R97" i="3" s="1"/>
  <c r="M158" i="3"/>
  <c r="N158" i="3" s="1"/>
  <c r="M285" i="3"/>
  <c r="R285" i="3" s="1"/>
  <c r="M198" i="3"/>
  <c r="N198" i="3" s="1"/>
  <c r="M296" i="3"/>
  <c r="N296" i="3" s="1"/>
  <c r="M294" i="3"/>
  <c r="N294" i="3" s="1"/>
  <c r="M151" i="3"/>
  <c r="R151" i="3" s="1"/>
  <c r="M218" i="3"/>
  <c r="R218" i="3" s="1"/>
  <c r="M295" i="3"/>
  <c r="N295" i="3" s="1"/>
  <c r="M105" i="3"/>
  <c r="N105" i="3" s="1"/>
  <c r="M247" i="3"/>
  <c r="R247" i="3" s="1"/>
  <c r="M222" i="3"/>
  <c r="R222" i="3" s="1"/>
  <c r="V15" i="3"/>
  <c r="M215" i="3"/>
  <c r="N215" i="3" s="1"/>
  <c r="V7" i="3"/>
  <c r="M229" i="3"/>
  <c r="N229" i="3" s="1"/>
  <c r="M44" i="3"/>
  <c r="N44" i="3" s="1"/>
  <c r="M67" i="3"/>
  <c r="N67" i="3" s="1"/>
  <c r="M60" i="3"/>
  <c r="N60" i="3" s="1"/>
  <c r="M71" i="3"/>
  <c r="N71" i="3" s="1"/>
  <c r="V10" i="3"/>
  <c r="M307" i="3"/>
  <c r="N307" i="3" s="1"/>
  <c r="M57" i="3"/>
  <c r="N57" i="3" s="1"/>
  <c r="M133" i="3"/>
  <c r="V30" i="3"/>
  <c r="V5" i="3"/>
  <c r="M176" i="3"/>
  <c r="N176" i="3" s="1"/>
  <c r="M170" i="3"/>
  <c r="R170" i="3" s="1"/>
  <c r="M146" i="3"/>
  <c r="R146" i="3" s="1"/>
  <c r="M187" i="3"/>
  <c r="N187" i="3" s="1"/>
  <c r="M186" i="3"/>
  <c r="R186" i="3" s="1"/>
  <c r="M143" i="3"/>
  <c r="R143" i="3" s="1"/>
  <c r="M253" i="3"/>
  <c r="R253" i="3" s="1"/>
  <c r="M127" i="3"/>
  <c r="R127" i="3" s="1"/>
  <c r="M83" i="3"/>
  <c r="N83" i="3" s="1"/>
  <c r="M86" i="3"/>
  <c r="N86" i="3" s="1"/>
  <c r="M135" i="3"/>
  <c r="R135" i="3" s="1"/>
  <c r="M140" i="3"/>
  <c r="N140" i="3" s="1"/>
  <c r="M26" i="3"/>
  <c r="R26" i="3" s="1"/>
  <c r="M37" i="3"/>
  <c r="N37" i="3" s="1"/>
  <c r="M181" i="3"/>
  <c r="N181" i="3" s="1"/>
  <c r="M252" i="3"/>
  <c r="N252" i="3" s="1"/>
  <c r="M266" i="3"/>
  <c r="N266" i="3" s="1"/>
  <c r="M59" i="3"/>
  <c r="N59" i="3" s="1"/>
  <c r="M129" i="3"/>
  <c r="N129" i="3" s="1"/>
  <c r="M31" i="3"/>
  <c r="N31" i="3" s="1"/>
  <c r="M171" i="3"/>
  <c r="R171" i="3" s="1"/>
  <c r="M251" i="3"/>
  <c r="N251" i="3" s="1"/>
  <c r="V6" i="3"/>
  <c r="M179" i="3"/>
  <c r="R179" i="3" s="1"/>
  <c r="M233" i="3"/>
  <c r="R233" i="3" s="1"/>
  <c r="M193" i="3"/>
  <c r="R193" i="3" s="1"/>
  <c r="M242" i="3"/>
  <c r="N242" i="3" s="1"/>
  <c r="M102" i="3"/>
  <c r="R102" i="3" s="1"/>
  <c r="M90" i="3"/>
  <c r="N90" i="3" s="1"/>
  <c r="M101" i="3"/>
  <c r="N101" i="3" s="1"/>
  <c r="M308" i="3"/>
  <c r="N308" i="3" s="1"/>
  <c r="M192" i="3"/>
  <c r="N192" i="3" s="1"/>
  <c r="M234" i="3"/>
  <c r="R234" i="3" s="1"/>
  <c r="M214" i="3"/>
  <c r="N214" i="3" s="1"/>
  <c r="M110" i="3"/>
  <c r="R110" i="3" s="1"/>
  <c r="M142" i="3"/>
  <c r="N142" i="3" s="1"/>
  <c r="V22" i="3"/>
  <c r="V28" i="3"/>
  <c r="M201" i="3"/>
  <c r="N201" i="3" s="1"/>
  <c r="V13" i="3"/>
  <c r="M328" i="3"/>
  <c r="R328" i="3" s="1"/>
  <c r="V14" i="3"/>
  <c r="M211" i="3"/>
  <c r="R211" i="3" s="1"/>
  <c r="M92" i="3"/>
  <c r="R92" i="3" s="1"/>
  <c r="M153" i="3"/>
  <c r="N153" i="3" s="1"/>
  <c r="M169" i="3"/>
  <c r="N169" i="3" s="1"/>
  <c r="M199" i="3"/>
  <c r="N199" i="3" s="1"/>
  <c r="M264" i="3"/>
  <c r="N264" i="3" s="1"/>
  <c r="M84" i="3"/>
  <c r="R84" i="3" s="1"/>
  <c r="M178" i="3"/>
  <c r="R178" i="3" s="1"/>
  <c r="M322" i="3"/>
  <c r="R322" i="3" s="1"/>
  <c r="M123" i="3"/>
  <c r="R123" i="3" s="1"/>
  <c r="M180" i="3"/>
  <c r="R180" i="3" s="1"/>
  <c r="M206" i="3"/>
  <c r="N206" i="3" s="1"/>
  <c r="M34" i="3"/>
  <c r="N34" i="3" s="1"/>
  <c r="M205" i="3"/>
  <c r="N205" i="3" s="1"/>
  <c r="M317" i="3"/>
  <c r="R317" i="3" s="1"/>
  <c r="M100" i="3"/>
  <c r="N100" i="3" s="1"/>
  <c r="M330" i="3"/>
  <c r="R330" i="3" s="1"/>
  <c r="M166" i="3"/>
  <c r="N166" i="3" s="1"/>
  <c r="M48" i="3"/>
  <c r="R48" i="3" s="1"/>
  <c r="M58" i="3"/>
  <c r="R58" i="3" s="1"/>
  <c r="V17" i="3"/>
  <c r="M174" i="3"/>
  <c r="N174" i="3" s="1"/>
  <c r="M301" i="3"/>
  <c r="R301" i="3" s="1"/>
  <c r="M265" i="3"/>
  <c r="R265" i="3" s="1"/>
  <c r="M137" i="3"/>
  <c r="N137" i="3" s="1"/>
  <c r="M329" i="3"/>
  <c r="N329" i="3" s="1"/>
  <c r="M32" i="3"/>
  <c r="R32" i="3" s="1"/>
  <c r="M304" i="3"/>
  <c r="R304" i="3" s="1"/>
  <c r="M42" i="3"/>
  <c r="R42" i="3" s="1"/>
  <c r="M54" i="3"/>
  <c r="R54" i="3" s="1"/>
  <c r="M55" i="3"/>
  <c r="R55" i="3" s="1"/>
  <c r="M70" i="3"/>
  <c r="R70" i="3" s="1"/>
  <c r="M108" i="3"/>
  <c r="N108" i="3" s="1"/>
  <c r="M196" i="3"/>
  <c r="R196" i="3" s="1"/>
  <c r="M299" i="3"/>
  <c r="R299" i="3" s="1"/>
  <c r="V11" i="3"/>
  <c r="M327" i="3"/>
  <c r="N327" i="3" s="1"/>
  <c r="M243" i="3"/>
  <c r="R243" i="3" s="1"/>
  <c r="M219" i="3"/>
  <c r="N219" i="3" s="1"/>
  <c r="M195" i="3"/>
  <c r="N195" i="3" s="1"/>
  <c r="M220" i="3"/>
  <c r="N220" i="3" s="1"/>
  <c r="M121" i="3"/>
  <c r="R121" i="3" s="1"/>
  <c r="M287" i="3"/>
  <c r="N287" i="3" s="1"/>
  <c r="M52" i="3"/>
  <c r="R52" i="3" s="1"/>
  <c r="M82" i="3"/>
  <c r="R82" i="3" s="1"/>
  <c r="M203" i="3"/>
  <c r="N203" i="3" s="1"/>
  <c r="M50" i="3"/>
  <c r="R50" i="3" s="1"/>
  <c r="M152" i="3"/>
  <c r="N152" i="3" s="1"/>
  <c r="M46" i="3"/>
  <c r="N46" i="3" s="1"/>
  <c r="M250" i="3"/>
  <c r="R250" i="3" s="1"/>
  <c r="M162" i="3"/>
  <c r="N162" i="3" s="1"/>
  <c r="M182" i="3"/>
  <c r="N182" i="3" s="1"/>
  <c r="M68" i="3"/>
  <c r="N68" i="3" s="1"/>
  <c r="M228" i="3"/>
  <c r="R228" i="3" s="1"/>
  <c r="M194" i="3"/>
  <c r="N194" i="3" s="1"/>
  <c r="M56" i="3"/>
  <c r="N56" i="3" s="1"/>
  <c r="M202" i="3"/>
  <c r="N202" i="3" s="1"/>
  <c r="M278" i="3"/>
  <c r="N278" i="3" s="1"/>
  <c r="M270" i="3"/>
  <c r="N270" i="3" s="1"/>
  <c r="M147" i="3"/>
  <c r="R147" i="3" s="1"/>
  <c r="M138" i="3"/>
  <c r="N138" i="3" s="1"/>
  <c r="M230" i="3"/>
  <c r="N230" i="3" s="1"/>
  <c r="M257" i="3"/>
  <c r="R257" i="3" s="1"/>
  <c r="M286" i="3"/>
  <c r="R286" i="3" s="1"/>
  <c r="M319" i="3"/>
  <c r="N319" i="3" s="1"/>
  <c r="M279" i="3"/>
  <c r="R279" i="3" s="1"/>
  <c r="M87" i="3"/>
  <c r="R87" i="3" s="1"/>
  <c r="M268" i="3"/>
  <c r="N268" i="3" s="1"/>
  <c r="M38" i="3"/>
  <c r="N38" i="3" s="1"/>
  <c r="M314" i="3"/>
  <c r="N314" i="3" s="1"/>
  <c r="M302" i="3"/>
  <c r="N302" i="3" s="1"/>
  <c r="M78" i="3"/>
  <c r="N78" i="3" s="1"/>
  <c r="M303" i="3"/>
  <c r="N303" i="3" s="1"/>
  <c r="V8" i="3"/>
  <c r="M190" i="3"/>
  <c r="R190" i="3" s="1"/>
  <c r="M313" i="3"/>
  <c r="R313" i="3" s="1"/>
  <c r="M163" i="3"/>
  <c r="R163" i="3" s="1"/>
  <c r="M161" i="3"/>
  <c r="N161" i="3" s="1"/>
  <c r="M156" i="3"/>
  <c r="N156" i="3" s="1"/>
  <c r="M85" i="3"/>
  <c r="N85" i="3" s="1"/>
  <c r="M320" i="3"/>
  <c r="R320" i="3" s="1"/>
  <c r="M112" i="3"/>
  <c r="R112" i="3" s="1"/>
  <c r="M204" i="3"/>
  <c r="R204" i="3" s="1"/>
  <c r="V9" i="3"/>
  <c r="M118" i="3"/>
  <c r="N118" i="3" s="1"/>
  <c r="V2" i="3"/>
  <c r="M217" i="3"/>
  <c r="N217" i="3" s="1"/>
  <c r="M225" i="3"/>
  <c r="N225" i="3" s="1"/>
  <c r="M74" i="3"/>
  <c r="R74" i="3" s="1"/>
  <c r="M72" i="3"/>
  <c r="N72" i="3" s="1"/>
  <c r="M325" i="3"/>
  <c r="N325" i="3" s="1"/>
  <c r="M122" i="3"/>
  <c r="R122" i="3" s="1"/>
  <c r="M306" i="3"/>
  <c r="R306" i="3" s="1"/>
  <c r="M149" i="3"/>
  <c r="N149" i="3" s="1"/>
  <c r="M128" i="3"/>
  <c r="N128" i="3" s="1"/>
  <c r="M124" i="3"/>
  <c r="N124" i="3" s="1"/>
  <c r="M125" i="3"/>
  <c r="R125" i="3" s="1"/>
  <c r="M80" i="3"/>
  <c r="R80" i="3" s="1"/>
  <c r="M144" i="3"/>
  <c r="R144" i="3" s="1"/>
  <c r="M106" i="3"/>
  <c r="R106" i="3" s="1"/>
  <c r="M62" i="3"/>
  <c r="R62" i="3" s="1"/>
  <c r="V24" i="3"/>
  <c r="M315" i="3"/>
  <c r="N315" i="3" s="1"/>
  <c r="M120" i="3"/>
  <c r="N120" i="3" s="1"/>
  <c r="M245" i="3"/>
  <c r="R245" i="3" s="1"/>
  <c r="M239" i="3"/>
  <c r="R239" i="3" s="1"/>
  <c r="M277" i="3"/>
  <c r="N277" i="3" s="1"/>
  <c r="E5" i="8"/>
  <c r="M268" i="9"/>
  <c r="N268" i="9" s="1"/>
  <c r="M83" i="9"/>
  <c r="R83" i="9" s="1"/>
  <c r="M200" i="9"/>
  <c r="R200" i="9" s="1"/>
  <c r="M221" i="9"/>
  <c r="R221" i="9" s="1"/>
  <c r="M334" i="9"/>
  <c r="N334" i="9" s="1"/>
  <c r="M174" i="9"/>
  <c r="R174" i="9" s="1"/>
  <c r="M94" i="9"/>
  <c r="N94" i="9" s="1"/>
  <c r="M320" i="9"/>
  <c r="R320" i="9" s="1"/>
  <c r="M326" i="9"/>
  <c r="N326" i="9" s="1"/>
  <c r="M186" i="9"/>
  <c r="R186" i="9" s="1"/>
  <c r="M162" i="9"/>
  <c r="N162" i="9" s="1"/>
  <c r="M328" i="9"/>
  <c r="N328" i="9" s="1"/>
  <c r="M267" i="9"/>
  <c r="R267" i="9" s="1"/>
  <c r="M198" i="9"/>
  <c r="N198" i="9" s="1"/>
  <c r="M105" i="9"/>
  <c r="N105" i="9" s="1"/>
  <c r="M190" i="9"/>
  <c r="N190" i="9" s="1"/>
  <c r="M289" i="9"/>
  <c r="N289" i="9" s="1"/>
  <c r="M189" i="9"/>
  <c r="R189" i="9" s="1"/>
  <c r="M63" i="9"/>
  <c r="N63" i="9" s="1"/>
  <c r="M99" i="9"/>
  <c r="N99" i="9" s="1"/>
  <c r="M157" i="9"/>
  <c r="R157" i="9" s="1"/>
  <c r="M118" i="9"/>
  <c r="N118" i="9" s="1"/>
  <c r="M153" i="9"/>
  <c r="N153" i="9" s="1"/>
  <c r="M135" i="9"/>
  <c r="N135" i="9" s="1"/>
  <c r="M51" i="9"/>
  <c r="N51" i="9" s="1"/>
  <c r="M143" i="9"/>
  <c r="N143" i="9" s="1"/>
  <c r="M302" i="9"/>
  <c r="R302" i="9" s="1"/>
  <c r="M271" i="9"/>
  <c r="R271" i="9" s="1"/>
  <c r="M176" i="9"/>
  <c r="R176" i="9" s="1"/>
  <c r="M216" i="9"/>
  <c r="R216" i="9" s="1"/>
  <c r="M306" i="9"/>
  <c r="N306" i="9" s="1"/>
  <c r="M251" i="9"/>
  <c r="R251" i="9" s="1"/>
  <c r="M269" i="9"/>
  <c r="N269" i="9" s="1"/>
  <c r="M134" i="9"/>
  <c r="R134" i="9" s="1"/>
  <c r="M180" i="9"/>
  <c r="N180" i="9" s="1"/>
  <c r="M253" i="9"/>
  <c r="N253" i="9" s="1"/>
  <c r="M87" i="9"/>
  <c r="N87" i="9" s="1"/>
  <c r="M333" i="9"/>
  <c r="N333" i="9" s="1"/>
  <c r="M54" i="9"/>
  <c r="N54" i="9" s="1"/>
  <c r="M45" i="9"/>
  <c r="N45" i="9" s="1"/>
  <c r="M239" i="9"/>
  <c r="R239" i="9" s="1"/>
  <c r="M119" i="9"/>
  <c r="R119" i="9" s="1"/>
  <c r="M168" i="9"/>
  <c r="R168" i="9" s="1"/>
  <c r="M112" i="9"/>
  <c r="N112" i="9" s="1"/>
  <c r="M132" i="9"/>
  <c r="R132" i="9" s="1"/>
  <c r="M231" i="9"/>
  <c r="N231" i="9" s="1"/>
  <c r="M319" i="9"/>
  <c r="R319" i="9" s="1"/>
  <c r="M233" i="9"/>
  <c r="R233" i="9" s="1"/>
  <c r="M259" i="9"/>
  <c r="R259" i="9" s="1"/>
  <c r="M91" i="9"/>
  <c r="R91" i="9" s="1"/>
  <c r="M316" i="9"/>
  <c r="R316" i="9" s="1"/>
  <c r="M152" i="9"/>
  <c r="N152" i="9" s="1"/>
  <c r="M226" i="9"/>
  <c r="R226" i="9" s="1"/>
  <c r="M275" i="9"/>
  <c r="N275" i="9" s="1"/>
  <c r="M95" i="9"/>
  <c r="R95" i="9" s="1"/>
  <c r="M250" i="9"/>
  <c r="N250" i="9" s="1"/>
  <c r="M42" i="9"/>
  <c r="R42" i="9" s="1"/>
  <c r="V10" i="9"/>
  <c r="M248" i="9"/>
  <c r="R248" i="9" s="1"/>
  <c r="M322" i="9"/>
  <c r="N322" i="9" s="1"/>
  <c r="M59" i="9"/>
  <c r="R59" i="9" s="1"/>
  <c r="M97" i="9"/>
  <c r="R97" i="9" s="1"/>
  <c r="V7" i="9"/>
  <c r="M74" i="9"/>
  <c r="N74" i="9" s="1"/>
  <c r="M340" i="9"/>
  <c r="N340" i="9" s="1"/>
  <c r="M70" i="9"/>
  <c r="R70" i="9" s="1"/>
  <c r="M72" i="9"/>
  <c r="N72" i="9" s="1"/>
  <c r="M125" i="9"/>
  <c r="R125" i="9" s="1"/>
  <c r="M192" i="9"/>
  <c r="N192" i="9" s="1"/>
  <c r="M84" i="9"/>
  <c r="R84" i="9" s="1"/>
  <c r="M89" i="9"/>
  <c r="R89" i="9" s="1"/>
  <c r="M76" i="9"/>
  <c r="R76" i="9" s="1"/>
  <c r="V13" i="9"/>
  <c r="M39" i="9"/>
  <c r="N39" i="9" s="1"/>
  <c r="M338" i="9"/>
  <c r="R338" i="9" s="1"/>
  <c r="M111" i="9"/>
  <c r="R111" i="9" s="1"/>
  <c r="M62" i="9"/>
  <c r="N62" i="9" s="1"/>
  <c r="M158" i="9"/>
  <c r="N158" i="9" s="1"/>
  <c r="M255" i="9"/>
  <c r="N255" i="9" s="1"/>
  <c r="M98" i="9"/>
  <c r="N98" i="9" s="1"/>
  <c r="M281" i="9"/>
  <c r="N281" i="9" s="1"/>
  <c r="M205" i="9"/>
  <c r="N205" i="9" s="1"/>
  <c r="M177" i="9"/>
  <c r="R177" i="9" s="1"/>
  <c r="M52" i="9"/>
  <c r="N52" i="9" s="1"/>
  <c r="V14" i="9"/>
  <c r="M88" i="9"/>
  <c r="R88" i="9" s="1"/>
  <c r="M126" i="9"/>
  <c r="N126" i="9" s="1"/>
  <c r="M254" i="9"/>
  <c r="R254" i="9" s="1"/>
  <c r="M106" i="9"/>
  <c r="N106" i="9" s="1"/>
  <c r="M114" i="9"/>
  <c r="N114" i="9" s="1"/>
  <c r="M122" i="9"/>
  <c r="R122" i="9" s="1"/>
  <c r="M208" i="9"/>
  <c r="R208" i="9" s="1"/>
  <c r="V15" i="9"/>
  <c r="M199" i="9"/>
  <c r="N199" i="9" s="1"/>
  <c r="M336" i="9"/>
  <c r="R336" i="9" s="1"/>
  <c r="M92" i="9"/>
  <c r="R92" i="9" s="1"/>
  <c r="M86" i="9"/>
  <c r="R86" i="9" s="1"/>
  <c r="M90" i="9"/>
  <c r="N90" i="9" s="1"/>
  <c r="M230" i="9"/>
  <c r="N230" i="9" s="1"/>
  <c r="M325" i="9"/>
  <c r="R325" i="9" s="1"/>
  <c r="M182" i="9"/>
  <c r="N182" i="9" s="1"/>
  <c r="M149" i="9"/>
  <c r="N149" i="9" s="1"/>
  <c r="M237" i="9"/>
  <c r="N237" i="9" s="1"/>
  <c r="M110" i="9"/>
  <c r="N110" i="9" s="1"/>
  <c r="M156" i="9"/>
  <c r="R156" i="9" s="1"/>
  <c r="M96" i="9"/>
  <c r="N96" i="9" s="1"/>
  <c r="M246" i="9"/>
  <c r="R246" i="9" s="1"/>
  <c r="M296" i="9"/>
  <c r="N296" i="9" s="1"/>
  <c r="M257" i="9"/>
  <c r="N257" i="9" s="1"/>
  <c r="M30" i="9"/>
  <c r="N30" i="9" s="1"/>
  <c r="M154" i="9"/>
  <c r="R154" i="9" s="1"/>
  <c r="V9" i="9"/>
  <c r="M127" i="9"/>
  <c r="N127" i="9" s="1"/>
  <c r="M332" i="9"/>
  <c r="R332" i="9" s="1"/>
  <c r="M82" i="9"/>
  <c r="R82" i="9" s="1"/>
  <c r="M227" i="9"/>
  <c r="R227" i="9" s="1"/>
  <c r="V12" i="9"/>
  <c r="M146" i="9"/>
  <c r="N146" i="9" s="1"/>
  <c r="M207" i="9"/>
  <c r="R207" i="9" s="1"/>
  <c r="V20" i="9"/>
  <c r="M50" i="9"/>
  <c r="R50" i="9" s="1"/>
  <c r="M48" i="9"/>
  <c r="R48" i="9" s="1"/>
  <c r="M161" i="9"/>
  <c r="R161" i="9" s="1"/>
  <c r="M130" i="9"/>
  <c r="R130" i="9" s="1"/>
  <c r="M206" i="9"/>
  <c r="N206" i="9" s="1"/>
  <c r="M123" i="9"/>
  <c r="N123" i="9" s="1"/>
  <c r="M107" i="9"/>
  <c r="R107" i="9" s="1"/>
  <c r="V17" i="9"/>
  <c r="M256" i="9"/>
  <c r="R256" i="9" s="1"/>
  <c r="M295" i="9"/>
  <c r="R295" i="9" s="1"/>
  <c r="M138" i="9"/>
  <c r="N138" i="9" s="1"/>
  <c r="M287" i="9"/>
  <c r="N287" i="9" s="1"/>
  <c r="M40" i="9"/>
  <c r="R40" i="9" s="1"/>
  <c r="M34" i="9"/>
  <c r="R34" i="9" s="1"/>
  <c r="M339" i="9"/>
  <c r="R339" i="9" s="1"/>
  <c r="M236" i="9"/>
  <c r="R236" i="9" s="1"/>
  <c r="M218" i="9"/>
  <c r="N218" i="9" s="1"/>
  <c r="M301" i="9"/>
  <c r="N301" i="9" s="1"/>
  <c r="M282" i="9"/>
  <c r="R282" i="9" s="1"/>
  <c r="M270" i="9"/>
  <c r="N270" i="9" s="1"/>
  <c r="M173" i="9"/>
  <c r="R173" i="9" s="1"/>
  <c r="M147" i="9"/>
  <c r="N147" i="9" s="1"/>
  <c r="M244" i="9"/>
  <c r="N244" i="9" s="1"/>
  <c r="V2" i="9"/>
  <c r="M78" i="9"/>
  <c r="N78" i="9" s="1"/>
  <c r="M69" i="9"/>
  <c r="R69" i="9" s="1"/>
  <c r="M121" i="9"/>
  <c r="N121" i="9" s="1"/>
  <c r="M171" i="9"/>
  <c r="N171" i="9" s="1"/>
  <c r="M56" i="9"/>
  <c r="N56" i="9" s="1"/>
  <c r="M232" i="9"/>
  <c r="N232" i="9" s="1"/>
  <c r="M117" i="9"/>
  <c r="R117" i="9" s="1"/>
  <c r="M120" i="9"/>
  <c r="N120" i="9" s="1"/>
  <c r="M103" i="9"/>
  <c r="N103" i="9" s="1"/>
  <c r="M85" i="9"/>
  <c r="R85" i="9" s="1"/>
  <c r="M228" i="9"/>
  <c r="N228" i="9" s="1"/>
  <c r="M101" i="9"/>
  <c r="R101" i="9" s="1"/>
  <c r="M178" i="9"/>
  <c r="R178" i="9" s="1"/>
  <c r="M137" i="9"/>
  <c r="R137" i="9" s="1"/>
  <c r="M29" i="9"/>
  <c r="R29" i="9" s="1"/>
  <c r="M116" i="9"/>
  <c r="R116" i="9" s="1"/>
  <c r="M219" i="9"/>
  <c r="N219" i="9" s="1"/>
  <c r="M265" i="9"/>
  <c r="N265" i="9" s="1"/>
  <c r="M80" i="9"/>
  <c r="N80" i="9" s="1"/>
  <c r="V21" i="9"/>
  <c r="M213" i="9"/>
  <c r="N213" i="9" s="1"/>
  <c r="M315" i="9"/>
  <c r="N315" i="9" s="1"/>
  <c r="M184" i="9"/>
  <c r="N184" i="9" s="1"/>
  <c r="M193" i="9"/>
  <c r="N193" i="9" s="1"/>
  <c r="M202" i="9"/>
  <c r="R202" i="9" s="1"/>
  <c r="M93" i="9"/>
  <c r="R93" i="9" s="1"/>
  <c r="M288" i="9"/>
  <c r="R288" i="9" s="1"/>
  <c r="M164" i="9"/>
  <c r="N164" i="9" s="1"/>
  <c r="M64" i="9"/>
  <c r="R64" i="9" s="1"/>
  <c r="M258" i="9"/>
  <c r="N258" i="9" s="1"/>
  <c r="M58" i="9"/>
  <c r="R58" i="9" s="1"/>
  <c r="M37" i="9"/>
  <c r="N37" i="9" s="1"/>
  <c r="M108" i="9"/>
  <c r="R108" i="9" s="1"/>
  <c r="M163" i="9"/>
  <c r="N163" i="9" s="1"/>
  <c r="M167" i="9"/>
  <c r="R167" i="9" s="1"/>
  <c r="M217" i="9"/>
  <c r="R217" i="9" s="1"/>
  <c r="M25" i="9"/>
  <c r="R25" i="9" s="1"/>
  <c r="M55" i="9"/>
  <c r="R55" i="9" s="1"/>
  <c r="M329" i="9"/>
  <c r="N329" i="9" s="1"/>
  <c r="M169" i="9"/>
  <c r="N169" i="9" s="1"/>
  <c r="M313" i="9"/>
  <c r="R313" i="9" s="1"/>
  <c r="M305" i="9"/>
  <c r="R305" i="9" s="1"/>
  <c r="M247" i="9"/>
  <c r="N247" i="9" s="1"/>
  <c r="M261" i="9"/>
  <c r="R261" i="9" s="1"/>
  <c r="M32" i="9"/>
  <c r="N32" i="9" s="1"/>
  <c r="M183" i="9"/>
  <c r="N183" i="9" s="1"/>
  <c r="M102" i="9"/>
  <c r="R102" i="9" s="1"/>
  <c r="M104" i="9"/>
  <c r="R104" i="9" s="1"/>
  <c r="M293" i="9"/>
  <c r="N293" i="9" s="1"/>
  <c r="M285" i="9"/>
  <c r="N285" i="9" s="1"/>
  <c r="M67" i="9"/>
  <c r="N67" i="9" s="1"/>
  <c r="M330" i="9"/>
  <c r="R330" i="9" s="1"/>
  <c r="M212" i="9"/>
  <c r="R212" i="9" s="1"/>
  <c r="V19" i="9"/>
  <c r="M240" i="9"/>
  <c r="R240" i="9" s="1"/>
  <c r="M279" i="9"/>
  <c r="N279" i="9" s="1"/>
  <c r="M27" i="9"/>
  <c r="N27" i="9" s="1"/>
  <c r="M26" i="9"/>
  <c r="N26" i="9" s="1"/>
  <c r="M144" i="9"/>
  <c r="R144" i="9" s="1"/>
  <c r="M36" i="9"/>
  <c r="N36" i="9" s="1"/>
  <c r="M223" i="9"/>
  <c r="R223" i="9" s="1"/>
  <c r="M335" i="9"/>
  <c r="R335" i="9" s="1"/>
  <c r="M204" i="9"/>
  <c r="N204" i="9" s="1"/>
  <c r="M264" i="9"/>
  <c r="R264" i="9" s="1"/>
  <c r="M43" i="9"/>
  <c r="R43" i="9" s="1"/>
  <c r="M66" i="9"/>
  <c r="R66" i="9" s="1"/>
  <c r="V23" i="9"/>
  <c r="M262" i="9"/>
  <c r="R262" i="9" s="1"/>
  <c r="M284" i="9"/>
  <c r="R284" i="9" s="1"/>
  <c r="M298" i="9"/>
  <c r="R298" i="9" s="1"/>
  <c r="M210" i="9"/>
  <c r="R210" i="9" s="1"/>
  <c r="M249" i="9"/>
  <c r="R249" i="9" s="1"/>
  <c r="M303" i="9"/>
  <c r="R303" i="9" s="1"/>
  <c r="M109" i="9"/>
  <c r="N109" i="9" s="1"/>
  <c r="M131" i="9"/>
  <c r="R131" i="9" s="1"/>
  <c r="M266" i="9"/>
  <c r="N266" i="9" s="1"/>
  <c r="M314" i="9"/>
  <c r="R314" i="9" s="1"/>
  <c r="M175" i="9"/>
  <c r="R175" i="9" s="1"/>
  <c r="M297" i="9"/>
  <c r="N297" i="9" s="1"/>
  <c r="M115" i="9"/>
  <c r="R115" i="9" s="1"/>
  <c r="M23" i="9"/>
  <c r="N23" i="9" s="1"/>
  <c r="M224" i="9"/>
  <c r="R224" i="9" s="1"/>
  <c r="M49" i="9"/>
  <c r="R49" i="9" s="1"/>
  <c r="M31" i="9"/>
  <c r="R31" i="9" s="1"/>
  <c r="M65" i="9"/>
  <c r="N65" i="9" s="1"/>
  <c r="M165" i="9"/>
  <c r="R165" i="9" s="1"/>
  <c r="M81" i="9"/>
  <c r="R81" i="9" s="1"/>
  <c r="M337" i="9"/>
  <c r="R337" i="9" s="1"/>
  <c r="M46" i="9"/>
  <c r="N46" i="9" s="1"/>
  <c r="M222" i="9"/>
  <c r="R222" i="9" s="1"/>
  <c r="M308" i="9"/>
  <c r="R308" i="9" s="1"/>
  <c r="M242" i="9"/>
  <c r="N242" i="9" s="1"/>
  <c r="M245" i="9"/>
  <c r="N245" i="9" s="1"/>
  <c r="V22" i="9"/>
  <c r="M128" i="9"/>
  <c r="N128" i="9" s="1"/>
  <c r="M310" i="9"/>
  <c r="N310" i="9" s="1"/>
  <c r="M194" i="9"/>
  <c r="R194" i="9" s="1"/>
  <c r="M68" i="9"/>
  <c r="R68" i="9" s="1"/>
  <c r="M220" i="9"/>
  <c r="N220" i="9" s="1"/>
  <c r="M229" i="9"/>
  <c r="R229" i="9" s="1"/>
  <c r="M75" i="9"/>
  <c r="N75" i="9" s="1"/>
  <c r="M22" i="9"/>
  <c r="N22" i="9" s="1"/>
  <c r="M209" i="9"/>
  <c r="N209" i="9" s="1"/>
  <c r="M215" i="9"/>
  <c r="R215" i="9" s="1"/>
  <c r="M327" i="9"/>
  <c r="N327" i="9" s="1"/>
  <c r="M211" i="9"/>
  <c r="R211" i="9" s="1"/>
  <c r="M71" i="9"/>
  <c r="N71" i="9" s="1"/>
  <c r="M276" i="9"/>
  <c r="R276" i="9" s="1"/>
  <c r="M290" i="9"/>
  <c r="N290" i="9" s="1"/>
  <c r="M312" i="9"/>
  <c r="N312" i="9" s="1"/>
  <c r="M187" i="9"/>
  <c r="N187" i="9" s="1"/>
  <c r="M21" i="9"/>
  <c r="R21" i="9" s="1"/>
  <c r="M160" i="9"/>
  <c r="N160" i="9" s="1"/>
  <c r="M324" i="9"/>
  <c r="R324" i="9" s="1"/>
  <c r="M136" i="9"/>
  <c r="N136" i="9" s="1"/>
  <c r="M280" i="9"/>
  <c r="N280" i="9" s="1"/>
  <c r="M238" i="9"/>
  <c r="N238" i="9" s="1"/>
  <c r="M311" i="9"/>
  <c r="N311" i="9" s="1"/>
  <c r="M307" i="9"/>
  <c r="N307" i="9" s="1"/>
  <c r="M191" i="9"/>
  <c r="N191" i="9" s="1"/>
  <c r="M323" i="9"/>
  <c r="N323" i="9" s="1"/>
  <c r="M79" i="9"/>
  <c r="R79" i="9" s="1"/>
  <c r="M241" i="9"/>
  <c r="N241" i="9" s="1"/>
  <c r="M44" i="9"/>
  <c r="R44" i="9" s="1"/>
  <c r="M196" i="9"/>
  <c r="N196" i="9" s="1"/>
  <c r="M60" i="9"/>
  <c r="R60" i="9" s="1"/>
  <c r="M283" i="9"/>
  <c r="N283" i="9" s="1"/>
  <c r="M309" i="9"/>
  <c r="R309" i="9" s="1"/>
  <c r="M225" i="9"/>
  <c r="R225" i="9" s="1"/>
  <c r="M234" i="9"/>
  <c r="N234" i="9" s="1"/>
  <c r="M243" i="9"/>
  <c r="R243" i="9" s="1"/>
  <c r="M41" i="9"/>
  <c r="N41" i="9" s="1"/>
  <c r="M214" i="9"/>
  <c r="N214" i="9" s="1"/>
  <c r="M172" i="9"/>
  <c r="N172" i="9" s="1"/>
  <c r="V8" i="9"/>
  <c r="M129" i="9"/>
  <c r="R129" i="9" s="1"/>
  <c r="M277" i="9"/>
  <c r="R277" i="9" s="1"/>
  <c r="M139" i="9"/>
  <c r="R139" i="9" s="1"/>
  <c r="V18" i="9"/>
  <c r="M318" i="9"/>
  <c r="N318" i="9" s="1"/>
  <c r="M141" i="9"/>
  <c r="N141" i="9" s="1"/>
  <c r="M100" i="9"/>
  <c r="N100" i="9" s="1"/>
  <c r="M133" i="9"/>
  <c r="R133" i="9" s="1"/>
  <c r="M142" i="9"/>
  <c r="R142" i="9" s="1"/>
  <c r="M61" i="9"/>
  <c r="R61" i="9" s="1"/>
  <c r="M286" i="9"/>
  <c r="N286" i="9" s="1"/>
  <c r="M291" i="9"/>
  <c r="N291" i="9" s="1"/>
  <c r="M321" i="9"/>
  <c r="N321" i="9" s="1"/>
  <c r="M38" i="9"/>
  <c r="N38" i="9" s="1"/>
  <c r="M263" i="9"/>
  <c r="N263" i="9" s="1"/>
  <c r="M124" i="9"/>
  <c r="R124" i="9" s="1"/>
  <c r="M299" i="9"/>
  <c r="N299" i="9" s="1"/>
  <c r="M272" i="9"/>
  <c r="N272" i="9" s="1"/>
  <c r="V6" i="9"/>
  <c r="M181" i="9"/>
  <c r="N181" i="9" s="1"/>
  <c r="M155" i="9"/>
  <c r="R155" i="9" s="1"/>
  <c r="M73" i="9"/>
  <c r="N73" i="9" s="1"/>
  <c r="M274" i="9"/>
  <c r="R274" i="9" s="1"/>
  <c r="M113" i="9"/>
  <c r="R113" i="9" s="1"/>
  <c r="V5" i="9"/>
  <c r="M260" i="9"/>
  <c r="R260" i="9" s="1"/>
  <c r="V11" i="9"/>
  <c r="M179" i="9"/>
  <c r="N179" i="9" s="1"/>
  <c r="M188" i="9"/>
  <c r="N188" i="9" s="1"/>
  <c r="V3" i="9"/>
  <c r="M203" i="9"/>
  <c r="N203" i="9" s="1"/>
  <c r="M159" i="9"/>
  <c r="N159" i="9" s="1"/>
  <c r="M170" i="9"/>
  <c r="N170" i="9" s="1"/>
  <c r="M304" i="9"/>
  <c r="R304" i="9" s="1"/>
  <c r="M252" i="9"/>
  <c r="R252" i="9" s="1"/>
  <c r="M53" i="9"/>
  <c r="R53" i="9" s="1"/>
  <c r="M185" i="9"/>
  <c r="R185" i="9" s="1"/>
  <c r="M273" i="9"/>
  <c r="R273" i="9" s="1"/>
  <c r="V4" i="9"/>
  <c r="M77" i="9"/>
  <c r="N77" i="9" s="1"/>
  <c r="M166" i="9"/>
  <c r="N166" i="9" s="1"/>
  <c r="M341" i="9"/>
  <c r="N341" i="9" s="1"/>
  <c r="M197" i="9"/>
  <c r="R197" i="9" s="1"/>
  <c r="M300" i="9"/>
  <c r="R300" i="9" s="1"/>
  <c r="M140" i="9"/>
  <c r="R140" i="9" s="1"/>
  <c r="M235" i="9"/>
  <c r="R235" i="9" s="1"/>
  <c r="M195" i="9"/>
  <c r="R195" i="9" s="1"/>
  <c r="M148" i="9"/>
  <c r="N148" i="9" s="1"/>
  <c r="M292" i="9"/>
  <c r="R292" i="9" s="1"/>
  <c r="M317" i="9"/>
  <c r="N317" i="9" s="1"/>
  <c r="M145" i="9"/>
  <c r="N145" i="9" s="1"/>
  <c r="V16" i="9"/>
  <c r="M150" i="9"/>
  <c r="N150" i="9" s="1"/>
  <c r="M28" i="9"/>
  <c r="R28" i="9" s="1"/>
  <c r="M201" i="9"/>
  <c r="R201" i="9" s="1"/>
  <c r="M331" i="9"/>
  <c r="N331" i="9" s="1"/>
  <c r="M24" i="9"/>
  <c r="N24" i="9" s="1"/>
  <c r="M33" i="9"/>
  <c r="N33" i="9" s="1"/>
  <c r="M278" i="9"/>
  <c r="N278" i="9" s="1"/>
  <c r="M47" i="9"/>
  <c r="N47" i="9" s="1"/>
  <c r="M294" i="9"/>
  <c r="R294" i="9" s="1"/>
  <c r="M35" i="9"/>
  <c r="R35" i="9" s="1"/>
  <c r="M151" i="9"/>
  <c r="N151" i="9" s="1"/>
  <c r="M57" i="9"/>
  <c r="N57" i="9" s="1"/>
  <c r="E6" i="8"/>
  <c r="E9" i="8" s="1"/>
  <c r="E10" i="8" s="1"/>
  <c r="E5" i="5"/>
  <c r="E6" i="5"/>
  <c r="E9" i="5" s="1"/>
  <c r="E10" i="5" s="1"/>
  <c r="R280" i="3"/>
  <c r="R172" i="3"/>
  <c r="N172" i="3"/>
  <c r="R132" i="3"/>
  <c r="N132" i="3"/>
  <c r="N291" i="3"/>
  <c r="N111" i="3"/>
  <c r="R73" i="3"/>
  <c r="N73" i="3"/>
  <c r="R311" i="3"/>
  <c r="M237" i="13"/>
  <c r="M107" i="13"/>
  <c r="M94" i="13"/>
  <c r="M304" i="13"/>
  <c r="M100" i="13"/>
  <c r="M183" i="13"/>
  <c r="M200" i="13"/>
  <c r="V22" i="13"/>
  <c r="M33" i="13"/>
  <c r="M280" i="13"/>
  <c r="M288" i="13"/>
  <c r="M233" i="13"/>
  <c r="M322" i="13"/>
  <c r="M60" i="13"/>
  <c r="M308" i="13"/>
  <c r="M114" i="13"/>
  <c r="V19" i="13"/>
  <c r="M28" i="13"/>
  <c r="M23" i="13"/>
  <c r="M291" i="13"/>
  <c r="M295" i="13"/>
  <c r="M278" i="13"/>
  <c r="M235" i="13"/>
  <c r="M163" i="13"/>
  <c r="M187" i="13"/>
  <c r="M80" i="13"/>
  <c r="M202" i="13"/>
  <c r="M266" i="13"/>
  <c r="M101" i="13"/>
  <c r="M250" i="13"/>
  <c r="M293" i="13"/>
  <c r="M189" i="13"/>
  <c r="M82" i="13"/>
  <c r="M122" i="13"/>
  <c r="M146" i="13"/>
  <c r="M234" i="13"/>
  <c r="M127" i="13"/>
  <c r="M255" i="13"/>
  <c r="M68" i="13"/>
  <c r="M274" i="13"/>
  <c r="V25" i="13"/>
  <c r="M269" i="13"/>
  <c r="M176" i="13"/>
  <c r="M138" i="13"/>
  <c r="M109" i="13"/>
  <c r="M184" i="13"/>
  <c r="M130" i="13"/>
  <c r="M21" i="13"/>
  <c r="M249" i="13"/>
  <c r="M181" i="13"/>
  <c r="M315" i="13"/>
  <c r="M151" i="13"/>
  <c r="M168" i="13"/>
  <c r="M45" i="13"/>
  <c r="M75" i="13"/>
  <c r="M258" i="13"/>
  <c r="M313" i="13"/>
  <c r="M281" i="13"/>
  <c r="M244" i="13"/>
  <c r="M177" i="13"/>
  <c r="M292" i="13"/>
  <c r="M160" i="13"/>
  <c r="M144" i="13"/>
  <c r="V10" i="13"/>
  <c r="M49" i="13"/>
  <c r="M63" i="13"/>
  <c r="M87" i="13"/>
  <c r="M271" i="13"/>
  <c r="M307" i="13"/>
  <c r="V30" i="13"/>
  <c r="M196" i="13"/>
  <c r="M286" i="13"/>
  <c r="M140" i="13"/>
  <c r="M113" i="13"/>
  <c r="M86" i="13"/>
  <c r="M210" i="13"/>
  <c r="M26" i="13"/>
  <c r="M72" i="13"/>
  <c r="M25" i="13"/>
  <c r="M64" i="13"/>
  <c r="M267" i="13"/>
  <c r="M150" i="13"/>
  <c r="M27" i="13"/>
  <c r="M179" i="13"/>
  <c r="M166" i="13"/>
  <c r="M299" i="13"/>
  <c r="M224" i="13"/>
  <c r="M231" i="13"/>
  <c r="M300" i="13"/>
  <c r="M58" i="13"/>
  <c r="M143" i="13"/>
  <c r="V3" i="13"/>
  <c r="M22" i="13"/>
  <c r="M131" i="13"/>
  <c r="M223" i="13"/>
  <c r="M305" i="13"/>
  <c r="M118" i="13"/>
  <c r="M137" i="13"/>
  <c r="M246" i="13"/>
  <c r="M193" i="13"/>
  <c r="M98" i="13"/>
  <c r="M106" i="13"/>
  <c r="M124" i="13"/>
  <c r="M48" i="13"/>
  <c r="M90" i="13"/>
  <c r="M132" i="13"/>
  <c r="M134" i="13"/>
  <c r="M309" i="13"/>
  <c r="M323" i="13"/>
  <c r="V13" i="13"/>
  <c r="M46" i="13"/>
  <c r="M175" i="13"/>
  <c r="M263" i="13"/>
  <c r="M74" i="13"/>
  <c r="M316" i="13"/>
  <c r="M178" i="13"/>
  <c r="V28" i="13"/>
  <c r="V4" i="13"/>
  <c r="M227" i="13"/>
  <c r="M30" i="13"/>
  <c r="M303" i="13"/>
  <c r="M204" i="13"/>
  <c r="M287" i="13"/>
  <c r="M164" i="13"/>
  <c r="M47" i="13"/>
  <c r="M79" i="13"/>
  <c r="M99" i="13"/>
  <c r="M195" i="13"/>
  <c r="V29" i="13"/>
  <c r="M59" i="13"/>
  <c r="M172" i="13"/>
  <c r="M225" i="13"/>
  <c r="M136" i="13"/>
  <c r="V7" i="13"/>
  <c r="M311" i="13"/>
  <c r="M104" i="13"/>
  <c r="M294" i="13"/>
  <c r="M259" i="13"/>
  <c r="V17" i="13"/>
  <c r="M324" i="13"/>
  <c r="M253" i="13"/>
  <c r="M161" i="13"/>
  <c r="M241" i="13"/>
  <c r="V5" i="13"/>
  <c r="M67" i="13"/>
  <c r="M148" i="13"/>
  <c r="M110" i="13"/>
  <c r="M42" i="13"/>
  <c r="M91" i="13"/>
  <c r="M37" i="13"/>
  <c r="M211" i="13"/>
  <c r="M276" i="13"/>
  <c r="M62" i="13"/>
  <c r="M245" i="13"/>
  <c r="M212" i="13"/>
  <c r="M93" i="13"/>
  <c r="M50" i="13"/>
  <c r="M41" i="13"/>
  <c r="M203" i="13"/>
  <c r="M112" i="13"/>
  <c r="M285" i="13"/>
  <c r="M153" i="13"/>
  <c r="M92" i="13"/>
  <c r="V18" i="13"/>
  <c r="M317" i="13"/>
  <c r="M318" i="13"/>
  <c r="M194" i="13"/>
  <c r="M282" i="13"/>
  <c r="M24" i="13"/>
  <c r="M247" i="13"/>
  <c r="M77" i="13"/>
  <c r="M302" i="13"/>
  <c r="M219" i="13"/>
  <c r="M102" i="13"/>
  <c r="V16" i="13"/>
  <c r="M108" i="13"/>
  <c r="M208" i="13"/>
  <c r="M216" i="13"/>
  <c r="M52" i="13"/>
  <c r="M268" i="13"/>
  <c r="V24" i="13"/>
  <c r="M329" i="13"/>
  <c r="M53" i="13"/>
  <c r="M167" i="13"/>
  <c r="M254" i="13"/>
  <c r="M54" i="13"/>
  <c r="M96" i="13"/>
  <c r="M232" i="13"/>
  <c r="M85" i="13"/>
  <c r="M117" i="13"/>
  <c r="M145" i="13"/>
  <c r="M155" i="13"/>
  <c r="M265" i="13"/>
  <c r="M61" i="13"/>
  <c r="M325" i="13"/>
  <c r="M215" i="13"/>
  <c r="M197" i="13"/>
  <c r="M38" i="13"/>
  <c r="M71" i="13"/>
  <c r="M43" i="13"/>
  <c r="M298" i="13"/>
  <c r="M97" i="13"/>
  <c r="M260" i="13"/>
  <c r="M44" i="13"/>
  <c r="M149" i="13"/>
  <c r="M156" i="13"/>
  <c r="M111" i="13"/>
  <c r="M289" i="13"/>
  <c r="M135" i="13"/>
  <c r="M70" i="13"/>
  <c r="M214" i="13"/>
  <c r="M169" i="13"/>
  <c r="M236" i="13"/>
  <c r="M185" i="13"/>
  <c r="M191" i="13"/>
  <c r="M326" i="13"/>
  <c r="M283" i="13"/>
  <c r="M55" i="13"/>
  <c r="M81" i="13"/>
  <c r="M207" i="13"/>
  <c r="M152" i="13"/>
  <c r="V6" i="13"/>
  <c r="M284" i="13"/>
  <c r="M34" i="13"/>
  <c r="M328" i="13"/>
  <c r="M251" i="13"/>
  <c r="M252" i="13"/>
  <c r="M162" i="13"/>
  <c r="V20" i="13"/>
  <c r="V26" i="13"/>
  <c r="M199" i="13"/>
  <c r="M296" i="13"/>
  <c r="M116" i="13"/>
  <c r="M126" i="13"/>
  <c r="M205" i="13"/>
  <c r="M76" i="13"/>
  <c r="M273" i="13"/>
  <c r="M133" i="13"/>
  <c r="M121" i="13"/>
  <c r="M320" i="13"/>
  <c r="M39" i="13"/>
  <c r="V8" i="13"/>
  <c r="M201" i="13"/>
  <c r="M120" i="13"/>
  <c r="M186" i="13"/>
  <c r="M321" i="13"/>
  <c r="M103" i="13"/>
  <c r="M279" i="13"/>
  <c r="M198" i="13"/>
  <c r="M256" i="13"/>
  <c r="M275" i="13"/>
  <c r="M125" i="13"/>
  <c r="M218" i="13"/>
  <c r="M147" i="13"/>
  <c r="M243" i="13"/>
  <c r="M221" i="13"/>
  <c r="V9" i="13"/>
  <c r="M182" i="13"/>
  <c r="M84" i="13"/>
  <c r="V14" i="13"/>
  <c r="M32" i="13"/>
  <c r="M327" i="13"/>
  <c r="M170" i="13"/>
  <c r="M277" i="13"/>
  <c r="M264" i="13"/>
  <c r="M220" i="13"/>
  <c r="M206" i="13"/>
  <c r="M306" i="13"/>
  <c r="M129" i="13"/>
  <c r="M297" i="13"/>
  <c r="V12" i="13"/>
  <c r="M230" i="13"/>
  <c r="M36" i="13"/>
  <c r="M312" i="13"/>
  <c r="M159" i="13"/>
  <c r="M95" i="13"/>
  <c r="M240" i="13"/>
  <c r="M222" i="13"/>
  <c r="V11" i="13"/>
  <c r="M272" i="13"/>
  <c r="M165" i="13"/>
  <c r="M238" i="13"/>
  <c r="M330" i="13"/>
  <c r="M123" i="13"/>
  <c r="V21" i="13"/>
  <c r="M301" i="13"/>
  <c r="M242" i="13"/>
  <c r="M139" i="13"/>
  <c r="M51" i="13"/>
  <c r="V15" i="13"/>
  <c r="M226" i="13"/>
  <c r="M270" i="13"/>
  <c r="M188" i="13"/>
  <c r="M128" i="13"/>
  <c r="M228" i="13"/>
  <c r="M192" i="13"/>
  <c r="M171" i="13"/>
  <c r="M248" i="13"/>
  <c r="M257" i="13"/>
  <c r="V23" i="13"/>
  <c r="M229" i="13"/>
  <c r="M157" i="13"/>
  <c r="M65" i="13"/>
  <c r="M31" i="13"/>
  <c r="M56" i="13"/>
  <c r="M29" i="13"/>
  <c r="M83" i="13"/>
  <c r="M209" i="13"/>
  <c r="M154" i="13"/>
  <c r="M88" i="13"/>
  <c r="M239" i="13"/>
  <c r="M141" i="13"/>
  <c r="M217" i="13"/>
  <c r="M78" i="13"/>
  <c r="M105" i="13"/>
  <c r="M115" i="13"/>
  <c r="M262" i="13"/>
  <c r="M89" i="13"/>
  <c r="M158" i="13"/>
  <c r="M69" i="13"/>
  <c r="M119" i="13"/>
  <c r="V2" i="13"/>
  <c r="M213" i="13"/>
  <c r="M261" i="13"/>
  <c r="M40" i="13"/>
  <c r="M142" i="13"/>
  <c r="M173" i="13"/>
  <c r="M319" i="13"/>
  <c r="M290" i="13"/>
  <c r="M314" i="13"/>
  <c r="M310" i="13"/>
  <c r="M57" i="13"/>
  <c r="M174" i="13"/>
  <c r="M190" i="13"/>
  <c r="M180" i="13"/>
  <c r="V27" i="13"/>
  <c r="M66" i="13"/>
  <c r="M35" i="13"/>
  <c r="M73" i="13"/>
  <c r="R261" i="3"/>
  <c r="N261" i="3"/>
  <c r="R126" i="3"/>
  <c r="N126" i="3"/>
  <c r="R249" i="3"/>
  <c r="N249" i="3"/>
  <c r="R189" i="3"/>
  <c r="N189" i="3"/>
  <c r="N88" i="3"/>
  <c r="N159" i="3"/>
  <c r="R159" i="3"/>
  <c r="N237" i="3"/>
  <c r="R129" i="3"/>
  <c r="N210" i="3"/>
  <c r="R210" i="3"/>
  <c r="N21" i="3"/>
  <c r="R21" i="3"/>
  <c r="R39" i="3"/>
  <c r="N39" i="3"/>
  <c r="N235" i="3"/>
  <c r="R235" i="3"/>
  <c r="N43" i="3"/>
  <c r="R43" i="3"/>
  <c r="R53" i="3"/>
  <c r="R114" i="3"/>
  <c r="N114" i="3"/>
  <c r="R173" i="3"/>
  <c r="N173" i="3"/>
  <c r="N254" i="3"/>
  <c r="N24" i="3"/>
  <c r="R24" i="3"/>
  <c r="R324" i="3"/>
  <c r="N324" i="3"/>
  <c r="N133" i="3"/>
  <c r="R133" i="3"/>
  <c r="R183" i="3"/>
  <c r="N299" i="3"/>
  <c r="R46" i="3"/>
  <c r="R182" i="3"/>
  <c r="N125" i="3" l="1"/>
  <c r="R108" i="3"/>
  <c r="N322" i="3"/>
  <c r="R202" i="3"/>
  <c r="R137" i="3"/>
  <c r="R220" i="3"/>
  <c r="R248" i="3"/>
  <c r="N309" i="3"/>
  <c r="R44" i="3"/>
  <c r="R138" i="3"/>
  <c r="N224" i="3"/>
  <c r="N246" i="3"/>
  <c r="R244" i="3"/>
  <c r="R68" i="3"/>
  <c r="N103" i="3"/>
  <c r="R322" i="9"/>
  <c r="N139" i="3"/>
  <c r="N271" i="3"/>
  <c r="R208" i="3"/>
  <c r="R59" i="3"/>
  <c r="R85" i="3"/>
  <c r="N170" i="3"/>
  <c r="N70" i="3"/>
  <c r="N326" i="3"/>
  <c r="N111" i="9"/>
  <c r="N109" i="3"/>
  <c r="N208" i="9"/>
  <c r="R225" i="3"/>
  <c r="N286" i="3"/>
  <c r="R296" i="9"/>
  <c r="N51" i="3"/>
  <c r="R227" i="3"/>
  <c r="R297" i="3"/>
  <c r="N40" i="3"/>
  <c r="R280" i="9"/>
  <c r="N178" i="3"/>
  <c r="N125" i="9"/>
  <c r="N325" i="9"/>
  <c r="R30" i="3"/>
  <c r="R33" i="3"/>
  <c r="N193" i="3"/>
  <c r="R152" i="3"/>
  <c r="N265" i="3"/>
  <c r="N44" i="9"/>
  <c r="R86" i="3"/>
  <c r="R78" i="3"/>
  <c r="R112" i="9"/>
  <c r="N154" i="3"/>
  <c r="N330" i="9"/>
  <c r="R242" i="9"/>
  <c r="R66" i="3"/>
  <c r="N263" i="3"/>
  <c r="R131" i="3"/>
  <c r="N31" i="9"/>
  <c r="N221" i="9"/>
  <c r="R253" i="9"/>
  <c r="N294" i="9"/>
  <c r="R152" i="9"/>
  <c r="R61" i="3"/>
  <c r="R71" i="3"/>
  <c r="R328" i="9"/>
  <c r="R270" i="9"/>
  <c r="R195" i="3"/>
  <c r="N261" i="9"/>
  <c r="N222" i="3"/>
  <c r="R175" i="3"/>
  <c r="R56" i="3"/>
  <c r="R124" i="3"/>
  <c r="N301" i="3"/>
  <c r="N255" i="3"/>
  <c r="N216" i="3"/>
  <c r="N36" i="3"/>
  <c r="R136" i="3"/>
  <c r="R27" i="3"/>
  <c r="N200" i="3"/>
  <c r="N273" i="3"/>
  <c r="N276" i="9"/>
  <c r="N227" i="9"/>
  <c r="R49" i="3"/>
  <c r="N113" i="3"/>
  <c r="N281" i="3"/>
  <c r="R318" i="9"/>
  <c r="N197" i="3"/>
  <c r="R292" i="3"/>
  <c r="R266" i="9"/>
  <c r="R212" i="3"/>
  <c r="N140" i="9"/>
  <c r="N262" i="9"/>
  <c r="R75" i="3"/>
  <c r="N247" i="3"/>
  <c r="R293" i="3"/>
  <c r="N229" i="9"/>
  <c r="N50" i="3"/>
  <c r="R36" i="9"/>
  <c r="N321" i="3"/>
  <c r="N271" i="9"/>
  <c r="N282" i="9"/>
  <c r="R120" i="3"/>
  <c r="R41" i="9"/>
  <c r="N223" i="3"/>
  <c r="N191" i="3"/>
  <c r="R287" i="9"/>
  <c r="N177" i="3"/>
  <c r="N157" i="3"/>
  <c r="R100" i="3"/>
  <c r="R198" i="3"/>
  <c r="R214" i="3"/>
  <c r="N161" i="9"/>
  <c r="R194" i="3"/>
  <c r="R63" i="9"/>
  <c r="R266" i="3"/>
  <c r="R65" i="9"/>
  <c r="R52" i="9"/>
  <c r="N89" i="3"/>
  <c r="R276" i="3"/>
  <c r="N196" i="3"/>
  <c r="R95" i="3"/>
  <c r="R278" i="3"/>
  <c r="R215" i="3"/>
  <c r="R262" i="3"/>
  <c r="R199" i="9"/>
  <c r="R307" i="3"/>
  <c r="N176" i="9"/>
  <c r="N146" i="3"/>
  <c r="R38" i="9"/>
  <c r="N330" i="3"/>
  <c r="R288" i="3"/>
  <c r="N148" i="3"/>
  <c r="N226" i="9"/>
  <c r="N314" i="9"/>
  <c r="R242" i="3"/>
  <c r="R319" i="3"/>
  <c r="N320" i="3"/>
  <c r="N157" i="9"/>
  <c r="N40" i="9"/>
  <c r="R303" i="3"/>
  <c r="R296" i="3"/>
  <c r="R87" i="9"/>
  <c r="R289" i="3"/>
  <c r="N59" i="9"/>
  <c r="R182" i="9"/>
  <c r="R62" i="9"/>
  <c r="R99" i="3"/>
  <c r="R150" i="3"/>
  <c r="N107" i="3"/>
  <c r="N259" i="3"/>
  <c r="R134" i="3"/>
  <c r="N275" i="3"/>
  <c r="N92" i="3"/>
  <c r="N63" i="3"/>
  <c r="N121" i="3"/>
  <c r="R147" i="9"/>
  <c r="N204" i="3"/>
  <c r="R72" i="3"/>
  <c r="N141" i="3"/>
  <c r="N123" i="3"/>
  <c r="N64" i="3"/>
  <c r="N88" i="9"/>
  <c r="R142" i="3"/>
  <c r="R231" i="9"/>
  <c r="N102" i="3"/>
  <c r="R269" i="3"/>
  <c r="R162" i="3"/>
  <c r="R275" i="9"/>
  <c r="N28" i="3"/>
  <c r="N231" i="3"/>
  <c r="R96" i="3"/>
  <c r="R329" i="3"/>
  <c r="R166" i="3"/>
  <c r="N267" i="3"/>
  <c r="R30" i="9"/>
  <c r="R196" i="9"/>
  <c r="R149" i="9"/>
  <c r="N195" i="9"/>
  <c r="N235" i="9"/>
  <c r="N34" i="9"/>
  <c r="R118" i="9"/>
  <c r="N132" i="9"/>
  <c r="R294" i="3"/>
  <c r="N239" i="3"/>
  <c r="R333" i="9"/>
  <c r="N212" i="9"/>
  <c r="N80" i="3"/>
  <c r="N112" i="3"/>
  <c r="N110" i="3"/>
  <c r="R140" i="3"/>
  <c r="N284" i="3"/>
  <c r="N267" i="9"/>
  <c r="N258" i="3"/>
  <c r="R323" i="3"/>
  <c r="N211" i="3"/>
  <c r="N256" i="3"/>
  <c r="R305" i="3"/>
  <c r="R94" i="3"/>
  <c r="N97" i="9"/>
  <c r="R214" i="9"/>
  <c r="R146" i="9"/>
  <c r="N174" i="9"/>
  <c r="R56" i="9"/>
  <c r="R116" i="3"/>
  <c r="N316" i="3"/>
  <c r="N135" i="3"/>
  <c r="R117" i="3"/>
  <c r="R238" i="9"/>
  <c r="N284" i="9"/>
  <c r="N245" i="3"/>
  <c r="N74" i="3"/>
  <c r="N279" i="3"/>
  <c r="R31" i="3"/>
  <c r="N250" i="3"/>
  <c r="R192" i="9"/>
  <c r="N173" i="9"/>
  <c r="R206" i="9"/>
  <c r="N223" i="9"/>
  <c r="R141" i="9"/>
  <c r="R187" i="3"/>
  <c r="R75" i="9"/>
  <c r="R32" i="9"/>
  <c r="N35" i="9"/>
  <c r="N84" i="9"/>
  <c r="R334" i="9"/>
  <c r="R104" i="3"/>
  <c r="R105" i="3"/>
  <c r="N221" i="3"/>
  <c r="R312" i="3"/>
  <c r="N160" i="3"/>
  <c r="N76" i="3"/>
  <c r="R236" i="3"/>
  <c r="N22" i="3"/>
  <c r="R145" i="3"/>
  <c r="R207" i="3"/>
  <c r="N272" i="3"/>
  <c r="N218" i="3"/>
  <c r="N98" i="3"/>
  <c r="N209" i="3"/>
  <c r="N240" i="3"/>
  <c r="R300" i="3"/>
  <c r="R310" i="3"/>
  <c r="R130" i="3"/>
  <c r="N155" i="3"/>
  <c r="R229" i="3"/>
  <c r="N130" i="9"/>
  <c r="N298" i="3"/>
  <c r="R295" i="3"/>
  <c r="R232" i="3"/>
  <c r="N188" i="3"/>
  <c r="N82" i="3"/>
  <c r="R206" i="3"/>
  <c r="R41" i="3"/>
  <c r="R185" i="3"/>
  <c r="N52" i="3"/>
  <c r="R327" i="3"/>
  <c r="N79" i="3"/>
  <c r="R308" i="3"/>
  <c r="N184" i="3"/>
  <c r="R213" i="3"/>
  <c r="N97" i="3"/>
  <c r="N304" i="3"/>
  <c r="R93" i="3"/>
  <c r="R251" i="3"/>
  <c r="R274" i="3"/>
  <c r="R268" i="9"/>
  <c r="R181" i="3"/>
  <c r="R290" i="3"/>
  <c r="R34" i="3"/>
  <c r="R201" i="3"/>
  <c r="N253" i="3"/>
  <c r="R164" i="3"/>
  <c r="N313" i="3"/>
  <c r="N106" i="3"/>
  <c r="R268" i="3"/>
  <c r="R119" i="3"/>
  <c r="N226" i="3"/>
  <c r="R169" i="3"/>
  <c r="R23" i="3"/>
  <c r="N143" i="3"/>
  <c r="R69" i="3"/>
  <c r="R47" i="3"/>
  <c r="N122" i="3"/>
  <c r="N58" i="3"/>
  <c r="N318" i="3"/>
  <c r="N147" i="3"/>
  <c r="N264" i="9"/>
  <c r="R101" i="3"/>
  <c r="R37" i="3"/>
  <c r="N165" i="3"/>
  <c r="N283" i="3"/>
  <c r="R127" i="9"/>
  <c r="N306" i="3"/>
  <c r="N171" i="3"/>
  <c r="R90" i="3"/>
  <c r="N273" i="9"/>
  <c r="R290" i="9"/>
  <c r="R23" i="9"/>
  <c r="R199" i="3"/>
  <c r="N260" i="3"/>
  <c r="R245" i="9"/>
  <c r="R118" i="3"/>
  <c r="N77" i="3"/>
  <c r="R287" i="3"/>
  <c r="N190" i="3"/>
  <c r="N186" i="3"/>
  <c r="N144" i="3"/>
  <c r="N87" i="3"/>
  <c r="R94" i="9"/>
  <c r="R105" i="9"/>
  <c r="N32" i="3"/>
  <c r="N154" i="9"/>
  <c r="R57" i="3"/>
  <c r="N180" i="3"/>
  <c r="N48" i="3"/>
  <c r="R45" i="3"/>
  <c r="N282" i="3"/>
  <c r="R325" i="3"/>
  <c r="N115" i="3"/>
  <c r="N26" i="3"/>
  <c r="R277" i="3"/>
  <c r="R270" i="3"/>
  <c r="N240" i="9"/>
  <c r="N91" i="3"/>
  <c r="N168" i="3"/>
  <c r="R35" i="3"/>
  <c r="N151" i="3"/>
  <c r="R153" i="3"/>
  <c r="N89" i="9"/>
  <c r="N139" i="9"/>
  <c r="R114" i="9"/>
  <c r="N81" i="3"/>
  <c r="N241" i="3"/>
  <c r="R238" i="3"/>
  <c r="N91" i="9"/>
  <c r="R65" i="3"/>
  <c r="N29" i="3"/>
  <c r="N167" i="3"/>
  <c r="N127" i="3"/>
  <c r="N25" i="3"/>
  <c r="N197" i="9"/>
  <c r="R205" i="9"/>
  <c r="N228" i="3"/>
  <c r="R264" i="3"/>
  <c r="R161" i="3"/>
  <c r="N68" i="9"/>
  <c r="N119" i="9"/>
  <c r="R230" i="3"/>
  <c r="N85" i="9"/>
  <c r="U23" i="5"/>
  <c r="R286" i="9"/>
  <c r="N66" i="9"/>
  <c r="N179" i="3"/>
  <c r="R174" i="3"/>
  <c r="R90" i="9"/>
  <c r="N186" i="9"/>
  <c r="R67" i="3"/>
  <c r="N305" i="9"/>
  <c r="U4" i="5"/>
  <c r="R252" i="3"/>
  <c r="N222" i="9"/>
  <c r="R158" i="3"/>
  <c r="R192" i="3"/>
  <c r="N189" i="9"/>
  <c r="N332" i="9"/>
  <c r="R203" i="3"/>
  <c r="R149" i="3"/>
  <c r="U20" i="5"/>
  <c r="R314" i="3"/>
  <c r="R205" i="3"/>
  <c r="N243" i="3"/>
  <c r="R143" i="9"/>
  <c r="N295" i="9"/>
  <c r="R301" i="9"/>
  <c r="N257" i="3"/>
  <c r="R176" i="3"/>
  <c r="N317" i="3"/>
  <c r="N285" i="3"/>
  <c r="R60" i="3"/>
  <c r="R217" i="3"/>
  <c r="N55" i="3"/>
  <c r="R315" i="3"/>
  <c r="R128" i="3"/>
  <c r="N308" i="9"/>
  <c r="N328" i="3"/>
  <c r="N200" i="9"/>
  <c r="N84" i="3"/>
  <c r="R156" i="3"/>
  <c r="N300" i="9"/>
  <c r="N248" i="9"/>
  <c r="N144" i="9"/>
  <c r="N233" i="3"/>
  <c r="N178" i="9"/>
  <c r="R219" i="3"/>
  <c r="R302" i="3"/>
  <c r="N234" i="3"/>
  <c r="R83" i="3"/>
  <c r="R241" i="9"/>
  <c r="R247" i="9"/>
  <c r="R180" i="9"/>
  <c r="N43" i="9"/>
  <c r="U12" i="5"/>
  <c r="R285" i="9"/>
  <c r="N211" i="9"/>
  <c r="R244" i="9"/>
  <c r="R289" i="9"/>
  <c r="N61" i="9"/>
  <c r="N163" i="3"/>
  <c r="N86" i="9"/>
  <c r="R145" i="9"/>
  <c r="N54" i="3"/>
  <c r="R38" i="3"/>
  <c r="R39" i="9"/>
  <c r="N83" i="9"/>
  <c r="R109" i="9"/>
  <c r="N324" i="9"/>
  <c r="R327" i="9"/>
  <c r="N48" i="9"/>
  <c r="N134" i="9"/>
  <c r="R163" i="9"/>
  <c r="N69" i="9"/>
  <c r="N239" i="9"/>
  <c r="R26" i="9"/>
  <c r="R96" i="9"/>
  <c r="N79" i="9"/>
  <c r="N62" i="3"/>
  <c r="R234" i="9"/>
  <c r="N224" i="9"/>
  <c r="N70" i="9"/>
  <c r="N93" i="9"/>
  <c r="R78" i="9"/>
  <c r="N42" i="3"/>
  <c r="R326" i="9"/>
  <c r="R281" i="9"/>
  <c r="R265" i="9"/>
  <c r="N64" i="9"/>
  <c r="R54" i="9"/>
  <c r="R306" i="9"/>
  <c r="R184" i="9"/>
  <c r="R297" i="9"/>
  <c r="R57" i="9"/>
  <c r="N207" i="9"/>
  <c r="R148" i="9"/>
  <c r="N107" i="9"/>
  <c r="R283" i="9"/>
  <c r="R187" i="9"/>
  <c r="R237" i="9"/>
  <c r="R126" i="9"/>
  <c r="R255" i="9"/>
  <c r="N102" i="9"/>
  <c r="R209" i="9"/>
  <c r="R128" i="9"/>
  <c r="R307" i="9"/>
  <c r="R204" i="9"/>
  <c r="N133" i="9"/>
  <c r="N336" i="9"/>
  <c r="N81" i="9"/>
  <c r="N319" i="9"/>
  <c r="R153" i="9"/>
  <c r="N95" i="9"/>
  <c r="N210" i="9"/>
  <c r="N117" i="9"/>
  <c r="N29" i="9"/>
  <c r="N335" i="9"/>
  <c r="K42" i="8"/>
  <c r="P42" i="8" s="1"/>
  <c r="N216" i="9"/>
  <c r="R158" i="9"/>
  <c r="R278" i="9"/>
  <c r="N58" i="9"/>
  <c r="R228" i="9"/>
  <c r="N92" i="9"/>
  <c r="R250" i="9"/>
  <c r="N201" i="9"/>
  <c r="U22" i="8"/>
  <c r="K26" i="8"/>
  <c r="P26" i="8" s="1"/>
  <c r="R169" i="9"/>
  <c r="K30" i="8"/>
  <c r="L30" i="8" s="1"/>
  <c r="K24" i="8"/>
  <c r="P24" i="8" s="1"/>
  <c r="N104" i="9"/>
  <c r="N337" i="9"/>
  <c r="R123" i="9"/>
  <c r="U15" i="8"/>
  <c r="N309" i="9"/>
  <c r="R183" i="9"/>
  <c r="U18" i="8"/>
  <c r="R198" i="9"/>
  <c r="U2" i="8"/>
  <c r="N217" i="9"/>
  <c r="K26" i="5"/>
  <c r="L26" i="5" s="1"/>
  <c r="N155" i="9"/>
  <c r="R331" i="9"/>
  <c r="N101" i="9"/>
  <c r="R293" i="9"/>
  <c r="K33" i="5"/>
  <c r="L33" i="5" s="1"/>
  <c r="U25" i="5"/>
  <c r="U5" i="5"/>
  <c r="U18" i="5"/>
  <c r="N277" i="9"/>
  <c r="N225" i="9"/>
  <c r="R317" i="9"/>
  <c r="R340" i="9"/>
  <c r="K42" i="5"/>
  <c r="P42" i="5" s="1"/>
  <c r="U6" i="5"/>
  <c r="K24" i="5"/>
  <c r="P24" i="5" s="1"/>
  <c r="U33" i="5"/>
  <c r="N194" i="9"/>
  <c r="N108" i="9"/>
  <c r="R219" i="9"/>
  <c r="R103" i="9"/>
  <c r="N156" i="9"/>
  <c r="N50" i="9"/>
  <c r="K28" i="5"/>
  <c r="P28" i="5" s="1"/>
  <c r="K39" i="5"/>
  <c r="P39" i="5" s="1"/>
  <c r="U32" i="5"/>
  <c r="U34" i="5"/>
  <c r="N313" i="9"/>
  <c r="R218" i="9"/>
  <c r="N303" i="9"/>
  <c r="K29" i="5"/>
  <c r="P29" i="5" s="1"/>
  <c r="R27" i="9"/>
  <c r="R51" i="9"/>
  <c r="R341" i="9"/>
  <c r="R106" i="9"/>
  <c r="K25" i="5"/>
  <c r="L25" i="5" s="1"/>
  <c r="U30" i="5"/>
  <c r="K37" i="5"/>
  <c r="P37" i="5" s="1"/>
  <c r="N42" i="9"/>
  <c r="K23" i="5"/>
  <c r="P23" i="5" s="1"/>
  <c r="K38" i="5"/>
  <c r="L38" i="5" s="1"/>
  <c r="U2" i="5"/>
  <c r="R323" i="9"/>
  <c r="R46" i="9"/>
  <c r="N256" i="9"/>
  <c r="N304" i="9"/>
  <c r="R272" i="9"/>
  <c r="R269" i="9"/>
  <c r="U36" i="5"/>
  <c r="K21" i="5"/>
  <c r="L21" i="5" s="1"/>
  <c r="U14" i="5"/>
  <c r="K34" i="5"/>
  <c r="L34" i="5" s="1"/>
  <c r="R160" i="9"/>
  <c r="N259" i="9"/>
  <c r="N202" i="9"/>
  <c r="U31" i="5"/>
  <c r="U19" i="5"/>
  <c r="U13" i="5"/>
  <c r="N260" i="9"/>
  <c r="R321" i="9"/>
  <c r="R164" i="9"/>
  <c r="N122" i="9"/>
  <c r="R171" i="9"/>
  <c r="R135" i="9"/>
  <c r="U9" i="8"/>
  <c r="K35" i="8"/>
  <c r="P35" i="8" s="1"/>
  <c r="N320" i="9"/>
  <c r="K44" i="8"/>
  <c r="L44" i="8" s="1"/>
  <c r="U8" i="8"/>
  <c r="U6" i="8"/>
  <c r="U36" i="8"/>
  <c r="U20" i="8"/>
  <c r="K46" i="8"/>
  <c r="L46" i="8" s="1"/>
  <c r="U34" i="8"/>
  <c r="K40" i="8"/>
  <c r="P40" i="8" s="1"/>
  <c r="R279" i="9"/>
  <c r="N215" i="9"/>
  <c r="R24" i="9"/>
  <c r="N254" i="9"/>
  <c r="N292" i="9"/>
  <c r="R45" i="9"/>
  <c r="K51" i="8"/>
  <c r="L51" i="8" s="1"/>
  <c r="K21" i="8"/>
  <c r="P21" i="8" s="1"/>
  <c r="K34" i="8"/>
  <c r="P34" i="8" s="1"/>
  <c r="U23" i="8"/>
  <c r="K37" i="8"/>
  <c r="L37" i="8" s="1"/>
  <c r="K36" i="8"/>
  <c r="P36" i="8" s="1"/>
  <c r="U11" i="8"/>
  <c r="K32" i="8"/>
  <c r="L32" i="8" s="1"/>
  <c r="K41" i="8"/>
  <c r="L41" i="8" s="1"/>
  <c r="R98" i="9"/>
  <c r="N233" i="9"/>
  <c r="N249" i="9"/>
  <c r="N142" i="9"/>
  <c r="N21" i="9"/>
  <c r="R310" i="9"/>
  <c r="N76" i="9"/>
  <c r="N116" i="9"/>
  <c r="U29" i="8"/>
  <c r="R74" i="9"/>
  <c r="U24" i="8"/>
  <c r="K52" i="8"/>
  <c r="P52" i="8" s="1"/>
  <c r="U21" i="8"/>
  <c r="U35" i="8"/>
  <c r="K43" i="8"/>
  <c r="P43" i="8" s="1"/>
  <c r="K48" i="8"/>
  <c r="L48" i="8" s="1"/>
  <c r="U3" i="8"/>
  <c r="K25" i="8"/>
  <c r="P25" i="8" s="1"/>
  <c r="K47" i="8"/>
  <c r="L47" i="8" s="1"/>
  <c r="N115" i="9"/>
  <c r="R193" i="9"/>
  <c r="N251" i="9"/>
  <c r="U14" i="8"/>
  <c r="K50" i="8"/>
  <c r="L50" i="8" s="1"/>
  <c r="U30" i="8"/>
  <c r="K27" i="8"/>
  <c r="L27" i="8" s="1"/>
  <c r="U28" i="8"/>
  <c r="U27" i="8"/>
  <c r="U10" i="8"/>
  <c r="K22" i="8"/>
  <c r="P22" i="8" s="1"/>
  <c r="K49" i="8"/>
  <c r="L49" i="8" s="1"/>
  <c r="U33" i="8"/>
  <c r="R191" i="9"/>
  <c r="R190" i="9"/>
  <c r="K28" i="8"/>
  <c r="P28" i="8" s="1"/>
  <c r="U4" i="8"/>
  <c r="R110" i="9"/>
  <c r="U13" i="8"/>
  <c r="U12" i="8"/>
  <c r="U31" i="8"/>
  <c r="U16" i="8"/>
  <c r="K23" i="8"/>
  <c r="P23" i="8" s="1"/>
  <c r="U25" i="8"/>
  <c r="U32" i="8"/>
  <c r="U26" i="8"/>
  <c r="N236" i="9"/>
  <c r="N129" i="9"/>
  <c r="R37" i="9"/>
  <c r="R120" i="9"/>
  <c r="K39" i="8"/>
  <c r="L39" i="8" s="1"/>
  <c r="U19" i="8"/>
  <c r="K38" i="8"/>
  <c r="P38" i="8" s="1"/>
  <c r="U5" i="8"/>
  <c r="K33" i="8"/>
  <c r="P33" i="8" s="1"/>
  <c r="K29" i="8"/>
  <c r="P29" i="8" s="1"/>
  <c r="K45" i="8"/>
  <c r="P45" i="8" s="1"/>
  <c r="U17" i="8"/>
  <c r="K31" i="8"/>
  <c r="L31" i="8" s="1"/>
  <c r="U7" i="8"/>
  <c r="N185" i="9"/>
  <c r="R99" i="9"/>
  <c r="R170" i="9"/>
  <c r="R299" i="9"/>
  <c r="R188" i="9"/>
  <c r="R166" i="9"/>
  <c r="R291" i="9"/>
  <c r="R138" i="9"/>
  <c r="N177" i="9"/>
  <c r="N131" i="9"/>
  <c r="R47" i="9"/>
  <c r="R220" i="9"/>
  <c r="N168" i="9"/>
  <c r="N53" i="9"/>
  <c r="N246" i="9"/>
  <c r="R72" i="9"/>
  <c r="N243" i="9"/>
  <c r="N316" i="9"/>
  <c r="R230" i="9"/>
  <c r="N82" i="9"/>
  <c r="R71" i="9"/>
  <c r="N338" i="9"/>
  <c r="R121" i="9"/>
  <c r="R162" i="9"/>
  <c r="R179" i="9"/>
  <c r="R67" i="9"/>
  <c r="R136" i="9"/>
  <c r="N49" i="9"/>
  <c r="R80" i="9"/>
  <c r="N302" i="9"/>
  <c r="N167" i="9"/>
  <c r="N288" i="9"/>
  <c r="R329" i="9"/>
  <c r="N339" i="9"/>
  <c r="N252" i="9"/>
  <c r="R150" i="9"/>
  <c r="R181" i="9"/>
  <c r="N124" i="9"/>
  <c r="N113" i="9"/>
  <c r="R257" i="9"/>
  <c r="R77" i="9"/>
  <c r="R159" i="9"/>
  <c r="N25" i="9"/>
  <c r="R213" i="9"/>
  <c r="R73" i="9"/>
  <c r="R100" i="9"/>
  <c r="R203" i="9"/>
  <c r="N274" i="9"/>
  <c r="R172" i="9"/>
  <c r="N60" i="9"/>
  <c r="N55" i="9"/>
  <c r="R151" i="9"/>
  <c r="R311" i="9"/>
  <c r="N165" i="9"/>
  <c r="N137" i="9"/>
  <c r="R232" i="9"/>
  <c r="R263" i="9"/>
  <c r="N175" i="9"/>
  <c r="N298" i="9"/>
  <c r="R312" i="9"/>
  <c r="R22" i="9"/>
  <c r="R258" i="9"/>
  <c r="R315" i="9"/>
  <c r="U24" i="5"/>
  <c r="K40" i="5"/>
  <c r="L40" i="5" s="1"/>
  <c r="K46" i="5"/>
  <c r="L46" i="5" s="1"/>
  <c r="U16" i="5"/>
  <c r="U27" i="5"/>
  <c r="U26" i="5"/>
  <c r="K43" i="5"/>
  <c r="P43" i="5" s="1"/>
  <c r="K27" i="5"/>
  <c r="P27" i="5" s="1"/>
  <c r="U15" i="5"/>
  <c r="U17" i="5"/>
  <c r="K45" i="5"/>
  <c r="L45" i="5" s="1"/>
  <c r="K31" i="5"/>
  <c r="L31" i="5" s="1"/>
  <c r="K22" i="5"/>
  <c r="P22" i="5" s="1"/>
  <c r="U3" i="5"/>
  <c r="U8" i="5"/>
  <c r="U21" i="5"/>
  <c r="K41" i="5"/>
  <c r="P41" i="5" s="1"/>
  <c r="U11" i="5"/>
  <c r="K35" i="5"/>
  <c r="L35" i="5" s="1"/>
  <c r="U35" i="5"/>
  <c r="U10" i="5"/>
  <c r="K30" i="5"/>
  <c r="P30" i="5" s="1"/>
  <c r="K44" i="5"/>
  <c r="P44" i="5" s="1"/>
  <c r="R33" i="9"/>
  <c r="N28" i="9"/>
  <c r="K36" i="5"/>
  <c r="P36" i="5" s="1"/>
  <c r="U29" i="5"/>
  <c r="U7" i="5"/>
  <c r="U22" i="5"/>
  <c r="K32" i="5"/>
  <c r="P32" i="5" s="1"/>
  <c r="U28" i="5"/>
  <c r="U9" i="5"/>
  <c r="N29" i="13"/>
  <c r="R29" i="13"/>
  <c r="R54" i="13"/>
  <c r="N54" i="13"/>
  <c r="N63" i="13"/>
  <c r="R63" i="13"/>
  <c r="N66" i="13"/>
  <c r="R66" i="13"/>
  <c r="N290" i="13"/>
  <c r="R290" i="13"/>
  <c r="N119" i="13"/>
  <c r="R119" i="13"/>
  <c r="N217" i="13"/>
  <c r="R217" i="13"/>
  <c r="R56" i="13"/>
  <c r="N56" i="13"/>
  <c r="R171" i="13"/>
  <c r="N171" i="13"/>
  <c r="R51" i="13"/>
  <c r="N51" i="13"/>
  <c r="R165" i="13"/>
  <c r="N165" i="13"/>
  <c r="N36" i="13"/>
  <c r="R36" i="13"/>
  <c r="N264" i="13"/>
  <c r="R264" i="13"/>
  <c r="R198" i="13"/>
  <c r="N198" i="13"/>
  <c r="R39" i="13"/>
  <c r="N39" i="13"/>
  <c r="N116" i="13"/>
  <c r="R116" i="13"/>
  <c r="N328" i="13"/>
  <c r="R328" i="13"/>
  <c r="R283" i="13"/>
  <c r="N283" i="13"/>
  <c r="N135" i="13"/>
  <c r="R135" i="13"/>
  <c r="R298" i="13"/>
  <c r="N298" i="13"/>
  <c r="N265" i="13"/>
  <c r="R265" i="13"/>
  <c r="R254" i="13"/>
  <c r="N254" i="13"/>
  <c r="R208" i="13"/>
  <c r="N208" i="13"/>
  <c r="N24" i="13"/>
  <c r="R24" i="13"/>
  <c r="N285" i="13"/>
  <c r="R285" i="13"/>
  <c r="N62" i="13"/>
  <c r="R62" i="13"/>
  <c r="N67" i="13"/>
  <c r="R67" i="13"/>
  <c r="R294" i="13"/>
  <c r="N294" i="13"/>
  <c r="N303" i="13"/>
  <c r="R303" i="13"/>
  <c r="R263" i="13"/>
  <c r="N263" i="13"/>
  <c r="R90" i="13"/>
  <c r="N90" i="13"/>
  <c r="N118" i="13"/>
  <c r="R118" i="13"/>
  <c r="R300" i="13"/>
  <c r="N300" i="13"/>
  <c r="N267" i="13"/>
  <c r="R267" i="13"/>
  <c r="R140" i="13"/>
  <c r="N140" i="13"/>
  <c r="R49" i="13"/>
  <c r="N49" i="13"/>
  <c r="N313" i="13"/>
  <c r="R313" i="13"/>
  <c r="N249" i="13"/>
  <c r="R249" i="13"/>
  <c r="R82" i="13"/>
  <c r="N82" i="13"/>
  <c r="N187" i="13"/>
  <c r="R187" i="13"/>
  <c r="R33" i="13"/>
  <c r="N33" i="13"/>
  <c r="N237" i="13"/>
  <c r="R237" i="13"/>
  <c r="R97" i="13"/>
  <c r="N97" i="13"/>
  <c r="N148" i="13"/>
  <c r="R148" i="13"/>
  <c r="N137" i="13"/>
  <c r="R137" i="13"/>
  <c r="R122" i="13"/>
  <c r="N122" i="13"/>
  <c r="N319" i="13"/>
  <c r="R319" i="13"/>
  <c r="R69" i="13"/>
  <c r="N69" i="13"/>
  <c r="N141" i="13"/>
  <c r="R141" i="13"/>
  <c r="N31" i="13"/>
  <c r="R31" i="13"/>
  <c r="N192" i="13"/>
  <c r="R192" i="13"/>
  <c r="R139" i="13"/>
  <c r="N139" i="13"/>
  <c r="N272" i="13"/>
  <c r="R272" i="13"/>
  <c r="R230" i="13"/>
  <c r="N230" i="13"/>
  <c r="N277" i="13"/>
  <c r="R277" i="13"/>
  <c r="N221" i="13"/>
  <c r="R221" i="13"/>
  <c r="N279" i="13"/>
  <c r="R279" i="13"/>
  <c r="N320" i="13"/>
  <c r="R320" i="13"/>
  <c r="R296" i="13"/>
  <c r="N296" i="13"/>
  <c r="R34" i="13"/>
  <c r="N34" i="13"/>
  <c r="R326" i="13"/>
  <c r="N326" i="13"/>
  <c r="R289" i="13"/>
  <c r="N289" i="13"/>
  <c r="R43" i="13"/>
  <c r="N43" i="13"/>
  <c r="N155" i="13"/>
  <c r="R155" i="13"/>
  <c r="R167" i="13"/>
  <c r="N167" i="13"/>
  <c r="R108" i="13"/>
  <c r="N108" i="13"/>
  <c r="R282" i="13"/>
  <c r="N282" i="13"/>
  <c r="N112" i="13"/>
  <c r="R112" i="13"/>
  <c r="N276" i="13"/>
  <c r="R276" i="13"/>
  <c r="N104" i="13"/>
  <c r="R104" i="13"/>
  <c r="N195" i="13"/>
  <c r="R195" i="13"/>
  <c r="N30" i="13"/>
  <c r="R30" i="13"/>
  <c r="R175" i="13"/>
  <c r="N175" i="13"/>
  <c r="N48" i="13"/>
  <c r="R48" i="13"/>
  <c r="R305" i="13"/>
  <c r="N305" i="13"/>
  <c r="N231" i="13"/>
  <c r="R231" i="13"/>
  <c r="R64" i="13"/>
  <c r="N64" i="13"/>
  <c r="R286" i="13"/>
  <c r="N286" i="13"/>
  <c r="N258" i="13"/>
  <c r="R258" i="13"/>
  <c r="R21" i="13"/>
  <c r="N21" i="13"/>
  <c r="N274" i="13"/>
  <c r="R274" i="13"/>
  <c r="R189" i="13"/>
  <c r="N189" i="13"/>
  <c r="R163" i="13"/>
  <c r="N163" i="13"/>
  <c r="N114" i="13"/>
  <c r="R114" i="13"/>
  <c r="N220" i="13"/>
  <c r="R220" i="13"/>
  <c r="R55" i="13"/>
  <c r="N55" i="13"/>
  <c r="N245" i="13"/>
  <c r="R245" i="13"/>
  <c r="N132" i="13"/>
  <c r="R132" i="13"/>
  <c r="N281" i="13"/>
  <c r="R281" i="13"/>
  <c r="N280" i="13"/>
  <c r="R280" i="13"/>
  <c r="N180" i="13"/>
  <c r="R180" i="13"/>
  <c r="R173" i="13"/>
  <c r="N173" i="13"/>
  <c r="R158" i="13"/>
  <c r="N158" i="13"/>
  <c r="N239" i="13"/>
  <c r="R239" i="13"/>
  <c r="R65" i="13"/>
  <c r="N65" i="13"/>
  <c r="N228" i="13"/>
  <c r="R228" i="13"/>
  <c r="R242" i="13"/>
  <c r="N242" i="13"/>
  <c r="N170" i="13"/>
  <c r="R170" i="13"/>
  <c r="R243" i="13"/>
  <c r="N243" i="13"/>
  <c r="N103" i="13"/>
  <c r="R103" i="13"/>
  <c r="N121" i="13"/>
  <c r="R121" i="13"/>
  <c r="N199" i="13"/>
  <c r="R199" i="13"/>
  <c r="N284" i="13"/>
  <c r="R284" i="13"/>
  <c r="N191" i="13"/>
  <c r="R191" i="13"/>
  <c r="R111" i="13"/>
  <c r="N111" i="13"/>
  <c r="R71" i="13"/>
  <c r="N71" i="13"/>
  <c r="R145" i="13"/>
  <c r="N145" i="13"/>
  <c r="N53" i="13"/>
  <c r="R53" i="13"/>
  <c r="R194" i="13"/>
  <c r="N194" i="13"/>
  <c r="N203" i="13"/>
  <c r="R203" i="13"/>
  <c r="R211" i="13"/>
  <c r="N211" i="13"/>
  <c r="N241" i="13"/>
  <c r="R241" i="13"/>
  <c r="N311" i="13"/>
  <c r="R311" i="13"/>
  <c r="R99" i="13"/>
  <c r="N99" i="13"/>
  <c r="N227" i="13"/>
  <c r="R227" i="13"/>
  <c r="R46" i="13"/>
  <c r="N46" i="13"/>
  <c r="R124" i="13"/>
  <c r="N124" i="13"/>
  <c r="R223" i="13"/>
  <c r="N223" i="13"/>
  <c r="R224" i="13"/>
  <c r="N224" i="13"/>
  <c r="R25" i="13"/>
  <c r="N25" i="13"/>
  <c r="R196" i="13"/>
  <c r="N196" i="13"/>
  <c r="R144" i="13"/>
  <c r="N144" i="13"/>
  <c r="N75" i="13"/>
  <c r="R75" i="13"/>
  <c r="R130" i="13"/>
  <c r="N130" i="13"/>
  <c r="N68" i="13"/>
  <c r="R68" i="13"/>
  <c r="R293" i="13"/>
  <c r="N293" i="13"/>
  <c r="N235" i="13"/>
  <c r="R235" i="13"/>
  <c r="R308" i="13"/>
  <c r="N308" i="13"/>
  <c r="R200" i="13"/>
  <c r="N200" i="13"/>
  <c r="R35" i="13"/>
  <c r="N35" i="13"/>
  <c r="R312" i="13"/>
  <c r="N312" i="13"/>
  <c r="N251" i="13"/>
  <c r="R251" i="13"/>
  <c r="R247" i="13"/>
  <c r="N247" i="13"/>
  <c r="N204" i="13"/>
  <c r="R204" i="13"/>
  <c r="R113" i="13"/>
  <c r="N113" i="13"/>
  <c r="N28" i="13"/>
  <c r="R28" i="13"/>
  <c r="N190" i="13"/>
  <c r="R190" i="13"/>
  <c r="R142" i="13"/>
  <c r="N142" i="13"/>
  <c r="N89" i="13"/>
  <c r="R89" i="13"/>
  <c r="N88" i="13"/>
  <c r="R88" i="13"/>
  <c r="N157" i="13"/>
  <c r="R157" i="13"/>
  <c r="R128" i="13"/>
  <c r="N128" i="13"/>
  <c r="N301" i="13"/>
  <c r="R301" i="13"/>
  <c r="R222" i="13"/>
  <c r="N222" i="13"/>
  <c r="R297" i="13"/>
  <c r="N297" i="13"/>
  <c r="N327" i="13"/>
  <c r="R327" i="13"/>
  <c r="N147" i="13"/>
  <c r="R147" i="13"/>
  <c r="N321" i="13"/>
  <c r="R321" i="13"/>
  <c r="N133" i="13"/>
  <c r="R133" i="13"/>
  <c r="N185" i="13"/>
  <c r="R185" i="13"/>
  <c r="N156" i="13"/>
  <c r="R156" i="13"/>
  <c r="R38" i="13"/>
  <c r="N38" i="13"/>
  <c r="R117" i="13"/>
  <c r="N117" i="13"/>
  <c r="R329" i="13"/>
  <c r="N329" i="13"/>
  <c r="N102" i="13"/>
  <c r="R102" i="13"/>
  <c r="N318" i="13"/>
  <c r="R318" i="13"/>
  <c r="R41" i="13"/>
  <c r="N41" i="13"/>
  <c r="R37" i="13"/>
  <c r="N37" i="13"/>
  <c r="R161" i="13"/>
  <c r="N161" i="13"/>
  <c r="R79" i="13"/>
  <c r="N79" i="13"/>
  <c r="R106" i="13"/>
  <c r="N106" i="13"/>
  <c r="N131" i="13"/>
  <c r="R131" i="13"/>
  <c r="N299" i="13"/>
  <c r="R299" i="13"/>
  <c r="R72" i="13"/>
  <c r="N72" i="13"/>
  <c r="R160" i="13"/>
  <c r="N160" i="13"/>
  <c r="R45" i="13"/>
  <c r="N45" i="13"/>
  <c r="N184" i="13"/>
  <c r="R184" i="13"/>
  <c r="N255" i="13"/>
  <c r="R255" i="13"/>
  <c r="R250" i="13"/>
  <c r="N250" i="13"/>
  <c r="N278" i="13"/>
  <c r="R278" i="13"/>
  <c r="N60" i="13"/>
  <c r="R60" i="13"/>
  <c r="N183" i="13"/>
  <c r="R183" i="13"/>
  <c r="R78" i="13"/>
  <c r="N78" i="13"/>
  <c r="N182" i="13"/>
  <c r="R182" i="13"/>
  <c r="R70" i="13"/>
  <c r="N70" i="13"/>
  <c r="N153" i="13"/>
  <c r="R153" i="13"/>
  <c r="R74" i="13"/>
  <c r="N74" i="13"/>
  <c r="N181" i="13"/>
  <c r="R181" i="13"/>
  <c r="N107" i="13"/>
  <c r="R107" i="13"/>
  <c r="N174" i="13"/>
  <c r="R174" i="13"/>
  <c r="R40" i="13"/>
  <c r="N40" i="13"/>
  <c r="N262" i="13"/>
  <c r="R262" i="13"/>
  <c r="N154" i="13"/>
  <c r="R154" i="13"/>
  <c r="N229" i="13"/>
  <c r="R229" i="13"/>
  <c r="R188" i="13"/>
  <c r="N188" i="13"/>
  <c r="N240" i="13"/>
  <c r="R240" i="13"/>
  <c r="R129" i="13"/>
  <c r="N129" i="13"/>
  <c r="N32" i="13"/>
  <c r="R32" i="13"/>
  <c r="N218" i="13"/>
  <c r="R218" i="13"/>
  <c r="R186" i="13"/>
  <c r="N186" i="13"/>
  <c r="N273" i="13"/>
  <c r="R273" i="13"/>
  <c r="R152" i="13"/>
  <c r="N152" i="13"/>
  <c r="N236" i="13"/>
  <c r="R236" i="13"/>
  <c r="N149" i="13"/>
  <c r="R149" i="13"/>
  <c r="N197" i="13"/>
  <c r="R197" i="13"/>
  <c r="N85" i="13"/>
  <c r="R85" i="13"/>
  <c r="N219" i="13"/>
  <c r="R219" i="13"/>
  <c r="N317" i="13"/>
  <c r="R317" i="13"/>
  <c r="R50" i="13"/>
  <c r="N50" i="13"/>
  <c r="R91" i="13"/>
  <c r="N91" i="13"/>
  <c r="N253" i="13"/>
  <c r="R253" i="13"/>
  <c r="N136" i="13"/>
  <c r="R136" i="13"/>
  <c r="N47" i="13"/>
  <c r="R47" i="13"/>
  <c r="R323" i="13"/>
  <c r="N323" i="13"/>
  <c r="N98" i="13"/>
  <c r="R98" i="13"/>
  <c r="R22" i="13"/>
  <c r="N22" i="13"/>
  <c r="R166" i="13"/>
  <c r="N166" i="13"/>
  <c r="N26" i="13"/>
  <c r="R26" i="13"/>
  <c r="N307" i="13"/>
  <c r="R307" i="13"/>
  <c r="N292" i="13"/>
  <c r="R292" i="13"/>
  <c r="R168" i="13"/>
  <c r="N168" i="13"/>
  <c r="R109" i="13"/>
  <c r="N109" i="13"/>
  <c r="N127" i="13"/>
  <c r="R127" i="13"/>
  <c r="R101" i="13"/>
  <c r="N101" i="13"/>
  <c r="N295" i="13"/>
  <c r="R295" i="13"/>
  <c r="N322" i="13"/>
  <c r="R322" i="13"/>
  <c r="R100" i="13"/>
  <c r="N100" i="13"/>
  <c r="N248" i="13"/>
  <c r="R248" i="13"/>
  <c r="R256" i="13"/>
  <c r="N256" i="13"/>
  <c r="N61" i="13"/>
  <c r="R61" i="13"/>
  <c r="R259" i="13"/>
  <c r="N259" i="13"/>
  <c r="N58" i="13"/>
  <c r="R58" i="13"/>
  <c r="R269" i="13"/>
  <c r="N269" i="13"/>
  <c r="N57" i="13"/>
  <c r="R57" i="13"/>
  <c r="R261" i="13"/>
  <c r="N261" i="13"/>
  <c r="R115" i="13"/>
  <c r="N115" i="13"/>
  <c r="N209" i="13"/>
  <c r="R209" i="13"/>
  <c r="R270" i="13"/>
  <c r="N270" i="13"/>
  <c r="N123" i="13"/>
  <c r="R123" i="13"/>
  <c r="N95" i="13"/>
  <c r="R95" i="13"/>
  <c r="R306" i="13"/>
  <c r="N306" i="13"/>
  <c r="R125" i="13"/>
  <c r="N125" i="13"/>
  <c r="R120" i="13"/>
  <c r="N120" i="13"/>
  <c r="R76" i="13"/>
  <c r="N76" i="13"/>
  <c r="R162" i="13"/>
  <c r="N162" i="13"/>
  <c r="N207" i="13"/>
  <c r="R207" i="13"/>
  <c r="R169" i="13"/>
  <c r="N169" i="13"/>
  <c r="R44" i="13"/>
  <c r="N44" i="13"/>
  <c r="N215" i="13"/>
  <c r="R215" i="13"/>
  <c r="N232" i="13"/>
  <c r="R232" i="13"/>
  <c r="N268" i="13"/>
  <c r="R268" i="13"/>
  <c r="N302" i="13"/>
  <c r="R302" i="13"/>
  <c r="R93" i="13"/>
  <c r="N93" i="13"/>
  <c r="R42" i="13"/>
  <c r="N42" i="13"/>
  <c r="N324" i="13"/>
  <c r="R324" i="13"/>
  <c r="N225" i="13"/>
  <c r="R225" i="13"/>
  <c r="N164" i="13"/>
  <c r="R164" i="13"/>
  <c r="N178" i="13"/>
  <c r="R178" i="13"/>
  <c r="R309" i="13"/>
  <c r="N309" i="13"/>
  <c r="R193" i="13"/>
  <c r="N193" i="13"/>
  <c r="R179" i="13"/>
  <c r="N179" i="13"/>
  <c r="R210" i="13"/>
  <c r="N210" i="13"/>
  <c r="R271" i="13"/>
  <c r="N271" i="13"/>
  <c r="N177" i="13"/>
  <c r="R177" i="13"/>
  <c r="R151" i="13"/>
  <c r="N151" i="13"/>
  <c r="R138" i="13"/>
  <c r="N138" i="13"/>
  <c r="R234" i="13"/>
  <c r="N234" i="13"/>
  <c r="R266" i="13"/>
  <c r="N266" i="13"/>
  <c r="R291" i="13"/>
  <c r="N291" i="13"/>
  <c r="N233" i="13"/>
  <c r="R233" i="13"/>
  <c r="N304" i="13"/>
  <c r="R304" i="13"/>
  <c r="R314" i="13"/>
  <c r="N314" i="13"/>
  <c r="R238" i="13"/>
  <c r="N238" i="13"/>
  <c r="R126" i="13"/>
  <c r="N126" i="13"/>
  <c r="N216" i="13"/>
  <c r="R216" i="13"/>
  <c r="N59" i="13"/>
  <c r="R59" i="13"/>
  <c r="R150" i="13"/>
  <c r="N150" i="13"/>
  <c r="N80" i="13"/>
  <c r="R80" i="13"/>
  <c r="N73" i="13"/>
  <c r="R73" i="13"/>
  <c r="R310" i="13"/>
  <c r="N310" i="13"/>
  <c r="N213" i="13"/>
  <c r="R213" i="13"/>
  <c r="R105" i="13"/>
  <c r="N105" i="13"/>
  <c r="N83" i="13"/>
  <c r="R83" i="13"/>
  <c r="N257" i="13"/>
  <c r="R257" i="13"/>
  <c r="R226" i="13"/>
  <c r="N226" i="13"/>
  <c r="N330" i="13"/>
  <c r="R330" i="13"/>
  <c r="N159" i="13"/>
  <c r="R159" i="13"/>
  <c r="N206" i="13"/>
  <c r="R206" i="13"/>
  <c r="N84" i="13"/>
  <c r="R84" i="13"/>
  <c r="R275" i="13"/>
  <c r="N275" i="13"/>
  <c r="N201" i="13"/>
  <c r="R201" i="13"/>
  <c r="R205" i="13"/>
  <c r="N205" i="13"/>
  <c r="R252" i="13"/>
  <c r="N252" i="13"/>
  <c r="N81" i="13"/>
  <c r="R81" i="13"/>
  <c r="N214" i="13"/>
  <c r="R214" i="13"/>
  <c r="R260" i="13"/>
  <c r="N260" i="13"/>
  <c r="N325" i="13"/>
  <c r="R325" i="13"/>
  <c r="R96" i="13"/>
  <c r="N96" i="13"/>
  <c r="R52" i="13"/>
  <c r="N52" i="13"/>
  <c r="R77" i="13"/>
  <c r="N77" i="13"/>
  <c r="N92" i="13"/>
  <c r="R92" i="13"/>
  <c r="N212" i="13"/>
  <c r="R212" i="13"/>
  <c r="N110" i="13"/>
  <c r="R110" i="13"/>
  <c r="R172" i="13"/>
  <c r="N172" i="13"/>
  <c r="N287" i="13"/>
  <c r="R287" i="13"/>
  <c r="R316" i="13"/>
  <c r="N316" i="13"/>
  <c r="N134" i="13"/>
  <c r="R134" i="13"/>
  <c r="R246" i="13"/>
  <c r="N246" i="13"/>
  <c r="R143" i="13"/>
  <c r="N143" i="13"/>
  <c r="R27" i="13"/>
  <c r="N27" i="13"/>
  <c r="N86" i="13"/>
  <c r="R86" i="13"/>
  <c r="N87" i="13"/>
  <c r="R87" i="13"/>
  <c r="N244" i="13"/>
  <c r="R244" i="13"/>
  <c r="R315" i="13"/>
  <c r="N315" i="13"/>
  <c r="N176" i="13"/>
  <c r="R176" i="13"/>
  <c r="R146" i="13"/>
  <c r="N146" i="13"/>
  <c r="N202" i="13"/>
  <c r="R202" i="13"/>
  <c r="N23" i="13"/>
  <c r="R23" i="13"/>
  <c r="N288" i="13"/>
  <c r="R288" i="13"/>
  <c r="N94" i="13"/>
  <c r="R94" i="13"/>
  <c r="N18" i="13"/>
  <c r="N18" i="3"/>
  <c r="N18" i="9"/>
  <c r="L42" i="8" l="1"/>
  <c r="P38" i="5"/>
  <c r="P46" i="8"/>
  <c r="P41" i="8"/>
  <c r="L26" i="8"/>
  <c r="P39" i="8"/>
  <c r="P21" i="5"/>
  <c r="L45" i="8"/>
  <c r="L29" i="8"/>
  <c r="L39" i="5"/>
  <c r="L43" i="8"/>
  <c r="P26" i="5"/>
  <c r="P40" i="5"/>
  <c r="L22" i="8"/>
  <c r="L33" i="8"/>
  <c r="L24" i="5"/>
  <c r="L23" i="5"/>
  <c r="L28" i="5"/>
  <c r="P30" i="8"/>
  <c r="P34" i="5"/>
  <c r="E7" i="3"/>
  <c r="F4" i="3" s="1"/>
  <c r="H4" i="3" s="1"/>
  <c r="L36" i="8"/>
  <c r="L29" i="5"/>
  <c r="P49" i="8"/>
  <c r="P27" i="8"/>
  <c r="P25" i="5"/>
  <c r="L23" i="8"/>
  <c r="L25" i="8"/>
  <c r="P31" i="8"/>
  <c r="P44" i="8"/>
  <c r="L34" i="8"/>
  <c r="P46" i="5"/>
  <c r="P32" i="8"/>
  <c r="L30" i="5"/>
  <c r="L24" i="8"/>
  <c r="L37" i="5"/>
  <c r="L28" i="8"/>
  <c r="P33" i="5"/>
  <c r="L42" i="5"/>
  <c r="L52" i="8"/>
  <c r="P37" i="8"/>
  <c r="L44" i="5"/>
  <c r="L21" i="8"/>
  <c r="L40" i="8"/>
  <c r="P35" i="5"/>
  <c r="P51" i="8"/>
  <c r="L35" i="8"/>
  <c r="L32" i="5"/>
  <c r="P50" i="8"/>
  <c r="P48" i="8"/>
  <c r="P47" i="8"/>
  <c r="L38" i="8"/>
  <c r="L36" i="5"/>
  <c r="P31" i="5"/>
  <c r="P45" i="5"/>
  <c r="L43" i="5"/>
  <c r="L41" i="5"/>
  <c r="L22" i="5"/>
  <c r="E7" i="9"/>
  <c r="F4" i="9" s="1"/>
  <c r="H4" i="9" s="1"/>
  <c r="L27" i="5"/>
  <c r="E7" i="13"/>
  <c r="L18" i="8"/>
  <c r="L18" i="5"/>
  <c r="F5" i="3" l="1"/>
  <c r="H5" i="3" s="1"/>
  <c r="F6" i="3"/>
  <c r="H6" i="3" s="1"/>
  <c r="F9" i="3" s="1"/>
  <c r="F10" i="3" s="1"/>
  <c r="E7" i="8"/>
  <c r="F4" i="8" s="1"/>
  <c r="H4" i="8" s="1"/>
  <c r="F5" i="9"/>
  <c r="H5" i="9" s="1"/>
  <c r="F6" i="9"/>
  <c r="H6" i="9" s="1"/>
  <c r="F9" i="9" s="1"/>
  <c r="F10" i="9" s="1"/>
  <c r="E7" i="5"/>
  <c r="F4" i="5" s="1"/>
  <c r="H4" i="5" s="1"/>
  <c r="F4" i="13"/>
  <c r="H4" i="13" s="1"/>
  <c r="F6" i="13"/>
  <c r="H6" i="13" s="1"/>
  <c r="F9" i="13" s="1"/>
  <c r="F10" i="13" s="1"/>
  <c r="F5" i="13"/>
  <c r="H5" i="13" s="1"/>
  <c r="F8" i="5"/>
  <c r="F5" i="8" l="1"/>
  <c r="H5" i="8" s="1"/>
  <c r="F6" i="8"/>
  <c r="H6" i="8" s="1"/>
  <c r="F9" i="8" s="1"/>
  <c r="F10" i="8" s="1"/>
  <c r="F6" i="5"/>
  <c r="H6" i="5" s="1"/>
  <c r="F9" i="5" s="1"/>
  <c r="F10" i="5" s="1"/>
  <c r="F5" i="5"/>
  <c r="H5" i="5" s="1"/>
  <c r="G9" i="5"/>
  <c r="F8" i="3"/>
  <c r="F8" i="8"/>
  <c r="F8" i="13"/>
  <c r="F8" i="9"/>
  <c r="G9" i="3" l="1"/>
  <c r="G9" i="13"/>
  <c r="G9" i="9"/>
  <c r="G9" i="8"/>
</calcChain>
</file>

<file path=xl/sharedStrings.xml><?xml version="1.0" encoding="utf-8"?>
<sst xmlns="http://schemas.openxmlformats.org/spreadsheetml/2006/main" count="5422" uniqueCount="1216">
  <si>
    <t>JAVSO..47..105</t>
  </si>
  <si>
    <t>Bad?</t>
  </si>
  <si>
    <t>IBVS 6244</t>
  </si>
  <si>
    <t>OEJV 0191</t>
  </si>
  <si>
    <t>IBVS 6196</t>
  </si>
  <si>
    <t>Q resid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</si>
  <si>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</si>
  <si>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</si>
  <si>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</si>
  <si>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</si>
  <si>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</si>
  <si>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</si>
  <si>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</si>
  <si>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</si>
  <si>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</si>
  <si>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</si>
  <si>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</si>
  <si>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wt.diff</t>
    </r>
    <r>
      <rPr>
        <b/>
        <vertAlign val="superscript"/>
        <sz val="10"/>
        <rFont val="Arial"/>
        <family val="2"/>
      </rPr>
      <t>2</t>
    </r>
  </si>
  <si>
    <t>A LiTE fit is tempting, but the data are really not there.</t>
  </si>
  <si>
    <t>Q. resid</t>
  </si>
  <si>
    <t>days</t>
  </si>
  <si>
    <t>years</t>
  </si>
  <si>
    <t>Sine + Quad fit</t>
  </si>
  <si>
    <t>Multiplier</t>
  </si>
  <si>
    <t>Power of 10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</si>
  <si>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</si>
  <si>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</si>
  <si>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</si>
  <si>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</si>
  <si>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</si>
  <si>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</si>
  <si>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</si>
  <si>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</si>
  <si>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</si>
  <si>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</si>
  <si>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</si>
  <si>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</si>
  <si>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Cnst</t>
  </si>
  <si>
    <t>Slope</t>
  </si>
  <si>
    <t xml:space="preserve">A (ampl) = </t>
  </si>
  <si>
    <t>rad/cycle</t>
  </si>
  <si>
    <t>e sin nu_o</t>
  </si>
  <si>
    <t>Q+S resid</t>
  </si>
  <si>
    <t xml:space="preserve"> e sin nu</t>
  </si>
  <si>
    <t>e (eccen)</t>
  </si>
  <si>
    <t>HJD</t>
  </si>
  <si>
    <t xml:space="preserve">To = </t>
  </si>
  <si>
    <t>cycle #</t>
  </si>
  <si>
    <t>Q+S fit</t>
  </si>
  <si>
    <t>degrees</t>
  </si>
  <si>
    <t>Q.+LTE fit</t>
  </si>
  <si>
    <t>LTE Resid</t>
  </si>
  <si>
    <t>Epoch =</t>
  </si>
  <si>
    <t>Period =</t>
  </si>
  <si>
    <t>New Period =</t>
  </si>
  <si>
    <t>New Ephemeris =</t>
  </si>
  <si>
    <t>Y1</t>
  </si>
  <si>
    <t>Y2</t>
  </si>
  <si>
    <t>Y3</t>
  </si>
  <si>
    <t>Source</t>
  </si>
  <si>
    <t>Typ</t>
  </si>
  <si>
    <t>ToM</t>
  </si>
  <si>
    <t>error</t>
  </si>
  <si>
    <t>n'</t>
  </si>
  <si>
    <t>n</t>
  </si>
  <si>
    <t>O-C</t>
  </si>
  <si>
    <t>GCVS 4</t>
  </si>
  <si>
    <t>IBVS 2383</t>
  </si>
  <si>
    <t>IBVS nn</t>
  </si>
  <si>
    <t>Date</t>
  </si>
  <si>
    <t>IBVS 4340</t>
  </si>
  <si>
    <t>IBVS 4222</t>
  </si>
  <si>
    <t>IBVS 4383</t>
  </si>
  <si>
    <t>Sum diff² =</t>
  </si>
  <si>
    <t>IBVS 5040</t>
  </si>
  <si>
    <t>IBVS 5220</t>
  </si>
  <si>
    <t>System Type:</t>
  </si>
  <si>
    <t>GCVS 4 Eph.</t>
  </si>
  <si>
    <t>--- Working ----</t>
  </si>
  <si>
    <t>LS Intercept =</t>
  </si>
  <si>
    <t>LS Slope =</t>
  </si>
  <si>
    <t>LS Quadr term =</t>
  </si>
  <si>
    <t>New epoch =</t>
  </si>
  <si>
    <t>Linear</t>
  </si>
  <si>
    <t>Quadratic</t>
  </si>
  <si>
    <t>Lin. Fit</t>
  </si>
  <si>
    <t>Q. fit</t>
  </si>
  <si>
    <t>OMT #2</t>
  </si>
  <si>
    <t>OMT</t>
  </si>
  <si>
    <t>Misc</t>
  </si>
  <si>
    <t>Locher K</t>
  </si>
  <si>
    <t>BBSAG Bull.17</t>
  </si>
  <si>
    <t>B</t>
  </si>
  <si>
    <t>v</t>
  </si>
  <si>
    <t>Diethelm R</t>
  </si>
  <si>
    <t>BBSAG Bull.23</t>
  </si>
  <si>
    <t>phe</t>
  </si>
  <si>
    <t>K</t>
  </si>
  <si>
    <t>V</t>
  </si>
  <si>
    <t>BAV-M 36</t>
  </si>
  <si>
    <t>BAV-M 56</t>
  </si>
  <si>
    <t>BAV-M 38</t>
  </si>
  <si>
    <t>pg</t>
  </si>
  <si>
    <t>Wils P</t>
  </si>
  <si>
    <t>BBSAG Bull.74</t>
  </si>
  <si>
    <t>BAV-M 39</t>
  </si>
  <si>
    <t>BAV-M 43</t>
  </si>
  <si>
    <t>EXP. ASTR. 5,21</t>
  </si>
  <si>
    <t>BAV-M 50</t>
  </si>
  <si>
    <t>BAV-M 60</t>
  </si>
  <si>
    <t>BAV-M 80</t>
  </si>
  <si>
    <t>Nelson</t>
  </si>
  <si>
    <t>BBSAG</t>
  </si>
  <si>
    <t>IBVS 5313</t>
  </si>
  <si>
    <t>I</t>
  </si>
  <si>
    <t>II</t>
  </si>
  <si>
    <t>IBVS 5579</t>
  </si>
  <si>
    <t>IBVS 5643</t>
  </si>
  <si>
    <t>IBVS 5623</t>
  </si>
  <si>
    <t>IBVS 5594</t>
  </si>
  <si>
    <t xml:space="preserve">EW/DW     </t>
  </si>
  <si>
    <t>DK Cyg / GSC 2712-0250</t>
  </si>
  <si>
    <t>IBVS 5649</t>
  </si>
  <si>
    <t>IBVS 5657</t>
  </si>
  <si>
    <t>IBVS 5662</t>
  </si>
  <si>
    <t>Or &gt;&gt;&gt;&gt;&gt;&gt;</t>
  </si>
  <si>
    <t>Quad</t>
  </si>
  <si>
    <t># of data points:</t>
  </si>
  <si>
    <t>IBVS 5731</t>
  </si>
  <si>
    <t>IBVS 5746</t>
  </si>
  <si>
    <t>OEJV 0107</t>
  </si>
  <si>
    <t>Wolf 2000A&amp;ASS.147..243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</si>
  <si>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</si>
  <si>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</si>
  <si>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</si>
  <si>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</si>
  <si>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A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</si>
  <si>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</si>
  <si>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</si>
  <si>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</si>
  <si>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</si>
  <si>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</si>
  <si>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</si>
  <si>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</si>
  <si>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</si>
  <si>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</si>
  <si>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</si>
  <si>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</si>
  <si>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</si>
  <si>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</si>
  <si>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</si>
  <si>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</si>
  <si>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</si>
  <si>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</si>
  <si>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</si>
  <si>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</si>
  <si>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</si>
  <si>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</si>
  <si>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</si>
  <si>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</si>
  <si>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</si>
  <si>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</si>
  <si>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</si>
  <si>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</si>
  <si>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</si>
  <si>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</si>
  <si>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</si>
  <si>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 xml:space="preserve">Correlation = </t>
  </si>
  <si>
    <t>H</t>
  </si>
  <si>
    <t>J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</si>
  <si>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</si>
  <si>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</si>
  <si>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</si>
  <si>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</si>
  <si>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</si>
  <si>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</si>
  <si>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</si>
  <si>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</si>
  <si>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</si>
  <si>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</si>
  <si>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Sum &gt;&gt;&gt;</t>
  </si>
  <si>
    <t>R</t>
  </si>
  <si>
    <t>DUMP DATA HERE</t>
  </si>
  <si>
    <t>X1</t>
  </si>
  <si>
    <t>X2</t>
  </si>
  <si>
    <t>X3</t>
  </si>
  <si>
    <t>X4</t>
  </si>
  <si>
    <t>W1</t>
  </si>
  <si>
    <t>W2</t>
  </si>
  <si>
    <t>S</t>
  </si>
  <si>
    <t>X</t>
  </si>
  <si>
    <t>Y</t>
  </si>
  <si>
    <r>
      <t>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</si>
  <si>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3</t>
    </r>
  </si>
  <si>
    <r>
      <t>X</t>
    </r>
    <r>
      <rPr>
        <b/>
        <vertAlign val="superscript"/>
        <sz val="10"/>
        <rFont val="Arial"/>
        <family val="2"/>
      </rPr>
      <t>4</t>
    </r>
  </si>
  <si>
    <t>YX</t>
  </si>
  <si>
    <r>
      <t>YX</t>
    </r>
    <r>
      <rPr>
        <b/>
        <vertAlign val="superscript"/>
        <sz val="10"/>
        <rFont val="Arial"/>
        <family val="2"/>
      </rPr>
      <t>2</t>
    </r>
  </si>
  <si>
    <t>Q.Fit</t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</si>
  <si>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</si>
  <si>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</si>
  <si>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</si>
  <si>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</si>
  <si>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</si>
  <si>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</si>
  <si>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</si>
  <si>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W</t>
  </si>
  <si>
    <t>Z</t>
  </si>
  <si>
    <t>Q fit</t>
  </si>
  <si>
    <t>Bad</t>
  </si>
  <si>
    <t>pe?</t>
  </si>
  <si>
    <t xml:space="preserve">dP/dt = </t>
  </si>
  <si>
    <t>IBVS 5920</t>
  </si>
  <si>
    <t>IBVS 5924</t>
  </si>
  <si>
    <r>
      <t>Diff</t>
    </r>
    <r>
      <rPr>
        <vertAlign val="superscript"/>
        <sz val="10"/>
        <rFont val="Arial"/>
        <family val="2"/>
      </rPr>
      <t>2</t>
    </r>
  </si>
  <si>
    <r>
      <t>Wt*Diff</t>
    </r>
    <r>
      <rPr>
        <vertAlign val="superscript"/>
        <sz val="10"/>
        <rFont val="Arial"/>
        <family val="2"/>
      </rPr>
      <t>2</t>
    </r>
  </si>
  <si>
    <t>Wt</t>
  </si>
  <si>
    <t>Analysis of Awalla 1994 A&amp;A...289...137</t>
  </si>
  <si>
    <t>dP/dt</t>
  </si>
  <si>
    <t>days/year</t>
  </si>
  <si>
    <t>w</t>
  </si>
  <si>
    <t>w*X</t>
  </si>
  <si>
    <t>w*Y</t>
  </si>
  <si>
    <t>w*YX</t>
  </si>
  <si>
    <t>ZA</t>
  </si>
  <si>
    <t>ZB</t>
  </si>
  <si>
    <t>ZC</t>
  </si>
  <si>
    <t>ZD</t>
  </si>
  <si>
    <t>ZE</t>
  </si>
  <si>
    <t>ZF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</si>
  <si>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</si>
  <si>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</si>
  <si>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</si>
  <si>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r>
      <t>w*YX</t>
    </r>
    <r>
      <rPr>
        <b/>
        <vertAlign val="superscript"/>
        <sz val="10"/>
        <rFont val="Arial"/>
        <family val="2"/>
      </rPr>
      <t>2</t>
    </r>
  </si>
  <si>
    <t>BAD</t>
  </si>
  <si>
    <t>My time zone &gt;&gt;&gt;&gt;&gt;</t>
  </si>
  <si>
    <t>(PST=8, PDT=MDT=7, MDT=CST=6, etc.)</t>
  </si>
  <si>
    <t>Start of linear fit (row #)</t>
  </si>
  <si>
    <t>Add cycle</t>
  </si>
  <si>
    <t>JD today</t>
  </si>
  <si>
    <t>Old Cycle</t>
  </si>
  <si>
    <t>New Cycle</t>
  </si>
  <si>
    <t>Next ToM</t>
  </si>
  <si>
    <t>Linear Ephemeris =</t>
  </si>
  <si>
    <t>Quad. Ephemeris =</t>
  </si>
  <si>
    <t>IBVS 5988</t>
  </si>
  <si>
    <t>OEJV 0137</t>
  </si>
  <si>
    <t>IBVS 6011</t>
  </si>
  <si>
    <t>OEJV 0074</t>
  </si>
  <si>
    <t>CCD+V</t>
  </si>
  <si>
    <t>CCD+I</t>
  </si>
  <si>
    <t>CCD+R</t>
  </si>
  <si>
    <t>OEJV 0094</t>
  </si>
  <si>
    <t>`</t>
  </si>
  <si>
    <t>G,P</t>
  </si>
  <si>
    <t>Ts</t>
  </si>
  <si>
    <t>Pi</t>
  </si>
  <si>
    <t>Sz</t>
  </si>
  <si>
    <t>Kl</t>
  </si>
  <si>
    <t>Sa</t>
  </si>
  <si>
    <t>pe</t>
  </si>
  <si>
    <t>Hi</t>
  </si>
  <si>
    <t>Bi</t>
  </si>
  <si>
    <t>43081.6367:</t>
  </si>
  <si>
    <t>+.007:</t>
  </si>
  <si>
    <t>+.001:</t>
  </si>
  <si>
    <t>pp</t>
  </si>
  <si>
    <t>-</t>
  </si>
  <si>
    <t>Analysis of Paparo et al 1985 IBVS 2838</t>
  </si>
  <si>
    <t>Awadalla 1994</t>
  </si>
  <si>
    <t>JAVSO..36..171</t>
  </si>
  <si>
    <t>JAVSO..38...85</t>
  </si>
  <si>
    <t>JAVSO..39...94</t>
  </si>
  <si>
    <t>JAVSO..40....1</t>
  </si>
  <si>
    <t>JAVSO..36..186</t>
  </si>
  <si>
    <t>JAVSO..37...44</t>
  </si>
  <si>
    <t>JAVSO..38..183</t>
  </si>
  <si>
    <t>IBVS 6042</t>
  </si>
  <si>
    <t>2012JAVSO..40..975</t>
  </si>
  <si>
    <t>OEJV 0160</t>
  </si>
  <si>
    <t>2013JAVSO..41..122</t>
  </si>
  <si>
    <t>2013JAVSO..41..328</t>
  </si>
  <si>
    <t>2011JAVSO..39…</t>
  </si>
  <si>
    <t>Analysis of Wolf et al. 2000A+AS..147..243</t>
  </si>
  <si>
    <t>IBVS 2838</t>
  </si>
  <si>
    <t>Awadalla 1994A+A…289..137</t>
  </si>
  <si>
    <t>PE</t>
  </si>
  <si>
    <t>pg/vis</t>
  </si>
  <si>
    <t>S3</t>
  </si>
  <si>
    <t>S4</t>
  </si>
  <si>
    <t>S5</t>
  </si>
  <si>
    <t>S6</t>
  </si>
  <si>
    <t>S7</t>
  </si>
  <si>
    <t>viz/pg -- PE assignments are by Wolf</t>
  </si>
  <si>
    <r>
      <t>diff</t>
    </r>
    <r>
      <rPr>
        <b/>
        <vertAlign val="superscript"/>
        <sz val="10"/>
        <rFont val="Arial"/>
        <family val="2"/>
      </rPr>
      <t>2</t>
    </r>
  </si>
  <si>
    <r>
      <t>Wt.diff</t>
    </r>
    <r>
      <rPr>
        <b/>
        <vertAlign val="superscript"/>
        <sz val="10"/>
        <rFont val="Arial"/>
        <family val="2"/>
      </rPr>
      <t>2</t>
    </r>
  </si>
  <si>
    <t>CCD only</t>
  </si>
  <si>
    <t>dP/dt =</t>
  </si>
  <si>
    <t>vis</t>
  </si>
  <si>
    <t>CCD</t>
  </si>
  <si>
    <t>s5</t>
  </si>
  <si>
    <t>s6</t>
  </si>
  <si>
    <t>s7</t>
  </si>
  <si>
    <t>JAVSO..41..122</t>
  </si>
  <si>
    <t>JAVSO..41..328</t>
  </si>
  <si>
    <t>IBVS 6118</t>
  </si>
  <si>
    <t>Minima from the Lichtenknecker Database of the BAV</t>
  </si>
  <si>
    <t>http://www.bav-astro.de/LkDB/index.php?lang=en&amp;sprache_dial=en</t>
  </si>
  <si>
    <t> -0.003 </t>
  </si>
  <si>
    <t>F </t>
  </si>
  <si>
    <t>C-C Gateway</t>
  </si>
  <si>
    <t>http://var.astro.cz/ocgate/</t>
  </si>
  <si>
    <t>p</t>
  </si>
  <si>
    <t>2424760.039 </t>
  </si>
  <si>
    <t> 01.09.1926 12:56 </t>
  </si>
  <si>
    <t> 0.039 </t>
  </si>
  <si>
    <t> Guthnick &amp; Prager </t>
  </si>
  <si>
    <t> AN 229.456 </t>
  </si>
  <si>
    <t>2424816.521 </t>
  </si>
  <si>
    <t> 28.10.1926 00:30 </t>
  </si>
  <si>
    <t> 0.038 </t>
  </si>
  <si>
    <t> KVBB 4.29 </t>
  </si>
  <si>
    <t>2424825.461 </t>
  </si>
  <si>
    <t> 05.11.1926 23:03 </t>
  </si>
  <si>
    <t> 0.035 </t>
  </si>
  <si>
    <t>2424830.469 </t>
  </si>
  <si>
    <t> 10.11.1926 23:15 </t>
  </si>
  <si>
    <t> 0.101 </t>
  </si>
  <si>
    <t> KVBB 4.30 </t>
  </si>
  <si>
    <t>2426568.423 </t>
  </si>
  <si>
    <t> 14.08.1931 22:09 </t>
  </si>
  <si>
    <t> 0.030 </t>
  </si>
  <si>
    <t>V </t>
  </si>
  <si>
    <t> W.Zessewitsch </t>
  </si>
  <si>
    <t> IODE 4.1.260 </t>
  </si>
  <si>
    <t>2428068.503 </t>
  </si>
  <si>
    <t> 23.09.1935 00:04 </t>
  </si>
  <si>
    <t> 0.019 </t>
  </si>
  <si>
    <t> S.Piotrowski </t>
  </si>
  <si>
    <t> AAC 2.156 </t>
  </si>
  <si>
    <t>2429305.472 </t>
  </si>
  <si>
    <t> 10.02.1939 23:19 </t>
  </si>
  <si>
    <t> 0.013 </t>
  </si>
  <si>
    <t> I.M.Istchenko </t>
  </si>
  <si>
    <t> TTAO 9.36 </t>
  </si>
  <si>
    <t>2429330.181 </t>
  </si>
  <si>
    <t> 07.03.1939 16:20 </t>
  </si>
  <si>
    <t> 0.011 </t>
  </si>
  <si>
    <t>2433539.309 </t>
  </si>
  <si>
    <t> 14.09.1950 19:24 </t>
  </si>
  <si>
    <t> -0.011 </t>
  </si>
  <si>
    <t> R.Szafraniec </t>
  </si>
  <si>
    <t> AAC 5.8 </t>
  </si>
  <si>
    <t>2433571.330 </t>
  </si>
  <si>
    <t> 16.10.1950 19:55 </t>
  </si>
  <si>
    <t> 0.003 </t>
  </si>
  <si>
    <t>2433889.514 </t>
  </si>
  <si>
    <t> 31.08.1951 00:20 </t>
  </si>
  <si>
    <t> 0.000 </t>
  </si>
  <si>
    <t> AAC 5.11 </t>
  </si>
  <si>
    <t>2433900.333 </t>
  </si>
  <si>
    <t> 10.09.1951 19:59 </t>
  </si>
  <si>
    <t> -0.007 </t>
  </si>
  <si>
    <t>2434179.459 </t>
  </si>
  <si>
    <t> 15.06.1952 23:00 </t>
  </si>
  <si>
    <t> -0.000 </t>
  </si>
  <si>
    <t> AAC 5.52 </t>
  </si>
  <si>
    <t>2434277.370 </t>
  </si>
  <si>
    <t> 21.09.1952 20:52 </t>
  </si>
  <si>
    <t> 0.007 </t>
  </si>
  <si>
    <t> AAC 5.192 </t>
  </si>
  <si>
    <t>2434458.584 </t>
  </si>
  <si>
    <t> 22.03.1953 02:00 </t>
  </si>
  <si>
    <t> 0.005 </t>
  </si>
  <si>
    <t>2434604.498 </t>
  </si>
  <si>
    <t> 14.08.1953 23:57 </t>
  </si>
  <si>
    <t>2434606.376 </t>
  </si>
  <si>
    <t> 16.08.1953 21:01 </t>
  </si>
  <si>
    <t>2434654.392 </t>
  </si>
  <si>
    <t> 03.10.1953 21:24 </t>
  </si>
  <si>
    <t> 0.006 </t>
  </si>
  <si>
    <t>2434662.402 </t>
  </si>
  <si>
    <t> 11.10.1953 21:38 </t>
  </si>
  <si>
    <t> 0.014 </t>
  </si>
  <si>
    <t>2434668.503 </t>
  </si>
  <si>
    <t> 18.10.1953 00:04 </t>
  </si>
  <si>
    <t> -0.004 </t>
  </si>
  <si>
    <t> L.A.Klepikova </t>
  </si>
  <si>
    <t>2434679.342 </t>
  </si>
  <si>
    <t> 28.10.1953 20:12 </t>
  </si>
  <si>
    <t> 0.009 </t>
  </si>
  <si>
    <t>2434988.578 </t>
  </si>
  <si>
    <t> 03.09.1954 01:52 </t>
  </si>
  <si>
    <t> 0.002 </t>
  </si>
  <si>
    <t> AAC 5.193 </t>
  </si>
  <si>
    <t>2435303.470 </t>
  </si>
  <si>
    <t> 14.07.1955 23:16 </t>
  </si>
  <si>
    <t> AA 6.142 </t>
  </si>
  <si>
    <t>2435761.4501 </t>
  </si>
  <si>
    <t> 14.10.1956 22:48 </t>
  </si>
  <si>
    <t> -0.0001 </t>
  </si>
  <si>
    <t>E </t>
  </si>
  <si>
    <t>?</t>
  </si>
  <si>
    <t> Hinderer (Kämper) </t>
  </si>
  <si>
    <t> JO 43.161 </t>
  </si>
  <si>
    <t>2435762.3905 </t>
  </si>
  <si>
    <t> 15.10.1956 21:22 </t>
  </si>
  <si>
    <t> -0.0011 </t>
  </si>
  <si>
    <t> Hinderer (Szafran.) </t>
  </si>
  <si>
    <t> AA 12.184 </t>
  </si>
  <si>
    <t>2435778.3947 </t>
  </si>
  <si>
    <t> 31.10.1956 21:28 </t>
  </si>
  <si>
    <t> -0.0004 </t>
  </si>
  <si>
    <t>2435787.3407 </t>
  </si>
  <si>
    <t> 09.11.1956 20:10 </t>
  </si>
  <si>
    <t> 0.0025 </t>
  </si>
  <si>
    <t>2436163.421 </t>
  </si>
  <si>
    <t> 20.11.1957 22:06 </t>
  </si>
  <si>
    <t> 0.001 </t>
  </si>
  <si>
    <t> AA 8.190 </t>
  </si>
  <si>
    <t>2436453.353 </t>
  </si>
  <si>
    <t> 06.09.1958 20:28 </t>
  </si>
  <si>
    <t> -0.012 </t>
  </si>
  <si>
    <t> AA 9.48 </t>
  </si>
  <si>
    <t>2437995.5831 </t>
  </si>
  <si>
    <t> 27.11.1962 01:59 </t>
  </si>
  <si>
    <t> 0.0002 </t>
  </si>
  <si>
    <t> L.Binnendijk </t>
  </si>
  <si>
    <t> AJ 69.157 </t>
  </si>
  <si>
    <t>2437999.5838 </t>
  </si>
  <si>
    <t> 01.12.1962 02:00 </t>
  </si>
  <si>
    <t> 0.0000 </t>
  </si>
  <si>
    <t>2438000.5257 </t>
  </si>
  <si>
    <t> 02.12.1962 00:37 </t>
  </si>
  <si>
    <t> 0.0005 </t>
  </si>
  <si>
    <t>2438644.396 </t>
  </si>
  <si>
    <t> 05.09.1964 21:30 </t>
  </si>
  <si>
    <t> -0.034 </t>
  </si>
  <si>
    <t> K.Carbol </t>
  </si>
  <si>
    <t> BRNO 6 </t>
  </si>
  <si>
    <t>2438941.442 </t>
  </si>
  <si>
    <t> 29.06.1965 22:36 </t>
  </si>
  <si>
    <t> AA 16.158 </t>
  </si>
  <si>
    <t>2442273.462 </t>
  </si>
  <si>
    <t> 13.08.1974 23:05 </t>
  </si>
  <si>
    <t> 0.008 </t>
  </si>
  <si>
    <t> K.Locher </t>
  </si>
  <si>
    <t> BBS 17 </t>
  </si>
  <si>
    <t>2442273.470 </t>
  </si>
  <si>
    <t> 13.08.1974 23:16 </t>
  </si>
  <si>
    <t> 0.016 </t>
  </si>
  <si>
    <t> R.Diethelm </t>
  </si>
  <si>
    <t>2442606.452 </t>
  </si>
  <si>
    <t> 12.07.1975 22:50 </t>
  </si>
  <si>
    <t> -0.016 </t>
  </si>
  <si>
    <t> BBS 23 </t>
  </si>
  <si>
    <t>2443013.847 </t>
  </si>
  <si>
    <t> 23.08.1976 08:19 </t>
  </si>
  <si>
    <t> G.Samolyk </t>
  </si>
  <si>
    <t> AOEB 2 </t>
  </si>
  <si>
    <t>2443032.687 </t>
  </si>
  <si>
    <t> 11.09.1976 04:29 </t>
  </si>
  <si>
    <t>2443081.6367 </t>
  </si>
  <si>
    <t> 30.10.1976 03:16 </t>
  </si>
  <si>
    <t> 0.0070 </t>
  </si>
  <si>
    <t> Rucinski &amp; Kaluzny </t>
  </si>
  <si>
    <t>IBVS 2838 </t>
  </si>
  <si>
    <t>2443098.562 </t>
  </si>
  <si>
    <t> 16.11.1976 01:29 </t>
  </si>
  <si>
    <t> -0.013 </t>
  </si>
  <si>
    <t>2443304.730 </t>
  </si>
  <si>
    <t> 10.06.1977 05:31 </t>
  </si>
  <si>
    <t>2443370.639 </t>
  </si>
  <si>
    <t> 15.08.1977 03:20 </t>
  </si>
  <si>
    <t> M.Baldwin </t>
  </si>
  <si>
    <t>2443665.748 </t>
  </si>
  <si>
    <t> 06.06.1978 05:57 </t>
  </si>
  <si>
    <t> -0.009 </t>
  </si>
  <si>
    <t>2443754.728 </t>
  </si>
  <si>
    <t> 03.09.1978 05:28 </t>
  </si>
  <si>
    <t>2443761.793 </t>
  </si>
  <si>
    <t> 10.09.1978 07:01 </t>
  </si>
  <si>
    <t> 0.015 </t>
  </si>
  <si>
    <t>2443779.666 </t>
  </si>
  <si>
    <t> 28.09.1978 03:59 </t>
  </si>
  <si>
    <t>2444156.692 </t>
  </si>
  <si>
    <t> 10.10.1979 04:36 </t>
  </si>
  <si>
    <t>2444222.576 </t>
  </si>
  <si>
    <t> 15.12.1979 01:49 </t>
  </si>
  <si>
    <t> -0.008 </t>
  </si>
  <si>
    <t>2444419.809 </t>
  </si>
  <si>
    <t> 29.06.1980 07:24 </t>
  </si>
  <si>
    <t>2444445.698 </t>
  </si>
  <si>
    <t> 25.07.1980 04:45 </t>
  </si>
  <si>
    <t>2445225.4019 </t>
  </si>
  <si>
    <t> 12.09.1982 21:38 </t>
  </si>
  <si>
    <t> 0.0121 </t>
  </si>
  <si>
    <t> F.Agerer </t>
  </si>
  <si>
    <t>BAVM 36 </t>
  </si>
  <si>
    <t>2445264.699 </t>
  </si>
  <si>
    <t> 22.10.1982 04:46 </t>
  </si>
  <si>
    <t>2445336.252 </t>
  </si>
  <si>
    <t> 01.01.1983 18:02 </t>
  </si>
  <si>
    <t> H.Grzelczyk </t>
  </si>
  <si>
    <t>2445521.692 </t>
  </si>
  <si>
    <t> 06.07.1983 04:36 </t>
  </si>
  <si>
    <t>2445552.753 </t>
  </si>
  <si>
    <t> 06.08.1983 06:04 </t>
  </si>
  <si>
    <t> -0.002 </t>
  </si>
  <si>
    <t>2445558.393 </t>
  </si>
  <si>
    <t> 11.08.1983 21:25 </t>
  </si>
  <si>
    <t> -0.010 </t>
  </si>
  <si>
    <t> W.Braune </t>
  </si>
  <si>
    <t>BAVM 38 </t>
  </si>
  <si>
    <t>2445561.476 </t>
  </si>
  <si>
    <t> 14.08.1983 23:25 </t>
  </si>
  <si>
    <t>2445565.475 </t>
  </si>
  <si>
    <t> 18.08.1983 23:24 </t>
  </si>
  <si>
    <t> H.Vielmetter </t>
  </si>
  <si>
    <t>2445578.418 </t>
  </si>
  <si>
    <t> 31.08.1983 22:01 </t>
  </si>
  <si>
    <t> 0.010 </t>
  </si>
  <si>
    <t>2445578.655 </t>
  </si>
  <si>
    <t> 01.09.1983 03:43 </t>
  </si>
  <si>
    <t> 0.012 </t>
  </si>
  <si>
    <t>2445585.479 </t>
  </si>
  <si>
    <t> 07.09.1983 23:29 </t>
  </si>
  <si>
    <t>2445605.484 </t>
  </si>
  <si>
    <t> 27.09.1983 23:36 </t>
  </si>
  <si>
    <t>2445643.605 </t>
  </si>
  <si>
    <t> 05.11.1983 02:31 </t>
  </si>
  <si>
    <t>2445906.503 </t>
  </si>
  <si>
    <t> 25.07.1984 00:04 </t>
  </si>
  <si>
    <t> 0.024 </t>
  </si>
  <si>
    <t> P.Wils </t>
  </si>
  <si>
    <t> BBS 74 </t>
  </si>
  <si>
    <t>2445910.486 </t>
  </si>
  <si>
    <t> 28.07.1984 23:39 </t>
  </si>
  <si>
    <t>2445964.606 </t>
  </si>
  <si>
    <t> 21.09.1984 02:32 </t>
  </si>
  <si>
    <t> D.Williams </t>
  </si>
  <si>
    <t>2446005.338 </t>
  </si>
  <si>
    <t> 31.10.1984 20:06 </t>
  </si>
  <si>
    <t> W.Quester </t>
  </si>
  <si>
    <t>BAVM 39 </t>
  </si>
  <si>
    <t>2446021.564 </t>
  </si>
  <si>
    <t> 17.11.1984 01:32 </t>
  </si>
  <si>
    <t>2446029.584 </t>
  </si>
  <si>
    <t> 25.11.1984 02:00 </t>
  </si>
  <si>
    <t>2446259.500 </t>
  </si>
  <si>
    <t> 13.07.1985 00:00 </t>
  </si>
  <si>
    <t>BAVM 43 </t>
  </si>
  <si>
    <t>2446260.442 </t>
  </si>
  <si>
    <t> 13.07.1985 22:36 </t>
  </si>
  <si>
    <t> 0.004 </t>
  </si>
  <si>
    <t>2446300.4635 </t>
  </si>
  <si>
    <t> 22.08.1985 23:07 </t>
  </si>
  <si>
    <t> 0.0165 </t>
  </si>
  <si>
    <t> M.Paparo et al. </t>
  </si>
  <si>
    <t>2446303.5245 </t>
  </si>
  <si>
    <t> 26.08.1985 00:35 </t>
  </si>
  <si>
    <t> 0.0180 </t>
  </si>
  <si>
    <t>2446323.782 </t>
  </si>
  <si>
    <t> 15.09.1985 06:46 </t>
  </si>
  <si>
    <t> 0.036 </t>
  </si>
  <si>
    <t> P.Atwood </t>
  </si>
  <si>
    <t>2446654.666 </t>
  </si>
  <si>
    <t> 12.08.1986 03:59 </t>
  </si>
  <si>
    <t>2446676.3155 </t>
  </si>
  <si>
    <t> 02.09.1986 19:34 </t>
  </si>
  <si>
    <t> 0.0221 </t>
  </si>
  <si>
    <t> N.Awadalla </t>
  </si>
  <si>
    <t> AAP 289.137 </t>
  </si>
  <si>
    <t>2446676.5508 </t>
  </si>
  <si>
    <t> 03.09.1986 01:13 </t>
  </si>
  <si>
    <t>2446679.3773 </t>
  </si>
  <si>
    <t> 05.09.1986 21:03 </t>
  </si>
  <si>
    <t> 0.0244 </t>
  </si>
  <si>
    <t>2446680.3164 </t>
  </si>
  <si>
    <t> 06.09.1986 19:35 </t>
  </si>
  <si>
    <t>2446680.5517 </t>
  </si>
  <si>
    <t> 07.09.1986 01:14 </t>
  </si>
  <si>
    <t>2446759.609 </t>
  </si>
  <si>
    <t> 25.11.1986 02:36 </t>
  </si>
  <si>
    <t>2447051.4561 </t>
  </si>
  <si>
    <t> 12.09.1987 22:56 </t>
  </si>
  <si>
    <t> 0.0223 </t>
  </si>
  <si>
    <t>BAVM 50 </t>
  </si>
  <si>
    <t>2447105.579 </t>
  </si>
  <si>
    <t> 06.11.1987 01:53 </t>
  </si>
  <si>
    <t>2447744.797 </t>
  </si>
  <si>
    <t> 06.08.1989 07:07 </t>
  </si>
  <si>
    <t>2447758.4349 </t>
  </si>
  <si>
    <t> 19.08.1989 22:26 </t>
  </si>
  <si>
    <t> 0.0239 </t>
  </si>
  <si>
    <t>B;V</t>
  </si>
  <si>
    <t>BAVM 56 </t>
  </si>
  <si>
    <t>2447790.4437 </t>
  </si>
  <si>
    <t> 20.09.1989 22:38 </t>
  </si>
  <si>
    <t> 0.0258 </t>
  </si>
  <si>
    <t>2447803.630 </t>
  </si>
  <si>
    <t> 04.10.1989 03:07 </t>
  </si>
  <si>
    <t> 0.033 </t>
  </si>
  <si>
    <t>2448502.365 </t>
  </si>
  <si>
    <t> 02.09.1991 20:45 </t>
  </si>
  <si>
    <t> 0.028 </t>
  </si>
  <si>
    <t>BAVM 60 </t>
  </si>
  <si>
    <t>2448502.367 </t>
  </si>
  <si>
    <t> 02.09.1991 20:48 </t>
  </si>
  <si>
    <t>2448559.3189 </t>
  </si>
  <si>
    <t> 29.10.1991 19:39 </t>
  </si>
  <si>
    <t> 0.0280 </t>
  </si>
  <si>
    <t>2448559.3208 </t>
  </si>
  <si>
    <t> 29.10.1991 19:41 </t>
  </si>
  <si>
    <t> 0.0299 </t>
  </si>
  <si>
    <t>2448841.5024 </t>
  </si>
  <si>
    <t> 07.08.1992 00:03 </t>
  </si>
  <si>
    <t> 0.0325 </t>
  </si>
  <si>
    <t> Z.Paragi </t>
  </si>
  <si>
    <t>IBVS 4340 </t>
  </si>
  <si>
    <t>2448841.5028 </t>
  </si>
  <si>
    <t> 07.08.1992 00:04 </t>
  </si>
  <si>
    <t> 0.0329 </t>
  </si>
  <si>
    <t>2448885.758 </t>
  </si>
  <si>
    <t> 20.09.1992 06:11 </t>
  </si>
  <si>
    <t> 0.043 </t>
  </si>
  <si>
    <t>2449282.567 </t>
  </si>
  <si>
    <t> 22.10.1993 01:36 </t>
  </si>
  <si>
    <t> 0.060 </t>
  </si>
  <si>
    <t>2449586.620 </t>
  </si>
  <si>
    <t> 22.08.1994 02:52 </t>
  </si>
  <si>
    <t> 0.047 </t>
  </si>
  <si>
    <t>2449635.576 </t>
  </si>
  <si>
    <t> 10.10.1994 01:49 </t>
  </si>
  <si>
    <t> 0.051 </t>
  </si>
  <si>
    <t>2449637.4436 </t>
  </si>
  <si>
    <t> 11.10.1994 22:38 </t>
  </si>
  <si>
    <t> 0.0360 </t>
  </si>
  <si>
    <t>BAVM 80 </t>
  </si>
  <si>
    <t>2449637.4441 </t>
  </si>
  <si>
    <t> 11.10.1994 22:39 </t>
  </si>
  <si>
    <t> 0.0365 </t>
  </si>
  <si>
    <t>2449918.4470 </t>
  </si>
  <si>
    <t> 19.07.1995 22:43 </t>
  </si>
  <si>
    <t> 0.0371 </t>
  </si>
  <si>
    <t>BAVM 91 </t>
  </si>
  <si>
    <t>2449918.4475 </t>
  </si>
  <si>
    <t> 19.07.1995 22:44 </t>
  </si>
  <si>
    <t> 0.0376 </t>
  </si>
  <si>
    <t>2449988.584 </t>
  </si>
  <si>
    <t> 28.09.1995 02:00 </t>
  </si>
  <si>
    <t> 0.041 </t>
  </si>
  <si>
    <t> AOEB 8 </t>
  </si>
  <si>
    <t>2450003.6456 </t>
  </si>
  <si>
    <t> 13.10.1995 03:29 </t>
  </si>
  <si>
    <t> 0.0407 </t>
  </si>
  <si>
    <t>C </t>
  </si>
  <si>
    <t>ns</t>
  </si>
  <si>
    <t> G.Lubcke </t>
  </si>
  <si>
    <t>2450313.824 </t>
  </si>
  <si>
    <t> 18.08.1996 07:46 </t>
  </si>
  <si>
    <t> 0.034 </t>
  </si>
  <si>
    <t>2450341.613 </t>
  </si>
  <si>
    <t> 15.09.1996 02:42 </t>
  </si>
  <si>
    <t> 0.052 </t>
  </si>
  <si>
    <t> J.McKenna </t>
  </si>
  <si>
    <t>2450397.606 </t>
  </si>
  <si>
    <t> 10.11.1996 02:32 </t>
  </si>
  <si>
    <t>2450692.740 </t>
  </si>
  <si>
    <t> 01.09.1997 05:45 </t>
  </si>
  <si>
    <t> 0.044 </t>
  </si>
  <si>
    <t>2451095.660 </t>
  </si>
  <si>
    <t> 09.10.1998 03:50 </t>
  </si>
  <si>
    <t> 0.053 </t>
  </si>
  <si>
    <t>2451160.598 </t>
  </si>
  <si>
    <t> 13.12.1998 02:21 </t>
  </si>
  <si>
    <t>2451710.8499 </t>
  </si>
  <si>
    <t> 15.06.2000 08:23 </t>
  </si>
  <si>
    <t> 0.0504 </t>
  </si>
  <si>
    <t> R.H.Nelson </t>
  </si>
  <si>
    <t>IBVS 5040 </t>
  </si>
  <si>
    <t>2451777.674 </t>
  </si>
  <si>
    <t> 21.08.2000 04:10 </t>
  </si>
  <si>
    <t>2452144.3613 </t>
  </si>
  <si>
    <t> 22.08.2001 20:40 </t>
  </si>
  <si>
    <t> 0.0558 </t>
  </si>
  <si>
    <t> Baldinelli&amp;Maitan </t>
  </si>
  <si>
    <t>IBVS 5220 </t>
  </si>
  <si>
    <t>2452145.5380 </t>
  </si>
  <si>
    <t> 24.08.2001 00:54 </t>
  </si>
  <si>
    <t> M.Drozdz et al. </t>
  </si>
  <si>
    <t>IBVS 5623 </t>
  </si>
  <si>
    <t>2452147.4211 </t>
  </si>
  <si>
    <t> 25.08.2001 22:06 </t>
  </si>
  <si>
    <t> 0.0561 </t>
  </si>
  <si>
    <t>2452163.6590 </t>
  </si>
  <si>
    <t> 11.09.2001 03:48 </t>
  </si>
  <si>
    <t> 0.0552 </t>
  </si>
  <si>
    <t>2452245.5592 </t>
  </si>
  <si>
    <t> 02.12.2001 01:25 </t>
  </si>
  <si>
    <t> S.Dvorak </t>
  </si>
  <si>
    <t>2452253.5613 </t>
  </si>
  <si>
    <t> 10.12.2001 01:28 </t>
  </si>
  <si>
    <t> 0.0556 </t>
  </si>
  <si>
    <t>2452435.2469 </t>
  </si>
  <si>
    <t> 09.06.2002 17:55 </t>
  </si>
  <si>
    <t> 0.0546 </t>
  </si>
  <si>
    <t> Nakajima </t>
  </si>
  <si>
    <t>VSB 40 </t>
  </si>
  <si>
    <t>2452441.8384 </t>
  </si>
  <si>
    <t> 16.06.2002 08:07 </t>
  </si>
  <si>
    <t> 0.0565 </t>
  </si>
  <si>
    <t>2452505.3823 </t>
  </si>
  <si>
    <t> 18.08.2002 21:10 </t>
  </si>
  <si>
    <t> 0.0571 </t>
  </si>
  <si>
    <t> Sarounova &amp; Wolf </t>
  </si>
  <si>
    <t>IBVS 5594 </t>
  </si>
  <si>
    <t>2452512.4415 </t>
  </si>
  <si>
    <t> 25.08.2002 22:35 </t>
  </si>
  <si>
    <t> 0.0560 </t>
  </si>
  <si>
    <t> S.Csizmadia </t>
  </si>
  <si>
    <t>IBVS 5313 </t>
  </si>
  <si>
    <t>2452517.3871 </t>
  </si>
  <si>
    <t> 30.08.2002 21:17 </t>
  </si>
  <si>
    <t> 0.0593 </t>
  </si>
  <si>
    <t>2452525.6231 </t>
  </si>
  <si>
    <t> 08.09.2002 02:57 </t>
  </si>
  <si>
    <t> 0.0582 </t>
  </si>
  <si>
    <t>2452526.5644 </t>
  </si>
  <si>
    <t> 09.09.2002 01:32 </t>
  </si>
  <si>
    <t>2452528.4458 </t>
  </si>
  <si>
    <t> 10.09.2002 22:41 </t>
  </si>
  <si>
    <t> 0.0568 </t>
  </si>
  <si>
    <t>2452531.5058 </t>
  </si>
  <si>
    <t> 14.09.2002 00:08 </t>
  </si>
  <si>
    <t> 0.0573 </t>
  </si>
  <si>
    <t>2452811.8062 </t>
  </si>
  <si>
    <t> 21.06.2003 07:20 </t>
  </si>
  <si>
    <t> 0.0615 </t>
  </si>
  <si>
    <t>2452888.5307 </t>
  </si>
  <si>
    <t> 06.09.2003 00:44 </t>
  </si>
  <si>
    <t> 0.0634 </t>
  </si>
  <si>
    <t>2452909.4757 </t>
  </si>
  <si>
    <t> 26.09.2003 23:25 </t>
  </si>
  <si>
    <t> 0.0627 </t>
  </si>
  <si>
    <t>2452950.4229 </t>
  </si>
  <si>
    <t> 06.11.2003 22:08 </t>
  </si>
  <si>
    <t> 0.0598 </t>
  </si>
  <si>
    <t>-I</t>
  </si>
  <si>
    <t> K. &amp; M. Rätz </t>
  </si>
  <si>
    <t>BAVM 172 </t>
  </si>
  <si>
    <t>2452952.5422 </t>
  </si>
  <si>
    <t> 09.11.2003 01:00 </t>
  </si>
  <si>
    <t>31768</t>
  </si>
  <si>
    <t> 0.0610 </t>
  </si>
  <si>
    <t> AOEB 12 </t>
  </si>
  <si>
    <t>2453117.2833 </t>
  </si>
  <si>
    <t> 21.04.2004 18:47 </t>
  </si>
  <si>
    <t>32118</t>
  </si>
  <si>
    <t> 0.0604 </t>
  </si>
  <si>
    <t>VSB 43 </t>
  </si>
  <si>
    <t>2453137.5269 </t>
  </si>
  <si>
    <t> 12.05.2004 00:38 </t>
  </si>
  <si>
    <t>32161</t>
  </si>
  <si>
    <t> 0.0643 </t>
  </si>
  <si>
    <t> T.Borkovits et al. </t>
  </si>
  <si>
    <t>IBVS 5579 </t>
  </si>
  <si>
    <t>2453189.7744 </t>
  </si>
  <si>
    <t> 03.07.2004 06:35 </t>
  </si>
  <si>
    <t>32272</t>
  </si>
  <si>
    <t> 0.0652 </t>
  </si>
  <si>
    <t>2453227.42725 </t>
  </si>
  <si>
    <t> 09.08.2004 22:15 </t>
  </si>
  <si>
    <t>32352</t>
  </si>
  <si>
    <t> 0.06278 </t>
  </si>
  <si>
    <t> Koss &amp; Motl </t>
  </si>
  <si>
    <t>OEJV 0074 </t>
  </si>
  <si>
    <t>2453227.4292 </t>
  </si>
  <si>
    <t> 09.08.2004 22:18 </t>
  </si>
  <si>
    <t> 0.0647 </t>
  </si>
  <si>
    <t>o</t>
  </si>
  <si>
    <t>BAVM 173 </t>
  </si>
  <si>
    <t>2453247.6686 </t>
  </si>
  <si>
    <t> 30.08.2004 04:02 </t>
  </si>
  <si>
    <t>32395</t>
  </si>
  <si>
    <t> 0.0644 </t>
  </si>
  <si>
    <t> J.Bialozynski </t>
  </si>
  <si>
    <t>2453564.44764 </t>
  </si>
  <si>
    <t> 12.07.2005 22:44 </t>
  </si>
  <si>
    <t>33068</t>
  </si>
  <si>
    <t> 0.06873 </t>
  </si>
  <si>
    <t> L.Šmelcer </t>
  </si>
  <si>
    <t>2453574.8009 </t>
  </si>
  <si>
    <t> 23.07.2005 07:13 </t>
  </si>
  <si>
    <t>33090</t>
  </si>
  <si>
    <t> 0.0668 </t>
  </si>
  <si>
    <t>2453596.4542 </t>
  </si>
  <si>
    <t> 13.08.2005 22:54 </t>
  </si>
  <si>
    <t>33136</t>
  </si>
  <si>
    <t> 0.0683 </t>
  </si>
  <si>
    <t> V.Bakis et al. </t>
  </si>
  <si>
    <t>IBVS 5662 </t>
  </si>
  <si>
    <t>2453600.4554 </t>
  </si>
  <si>
    <t> 17.08.2005 22:55 </t>
  </si>
  <si>
    <t>33144.5</t>
  </si>
  <si>
    <t> 0.0687 </t>
  </si>
  <si>
    <t> Rätz </t>
  </si>
  <si>
    <t>BAVM 178 </t>
  </si>
  <si>
    <t>2453605.3969 </t>
  </si>
  <si>
    <t> 22.08.2005 21:31 </t>
  </si>
  <si>
    <t> 0.0679 </t>
  </si>
  <si>
    <t> B.Albayrak et al. </t>
  </si>
  <si>
    <t>IBVS 5649 </t>
  </si>
  <si>
    <t>2453614.3416 </t>
  </si>
  <si>
    <t> 31.08.2005 20:11 </t>
  </si>
  <si>
    <t> 0.0695 </t>
  </si>
  <si>
    <t>2453637.4063 </t>
  </si>
  <si>
    <t> 23.09.2005 21:45 </t>
  </si>
  <si>
    <t> 0.0704 </t>
  </si>
  <si>
    <t> Jungbluth </t>
  </si>
  <si>
    <t>2453643.0557 </t>
  </si>
  <si>
    <t> 29.09.2005 13:20 </t>
  </si>
  <si>
    <t> 0.0715 </t>
  </si>
  <si>
    <t> Kubotera </t>
  </si>
  <si>
    <t>VSB 44 </t>
  </si>
  <si>
    <t>2453670.35466 </t>
  </si>
  <si>
    <t> 26.10.2005 20:30 </t>
  </si>
  <si>
    <t> 0.07038 </t>
  </si>
  <si>
    <t> P.Svoboda </t>
  </si>
  <si>
    <t>2453901.46537 </t>
  </si>
  <si>
    <t> 14.06.2006 23:10 </t>
  </si>
  <si>
    <t> 0.07203 </t>
  </si>
  <si>
    <t>2453950.41799 </t>
  </si>
  <si>
    <t> 02.08.2006 22:01 </t>
  </si>
  <si>
    <t> 0.07283 </t>
  </si>
  <si>
    <t>2453984.30682 </t>
  </si>
  <si>
    <t> 05.09.2006 19:21 </t>
  </si>
  <si>
    <t> 0.07194 </t>
  </si>
  <si>
    <t>2453995.6053 </t>
  </si>
  <si>
    <t> 17.09.2006 02:31 </t>
  </si>
  <si>
    <t> 0.0738 </t>
  </si>
  <si>
    <t> H.Gerner </t>
  </si>
  <si>
    <t>2454014.4274 </t>
  </si>
  <si>
    <t> 05.10.2006 22:15 </t>
  </si>
  <si>
    <t> S. Dogru et al. </t>
  </si>
  <si>
    <t>IBVS 5746 </t>
  </si>
  <si>
    <t>2454025.25864 </t>
  </si>
  <si>
    <t> 16.10.2006 18:12 </t>
  </si>
  <si>
    <t> 0.07368 </t>
  </si>
  <si>
    <t>2454296.8480 </t>
  </si>
  <si>
    <t> 15.07.2007 08:21 </t>
  </si>
  <si>
    <t> 0.0746 </t>
  </si>
  <si>
    <t>2454317.0888 </t>
  </si>
  <si>
    <t> 04.08.2007 14:07 </t>
  </si>
  <si>
    <t> 0.0757 </t>
  </si>
  <si>
    <t> H.Itoh </t>
  </si>
  <si>
    <t>VSB 46 </t>
  </si>
  <si>
    <t>2454319.44085 </t>
  </si>
  <si>
    <t> 06.08.2007 22:34 </t>
  </si>
  <si>
    <t> 0.07430 </t>
  </si>
  <si>
    <t>2454319.44095 </t>
  </si>
  <si>
    <t> 0.07440 </t>
  </si>
  <si>
    <t>2454328.38503 </t>
  </si>
  <si>
    <t> 15.08.2007 21:14 </t>
  </si>
  <si>
    <t> 0.07536 </t>
  </si>
  <si>
    <t> R.Ehrenberger </t>
  </si>
  <si>
    <t>2454360.3930 </t>
  </si>
  <si>
    <t> 16.09.2007 21:25 </t>
  </si>
  <si>
    <t> 0.0764 </t>
  </si>
  <si>
    <t>BAVM 193 </t>
  </si>
  <si>
    <t>2454372.6314 </t>
  </si>
  <si>
    <t> 29.09.2007 03:09 </t>
  </si>
  <si>
    <t> 0.0768 </t>
  </si>
  <si>
    <t>JAAVSO 36(2);171 </t>
  </si>
  <si>
    <t>2454378.7494 </t>
  </si>
  <si>
    <t> 05.10.2007 05:59 </t>
  </si>
  <si>
    <t> 0.0758 </t>
  </si>
  <si>
    <t>2454380.6333 </t>
  </si>
  <si>
    <t> 07.10.2007 03:11 </t>
  </si>
  <si>
    <t> 0.0770 </t>
  </si>
  <si>
    <t>2454429.5880 </t>
  </si>
  <si>
    <t> 25.11.2007 02:06 </t>
  </si>
  <si>
    <t> 0.0799 </t>
  </si>
  <si>
    <t>2454642.811 </t>
  </si>
  <si>
    <t> 25.06.2008 07:27 </t>
  </si>
  <si>
    <t> 0.080 </t>
  </si>
  <si>
    <t> K.Menzies </t>
  </si>
  <si>
    <t>JAAVSO 36(2);186 </t>
  </si>
  <si>
    <t>2454643.7535 </t>
  </si>
  <si>
    <t> 26.06.2008 06:05 </t>
  </si>
  <si>
    <t> 0.0812 </t>
  </si>
  <si>
    <t>2454652.6944 </t>
  </si>
  <si>
    <t> 05.07.2008 04:39 </t>
  </si>
  <si>
    <t> 0.0789 </t>
  </si>
  <si>
    <t>2454681.8799 </t>
  </si>
  <si>
    <t> 03.08.2008 09:07 </t>
  </si>
  <si>
    <t> 0.0816 </t>
  </si>
  <si>
    <t>2454682.1125 </t>
  </si>
  <si>
    <t> 03.08.2008 14:42 </t>
  </si>
  <si>
    <t>VSB 48 </t>
  </si>
  <si>
    <t>2454697.4122 </t>
  </si>
  <si>
    <t> 18.08.2008 21:53 </t>
  </si>
  <si>
    <t> 0.0811 </t>
  </si>
  <si>
    <t>OEJV 0094 </t>
  </si>
  <si>
    <t>2454697.4128 </t>
  </si>
  <si>
    <t> 18.08.2008 21:54 </t>
  </si>
  <si>
    <t> 0.0817 </t>
  </si>
  <si>
    <t>2454737.4222 </t>
  </si>
  <si>
    <t> 27.09.2008 22:07 </t>
  </si>
  <si>
    <t> 0.0824 </t>
  </si>
  <si>
    <t>OEJV 0107 </t>
  </si>
  <si>
    <t>2454737.4223 </t>
  </si>
  <si>
    <t> 27.09.2008 22:08 </t>
  </si>
  <si>
    <t> 0.0825 </t>
  </si>
  <si>
    <t>2454799.5505 </t>
  </si>
  <si>
    <t> 29.11.2008 01:12 </t>
  </si>
  <si>
    <t> 0.0796 </t>
  </si>
  <si>
    <t> JAAVSO 37;44 </t>
  </si>
  <si>
    <t>2454980.7713 </t>
  </si>
  <si>
    <t> 29.05.2009 06:30 </t>
  </si>
  <si>
    <t> 0.0845 </t>
  </si>
  <si>
    <t> JAAVSO 38;85 </t>
  </si>
  <si>
    <t>2455050.4319 </t>
  </si>
  <si>
    <t> 06.08.2009 22:21 </t>
  </si>
  <si>
    <t> 0.0829 </t>
  </si>
  <si>
    <t> H.Jungbluth </t>
  </si>
  <si>
    <t>BAVM 212 </t>
  </si>
  <si>
    <t>2455051.3729 </t>
  </si>
  <si>
    <t> 07.08.2009 20:56 </t>
  </si>
  <si>
    <t>OEJV 0137 </t>
  </si>
  <si>
    <t>2455051.3735 </t>
  </si>
  <si>
    <t> 07.08.2009 20:57 </t>
  </si>
  <si>
    <t> 0.0831 </t>
  </si>
  <si>
    <t>2455058.4350 </t>
  </si>
  <si>
    <t> 14.08.2009 22:26 </t>
  </si>
  <si>
    <t> 0.0843 </t>
  </si>
  <si>
    <t> U.Schmidt </t>
  </si>
  <si>
    <t>2455062.6703 </t>
  </si>
  <si>
    <t> 19.08.2009 04:05 </t>
  </si>
  <si>
    <t> 0.0834 </t>
  </si>
  <si>
    <t>2455075.3783 </t>
  </si>
  <si>
    <t> 31.08.2009 21:04 </t>
  </si>
  <si>
    <t> 0.0827 </t>
  </si>
  <si>
    <t> N.Erkan et al. </t>
  </si>
  <si>
    <t>IBVS 5924 </t>
  </si>
  <si>
    <t>2455083.3824 </t>
  </si>
  <si>
    <t> 08.09.2009 21:10 </t>
  </si>
  <si>
    <t> 0.0851 </t>
  </si>
  <si>
    <t> P.Frank </t>
  </si>
  <si>
    <t>2455083.6205 </t>
  </si>
  <si>
    <t> 09.09.2009 02:53 </t>
  </si>
  <si>
    <t> 0.0878 </t>
  </si>
  <si>
    <t>2455088.5576 </t>
  </si>
  <si>
    <t> 14.09.2009 01:22 </t>
  </si>
  <si>
    <t> JAAVSO 38;120 </t>
  </si>
  <si>
    <t>2455114.68 </t>
  </si>
  <si>
    <t> 10.10.2009 04:19 </t>
  </si>
  <si>
    <t> 0.08 </t>
  </si>
  <si>
    <t>IBVS 5920 </t>
  </si>
  <si>
    <t>2455346.4988 </t>
  </si>
  <si>
    <t> 29.05.2010 23:58 </t>
  </si>
  <si>
    <t> 0.0855 </t>
  </si>
  <si>
    <t>m</t>
  </si>
  <si>
    <t> S.Dogru et al. </t>
  </si>
  <si>
    <t>IBVS 5988 </t>
  </si>
  <si>
    <t>2455379.4465 </t>
  </si>
  <si>
    <t> 01.07.2010 22:42 </t>
  </si>
  <si>
    <t> 0.0848 </t>
  </si>
  <si>
    <t> M.Vraš?ák </t>
  </si>
  <si>
    <t>2455408.6297 </t>
  </si>
  <si>
    <t> 31.07.2010 03:06 </t>
  </si>
  <si>
    <t> 0.0852 </t>
  </si>
  <si>
    <t> JAAVSO 39;94 </t>
  </si>
  <si>
    <t>2455416.1637 </t>
  </si>
  <si>
    <t> 07.08.2010 15:55 </t>
  </si>
  <si>
    <t> 0.0882 </t>
  </si>
  <si>
    <t>VSB 51 </t>
  </si>
  <si>
    <t>2455461.1168 </t>
  </si>
  <si>
    <t> 21.09.2010 14:48 </t>
  </si>
  <si>
    <t> 0.0903 </t>
  </si>
  <si>
    <t>2455479.7104 </t>
  </si>
  <si>
    <t> 10.10.2010 05:02 </t>
  </si>
  <si>
    <t> 0.0916 </t>
  </si>
  <si>
    <t> JAAVSO 40;975 </t>
  </si>
  <si>
    <t>2455734.1192 </t>
  </si>
  <si>
    <t> 21.06.2011 14:51 </t>
  </si>
  <si>
    <t> 0.0922 </t>
  </si>
  <si>
    <t>Rc</t>
  </si>
  <si>
    <t> K.Shiokawa </t>
  </si>
  <si>
    <t>VSB 53 </t>
  </si>
  <si>
    <t>2455794.36843 </t>
  </si>
  <si>
    <t> 20.08.2011 20:50 </t>
  </si>
  <si>
    <t> 0.09304 </t>
  </si>
  <si>
    <t> M.Moudra </t>
  </si>
  <si>
    <t>OEJV 0160 </t>
  </si>
  <si>
    <t>2455800.48964 </t>
  </si>
  <si>
    <t> 26.08.2011 23:45 </t>
  </si>
  <si>
    <t> 0.09527 </t>
  </si>
  <si>
    <t> M.Mašek </t>
  </si>
  <si>
    <t>2455810.6074 </t>
  </si>
  <si>
    <t> 06.09.2011 02:34 </t>
  </si>
  <si>
    <t> 0.0932 </t>
  </si>
  <si>
    <t> N.Simmons </t>
  </si>
  <si>
    <t>2455849.6735 </t>
  </si>
  <si>
    <t> 15.10.2011 04:09 </t>
  </si>
  <si>
    <t> 0.0920 </t>
  </si>
  <si>
    <t>IBVS 6011 </t>
  </si>
  <si>
    <t>2456118.44004 </t>
  </si>
  <si>
    <t> 09.07.2012 22:33 </t>
  </si>
  <si>
    <t> 0.09421 </t>
  </si>
  <si>
    <t> K.Ho?kova </t>
  </si>
  <si>
    <t>2456170.6884 </t>
  </si>
  <si>
    <t> 31.08.2012 04:31 </t>
  </si>
  <si>
    <t> 0.0959 </t>
  </si>
  <si>
    <t> JAAVSO 41;122 </t>
  </si>
  <si>
    <t>2456187.6337 </t>
  </si>
  <si>
    <t> 17.09.2012 03:12 </t>
  </si>
  <si>
    <t> 0.0964 </t>
  </si>
  <si>
    <t>2456218.6994 </t>
  </si>
  <si>
    <t> 18.10.2012 04:47 </t>
  </si>
  <si>
    <t> 0.0965 </t>
  </si>
  <si>
    <t>IBVS 6042 </t>
  </si>
  <si>
    <t>2456565.6045 </t>
  </si>
  <si>
    <t> 30.09.2013 02:30 </t>
  </si>
  <si>
    <t> 0.1026 </t>
  </si>
  <si>
    <t> JAAVSO 41;328 </t>
  </si>
  <si>
    <t>Guthnick P</t>
  </si>
  <si>
    <t>,,D,Lich,AN 229.456,</t>
  </si>
  <si>
    <t>,,D,Lich,KVBB 4.29,</t>
  </si>
  <si>
    <t>s</t>
  </si>
  <si>
    <t>,,D,Lich,KVBB 4.30,</t>
  </si>
  <si>
    <t>Zessewitsch V P</t>
  </si>
  <si>
    <t>I,2838,I,2838,,</t>
  </si>
  <si>
    <t>Piotrowski S</t>
  </si>
  <si>
    <t>Istchenko I M</t>
  </si>
  <si>
    <t>,,D,Lich,TTAO 9.36,</t>
  </si>
  <si>
    <t>Szafraniec R</t>
  </si>
  <si>
    <t>,,D,Lich,AAC 5.8,</t>
  </si>
  <si>
    <t>,,D,Lich,AAC 5.11,</t>
  </si>
  <si>
    <t>,,D,Lich,AAC 5.52,</t>
  </si>
  <si>
    <t>,,D,Lich,AAC 5.192,</t>
  </si>
  <si>
    <t>Klepikova L A</t>
  </si>
  <si>
    <t>Szafraniec Rosa</t>
  </si>
  <si>
    <t>Hinderer</t>
  </si>
  <si>
    <t>,,D,Lich,JO 43.161,</t>
  </si>
  <si>
    <t>Hinderer F</t>
  </si>
  <si>
    <t>,,D,Lich,AA 12.184,</t>
  </si>
  <si>
    <t>Binnendijk L</t>
  </si>
  <si>
    <t>I,2838,0,GCVS,,</t>
  </si>
  <si>
    <t>,,D,Lich,AA 16.158,</t>
  </si>
  <si>
    <t>Locher Kurt</t>
  </si>
  <si>
    <t>B,0017,B,0017,,</t>
  </si>
  <si>
    <t>Diethelm Roger</t>
  </si>
  <si>
    <t>B,0023,B,0023,,</t>
  </si>
  <si>
    <t>Samolyk Gerry</t>
  </si>
  <si>
    <t>A,0022,A,0022,,</t>
  </si>
  <si>
    <t>Rucinski S</t>
  </si>
  <si>
    <t>Baldwin Marvin</t>
  </si>
  <si>
    <t>Agerer Franz</t>
  </si>
  <si>
    <t>D,0036,D,0036,,</t>
  </si>
  <si>
    <t>Grzelczyk H</t>
  </si>
  <si>
    <t>Braune Werner</t>
  </si>
  <si>
    <t>D,0038,D,0038,,</t>
  </si>
  <si>
    <t>Vielmetter H</t>
  </si>
  <si>
    <t>B,0074,B,0074,,</t>
  </si>
  <si>
    <t>Williams D</t>
  </si>
  <si>
    <t>Quester Wolfgang</t>
  </si>
  <si>
    <t>D,0039,D,0039,,</t>
  </si>
  <si>
    <t>D,0043,D,Lich,,</t>
  </si>
  <si>
    <t>Atwood P</t>
  </si>
  <si>
    <t>Awadalla N S</t>
  </si>
  <si>
    <t>,,D,Lich,AAP 289.137,</t>
  </si>
  <si>
    <t>D,0050,D,0050,,</t>
  </si>
  <si>
    <t>D,0056,D,0056,,</t>
  </si>
  <si>
    <t>Wolf</t>
  </si>
  <si>
    <t>,,,,ph-1406.1652,</t>
  </si>
  <si>
    <t>Elkatteb</t>
  </si>
  <si>
    <t>Hipparcos</t>
  </si>
  <si>
    <t>0,Hipp,0,Hipp,,</t>
  </si>
  <si>
    <t>D,0060,D,0060,,</t>
  </si>
  <si>
    <t>Paragi Z</t>
  </si>
  <si>
    <t>I,4340,I,4340,,Bp60</t>
  </si>
  <si>
    <t>D,0080,I,4222,,</t>
  </si>
  <si>
    <t>D,0091,I,4383,,</t>
  </si>
  <si>
    <t>Samolyk</t>
  </si>
  <si>
    <t>A,A008,,,,</t>
  </si>
  <si>
    <t>ccd</t>
  </si>
  <si>
    <t>Lubcke</t>
  </si>
  <si>
    <t>McKenna</t>
  </si>
  <si>
    <t>Paschke Anton</t>
  </si>
  <si>
    <t>0,home,,,,Rotse</t>
  </si>
  <si>
    <t>Nelson Robert</t>
  </si>
  <si>
    <t>I,5040,I,5040,,</t>
  </si>
  <si>
    <t>Baldinelli Luigi</t>
  </si>
  <si>
    <t>I,5220,I,5220,,</t>
  </si>
  <si>
    <t>BVR</t>
  </si>
  <si>
    <t>Zola Stanislaw</t>
  </si>
  <si>
    <t>I,5623,,,,</t>
  </si>
  <si>
    <t>Ogloza Waldemar</t>
  </si>
  <si>
    <t>Dvorak</t>
  </si>
  <si>
    <t>Nakajima Kazuhir</t>
  </si>
  <si>
    <t>W,0626,J,0040,,</t>
  </si>
  <si>
    <t>Sarounova Lenka</t>
  </si>
  <si>
    <t>I,5594,,,,</t>
  </si>
  <si>
    <t>VRI</t>
  </si>
  <si>
    <t>Csizmadia Szilar</t>
  </si>
  <si>
    <t>I,5313,,,,1m</t>
  </si>
  <si>
    <t>Drozdz Marek</t>
  </si>
  <si>
    <t>UBVR</t>
  </si>
  <si>
    <t>Raetz Manfred</t>
  </si>
  <si>
    <t>D,0172,I,5643,,</t>
  </si>
  <si>
    <t>Samolyk G</t>
  </si>
  <si>
    <t>A,0012,,,,</t>
  </si>
  <si>
    <t>W,1304,J,0043,,</t>
  </si>
  <si>
    <t>I,5579,,,,Pi100</t>
  </si>
  <si>
    <t>Borkovits</t>
  </si>
  <si>
    <t>D,0173,I,5657,,</t>
  </si>
  <si>
    <t>Bialozynski J</t>
  </si>
  <si>
    <t>Bakis Volkan</t>
  </si>
  <si>
    <t>I,5662,,,,CUG301</t>
  </si>
  <si>
    <t>D,0178,I,5731,,</t>
  </si>
  <si>
    <t>BV</t>
  </si>
  <si>
    <t>Oezuyar D</t>
  </si>
  <si>
    <t>I,5649,,,,</t>
  </si>
  <si>
    <t>Kilicoglu T</t>
  </si>
  <si>
    <t>Jungbluth Helmut</t>
  </si>
  <si>
    <t>Kubotera Katsua</t>
  </si>
  <si>
    <t>J,0044,,,,16L+BJ41L</t>
  </si>
  <si>
    <t>Gerner H</t>
  </si>
  <si>
    <t>Dogru S S</t>
  </si>
  <si>
    <t>I,5746,,,,UG301</t>
  </si>
  <si>
    <t>Itoh Hiroshi</t>
  </si>
  <si>
    <t>J,0046,,,,30SC+DSI-Pro</t>
  </si>
  <si>
    <t>D,0193,I,5830,,ST-6</t>
  </si>
  <si>
    <t>A,0079,,,,</t>
  </si>
  <si>
    <t>Menzies K</t>
  </si>
  <si>
    <t>A,0086,,,,</t>
  </si>
  <si>
    <t>J,0048,,,,30SC+DSI-Pro</t>
  </si>
  <si>
    <t>Gerner</t>
  </si>
  <si>
    <t>A,0109,,,,</t>
  </si>
  <si>
    <t>Menzies</t>
  </si>
  <si>
    <t>Jungbluth H</t>
  </si>
  <si>
    <t>D,0212,I,5941,,ST-7</t>
  </si>
  <si>
    <t>Schmidt U</t>
  </si>
  <si>
    <t>Erkan N</t>
  </si>
  <si>
    <t>I,5924,,,,T40-ST</t>
  </si>
  <si>
    <t>Frank Peter</t>
  </si>
  <si>
    <t>D,0212,I,5941,,LcCCD 12</t>
  </si>
  <si>
    <t>I,5920,,,,</t>
  </si>
  <si>
    <t>RcIc</t>
  </si>
  <si>
    <t>I,5988,,,,T30-STL</t>
  </si>
  <si>
    <t>A,0130,,,,</t>
  </si>
  <si>
    <t>J,0051,,,,30SC+DSI-Pro</t>
  </si>
  <si>
    <t>Shiokawa Kazuhik</t>
  </si>
  <si>
    <t>J,0053,,,,35SC+ST-9E</t>
  </si>
  <si>
    <t>Simmons</t>
  </si>
  <si>
    <t>I,6011,,,,Astrokolchoz</t>
  </si>
  <si>
    <t>I,6042,,,,Astrokolchoz</t>
  </si>
  <si>
    <t>A,0042,,,JAAVSO 42,</t>
  </si>
  <si>
    <t>Carbol K</t>
  </si>
  <si>
    <t>C,0006,C,0006,,</t>
  </si>
  <si>
    <t>ccdV</t>
  </si>
  <si>
    <t>Koss Karel</t>
  </si>
  <si>
    <t>C,0034,E,0074,,RL300</t>
  </si>
  <si>
    <t>ccdI</t>
  </si>
  <si>
    <t>Smelcer L</t>
  </si>
  <si>
    <t>C,0034,E,0074,,RL280</t>
  </si>
  <si>
    <t>ccdR</t>
  </si>
  <si>
    <t>Svoboda P</t>
  </si>
  <si>
    <t>C,0034,E,0074,,RL200</t>
  </si>
  <si>
    <t>C,0034,E,0074,,Celestron 28</t>
  </si>
  <si>
    <t>Ehrenberger R</t>
  </si>
  <si>
    <t>C,0034,E,0074,,RL96/400 + H</t>
  </si>
  <si>
    <t>Smelcer Ladislav</t>
  </si>
  <si>
    <t>C,0035,E,0094,,280/1765+ST7</t>
  </si>
  <si>
    <t>C,0036,E,0107,,280/1765 ST7</t>
  </si>
  <si>
    <t>C,0037,E,0137,,280mm+ST7</t>
  </si>
  <si>
    <t>Vrastak M</t>
  </si>
  <si>
    <t>C,0037,E,0137,,150mm+G2</t>
  </si>
  <si>
    <t xml:space="preserve">Moudra Milada </t>
  </si>
  <si>
    <t>C,0038,E,0160,,15cm+ST7</t>
  </si>
  <si>
    <t>Masek Martin</t>
  </si>
  <si>
    <t>C,0038,E,0160,,50mm+EOS1000</t>
  </si>
  <si>
    <t>Honkova Katerina</t>
  </si>
  <si>
    <t>C,0038,E,0160,,20cm+ST8XME</t>
  </si>
  <si>
    <t>AU</t>
  </si>
  <si>
    <t>Start of linear fit &gt;&gt;&gt;&gt;&gt;&gt;&gt;&gt;&gt;&gt;&gt;&gt;&gt;&gt;&gt;&gt;&gt;&gt;&gt;&gt;&gt;</t>
  </si>
  <si>
    <t>Lin. Ephemeris =</t>
  </si>
  <si>
    <t>IBVS 6149</t>
  </si>
  <si>
    <t>IBVS 6157</t>
  </si>
  <si>
    <t>0.0030</t>
  </si>
  <si>
    <t>JAVSO..43..238</t>
  </si>
  <si>
    <t>JAVSO..44..164</t>
  </si>
  <si>
    <t>JAVSO..45..121</t>
  </si>
  <si>
    <t>JAVSO..45..215</t>
  </si>
  <si>
    <t>OEJV 0203</t>
  </si>
  <si>
    <t>JAVSO..46..184</t>
  </si>
  <si>
    <t>JAVSO..47..263</t>
  </si>
  <si>
    <t>JAVSO..48…87</t>
  </si>
  <si>
    <t>JAVSO..48..256</t>
  </si>
  <si>
    <t>OEJV 0211</t>
  </si>
  <si>
    <t>VSB 069</t>
  </si>
  <si>
    <t>cG</t>
  </si>
  <si>
    <t>JAVSO 49, 108</t>
  </si>
  <si>
    <t>JAVSO 49, 256</t>
  </si>
  <si>
    <t>JBAV, 60</t>
  </si>
  <si>
    <t>JAVSO, 50, 133</t>
  </si>
  <si>
    <t>JAAVSO 51, 134</t>
  </si>
  <si>
    <t>JAAVSO, 51, 250</t>
  </si>
  <si>
    <t>JAAVSO52#1</t>
  </si>
  <si>
    <t xml:space="preserve">Mag </t>
  </si>
  <si>
    <t>Next ToM-P</t>
  </si>
  <si>
    <t>Next ToM-S</t>
  </si>
  <si>
    <t>10.37-10.93</t>
  </si>
  <si>
    <t>VSX</t>
  </si>
  <si>
    <t>JAAVSO, 52, 243</t>
  </si>
  <si>
    <t>BAAVSS 202, 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</si>
</sst>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$&quot;#,##0_);\(&quot;$&quot;#,##0\)"/>
    <numFmt numFmtId="165" formatCode="0.00000"/>
    <numFmt numFmtId="166" formatCode="0.E+00"/>
    <numFmt numFmtId="167" formatCode="0.0%"/>
    <numFmt numFmtId="168" formatCode="0.000E+00"/>
  </numFmts>
  <fonts count="64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color indexed="2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sz val="10"/>
      <color indexed="17"/>
      <name val="Arial"/>
      <family val="2"/>
    </font>
    <font>
      <sz val="10"/>
      <color indexed="17"/>
      <name val="Arial"/>
      <family val="2"/>
    </font>
    <font>
      <sz val="10"/>
      <color indexed="14"/>
      <name val="Arial"/>
      <family val="2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b/>
      <sz val="10"/>
      <color indexed="8"/>
      <name val="Arial"/>
      <family val="2"/>
    </font>
    <font>
      <b/>
      <sz val="10"/>
      <color indexed="12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vertAlign val="superscript"/>
      <sz val="10"/>
      <name val="Arial"/>
      <family val="2"/>
    </font>
    <font>
      <i/>
      <sz val="10"/>
      <color indexed="20"/>
      <name val="Arial"/>
      <family val="2"/>
    </font>
    <font>
      <sz val="10"/>
      <name val="Arial Unicode MS"/>
      <family val="2"/>
    </font>
    <font>
      <sz val="10"/>
      <color indexed="8"/>
      <name val="Arial"/>
      <family val="2"/>
    </font>
    <font>
      <b/>
      <sz val="10"/>
      <color indexed="16"/>
      <name val="Arial"/>
      <family val="2"/>
    </font>
    <font>
      <b/>
      <sz val="10"/>
      <color indexed="13"/>
      <name val="Arial"/>
      <family val="2"/>
    </font>
    <font>
      <sz val="10"/>
      <color indexed="13"/>
      <name val="Arial"/>
      <family val="2"/>
    </font>
    <font>
      <sz val="10"/>
      <color indexed="14"/>
      <name val="Arial"/>
      <family val="2"/>
    </font>
    <font>
      <sz val="10"/>
      <color indexed="12"/>
      <name val="Arial"/>
      <family val="2"/>
    </font>
    <font>
      <b/>
      <sz val="12"/>
      <color indexed="8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vertAlign val="subscript"/>
      <sz val="10"/>
      <color indexed="20"/>
      <name val="Arial"/>
      <family val="2"/>
    </font>
    <font>
      <sz val="10"/>
      <color indexed="13"/>
      <name val="Arial"/>
      <family val="2"/>
    </font>
    <font>
      <b/>
      <sz val="10"/>
      <color indexed="13"/>
      <name val="Arial"/>
      <family val="2"/>
    </font>
    <font>
      <sz val="10"/>
      <color indexed="20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30"/>
      <name val="Arial"/>
      <family val="2"/>
    </font>
    <font>
      <sz val="10"/>
      <color indexed="16"/>
      <name val="Arial"/>
      <family val="2"/>
    </font>
    <font>
      <sz val="10"/>
      <color rgb="FF00B050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8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13"/>
        <bgColor indexed="64"/>
      </patternFill>
    </fill>
    <fill>
      <patternFill patternType="solid">
        <fgColor theme="8" tint="0.59999389629810485"/>
        <bgColor indexed="64"/>
      </patternFill>
    </fill>
  </fills>
  <borders count="3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/>
      <right/>
      <top/>
      <bottom style="thick">
        <color indexed="0"/>
      </bottom>
      <diagonal/>
    </border>
    <border>
      <left style="thick">
        <color indexed="0"/>
      </left>
      <right/>
      <top style="thick">
        <color indexed="0"/>
      </top>
      <bottom style="thick">
        <color indexed="0"/>
      </bottom>
      <diagonal/>
    </border>
    <border>
      <left/>
      <right style="thick">
        <color indexed="0"/>
      </right>
      <top style="thick">
        <color indexed="0"/>
      </top>
      <bottom style="thick">
        <color indexed="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ck">
        <color indexed="0"/>
      </top>
      <bottom style="thick">
        <color indexed="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9">
    <xf numFmtId="0" fontId="0" fillId="0" borderId="0">
      <alignment vertical="top"/>
    </xf>
    <xf numFmtId="0" fontId="43" fillId="2" borderId="0" applyNumberFormat="0" applyBorder="0" applyAlignment="0" applyProtection="0"/>
    <xf numFmtId="0" fontId="43" fillId="3" borderId="0" applyNumberFormat="0" applyBorder="0" applyAlignment="0" applyProtection="0"/>
    <xf numFmtId="0" fontId="43" fillId="4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5" borderId="0" applyNumberFormat="0" applyBorder="0" applyAlignment="0" applyProtection="0"/>
    <xf numFmtId="0" fontId="43" fillId="8" borderId="0" applyNumberFormat="0" applyBorder="0" applyAlignment="0" applyProtection="0"/>
    <xf numFmtId="0" fontId="43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9" borderId="0" applyNumberFormat="0" applyBorder="0" applyAlignment="0" applyProtection="0"/>
    <xf numFmtId="0" fontId="45" fillId="3" borderId="0" applyNumberFormat="0" applyBorder="0" applyAlignment="0" applyProtection="0"/>
    <xf numFmtId="0" fontId="46" fillId="20" borderId="1" applyNumberFormat="0" applyAlignment="0" applyProtection="0"/>
    <xf numFmtId="0" fontId="47" fillId="21" borderId="2" applyNumberFormat="0" applyAlignment="0" applyProtection="0"/>
    <xf numFmtId="3" fontId="57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48" fillId="0" borderId="0" applyNumberFormat="0" applyFill="0" applyBorder="0" applyAlignment="0" applyProtection="0"/>
    <xf numFmtId="2" fontId="57" fillId="0" borderId="0" applyFont="0" applyFill="0" applyBorder="0" applyAlignment="0" applyProtection="0"/>
    <xf numFmtId="0" fontId="49" fillId="4" borderId="0" applyNumberFormat="0" applyBorder="0" applyAlignment="0" applyProtection="0"/>
    <xf numFmtId="0" fontId="1" fillId="0" borderId="0" applyNumberFormat="0" applyFont="0" applyFill="0" applyAlignment="0" applyProtection="0"/>
    <xf numFmtId="0" fontId="2" fillId="0" borderId="0" applyNumberFormat="0" applyFont="0" applyFill="0" applyAlignment="0" applyProtection="0"/>
    <xf numFmtId="0" fontId="50" fillId="0" borderId="3" applyNumberFormat="0" applyFill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7" borderId="1" applyNumberFormat="0" applyAlignment="0" applyProtection="0"/>
    <xf numFmtId="0" fontId="52" fillId="0" borderId="4" applyNumberFormat="0" applyFill="0" applyAlignment="0" applyProtection="0"/>
    <xf numFmtId="0" fontId="53" fillId="22" borderId="0" applyNumberFormat="0" applyBorder="0" applyAlignment="0" applyProtection="0"/>
    <xf numFmtId="0" fontId="25" fillId="0" borderId="0"/>
    <xf numFmtId="0" fontId="9" fillId="0" borderId="0"/>
    <xf numFmtId="0" fontId="9" fillId="23" borderId="5" applyNumberFormat="0" applyFont="0" applyAlignment="0" applyProtection="0"/>
    <xf numFmtId="0" fontId="54" fillId="20" borderId="6" applyNumberFormat="0" applyAlignment="0" applyProtection="0"/>
    <xf numFmtId="0" fontId="55" fillId="0" borderId="0" applyNumberFormat="0" applyFill="0" applyBorder="0" applyAlignment="0" applyProtection="0"/>
    <xf numFmtId="0" fontId="57" fillId="0" borderId="7" applyNumberFormat="0" applyFont="0" applyBorder="0" applyAlignment="0" applyProtection="0"/>
    <xf numFmtId="0" fontId="56" fillId="0" borderId="0" applyNumberFormat="0" applyFill="0" applyBorder="0" applyAlignment="0" applyProtection="0"/>
  </cellStyleXfs>
  <cellXfs count="249">
    <xf numFmtId="0" fontId="0" fillId="0" borderId="0" xfId="0" applyAlignment="1"/>
    <xf numFmtId="0" fontId="0" fillId="0" borderId="8" xfId="0" applyBorder="1" applyAlignment="1"/>
    <xf numFmtId="0" fontId="4" fillId="0" borderId="8" xfId="0" applyFont="1" applyBorder="1" applyAlignment="1"/>
    <xf numFmtId="0" fontId="0" fillId="0" borderId="9" xfId="0" applyBorder="1" applyAlignment="1"/>
    <xf numFmtId="0" fontId="0" fillId="0" borderId="10" xfId="0" applyBorder="1" applyAlignment="1"/>
    <xf numFmtId="11" fontId="0" fillId="0" borderId="0" xfId="0" applyNumberFormat="1" applyAlignment="1"/>
    <xf numFmtId="14" fontId="0" fillId="0" borderId="0" xfId="0" applyNumberFormat="1" applyAlignment="1"/>
    <xf numFmtId="0" fontId="0" fillId="0" borderId="8" xfId="0" applyBorder="1" applyAlignment="1">
      <alignment horizontal="center"/>
    </xf>
    <xf numFmtId="0" fontId="7" fillId="0" borderId="0" xfId="0" applyFont="1" applyAlignment="1"/>
    <xf numFmtId="0" fontId="4" fillId="0" borderId="8" xfId="0" applyFont="1" applyBorder="1" applyAlignment="1">
      <alignment horizontal="center"/>
    </xf>
    <xf numFmtId="0" fontId="4" fillId="0" borderId="0" xfId="0" applyFont="1" applyAlignment="1"/>
    <xf numFmtId="0" fontId="0" fillId="0" borderId="11" xfId="0" applyBorder="1" applyAlignment="1">
      <alignment horizontal="center"/>
    </xf>
    <xf numFmtId="0" fontId="5" fillId="0" borderId="0" xfId="0" applyFont="1" applyAlignment="1"/>
    <xf numFmtId="0" fontId="8" fillId="0" borderId="0" xfId="0" applyFont="1" applyAlignment="1"/>
    <xf numFmtId="0" fontId="0" fillId="0" borderId="0" xfId="0" applyAlignment="1">
      <alignment horizontal="center"/>
    </xf>
    <xf numFmtId="11" fontId="0" fillId="0" borderId="0" xfId="0" applyNumberFormat="1" applyAlignment="1">
      <alignment horizontal="center"/>
    </xf>
    <xf numFmtId="0" fontId="0" fillId="0" borderId="12" xfId="0" applyBorder="1" applyAlignment="1"/>
    <xf numFmtId="0" fontId="0" fillId="0" borderId="13" xfId="0" applyBorder="1" applyAlignment="1"/>
    <xf numFmtId="0" fontId="0" fillId="0" borderId="14" xfId="0" applyBorder="1" applyAlignment="1"/>
    <xf numFmtId="0" fontId="0" fillId="0" borderId="0" xfId="0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12" fillId="0" borderId="5" xfId="0" applyFont="1" applyBorder="1" applyAlignment="1">
      <alignment horizontal="left"/>
    </xf>
    <xf numFmtId="0" fontId="3" fillId="0" borderId="0" xfId="0" applyFont="1" applyAlignment="1"/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6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6" fillId="0" borderId="0" xfId="0" applyFont="1" applyAlignment="1"/>
    <xf numFmtId="0" fontId="0" fillId="0" borderId="15" xfId="0" applyBorder="1" applyAlignment="1"/>
    <xf numFmtId="0" fontId="0" fillId="0" borderId="16" xfId="0" applyBorder="1" applyAlignment="1"/>
    <xf numFmtId="0" fontId="11" fillId="0" borderId="0" xfId="0" applyFont="1" applyAlignment="1"/>
    <xf numFmtId="0" fontId="0" fillId="0" borderId="17" xfId="0" applyBorder="1" applyAlignment="1"/>
    <xf numFmtId="0" fontId="0" fillId="0" borderId="18" xfId="0" applyBorder="1" applyAlignment="1"/>
    <xf numFmtId="0" fontId="14" fillId="0" borderId="0" xfId="0" applyFont="1" applyAlignment="1"/>
    <xf numFmtId="0" fontId="14" fillId="0" borderId="11" xfId="0" applyFont="1" applyBorder="1" applyAlignment="1">
      <alignment horizontal="center"/>
    </xf>
    <xf numFmtId="11" fontId="14" fillId="0" borderId="0" xfId="0" applyNumberFormat="1" applyFont="1" applyAlignment="1"/>
    <xf numFmtId="11" fontId="6" fillId="0" borderId="0" xfId="0" applyNumberFormat="1" applyFont="1" applyAlignment="1"/>
    <xf numFmtId="0" fontId="9" fillId="0" borderId="0" xfId="0" applyFont="1" applyAlignment="1"/>
    <xf numFmtId="0" fontId="12" fillId="0" borderId="0" xfId="0" applyFont="1" applyAlignment="1"/>
    <xf numFmtId="0" fontId="12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12" fillId="0" borderId="0" xfId="0" applyFont="1">
      <alignment vertical="top"/>
    </xf>
    <xf numFmtId="0" fontId="9" fillId="0" borderId="0" xfId="0" applyFont="1" applyAlignment="1">
      <alignment vertical="center"/>
    </xf>
    <xf numFmtId="0" fontId="9" fillId="0" borderId="0" xfId="0" applyFont="1">
      <alignment vertical="top"/>
    </xf>
    <xf numFmtId="0" fontId="9" fillId="0" borderId="0" xfId="0" applyFont="1" applyAlignment="1">
      <alignment horizontal="left" vertical="center" wrapText="1"/>
    </xf>
    <xf numFmtId="0" fontId="15" fillId="0" borderId="0" xfId="0" applyFont="1" applyAlignment="1">
      <alignment horizontal="center" wrapText="1"/>
    </xf>
    <xf numFmtId="0" fontId="16" fillId="0" borderId="0" xfId="0" applyFont="1">
      <alignment vertical="top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11" fontId="11" fillId="0" borderId="0" xfId="0" quotePrefix="1" applyNumberFormat="1" applyFont="1" applyAlignment="1"/>
    <xf numFmtId="0" fontId="12" fillId="0" borderId="0" xfId="0" applyFont="1" applyAlignment="1">
      <alignment horizontal="left" wrapText="1"/>
    </xf>
    <xf numFmtId="0" fontId="17" fillId="0" borderId="0" xfId="0" applyFont="1" applyAlignment="1">
      <alignment horizontal="left" vertical="center"/>
    </xf>
    <xf numFmtId="0" fontId="18" fillId="0" borderId="0" xfId="0" applyFont="1">
      <alignment vertical="top"/>
    </xf>
    <xf numFmtId="0" fontId="0" fillId="0" borderId="0" xfId="0">
      <alignment vertical="top"/>
    </xf>
    <xf numFmtId="0" fontId="7" fillId="0" borderId="0" xfId="0" applyFont="1">
      <alignment vertical="top"/>
    </xf>
    <xf numFmtId="0" fontId="20" fillId="0" borderId="0" xfId="0" applyFont="1">
      <alignment vertical="top"/>
    </xf>
    <xf numFmtId="0" fontId="7" fillId="0" borderId="0" xfId="0" applyFont="1" applyAlignment="1">
      <alignment horizontal="center"/>
    </xf>
    <xf numFmtId="0" fontId="7" fillId="0" borderId="19" xfId="0" applyFont="1" applyBorder="1">
      <alignment vertical="top"/>
    </xf>
    <xf numFmtId="0" fontId="8" fillId="0" borderId="20" xfId="0" applyFont="1" applyBorder="1">
      <alignment vertical="top"/>
    </xf>
    <xf numFmtId="0" fontId="6" fillId="0" borderId="12" xfId="0" applyFont="1" applyBorder="1">
      <alignment vertical="top"/>
    </xf>
    <xf numFmtId="166" fontId="6" fillId="0" borderId="12" xfId="0" applyNumberFormat="1" applyFont="1" applyBorder="1" applyAlignment="1">
      <alignment horizontal="center"/>
    </xf>
    <xf numFmtId="167" fontId="7" fillId="0" borderId="0" xfId="0" applyNumberFormat="1" applyFont="1">
      <alignment vertical="top"/>
    </xf>
    <xf numFmtId="14" fontId="0" fillId="0" borderId="0" xfId="0" applyNumberFormat="1">
      <alignment vertical="top"/>
    </xf>
    <xf numFmtId="0" fontId="7" fillId="0" borderId="21" xfId="0" applyFont="1" applyBorder="1">
      <alignment vertical="top"/>
    </xf>
    <xf numFmtId="0" fontId="8" fillId="0" borderId="22" xfId="0" applyFont="1" applyBorder="1">
      <alignment vertical="top"/>
    </xf>
    <xf numFmtId="0" fontId="6" fillId="0" borderId="13" xfId="0" applyFont="1" applyBorder="1">
      <alignment vertical="top"/>
    </xf>
    <xf numFmtId="166" fontId="6" fillId="0" borderId="13" xfId="0" applyNumberFormat="1" applyFont="1" applyBorder="1" applyAlignment="1">
      <alignment horizontal="center"/>
    </xf>
    <xf numFmtId="0" fontId="7" fillId="0" borderId="23" xfId="0" applyFont="1" applyBorder="1">
      <alignment vertical="top"/>
    </xf>
    <xf numFmtId="0" fontId="8" fillId="0" borderId="24" xfId="0" applyFont="1" applyBorder="1">
      <alignment vertical="top"/>
    </xf>
    <xf numFmtId="0" fontId="6" fillId="0" borderId="14" xfId="0" applyFont="1" applyBorder="1">
      <alignment vertical="top"/>
    </xf>
    <xf numFmtId="166" fontId="6" fillId="0" borderId="14" xfId="0" applyNumberFormat="1" applyFont="1" applyBorder="1" applyAlignment="1">
      <alignment horizontal="center"/>
    </xf>
    <xf numFmtId="0" fontId="20" fillId="0" borderId="11" xfId="0" applyFont="1" applyBorder="1">
      <alignment vertical="top"/>
    </xf>
    <xf numFmtId="0" fontId="0" fillId="0" borderId="11" xfId="0" applyBorder="1">
      <alignment vertical="top"/>
    </xf>
    <xf numFmtId="0" fontId="8" fillId="0" borderId="0" xfId="0" applyFont="1">
      <alignment vertical="top"/>
    </xf>
    <xf numFmtId="166" fontId="6" fillId="0" borderId="0" xfId="0" applyNumberFormat="1" applyFont="1" applyAlignment="1">
      <alignment horizontal="center"/>
    </xf>
    <xf numFmtId="10" fontId="9" fillId="0" borderId="0" xfId="0" applyNumberFormat="1" applyFont="1">
      <alignment vertical="top"/>
    </xf>
    <xf numFmtId="0" fontId="21" fillId="0" borderId="0" xfId="0" applyFont="1">
      <alignment vertical="top"/>
    </xf>
    <xf numFmtId="167" fontId="21" fillId="0" borderId="0" xfId="0" applyNumberFormat="1" applyFont="1">
      <alignment vertical="top"/>
    </xf>
    <xf numFmtId="10" fontId="21" fillId="0" borderId="0" xfId="0" applyNumberFormat="1" applyFont="1">
      <alignment vertical="top"/>
    </xf>
    <xf numFmtId="0" fontId="6" fillId="0" borderId="0" xfId="0" applyFont="1">
      <alignment vertical="top"/>
    </xf>
    <xf numFmtId="0" fontId="22" fillId="0" borderId="0" xfId="0" applyFont="1" applyProtection="1">
      <alignment vertical="top"/>
      <protection locked="0"/>
    </xf>
    <xf numFmtId="0" fontId="22" fillId="0" borderId="0" xfId="0" applyFont="1" applyAlignment="1">
      <alignment horizontal="center"/>
    </xf>
    <xf numFmtId="0" fontId="23" fillId="0" borderId="0" xfId="0" applyFont="1">
      <alignment vertical="top"/>
    </xf>
    <xf numFmtId="0" fontId="24" fillId="0" borderId="0" xfId="0" applyFont="1" applyAlignment="1">
      <alignment horizontal="center"/>
    </xf>
    <xf numFmtId="0" fontId="7" fillId="0" borderId="11" xfId="0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22" fillId="24" borderId="5" xfId="0" applyFont="1" applyFill="1" applyBorder="1">
      <alignment vertical="top"/>
    </xf>
    <xf numFmtId="0" fontId="6" fillId="0" borderId="25" xfId="0" applyFont="1" applyBorder="1">
      <alignment vertical="top"/>
    </xf>
    <xf numFmtId="0" fontId="7" fillId="0" borderId="5" xfId="0" applyFont="1" applyBorder="1">
      <alignment vertical="top"/>
    </xf>
    <xf numFmtId="0" fontId="0" fillId="0" borderId="11" xfId="0" applyBorder="1" applyAlignment="1">
      <alignment horizontal="center" vertical="center"/>
    </xf>
    <xf numFmtId="0" fontId="22" fillId="0" borderId="0" xfId="0" applyFont="1" applyAlignment="1" applyProtection="1">
      <alignment horizontal="left"/>
      <protection locked="0"/>
    </xf>
    <xf numFmtId="10" fontId="7" fillId="0" borderId="0" xfId="0" applyNumberFormat="1" applyFont="1">
      <alignment vertical="top"/>
    </xf>
    <xf numFmtId="0" fontId="28" fillId="0" borderId="0" xfId="0" applyFont="1">
      <alignment vertical="top"/>
    </xf>
    <xf numFmtId="0" fontId="22" fillId="24" borderId="25" xfId="0" applyFont="1" applyFill="1" applyBorder="1">
      <alignment vertical="top"/>
    </xf>
    <xf numFmtId="0" fontId="8" fillId="0" borderId="11" xfId="0" applyFont="1" applyBorder="1" applyAlignment="1">
      <alignment horizontal="center"/>
    </xf>
    <xf numFmtId="0" fontId="11" fillId="0" borderId="0" xfId="0" applyFont="1">
      <alignment vertical="top"/>
    </xf>
    <xf numFmtId="0" fontId="22" fillId="0" borderId="0" xfId="0" applyFont="1">
      <alignment vertical="top"/>
    </xf>
    <xf numFmtId="0" fontId="14" fillId="0" borderId="0" xfId="0" applyFont="1">
      <alignment vertical="top"/>
    </xf>
    <xf numFmtId="0" fontId="13" fillId="0" borderId="0" xfId="0" applyFont="1">
      <alignment vertical="top"/>
    </xf>
    <xf numFmtId="22" fontId="6" fillId="0" borderId="0" xfId="0" applyNumberFormat="1" applyFont="1">
      <alignment vertical="top"/>
    </xf>
    <xf numFmtId="0" fontId="22" fillId="0" borderId="0" xfId="0" applyFont="1" applyAlignment="1"/>
    <xf numFmtId="0" fontId="0" fillId="0" borderId="11" xfId="0" applyBorder="1" applyAlignment="1"/>
    <xf numFmtId="0" fontId="29" fillId="0" borderId="0" xfId="0" applyFont="1" applyAlignment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 vertical="center"/>
    </xf>
    <xf numFmtId="0" fontId="30" fillId="0" borderId="0" xfId="0" applyFont="1" applyAlignment="1"/>
    <xf numFmtId="0" fontId="30" fillId="0" borderId="0" xfId="0" applyFont="1" applyAlignment="1">
      <alignment horizontal="center"/>
    </xf>
    <xf numFmtId="0" fontId="30" fillId="0" borderId="0" xfId="0" applyFont="1" applyAlignment="1">
      <alignment horizontal="left"/>
    </xf>
    <xf numFmtId="0" fontId="30" fillId="0" borderId="0" xfId="0" applyFont="1">
      <alignment vertical="top"/>
    </xf>
    <xf numFmtId="0" fontId="30" fillId="0" borderId="0" xfId="0" applyFont="1" applyAlignment="1">
      <alignment horizontal="left" vertical="center"/>
    </xf>
    <xf numFmtId="0" fontId="30" fillId="0" borderId="0" xfId="0" applyFont="1" applyAlignment="1">
      <alignment horizontal="center" vertical="center"/>
    </xf>
    <xf numFmtId="168" fontId="0" fillId="0" borderId="0" xfId="0" applyNumberFormat="1" applyAlignment="1">
      <alignment horizontal="center"/>
    </xf>
    <xf numFmtId="0" fontId="31" fillId="0" borderId="0" xfId="0" applyFont="1" applyAlignment="1"/>
    <xf numFmtId="0" fontId="16" fillId="0" borderId="0" xfId="0" applyFont="1" applyAlignment="1"/>
    <xf numFmtId="0" fontId="32" fillId="25" borderId="0" xfId="0" applyFont="1" applyFill="1" applyAlignment="1"/>
    <xf numFmtId="0" fontId="33" fillId="25" borderId="0" xfId="0" applyFont="1" applyFill="1" applyAlignment="1"/>
    <xf numFmtId="0" fontId="7" fillId="0" borderId="8" xfId="0" applyFont="1" applyBorder="1" applyAlignment="1">
      <alignment horizontal="center"/>
    </xf>
    <xf numFmtId="0" fontId="34" fillId="0" borderId="0" xfId="0" applyFont="1" applyAlignment="1"/>
    <xf numFmtId="0" fontId="35" fillId="0" borderId="0" xfId="0" applyFont="1" applyAlignment="1">
      <alignment wrapText="1"/>
    </xf>
    <xf numFmtId="0" fontId="35" fillId="0" borderId="0" xfId="0" applyFont="1" applyAlignment="1">
      <alignment horizontal="center" wrapText="1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left" wrapText="1"/>
    </xf>
    <xf numFmtId="0" fontId="36" fillId="0" borderId="0" xfId="0" applyFont="1" applyAlignment="1">
      <alignment horizontal="left"/>
    </xf>
    <xf numFmtId="0" fontId="0" fillId="0" borderId="19" xfId="0" applyBorder="1" applyAlignment="1">
      <alignment horizontal="center"/>
    </xf>
    <xf numFmtId="0" fontId="0" fillId="0" borderId="20" xfId="0" applyBorder="1">
      <alignment vertical="top"/>
    </xf>
    <xf numFmtId="0" fontId="0" fillId="0" borderId="21" xfId="0" applyBorder="1" applyAlignment="1">
      <alignment horizontal="center"/>
    </xf>
    <xf numFmtId="0" fontId="0" fillId="0" borderId="22" xfId="0" applyBorder="1">
      <alignment vertical="top"/>
    </xf>
    <xf numFmtId="0" fontId="26" fillId="0" borderId="0" xfId="38" applyAlignment="1" applyProtection="1">
      <alignment horizontal="left"/>
    </xf>
    <xf numFmtId="0" fontId="0" fillId="0" borderId="23" xfId="0" applyBorder="1" applyAlignment="1">
      <alignment horizontal="center"/>
    </xf>
    <xf numFmtId="0" fontId="0" fillId="0" borderId="24" xfId="0" applyBorder="1">
      <alignment vertical="top"/>
    </xf>
    <xf numFmtId="0" fontId="0" fillId="0" borderId="0" xfId="0" quotePrefix="1">
      <alignment vertical="top"/>
    </xf>
    <xf numFmtId="0" fontId="12" fillId="26" borderId="26" xfId="0" applyFont="1" applyFill="1" applyBorder="1" applyAlignment="1">
      <alignment horizontal="left" vertical="top" wrapText="1" indent="1"/>
    </xf>
    <xf numFmtId="0" fontId="12" fillId="26" borderId="26" xfId="0" applyFont="1" applyFill="1" applyBorder="1" applyAlignment="1">
      <alignment horizontal="center" vertical="top" wrapText="1"/>
    </xf>
    <xf numFmtId="0" fontId="12" fillId="26" borderId="26" xfId="0" applyFont="1" applyFill="1" applyBorder="1" applyAlignment="1">
      <alignment horizontal="right" vertical="top" wrapText="1"/>
    </xf>
    <xf numFmtId="0" fontId="26" fillId="26" borderId="26" xfId="38" applyFill="1" applyBorder="1" applyAlignment="1" applyProtection="1">
      <alignment horizontal="right" vertical="top" wrapText="1"/>
    </xf>
    <xf numFmtId="0" fontId="18" fillId="0" borderId="0" xfId="0" applyFont="1" applyAlignment="1">
      <alignment horizontal="left"/>
    </xf>
    <xf numFmtId="0" fontId="0" fillId="27" borderId="0" xfId="0" applyFill="1">
      <alignment vertical="top"/>
    </xf>
    <xf numFmtId="0" fontId="13" fillId="0" borderId="0" xfId="0" applyFont="1" applyAlignment="1"/>
    <xf numFmtId="0" fontId="13" fillId="0" borderId="0" xfId="0" applyFont="1" applyAlignment="1">
      <alignment horizontal="left"/>
    </xf>
    <xf numFmtId="0" fontId="7" fillId="0" borderId="17" xfId="0" applyFont="1" applyBorder="1" applyAlignment="1"/>
    <xf numFmtId="0" fontId="0" fillId="0" borderId="27" xfId="0" applyBorder="1" applyAlignment="1"/>
    <xf numFmtId="0" fontId="7" fillId="0" borderId="27" xfId="0" applyFont="1" applyBorder="1" applyAlignment="1">
      <alignment horizontal="center"/>
    </xf>
    <xf numFmtId="0" fontId="7" fillId="0" borderId="27" xfId="0" applyFont="1" applyBorder="1" applyAlignment="1">
      <alignment horizontal="left"/>
    </xf>
    <xf numFmtId="0" fontId="22" fillId="0" borderId="11" xfId="0" applyFont="1" applyBorder="1" applyAlignment="1">
      <alignment horizontal="center"/>
    </xf>
    <xf numFmtId="0" fontId="37" fillId="0" borderId="11" xfId="0" applyFont="1" applyBorder="1" applyAlignment="1">
      <alignment horizontal="center"/>
    </xf>
    <xf numFmtId="0" fontId="0" fillId="0" borderId="19" xfId="0" applyBorder="1" applyAlignment="1"/>
    <xf numFmtId="0" fontId="6" fillId="0" borderId="28" xfId="0" applyFont="1" applyBorder="1" applyAlignment="1"/>
    <xf numFmtId="0" fontId="0" fillId="0" borderId="28" xfId="0" applyBorder="1" applyAlignment="1">
      <alignment horizontal="right"/>
    </xf>
    <xf numFmtId="0" fontId="0" fillId="0" borderId="20" xfId="0" applyBorder="1" applyAlignment="1"/>
    <xf numFmtId="0" fontId="0" fillId="28" borderId="19" xfId="0" applyFill="1" applyBorder="1" applyAlignment="1"/>
    <xf numFmtId="0" fontId="9" fillId="28" borderId="20" xfId="0" applyFont="1" applyFill="1" applyBorder="1" applyAlignment="1"/>
    <xf numFmtId="0" fontId="35" fillId="0" borderId="12" xfId="0" applyFont="1" applyBorder="1" applyAlignment="1"/>
    <xf numFmtId="0" fontId="0" fillId="0" borderId="22" xfId="0" applyBorder="1" applyAlignment="1"/>
    <xf numFmtId="0" fontId="0" fillId="28" borderId="21" xfId="0" applyFill="1" applyBorder="1" applyAlignment="1"/>
    <xf numFmtId="0" fontId="9" fillId="28" borderId="22" xfId="0" applyFont="1" applyFill="1" applyBorder="1" applyAlignment="1"/>
    <xf numFmtId="0" fontId="35" fillId="0" borderId="13" xfId="0" applyFont="1" applyBorder="1" applyAlignment="1"/>
    <xf numFmtId="0" fontId="0" fillId="29" borderId="21" xfId="0" applyFill="1" applyBorder="1" applyAlignment="1"/>
    <xf numFmtId="0" fontId="9" fillId="30" borderId="22" xfId="0" applyFont="1" applyFill="1" applyBorder="1" applyAlignment="1"/>
    <xf numFmtId="0" fontId="9" fillId="29" borderId="21" xfId="0" applyFont="1" applyFill="1" applyBorder="1" applyAlignment="1"/>
    <xf numFmtId="0" fontId="0" fillId="28" borderId="23" xfId="0" applyFill="1" applyBorder="1" applyAlignment="1"/>
    <xf numFmtId="0" fontId="9" fillId="28" borderId="24" xfId="0" applyFont="1" applyFill="1" applyBorder="1" applyAlignment="1"/>
    <xf numFmtId="0" fontId="35" fillId="0" borderId="14" xfId="0" applyFont="1" applyBorder="1" applyAlignment="1"/>
    <xf numFmtId="0" fontId="0" fillId="0" borderId="21" xfId="0" applyBorder="1" applyAlignment="1"/>
    <xf numFmtId="0" fontId="0" fillId="0" borderId="21" xfId="0" applyBorder="1" applyAlignment="1">
      <alignment horizontal="left"/>
    </xf>
    <xf numFmtId="0" fontId="14" fillId="0" borderId="21" xfId="0" applyFont="1" applyBorder="1" applyAlignment="1"/>
    <xf numFmtId="2" fontId="6" fillId="0" borderId="0" xfId="0" applyNumberFormat="1" applyFont="1" applyAlignment="1"/>
    <xf numFmtId="1" fontId="6" fillId="0" borderId="0" xfId="0" applyNumberFormat="1" applyFont="1" applyAlignment="1"/>
    <xf numFmtId="168" fontId="6" fillId="0" borderId="0" xfId="0" applyNumberFormat="1" applyFont="1" applyAlignment="1"/>
    <xf numFmtId="0" fontId="9" fillId="0" borderId="23" xfId="0" applyFont="1" applyBorder="1" applyAlignment="1"/>
    <xf numFmtId="0" fontId="31" fillId="30" borderId="11" xfId="0" applyFont="1" applyFill="1" applyBorder="1" applyAlignment="1"/>
    <xf numFmtId="0" fontId="0" fillId="0" borderId="24" xfId="0" applyBorder="1" applyAlignment="1"/>
    <xf numFmtId="0" fontId="40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4" fontId="9" fillId="0" borderId="0" xfId="0" applyNumberFormat="1" applyFont="1" applyAlignment="1"/>
    <xf numFmtId="11" fontId="6" fillId="0" borderId="0" xfId="0" applyNumberFormat="1" applyFont="1" applyAlignment="1">
      <alignment horizontal="center"/>
    </xf>
    <xf numFmtId="0" fontId="40" fillId="31" borderId="0" xfId="0" applyFont="1" applyFill="1" applyAlignment="1"/>
    <xf numFmtId="0" fontId="40" fillId="25" borderId="0" xfId="0" applyFont="1" applyFill="1" applyAlignment="1"/>
    <xf numFmtId="0" fontId="41" fillId="25" borderId="0" xfId="0" applyFont="1" applyFill="1" applyAlignment="1"/>
    <xf numFmtId="0" fontId="11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2" fillId="0" borderId="0" xfId="0" applyFont="1" applyAlignment="1">
      <alignment horizontal="left" vertical="top"/>
    </xf>
    <xf numFmtId="0" fontId="22" fillId="0" borderId="0" xfId="0" applyFont="1" applyAlignment="1">
      <alignment horizontal="left"/>
    </xf>
    <xf numFmtId="0" fontId="6" fillId="0" borderId="0" xfId="0" applyFont="1" applyAlignment="1">
      <alignment horizontal="left" vertical="top"/>
    </xf>
    <xf numFmtId="0" fontId="7" fillId="0" borderId="0" xfId="0" applyFont="1" applyAlignment="1">
      <alignment horizontal="left" vertical="top"/>
    </xf>
    <xf numFmtId="0" fontId="7" fillId="0" borderId="0" xfId="0" applyFont="1" applyAlignment="1">
      <alignment horizontal="left"/>
    </xf>
    <xf numFmtId="0" fontId="30" fillId="0" borderId="0" xfId="0" applyFont="1" applyAlignment="1">
      <alignment wrapText="1"/>
    </xf>
    <xf numFmtId="0" fontId="30" fillId="0" borderId="0" xfId="0" applyFont="1" applyAlignment="1">
      <alignment horizontal="center" wrapText="1"/>
    </xf>
    <xf numFmtId="0" fontId="30" fillId="0" borderId="0" xfId="0" applyFont="1" applyAlignment="1">
      <alignment horizontal="left" wrapText="1"/>
    </xf>
    <xf numFmtId="0" fontId="12" fillId="0" borderId="0" xfId="0" applyFont="1" applyAlignment="1">
      <alignment wrapText="1"/>
    </xf>
    <xf numFmtId="0" fontId="58" fillId="0" borderId="0" xfId="0" applyFont="1" applyAlignment="1"/>
    <xf numFmtId="0" fontId="58" fillId="0" borderId="0" xfId="0" applyFont="1" applyAlignment="1">
      <alignment horizontal="center"/>
    </xf>
    <xf numFmtId="0" fontId="58" fillId="0" borderId="0" xfId="0" applyFont="1" applyAlignment="1">
      <alignment horizontal="left"/>
    </xf>
    <xf numFmtId="0" fontId="58" fillId="0" borderId="0" xfId="42" applyFont="1" applyAlignment="1">
      <alignment wrapText="1"/>
    </xf>
    <xf numFmtId="0" fontId="58" fillId="0" borderId="0" xfId="42" applyFont="1" applyAlignment="1">
      <alignment horizontal="center" wrapText="1"/>
    </xf>
    <xf numFmtId="0" fontId="58" fillId="0" borderId="0" xfId="42" applyFont="1" applyAlignment="1">
      <alignment horizontal="left" wrapText="1"/>
    </xf>
    <xf numFmtId="0" fontId="59" fillId="0" borderId="0" xfId="0" applyFont="1" applyAlignment="1">
      <alignment horizontal="left"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/>
    </xf>
    <xf numFmtId="0" fontId="59" fillId="0" borderId="0" xfId="42" applyFont="1" applyAlignment="1">
      <alignment horizontal="left" vertical="center"/>
    </xf>
    <xf numFmtId="0" fontId="59" fillId="0" borderId="0" xfId="42" applyFont="1" applyAlignment="1">
      <alignment horizontal="center" vertical="center"/>
    </xf>
    <xf numFmtId="0" fontId="59" fillId="0" borderId="0" xfId="42" applyFont="1" applyAlignment="1">
      <alignment horizontal="left"/>
    </xf>
    <xf numFmtId="0" fontId="60" fillId="32" borderId="0" xfId="0" applyFont="1" applyFill="1" applyAlignment="1"/>
    <xf numFmtId="0" fontId="13" fillId="0" borderId="11" xfId="0" applyFont="1" applyBorder="1" applyAlignment="1"/>
    <xf numFmtId="0" fontId="13" fillId="0" borderId="11" xfId="0" applyFont="1" applyBorder="1" applyAlignment="1">
      <alignment horizontal="center"/>
    </xf>
    <xf numFmtId="0" fontId="13" fillId="0" borderId="11" xfId="0" applyFont="1" applyBorder="1" applyAlignment="1">
      <alignment horizontal="left"/>
    </xf>
    <xf numFmtId="0" fontId="12" fillId="0" borderId="11" xfId="0" applyFont="1" applyBorder="1" applyAlignment="1"/>
    <xf numFmtId="11" fontId="14" fillId="0" borderId="11" xfId="0" applyNumberFormat="1" applyFont="1" applyBorder="1" applyAlignment="1"/>
    <xf numFmtId="14" fontId="0" fillId="0" borderId="11" xfId="0" applyNumberFormat="1" applyBorder="1" applyAlignment="1"/>
    <xf numFmtId="0" fontId="6" fillId="0" borderId="0" xfId="43" applyFont="1" applyAlignment="1">
      <alignment horizontal="left"/>
    </xf>
    <xf numFmtId="0" fontId="15" fillId="0" borderId="0" xfId="43" applyFont="1" applyAlignment="1">
      <alignment horizontal="left"/>
    </xf>
    <xf numFmtId="0" fontId="12" fillId="0" borderId="0" xfId="43" applyFont="1" applyAlignment="1">
      <alignment horizontal="left"/>
    </xf>
    <xf numFmtId="0" fontId="12" fillId="0" borderId="0" xfId="43" applyFont="1" applyAlignment="1">
      <alignment horizontal="left" wrapText="1"/>
    </xf>
    <xf numFmtId="0" fontId="23" fillId="0" borderId="11" xfId="0" applyFont="1" applyBorder="1" applyAlignment="1">
      <alignment horizontal="center"/>
    </xf>
    <xf numFmtId="0" fontId="12" fillId="0" borderId="0" xfId="43" applyFont="1" applyAlignment="1">
      <alignment horizontal="center"/>
    </xf>
    <xf numFmtId="0" fontId="15" fillId="0" borderId="0" xfId="0" applyFont="1">
      <alignment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42" applyFont="1"/>
    <xf numFmtId="0" fontId="15" fillId="0" borderId="0" xfId="42" applyFont="1" applyAlignment="1">
      <alignment horizontal="center"/>
    </xf>
    <xf numFmtId="0" fontId="15" fillId="0" borderId="0" xfId="42" applyFont="1" applyAlignment="1">
      <alignment horizontal="left"/>
    </xf>
    <xf numFmtId="0" fontId="15" fillId="0" borderId="0" xfId="0" applyFont="1" applyAlignment="1"/>
    <xf numFmtId="0" fontId="22" fillId="0" borderId="0" xfId="0" applyFont="1" applyAlignment="1">
      <alignment horizontal="right" vertical="top"/>
    </xf>
    <xf numFmtId="0" fontId="61" fillId="0" borderId="0" xfId="0" applyFont="1" applyAlignment="1">
      <alignment vertical="center" wrapText="1"/>
    </xf>
    <xf numFmtId="0" fontId="61" fillId="0" borderId="0" xfId="0" applyFont="1" applyAlignment="1">
      <alignment horizontal="center" vertical="center" wrapText="1"/>
    </xf>
    <xf numFmtId="0" fontId="61" fillId="0" borderId="0" xfId="0" applyFont="1" applyAlignment="1">
      <alignment horizontal="left" vertical="center" wrapText="1"/>
    </xf>
    <xf numFmtId="0" fontId="61" fillId="0" borderId="0" xfId="0" applyFont="1" applyAlignment="1" applyProtection="1">
      <alignment horizontal="left" vertical="center" wrapText="1"/>
      <protection locked="0"/>
    </xf>
    <xf numFmtId="0" fontId="61" fillId="0" borderId="0" xfId="0" applyFont="1" applyAlignment="1" applyProtection="1">
      <alignment horizontal="center" vertical="center" wrapText="1"/>
      <protection locked="0"/>
    </xf>
    <xf numFmtId="0" fontId="60" fillId="0" borderId="0" xfId="0" applyFont="1" applyAlignment="1"/>
    <xf numFmtId="0" fontId="61" fillId="0" borderId="0" xfId="0" applyFont="1" applyAlignment="1" applyProtection="1">
      <protection locked="0"/>
    </xf>
    <xf numFmtId="0" fontId="61" fillId="0" borderId="0" xfId="0" applyFont="1" applyAlignment="1" applyProtection="1">
      <alignment horizontal="center"/>
      <protection locked="0"/>
    </xf>
    <xf numFmtId="165" fontId="61" fillId="0" borderId="0" xfId="0" applyNumberFormat="1" applyFont="1" applyAlignment="1">
      <alignment horizontal="left" vertical="center" wrapText="1"/>
    </xf>
    <xf numFmtId="0" fontId="61" fillId="0" borderId="0" xfId="0" applyFont="1" applyAlignment="1" applyProtection="1">
      <alignment horizontal="center" vertical="center"/>
      <protection locked="0"/>
    </xf>
    <xf numFmtId="0" fontId="61" fillId="0" borderId="0" xfId="0" applyFont="1" applyAlignment="1">
      <alignment horizontal="left"/>
    </xf>
    <xf numFmtId="0" fontId="0" fillId="0" borderId="29" xfId="0" applyBorder="1" applyAlignment="1"/>
    <xf numFmtId="0" fontId="62" fillId="0" borderId="32" xfId="0" applyFont="1" applyBorder="1" applyAlignment="1">
      <alignment horizontal="right" vertical="center"/>
    </xf>
    <xf numFmtId="0" fontId="62" fillId="0" borderId="34" xfId="0" applyFont="1" applyBorder="1" applyAlignment="1">
      <alignment horizontal="right" vertical="center"/>
    </xf>
    <xf numFmtId="0" fontId="9" fillId="33" borderId="30" xfId="0" applyFont="1" applyFill="1" applyBorder="1" applyAlignment="1">
      <alignment horizontal="right" vertical="center"/>
    </xf>
    <xf numFmtId="0" fontId="9" fillId="33" borderId="31" xfId="0" applyFont="1" applyFill="1" applyBorder="1" applyAlignment="1">
      <alignment horizontal="center" vertical="center"/>
    </xf>
    <xf numFmtId="0" fontId="4" fillId="0" borderId="33" xfId="0" applyFont="1" applyBorder="1" applyAlignment="1">
      <alignment horizontal="right" vertical="center"/>
    </xf>
    <xf numFmtId="0" fontId="63" fillId="0" borderId="33" xfId="0" applyFont="1" applyBorder="1" applyAlignment="1">
      <alignment horizontal="right" vertical="center"/>
    </xf>
    <xf numFmtId="22" fontId="63" fillId="0" borderId="33" xfId="0" applyNumberFormat="1" applyFont="1" applyBorder="1" applyAlignment="1">
      <alignment horizontal="right" vertical="center"/>
    </xf>
    <xf numFmtId="22" fontId="63" fillId="0" borderId="35" xfId="0" applyNumberFormat="1" applyFont="1" applyBorder="1" applyAlignment="1">
      <alignment horizontal="right" vertical="center"/>
    </xf>
    <xf numFmtId="165" fontId="61" fillId="0" borderId="0" xfId="0" applyNumberFormat="1" applyFont="1" applyAlignment="1" applyProtection="1">
      <alignment horizontal="left"/>
      <protection locked="0"/>
    </xf>
    <xf numFmtId="0" fontId="61" fillId="0" borderId="0" xfId="0" applyFont="1" applyAlignment="1" applyProtection="1">
      <alignment horizontal="left" vertical="center"/>
      <protection locked="0"/>
    </xf>
    <xf numFmtId="165" fontId="61" fillId="0" borderId="0" xfId="0" applyNumberFormat="1" applyFont="1" applyAlignment="1" applyProtection="1">
      <alignment horizontal="left" vertical="center" wrapText="1"/>
      <protection locked="0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A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Diagr.</a:t>
            </a:r>
          </a:p>
        </c:rich>
      </c:tx>
      <c:layout>
        <c:manualLayout>
          <c:xMode val="edge"/>
          <c:yMode val="edge"/>
          <c:x val="0.4149665577517096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598767802359431E-2"/>
          <c:y val="0.13677811550151975"/>
          <c:w val="0.86258618009430821"/>
          <c:h val="0.66261398176291797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  <c:pt idx="280">
                  <c:v>47798</c:v>
                </c:pt>
                <c:pt idx="281">
                  <c:v>47808</c:v>
                </c:pt>
              </c:numCache>
            </c:numRef>
          </c:xVal>
          <c:yVal>
            <c:numRef>
              <c:f>Active!$H$21:$H$991</c:f>
              <c:numCache>
                <c:formatCode>General</c:formatCode>
                <c:ptCount val="971"/>
                <c:pt idx="0">
                  <c:v>3.8990400000329828E-2</c:v>
                </c:pt>
                <c:pt idx="1">
                  <c:v>3.8124400001834147E-2</c:v>
                </c:pt>
                <c:pt idx="2">
                  <c:v>3.5003950000827899E-2</c:v>
                </c:pt>
                <c:pt idx="4">
                  <c:v>2.9897299998992821E-2</c:v>
                </c:pt>
                <c:pt idx="5">
                  <c:v>1.9314450000820216E-2</c:v>
                </c:pt>
                <c:pt idx="6">
                  <c:v>1.3349050001124851E-2</c:v>
                </c:pt>
                <c:pt idx="7">
                  <c:v>1.109517499935464E-2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A0-4820-B413-09BCF3F827EE}"/>
            </c:ext>
          </c:extLst>
        </c:ser>
        <c:ser>
          <c:idx val="1"/>
          <c:order val="1"/>
          <c:tx>
            <c:strRef>
              <c:f>Active!$I$20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  <c:pt idx="280">
                  <c:v>47798</c:v>
                </c:pt>
                <c:pt idx="281">
                  <c:v>47808</c:v>
                </c:pt>
              </c:numCache>
            </c:numRef>
          </c:xVal>
          <c:yVal>
            <c:numRef>
              <c:f>Active!$I$21:$I$991</c:f>
              <c:numCache>
                <c:formatCode>General</c:formatCode>
                <c:ptCount val="971"/>
                <c:pt idx="8">
                  <c:v>-1.1148199999297503E-2</c:v>
                </c:pt>
                <c:pt idx="10">
                  <c:v>2.8944000005139969E-3</c:v>
                </c:pt>
                <c:pt idx="12">
                  <c:v>-6.8000500032212585E-3</c:v>
                </c:pt>
                <c:pt idx="13">
                  <c:v>-2.9619999986607581E-4</c:v>
                </c:pt>
                <c:pt idx="15">
                  <c:v>7.0694000023650005E-3</c:v>
                </c:pt>
                <c:pt idx="17">
                  <c:v>5.1371500012464821E-3</c:v>
                </c:pt>
                <c:pt idx="18">
                  <c:v>3.7494999560294673E-4</c:v>
                </c:pt>
                <c:pt idx="19">
                  <c:v>5.9388500012573786E-3</c:v>
                </c:pt>
                <c:pt idx="20">
                  <c:v>1.4199500001268461E-2</c:v>
                </c:pt>
                <c:pt idx="22">
                  <c:v>9.3396999945980497E-3</c:v>
                </c:pt>
                <c:pt idx="35">
                  <c:v>-3.385349999734899E-2</c:v>
                </c:pt>
                <c:pt idx="36">
                  <c:v>6.4094500048668124E-3</c:v>
                </c:pt>
                <c:pt idx="37">
                  <c:v>8.0059999963850714E-3</c:v>
                </c:pt>
                <c:pt idx="38">
                  <c:v>1.6005999998014886E-2</c:v>
                </c:pt>
                <c:pt idx="39">
                  <c:v>-1.5558125000097789E-2</c:v>
                </c:pt>
                <c:pt idx="40">
                  <c:v>-3.22914999560453E-3</c:v>
                </c:pt>
                <c:pt idx="41">
                  <c:v>9.1488499965635128E-3</c:v>
                </c:pt>
                <c:pt idx="43">
                  <c:v>-1.2528150000434835E-2</c:v>
                </c:pt>
                <c:pt idx="44">
                  <c:v>-6.9890499944449402E-3</c:v>
                </c:pt>
                <c:pt idx="45">
                  <c:v>5.3339500009315088E-3</c:v>
                </c:pt>
                <c:pt idx="46">
                  <c:v>-8.6408999995910563E-3</c:v>
                </c:pt>
                <c:pt idx="47">
                  <c:v>1.0845150005479809E-2</c:v>
                </c:pt>
                <c:pt idx="48">
                  <c:v>1.5486899996176362E-2</c:v>
                </c:pt>
                <c:pt idx="49">
                  <c:v>2.2459999963757582E-3</c:v>
                </c:pt>
                <c:pt idx="50">
                  <c:v>5.1154500033590011E-3</c:v>
                </c:pt>
                <c:pt idx="51">
                  <c:v>-7.5615499954437837E-3</c:v>
                </c:pt>
                <c:pt idx="52">
                  <c:v>6.0979999980190769E-3</c:v>
                </c:pt>
                <c:pt idx="53">
                  <c:v>7.1177499994519167E-3</c:v>
                </c:pt>
                <c:pt idx="54">
                  <c:v>1.2121674997615628E-2</c:v>
                </c:pt>
                <c:pt idx="55">
                  <c:v>6.5607500000623986E-3</c:v>
                </c:pt>
                <c:pt idx="56">
                  <c:v>1.4597150002373382E-2</c:v>
                </c:pt>
                <c:pt idx="57">
                  <c:v>2.520450005249586E-3</c:v>
                </c:pt>
                <c:pt idx="58">
                  <c:v>-2.0558500036713667E-3</c:v>
                </c:pt>
                <c:pt idx="59">
                  <c:v>-1.0342450004827697E-2</c:v>
                </c:pt>
                <c:pt idx="60">
                  <c:v>1.3168975005100947E-2</c:v>
                </c:pt>
                <c:pt idx="61">
                  <c:v>1.1299300000246149E-2</c:v>
                </c:pt>
                <c:pt idx="62">
                  <c:v>1.0309174998837989E-2</c:v>
                </c:pt>
                <c:pt idx="63">
                  <c:v>1.1963899996771943E-2</c:v>
                </c:pt>
                <c:pt idx="64">
                  <c:v>1.0950924995995592E-2</c:v>
                </c:pt>
                <c:pt idx="65">
                  <c:v>1.1602549995586742E-2</c:v>
                </c:pt>
                <c:pt idx="66">
                  <c:v>6.6680000018095598E-3</c:v>
                </c:pt>
                <c:pt idx="67">
                  <c:v>2.3995824994926807E-2</c:v>
                </c:pt>
                <c:pt idx="68">
                  <c:v>6.1261499940883368E-3</c:v>
                </c:pt>
                <c:pt idx="69">
                  <c:v>-3.2871000003069639E-3</c:v>
                </c:pt>
                <c:pt idx="70">
                  <c:v>1.3980325005832128E-2</c:v>
                </c:pt>
                <c:pt idx="71">
                  <c:v>1.1563500011106953E-3</c:v>
                </c:pt>
                <c:pt idx="72">
                  <c:v>1.9417000003159046E-2</c:v>
                </c:pt>
                <c:pt idx="73">
                  <c:v>3.0833249984425493E-3</c:v>
                </c:pt>
                <c:pt idx="74">
                  <c:v>3.7022250035079196E-3</c:v>
                </c:pt>
                <c:pt idx="77">
                  <c:v>3.5823250000248663E-2</c:v>
                </c:pt>
                <c:pt idx="78">
                  <c:v>2.4366599995119032E-2</c:v>
                </c:pt>
                <c:pt idx="84">
                  <c:v>3.3739499922376126E-3</c:v>
                </c:pt>
                <c:pt idx="85">
                  <c:v>2.233295000041835E-2</c:v>
                </c:pt>
                <c:pt idx="86">
                  <c:v>1.5819699998246506E-2</c:v>
                </c:pt>
                <c:pt idx="87">
                  <c:v>3.6052799994649831E-2</c:v>
                </c:pt>
                <c:pt idx="88">
                  <c:v>2.3526850003690924E-2</c:v>
                </c:pt>
                <c:pt idx="89">
                  <c:v>2.4226850000559352E-2</c:v>
                </c:pt>
                <c:pt idx="90">
                  <c:v>2.5669449998531491E-2</c:v>
                </c:pt>
                <c:pt idx="91">
                  <c:v>2.5869450000755023E-2</c:v>
                </c:pt>
                <c:pt idx="92">
                  <c:v>3.2734050000726711E-2</c:v>
                </c:pt>
                <c:pt idx="103">
                  <c:v>2.7612575002422091E-2</c:v>
                </c:pt>
                <c:pt idx="104">
                  <c:v>2.9612575002829544E-2</c:v>
                </c:pt>
                <c:pt idx="105">
                  <c:v>2.7956024998275097E-2</c:v>
                </c:pt>
                <c:pt idx="106">
                  <c:v>2.9856025001208764E-2</c:v>
                </c:pt>
                <c:pt idx="112">
                  <c:v>3.5951249999925494E-2</c:v>
                </c:pt>
                <c:pt idx="114">
                  <c:v>3.6451250001846347E-2</c:v>
                </c:pt>
                <c:pt idx="116">
                  <c:v>4.1200949999620207E-2</c:v>
                </c:pt>
                <c:pt idx="118">
                  <c:v>3.4030900002107956E-2</c:v>
                </c:pt>
                <c:pt idx="119">
                  <c:v>5.2288449995103292E-2</c:v>
                </c:pt>
                <c:pt idx="120">
                  <c:v>3.3112999997683801E-2</c:v>
                </c:pt>
                <c:pt idx="121">
                  <c:v>4.4138149998616427E-2</c:v>
                </c:pt>
                <c:pt idx="123">
                  <c:v>5.3027350004413165E-2</c:v>
                </c:pt>
                <c:pt idx="124">
                  <c:v>3.5731449999730103E-2</c:v>
                </c:pt>
                <c:pt idx="129">
                  <c:v>3.642039999976987E-2</c:v>
                </c:pt>
                <c:pt idx="133">
                  <c:v>5.5169400002341717E-2</c:v>
                </c:pt>
                <c:pt idx="179">
                  <c:v>7.4596799997380003E-2</c:v>
                </c:pt>
                <c:pt idx="185">
                  <c:v>7.6372550000087358E-2</c:v>
                </c:pt>
                <c:pt idx="204">
                  <c:v>8.4286899997096043E-2</c:v>
                </c:pt>
                <c:pt idx="244">
                  <c:v>0.11786152500280878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A0-4820-B413-09BCF3F827EE}"/>
            </c:ext>
          </c:extLst>
        </c:ser>
        <c:ser>
          <c:idx val="2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  <c:pt idx="280">
                  <c:v>47798</c:v>
                </c:pt>
                <c:pt idx="281">
                  <c:v>47808</c:v>
                </c:pt>
              </c:numCache>
            </c:numRef>
          </c:xVal>
          <c:yVal>
            <c:numRef>
              <c:f>Active!$J$21:$J$991</c:f>
              <c:numCache>
                <c:formatCode>General</c:formatCode>
                <c:ptCount val="971"/>
                <c:pt idx="9">
                  <c:v>-4.1482000015093945E-3</c:v>
                </c:pt>
                <c:pt idx="11">
                  <c:v>-1.9173999971826561E-3</c:v>
                </c:pt>
                <c:pt idx="14">
                  <c:v>2.7037999971071258E-3</c:v>
                </c:pt>
                <c:pt idx="16">
                  <c:v>5.2076499996474013E-3</c:v>
                </c:pt>
                <c:pt idx="21">
                  <c:v>-3.7776500030304305E-3</c:v>
                </c:pt>
                <c:pt idx="23">
                  <c:v>5.502749998413492E-3</c:v>
                </c:pt>
                <c:pt idx="24">
                  <c:v>1.6483500003232621E-3</c:v>
                </c:pt>
                <c:pt idx="25">
                  <c:v>1.6704000008758157E-3</c:v>
                </c:pt>
                <c:pt idx="26">
                  <c:v>-1.3475000014295802E-4</c:v>
                </c:pt>
                <c:pt idx="27">
                  <c:v>-6.158499963930808E-4</c:v>
                </c:pt>
                <c:pt idx="28">
                  <c:v>-3.9455000660382211E-4</c:v>
                </c:pt>
                <c:pt idx="29">
                  <c:v>2.4849999972502701E-3</c:v>
                </c:pt>
                <c:pt idx="30">
                  <c:v>1.0355499980505556E-3</c:v>
                </c:pt>
                <c:pt idx="31">
                  <c:v>-1.234324999677483E-2</c:v>
                </c:pt>
                <c:pt idx="32">
                  <c:v>1.6967500414466485E-4</c:v>
                </c:pt>
                <c:pt idx="33">
                  <c:v>0</c:v>
                </c:pt>
                <c:pt idx="34">
                  <c:v>5.1890000031562522E-4</c:v>
                </c:pt>
                <c:pt idx="42">
                  <c:v>7.0316500059561804E-3</c:v>
                </c:pt>
                <c:pt idx="75">
                  <c:v>1.650547499593813E-2</c:v>
                </c:pt>
                <c:pt idx="76">
                  <c:v>1.8016900001384784E-2</c:v>
                </c:pt>
                <c:pt idx="79">
                  <c:v>2.2101299997302704E-2</c:v>
                </c:pt>
                <c:pt idx="80">
                  <c:v>2.2056024994526524E-2</c:v>
                </c:pt>
                <c:pt idx="81">
                  <c:v>2.4412724997091573E-2</c:v>
                </c:pt>
                <c:pt idx="82">
                  <c:v>2.2131625002657529E-2</c:v>
                </c:pt>
                <c:pt idx="83">
                  <c:v>2.2086350007157307E-2</c:v>
                </c:pt>
                <c:pt idx="95">
                  <c:v>2.8649774998484645E-2</c:v>
                </c:pt>
                <c:pt idx="96">
                  <c:v>2.8849775000708178E-2</c:v>
                </c:pt>
                <c:pt idx="97">
                  <c:v>2.8991525003220886E-2</c:v>
                </c:pt>
                <c:pt idx="100">
                  <c:v>3.0264449997048359E-2</c:v>
                </c:pt>
                <c:pt idx="101">
                  <c:v>3.013144999567885E-2</c:v>
                </c:pt>
                <c:pt idx="107">
                  <c:v>3.2671300003130455E-2</c:v>
                </c:pt>
                <c:pt idx="113">
                  <c:v>3.6151250002149027E-2</c:v>
                </c:pt>
                <c:pt idx="115">
                  <c:v>3.7292900000466034E-2</c:v>
                </c:pt>
                <c:pt idx="117">
                  <c:v>4.0703350001422223E-2</c:v>
                </c:pt>
                <c:pt idx="122">
                  <c:v>4.2209000006550923E-2</c:v>
                </c:pt>
                <c:pt idx="125">
                  <c:v>4.4543600000906736E-2</c:v>
                </c:pt>
                <c:pt idx="131">
                  <c:v>5.5755574998329394E-2</c:v>
                </c:pt>
                <c:pt idx="132">
                  <c:v>5.6093375002092216E-2</c:v>
                </c:pt>
                <c:pt idx="140">
                  <c:v>5.9321075001207646E-2</c:v>
                </c:pt>
                <c:pt idx="143">
                  <c:v>5.7793149993813131E-2</c:v>
                </c:pt>
                <c:pt idx="144">
                  <c:v>5.7304574998852331E-2</c:v>
                </c:pt>
                <c:pt idx="146">
                  <c:v>6.3422400002309587E-2</c:v>
                </c:pt>
                <c:pt idx="147">
                  <c:v>6.2692925006558653E-2</c:v>
                </c:pt>
                <c:pt idx="148">
                  <c:v>5.9815074993821327E-2</c:v>
                </c:pt>
                <c:pt idx="155">
                  <c:v>6.4726399999926798E-2</c:v>
                </c:pt>
                <c:pt idx="167">
                  <c:v>6.8665524995594751E-2</c:v>
                </c:pt>
                <c:pt idx="168">
                  <c:v>6.7914749997726176E-2</c:v>
                </c:pt>
                <c:pt idx="169">
                  <c:v>6.9494299998041242E-2</c:v>
                </c:pt>
                <c:pt idx="170">
                  <c:v>7.0357350006815977E-2</c:v>
                </c:pt>
                <c:pt idx="227">
                  <c:v>9.970982500090031E-2</c:v>
                </c:pt>
                <c:pt idx="229">
                  <c:v>0.10410155000136001</c:v>
                </c:pt>
                <c:pt idx="230">
                  <c:v>0.10654307500226423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0A0-4820-B413-09BCF3F827EE}"/>
            </c:ext>
          </c:extLst>
        </c:ser>
        <c:ser>
          <c:idx val="3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  <c:pt idx="280">
                  <c:v>47798</c:v>
                </c:pt>
                <c:pt idx="281">
                  <c:v>47808</c:v>
                </c:pt>
              </c:numCache>
            </c:numRef>
          </c:xVal>
          <c:yVal>
            <c:numRef>
              <c:f>Active!$K$21:$K$991</c:f>
              <c:numCache>
                <c:formatCode>General</c:formatCode>
                <c:ptCount val="971"/>
                <c:pt idx="93">
                  <c:v>2.9947049995826092E-2</c:v>
                </c:pt>
                <c:pt idx="94">
                  <c:v>2.8601774996786844E-2</c:v>
                </c:pt>
                <c:pt idx="98">
                  <c:v>2.9001825001614634E-2</c:v>
                </c:pt>
                <c:pt idx="99">
                  <c:v>2.8405774995917454E-2</c:v>
                </c:pt>
                <c:pt idx="102">
                  <c:v>2.7720049998606555E-2</c:v>
                </c:pt>
                <c:pt idx="126">
                  <c:v>4.8325699994165916E-2</c:v>
                </c:pt>
                <c:pt idx="127">
                  <c:v>5.0419836239598226E-2</c:v>
                </c:pt>
                <c:pt idx="128">
                  <c:v>4.8553399996308144E-2</c:v>
                </c:pt>
                <c:pt idx="130">
                  <c:v>5.5781949995434843E-2</c:v>
                </c:pt>
                <c:pt idx="134">
                  <c:v>5.5213700004969724E-2</c:v>
                </c:pt>
                <c:pt idx="135">
                  <c:v>5.5574350000824779E-2</c:v>
                </c:pt>
                <c:pt idx="136">
                  <c:v>5.4622049996396527E-2</c:v>
                </c:pt>
                <c:pt idx="137">
                  <c:v>5.6454350000421982E-2</c:v>
                </c:pt>
                <c:pt idx="138">
                  <c:v>5.7160100004693959E-2</c:v>
                </c:pt>
                <c:pt idx="139">
                  <c:v>5.5971850000787526E-2</c:v>
                </c:pt>
                <c:pt idx="141">
                  <c:v>5.8236450000549667E-2</c:v>
                </c:pt>
                <c:pt idx="142">
                  <c:v>5.8155350001470651E-2</c:v>
                </c:pt>
                <c:pt idx="145">
                  <c:v>6.1482049997721333E-2</c:v>
                </c:pt>
                <c:pt idx="149">
                  <c:v>6.1007600001175888E-2</c:v>
                </c:pt>
                <c:pt idx="150">
                  <c:v>6.0415100000682287E-2</c:v>
                </c:pt>
                <c:pt idx="151">
                  <c:v>6.4271450006344821E-2</c:v>
                </c:pt>
                <c:pt idx="152">
                  <c:v>6.5170400004717521E-2</c:v>
                </c:pt>
                <c:pt idx="153">
                  <c:v>6.499607500154525E-2</c:v>
                </c:pt>
                <c:pt idx="154">
                  <c:v>6.2776400001894217E-2</c:v>
                </c:pt>
                <c:pt idx="156">
                  <c:v>6.2245300003269222E-2</c:v>
                </c:pt>
                <c:pt idx="157">
                  <c:v>6.7559125003754161E-2</c:v>
                </c:pt>
                <c:pt idx="158">
                  <c:v>6.5778024996689055E-2</c:v>
                </c:pt>
                <c:pt idx="159">
                  <c:v>6.4432749997649807E-2</c:v>
                </c:pt>
                <c:pt idx="160">
                  <c:v>6.6588749999937136E-2</c:v>
                </c:pt>
                <c:pt idx="161">
                  <c:v>6.4907650004897732E-2</c:v>
                </c:pt>
                <c:pt idx="162">
                  <c:v>6.292895000660792E-2</c:v>
                </c:pt>
                <c:pt idx="163">
                  <c:v>6.8692599998030346E-2</c:v>
                </c:pt>
                <c:pt idx="164">
                  <c:v>6.8732599997019861E-2</c:v>
                </c:pt>
                <c:pt idx="165">
                  <c:v>6.6800500004319474E-2</c:v>
                </c:pt>
                <c:pt idx="166">
                  <c:v>6.8335199997818563E-2</c:v>
                </c:pt>
                <c:pt idx="171">
                  <c:v>7.1470750001026317E-2</c:v>
                </c:pt>
                <c:pt idx="172">
                  <c:v>7.0378849995904602E-2</c:v>
                </c:pt>
                <c:pt idx="173">
                  <c:v>7.2028799993859138E-2</c:v>
                </c:pt>
                <c:pt idx="174">
                  <c:v>7.2831600002245978E-2</c:v>
                </c:pt>
                <c:pt idx="175">
                  <c:v>7.1941999995033257E-2</c:v>
                </c:pt>
                <c:pt idx="176">
                  <c:v>7.3848799998813774E-2</c:v>
                </c:pt>
                <c:pt idx="177">
                  <c:v>6.8326799999340437E-2</c:v>
                </c:pt>
                <c:pt idx="178">
                  <c:v>7.3684150003828108E-2</c:v>
                </c:pt>
                <c:pt idx="180">
                  <c:v>7.5703149996115826E-2</c:v>
                </c:pt>
                <c:pt idx="181">
                  <c:v>7.4300399995991029E-2</c:v>
                </c:pt>
                <c:pt idx="182">
                  <c:v>7.4400399993464816E-2</c:v>
                </c:pt>
                <c:pt idx="183">
                  <c:v>7.4400399993464816E-2</c:v>
                </c:pt>
                <c:pt idx="184">
                  <c:v>7.5359949994890485E-2</c:v>
                </c:pt>
                <c:pt idx="186">
                  <c:v>7.6818249995994847E-2</c:v>
                </c:pt>
                <c:pt idx="187">
                  <c:v>7.584109999879729E-2</c:v>
                </c:pt>
                <c:pt idx="188">
                  <c:v>7.6978900004178286E-2</c:v>
                </c:pt>
                <c:pt idx="189">
                  <c:v>7.9861700003675651E-2</c:v>
                </c:pt>
                <c:pt idx="190">
                  <c:v>8.0042550005600788E-2</c:v>
                </c:pt>
                <c:pt idx="191">
                  <c:v>8.1161449998035096E-2</c:v>
                </c:pt>
                <c:pt idx="192">
                  <c:v>7.8940999999758787E-2</c:v>
                </c:pt>
                <c:pt idx="193">
                  <c:v>8.1626899998809677E-2</c:v>
                </c:pt>
                <c:pt idx="194">
                  <c:v>7.8881624998757616E-2</c:v>
                </c:pt>
                <c:pt idx="195">
                  <c:v>8.1198749998293351E-2</c:v>
                </c:pt>
                <c:pt idx="196">
                  <c:v>8.1798749997687992E-2</c:v>
                </c:pt>
                <c:pt idx="197">
                  <c:v>8.2611999998334795E-2</c:v>
                </c:pt>
                <c:pt idx="198">
                  <c:v>7.9589399996621069E-2</c:v>
                </c:pt>
                <c:pt idx="199">
                  <c:v>8.4527649996744003E-2</c:v>
                </c:pt>
                <c:pt idx="200">
                  <c:v>7.879395000054501E-2</c:v>
                </c:pt>
                <c:pt idx="201">
                  <c:v>8.2926250004675239E-2</c:v>
                </c:pt>
                <c:pt idx="202">
                  <c:v>8.2625149996601976E-2</c:v>
                </c:pt>
                <c:pt idx="203">
                  <c:v>8.3225149995996617E-2</c:v>
                </c:pt>
                <c:pt idx="205">
                  <c:v>8.3371949993306771E-2</c:v>
                </c:pt>
                <c:pt idx="206">
                  <c:v>8.2727100001648068E-2</c:v>
                </c:pt>
                <c:pt idx="207">
                  <c:v>8.5087750005186535E-2</c:v>
                </c:pt>
                <c:pt idx="208">
                  <c:v>8.7842474997160025E-2</c:v>
                </c:pt>
                <c:pt idx="209">
                  <c:v>7.9491700002108701E-2</c:v>
                </c:pt>
                <c:pt idx="210">
                  <c:v>8.2691700001305435E-2</c:v>
                </c:pt>
                <c:pt idx="211">
                  <c:v>8.1766174997028429E-2</c:v>
                </c:pt>
                <c:pt idx="212">
                  <c:v>8.5470300000451971E-2</c:v>
                </c:pt>
                <c:pt idx="213">
                  <c:v>8.4911800004192628E-2</c:v>
                </c:pt>
                <c:pt idx="214">
                  <c:v>8.5217699997883756E-2</c:v>
                </c:pt>
                <c:pt idx="215">
                  <c:v>8.8168900001619477E-2</c:v>
                </c:pt>
                <c:pt idx="216">
                  <c:v>9.0321374998893589E-2</c:v>
                </c:pt>
                <c:pt idx="217">
                  <c:v>9.1644650005036965E-2</c:v>
                </c:pt>
                <c:pt idx="218">
                  <c:v>9.2202375002671033E-2</c:v>
                </c:pt>
                <c:pt idx="219">
                  <c:v>9.3041975007508881E-2</c:v>
                </c:pt>
                <c:pt idx="220">
                  <c:v>9.5274824998341501E-2</c:v>
                </c:pt>
                <c:pt idx="221">
                  <c:v>9.3188000006193761E-2</c:v>
                </c:pt>
                <c:pt idx="222">
                  <c:v>9.1972349997377023E-2</c:v>
                </c:pt>
                <c:pt idx="223">
                  <c:v>9.4208299997262657E-2</c:v>
                </c:pt>
                <c:pt idx="224">
                  <c:v>9.5917250000638887E-2</c:v>
                </c:pt>
                <c:pt idx="225">
                  <c:v>9.6457450003072154E-2</c:v>
                </c:pt>
                <c:pt idx="226">
                  <c:v>9.6481150001636706E-2</c:v>
                </c:pt>
                <c:pt idx="228">
                  <c:v>0.10264579999784473</c:v>
                </c:pt>
                <c:pt idx="231">
                  <c:v>0.10650262488343287</c:v>
                </c:pt>
                <c:pt idx="232">
                  <c:v>0.10913799999980256</c:v>
                </c:pt>
                <c:pt idx="233">
                  <c:v>0.11173969999799738</c:v>
                </c:pt>
                <c:pt idx="234">
                  <c:v>0.11554509999405127</c:v>
                </c:pt>
                <c:pt idx="235">
                  <c:v>0.11542635000660084</c:v>
                </c:pt>
                <c:pt idx="236">
                  <c:v>0.11551337499258807</c:v>
                </c:pt>
                <c:pt idx="237">
                  <c:v>0.11330915000144159</c:v>
                </c:pt>
                <c:pt idx="238">
                  <c:v>0.11493214999791235</c:v>
                </c:pt>
                <c:pt idx="239">
                  <c:v>0.11513215000013588</c:v>
                </c:pt>
                <c:pt idx="240">
                  <c:v>0.11523214999760967</c:v>
                </c:pt>
                <c:pt idx="241">
                  <c:v>0.11747279999690363</c:v>
                </c:pt>
                <c:pt idx="242">
                  <c:v>0.11657860000559594</c:v>
                </c:pt>
                <c:pt idx="243">
                  <c:v>0.11592879999807337</c:v>
                </c:pt>
                <c:pt idx="245">
                  <c:v>0.11897689999750583</c:v>
                </c:pt>
                <c:pt idx="246">
                  <c:v>0.11812282504979521</c:v>
                </c:pt>
                <c:pt idx="247">
                  <c:v>0.11880282510537654</c:v>
                </c:pt>
                <c:pt idx="248">
                  <c:v>0.12430694999784464</c:v>
                </c:pt>
                <c:pt idx="249">
                  <c:v>0.12510637500236044</c:v>
                </c:pt>
                <c:pt idx="250">
                  <c:v>0.12483999999676598</c:v>
                </c:pt>
                <c:pt idx="251">
                  <c:v>0.12586877500143601</c:v>
                </c:pt>
                <c:pt idx="252">
                  <c:v>0.126623500000278</c:v>
                </c:pt>
                <c:pt idx="253">
                  <c:v>0.12703027500538155</c:v>
                </c:pt>
                <c:pt idx="254">
                  <c:v>0.12526274999981979</c:v>
                </c:pt>
                <c:pt idx="255">
                  <c:v>0.13002905000030296</c:v>
                </c:pt>
                <c:pt idx="256">
                  <c:v>0.12876262499776203</c:v>
                </c:pt>
                <c:pt idx="257">
                  <c:v>0.12968745000398485</c:v>
                </c:pt>
                <c:pt idx="258">
                  <c:v>0.12834217499766964</c:v>
                </c:pt>
                <c:pt idx="259">
                  <c:v>0.12975529999675928</c:v>
                </c:pt>
                <c:pt idx="260">
                  <c:v>0.13223529999959283</c:v>
                </c:pt>
                <c:pt idx="262">
                  <c:v>0.13368397500016727</c:v>
                </c:pt>
                <c:pt idx="263">
                  <c:v>0.13230880000628531</c:v>
                </c:pt>
                <c:pt idx="264">
                  <c:v>0.13704547499946784</c:v>
                </c:pt>
                <c:pt idx="265">
                  <c:v>0.13607580000098096</c:v>
                </c:pt>
                <c:pt idx="266">
                  <c:v>0.13728214999719057</c:v>
                </c:pt>
                <c:pt idx="267">
                  <c:v>0.1415381500046351</c:v>
                </c:pt>
                <c:pt idx="268">
                  <c:v>0.14036625000153435</c:v>
                </c:pt>
                <c:pt idx="269">
                  <c:v>0.14036709999345476</c:v>
                </c:pt>
                <c:pt idx="270">
                  <c:v>0.14014115000463789</c:v>
                </c:pt>
                <c:pt idx="271">
                  <c:v>0.14007472499361029</c:v>
                </c:pt>
                <c:pt idx="272">
                  <c:v>0.13934835000691237</c:v>
                </c:pt>
                <c:pt idx="273">
                  <c:v>0.13992394999513635</c:v>
                </c:pt>
                <c:pt idx="274">
                  <c:v>0.13888544999645092</c:v>
                </c:pt>
                <c:pt idx="275">
                  <c:v>0.14385389999370091</c:v>
                </c:pt>
                <c:pt idx="276">
                  <c:v>0.1460729500031448</c:v>
                </c:pt>
                <c:pt idx="277">
                  <c:v>0.1461276749978424</c:v>
                </c:pt>
                <c:pt idx="278">
                  <c:v>0.15056425000511808</c:v>
                </c:pt>
                <c:pt idx="279">
                  <c:v>0.15421207500185119</c:v>
                </c:pt>
                <c:pt idx="280">
                  <c:v>0.15499109999655047</c:v>
                </c:pt>
                <c:pt idx="281">
                  <c:v>0.15705560000060359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0A0-4820-B413-09BCF3F827EE}"/>
            </c:ext>
          </c:extLst>
        </c:ser>
        <c:ser>
          <c:idx val="4"/>
          <c:order val="4"/>
          <c:tx>
            <c:strRef>
              <c:f>Active!$L$20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  <c:pt idx="280">
                  <c:v>47798</c:v>
                </c:pt>
                <c:pt idx="281">
                  <c:v>47808</c:v>
                </c:pt>
              </c:numCache>
            </c:numRef>
          </c:xVal>
          <c:yVal>
            <c:numRef>
              <c:f>Active!$L$21:$L$991</c:f>
              <c:numCache>
                <c:formatCode>General</c:formatCode>
                <c:ptCount val="97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0A0-4820-B413-09BCF3F827EE}"/>
            </c:ext>
          </c:extLst>
        </c:ser>
        <c:ser>
          <c:idx val="5"/>
          <c:order val="5"/>
          <c:tx>
            <c:strRef>
              <c:f>Active!$M$20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  <c:pt idx="280">
                  <c:v>47798</c:v>
                </c:pt>
                <c:pt idx="281">
                  <c:v>47808</c:v>
                </c:pt>
              </c:numCache>
            </c:numRef>
          </c:xVal>
          <c:yVal>
            <c:numRef>
              <c:f>Active!$M$21:$M$991</c:f>
              <c:numCache>
                <c:formatCode>General</c:formatCode>
                <c:ptCount val="97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0A0-4820-B413-09BCF3F827EE}"/>
            </c:ext>
          </c:extLst>
        </c:ser>
        <c:ser>
          <c:idx val="6"/>
          <c:order val="6"/>
          <c:tx>
            <c:strRef>
              <c:f>Active!$N$20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  <c:pt idx="280">
                  <c:v>47798</c:v>
                </c:pt>
                <c:pt idx="281">
                  <c:v>47808</c:v>
                </c:pt>
              </c:numCache>
            </c:numRef>
          </c:xVal>
          <c:yVal>
            <c:numRef>
              <c:f>Active!$N$21:$N$991</c:f>
              <c:numCache>
                <c:formatCode>General</c:formatCode>
                <c:ptCount val="97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0A0-4820-B413-09BCF3F827EE}"/>
            </c:ext>
          </c:extLst>
        </c:ser>
        <c:ser>
          <c:idx val="7"/>
          <c:order val="7"/>
          <c:tx>
            <c:strRef>
              <c:f>Active!$O$20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  <c:pt idx="280">
                  <c:v>47798</c:v>
                </c:pt>
                <c:pt idx="281">
                  <c:v>47808</c:v>
                </c:pt>
              </c:numCache>
            </c:numRef>
          </c:xVal>
          <c:yVal>
            <c:numRef>
              <c:f>Active!$O$21:$O$991</c:f>
              <c:numCache>
                <c:formatCode>General</c:formatCode>
                <c:ptCount val="971"/>
                <c:pt idx="116">
                  <c:v>4.0743958684094639E-3</c:v>
                </c:pt>
                <c:pt idx="117">
                  <c:v>4.2915313856278781E-3</c:v>
                </c:pt>
                <c:pt idx="118">
                  <c:v>8.7631659433447251E-3</c:v>
                </c:pt>
                <c:pt idx="119">
                  <c:v>9.1635095532161814E-3</c:v>
                </c:pt>
                <c:pt idx="120">
                  <c:v>9.9709822578721852E-3</c:v>
                </c:pt>
                <c:pt idx="121">
                  <c:v>1.4225481298370618E-2</c:v>
                </c:pt>
                <c:pt idx="122">
                  <c:v>1.8656402946609002E-2</c:v>
                </c:pt>
                <c:pt idx="123">
                  <c:v>2.0033856383963378E-2</c:v>
                </c:pt>
                <c:pt idx="124">
                  <c:v>2.0970253301967806E-2</c:v>
                </c:pt>
                <c:pt idx="125">
                  <c:v>2.2917687472020526E-2</c:v>
                </c:pt>
                <c:pt idx="126">
                  <c:v>2.4125503786547986E-2</c:v>
                </c:pt>
                <c:pt idx="127">
                  <c:v>2.8902485165353237E-2</c:v>
                </c:pt>
                <c:pt idx="128">
                  <c:v>2.9458894928225426E-2</c:v>
                </c:pt>
                <c:pt idx="129">
                  <c:v>2.9866024023009974E-2</c:v>
                </c:pt>
                <c:pt idx="130">
                  <c:v>3.5151916770295916E-2</c:v>
                </c:pt>
                <c:pt idx="131">
                  <c:v>3.5168880482578602E-2</c:v>
                </c:pt>
                <c:pt idx="132">
                  <c:v>3.5196022422230883E-2</c:v>
                </c:pt>
                <c:pt idx="133">
                  <c:v>3.5430121651732011E-2</c:v>
                </c:pt>
                <c:pt idx="134">
                  <c:v>3.6610796026607162E-2</c:v>
                </c:pt>
                <c:pt idx="135">
                  <c:v>3.672614927012946E-2</c:v>
                </c:pt>
                <c:pt idx="136">
                  <c:v>3.934534644657664E-2</c:v>
                </c:pt>
                <c:pt idx="137">
                  <c:v>3.9440343235359721E-2</c:v>
                </c:pt>
                <c:pt idx="138">
                  <c:v>4.0356383698624931E-2</c:v>
                </c:pt>
                <c:pt idx="139">
                  <c:v>4.0458165972321047E-2</c:v>
                </c:pt>
                <c:pt idx="140">
                  <c:v>4.0529413563908351E-2</c:v>
                </c:pt>
                <c:pt idx="141">
                  <c:v>4.0648159549887181E-2</c:v>
                </c:pt>
                <c:pt idx="142">
                  <c:v>4.0661730519713335E-2</c:v>
                </c:pt>
                <c:pt idx="143">
                  <c:v>4.0688872459365644E-2</c:v>
                </c:pt>
                <c:pt idx="144">
                  <c:v>4.0732978111300611E-2</c:v>
                </c:pt>
                <c:pt idx="145">
                  <c:v>4.4773734377037161E-2</c:v>
                </c:pt>
                <c:pt idx="146">
                  <c:v>4.5879768417868505E-2</c:v>
                </c:pt>
                <c:pt idx="147">
                  <c:v>4.6181722496500377E-2</c:v>
                </c:pt>
                <c:pt idx="148">
                  <c:v>4.6772059683937939E-2</c:v>
                </c:pt>
                <c:pt idx="149">
                  <c:v>4.6802594366046779E-2</c:v>
                </c:pt>
                <c:pt idx="150">
                  <c:v>4.9177514085623264E-2</c:v>
                </c:pt>
                <c:pt idx="151">
                  <c:v>4.9469289936885513E-2</c:v>
                </c:pt>
                <c:pt idx="152">
                  <c:v>5.02224787622369E-2</c:v>
                </c:pt>
                <c:pt idx="153">
                  <c:v>5.0707640933521814E-2</c:v>
                </c:pt>
                <c:pt idx="154">
                  <c:v>5.0765317555282963E-2</c:v>
                </c:pt>
                <c:pt idx="155">
                  <c:v>5.0765317555282963E-2</c:v>
                </c:pt>
                <c:pt idx="156">
                  <c:v>5.0778888525109117E-2</c:v>
                </c:pt>
                <c:pt idx="157">
                  <c:v>5.1040129694262526E-2</c:v>
                </c:pt>
                <c:pt idx="158">
                  <c:v>5.105370066408868E-2</c:v>
                </c:pt>
                <c:pt idx="159">
                  <c:v>5.1057093406545212E-2</c:v>
                </c:pt>
                <c:pt idx="160">
                  <c:v>5.1599932199591275E-2</c:v>
                </c:pt>
                <c:pt idx="161">
                  <c:v>5.161350316941743E-2</c:v>
                </c:pt>
                <c:pt idx="162">
                  <c:v>5.1844209656461998E-2</c:v>
                </c:pt>
                <c:pt idx="163">
                  <c:v>5.5623724753045112E-2</c:v>
                </c:pt>
                <c:pt idx="164">
                  <c:v>5.5623724753045112E-2</c:v>
                </c:pt>
                <c:pt idx="165">
                  <c:v>5.5773005421132782E-2</c:v>
                </c:pt>
                <c:pt idx="166">
                  <c:v>5.6085137727134277E-2</c:v>
                </c:pt>
                <c:pt idx="167">
                  <c:v>5.6142814348895398E-2</c:v>
                </c:pt>
                <c:pt idx="168">
                  <c:v>5.6214061940482701E-2</c:v>
                </c:pt>
                <c:pt idx="169">
                  <c:v>5.6342986153831154E-2</c:v>
                </c:pt>
                <c:pt idx="170">
                  <c:v>5.6675474914571838E-2</c:v>
                </c:pt>
                <c:pt idx="171">
                  <c:v>5.6756900733528765E-2</c:v>
                </c:pt>
                <c:pt idx="172">
                  <c:v>5.7150458858487158E-2</c:v>
                </c:pt>
                <c:pt idx="173">
                  <c:v>6.0482131950807289E-2</c:v>
                </c:pt>
                <c:pt idx="174">
                  <c:v>6.1187822381767148E-2</c:v>
                </c:pt>
                <c:pt idx="175">
                  <c:v>6.1676377295508594E-2</c:v>
                </c:pt>
                <c:pt idx="176">
                  <c:v>6.1839228933422419E-2</c:v>
                </c:pt>
                <c:pt idx="177">
                  <c:v>6.211064832994545E-2</c:v>
                </c:pt>
                <c:pt idx="178">
                  <c:v>6.2266714482946184E-2</c:v>
                </c:pt>
                <c:pt idx="179">
                  <c:v>6.6181939277790813E-2</c:v>
                </c:pt>
                <c:pt idx="180">
                  <c:v>6.647371512905309E-2</c:v>
                </c:pt>
                <c:pt idx="181">
                  <c:v>6.6507642553618462E-2</c:v>
                </c:pt>
                <c:pt idx="182">
                  <c:v>6.6507642553618462E-2</c:v>
                </c:pt>
                <c:pt idx="183">
                  <c:v>6.6507642553618462E-2</c:v>
                </c:pt>
                <c:pt idx="184">
                  <c:v>6.6636566766966887E-2</c:v>
                </c:pt>
                <c:pt idx="185">
                  <c:v>6.7097979741056052E-2</c:v>
                </c:pt>
                <c:pt idx="186">
                  <c:v>6.7274402348796003E-2</c:v>
                </c:pt>
                <c:pt idx="187">
                  <c:v>6.7362613652665992E-2</c:v>
                </c:pt>
                <c:pt idx="188">
                  <c:v>6.7389755592318301E-2</c:v>
                </c:pt>
                <c:pt idx="189">
                  <c:v>6.8095446023278161E-2</c:v>
                </c:pt>
                <c:pt idx="190">
                  <c:v>7.1169270688901415E-2</c:v>
                </c:pt>
                <c:pt idx="191">
                  <c:v>7.1182841658727569E-2</c:v>
                </c:pt>
                <c:pt idx="192">
                  <c:v>7.1311765872076022E-2</c:v>
                </c:pt>
                <c:pt idx="193">
                  <c:v>7.1732465936686696E-2</c:v>
                </c:pt>
                <c:pt idx="194">
                  <c:v>7.1735858679143255E-2</c:v>
                </c:pt>
                <c:pt idx="195">
                  <c:v>7.1956386938818201E-2</c:v>
                </c:pt>
                <c:pt idx="196">
                  <c:v>7.1956386938818201E-2</c:v>
                </c:pt>
                <c:pt idx="197">
                  <c:v>7.2533153156429636E-2</c:v>
                </c:pt>
                <c:pt idx="198">
                  <c:v>7.3428837164955602E-2</c:v>
                </c:pt>
                <c:pt idx="199">
                  <c:v>7.6041248856489746E-2</c:v>
                </c:pt>
                <c:pt idx="200">
                  <c:v>7.6950503834841866E-2</c:v>
                </c:pt>
                <c:pt idx="201">
                  <c:v>7.7045500623624946E-2</c:v>
                </c:pt>
                <c:pt idx="202">
                  <c:v>7.7059071593451073E-2</c:v>
                </c:pt>
                <c:pt idx="203">
                  <c:v>7.7059071593451073E-2</c:v>
                </c:pt>
                <c:pt idx="204">
                  <c:v>7.7160853867147217E-2</c:v>
                </c:pt>
                <c:pt idx="205">
                  <c:v>7.7221923231364897E-2</c:v>
                </c:pt>
                <c:pt idx="206">
                  <c:v>7.7405131324017939E-2</c:v>
                </c:pt>
                <c:pt idx="207">
                  <c:v>7.7520484567540238E-2</c:v>
                </c:pt>
                <c:pt idx="208">
                  <c:v>7.7523877309996769E-2</c:v>
                </c:pt>
                <c:pt idx="209">
                  <c:v>7.7595124901584073E-2</c:v>
                </c:pt>
                <c:pt idx="210">
                  <c:v>7.7595124901584073E-2</c:v>
                </c:pt>
                <c:pt idx="211">
                  <c:v>7.7971719314259752E-2</c:v>
                </c:pt>
                <c:pt idx="212">
                  <c:v>8.1313570633949533E-2</c:v>
                </c:pt>
                <c:pt idx="213">
                  <c:v>8.1788554577864797E-2</c:v>
                </c:pt>
                <c:pt idx="214">
                  <c:v>8.2209254642475499E-2</c:v>
                </c:pt>
                <c:pt idx="215">
                  <c:v>8.2317822401084734E-2</c:v>
                </c:pt>
                <c:pt idx="216">
                  <c:v>8.2965836210283445E-2</c:v>
                </c:pt>
                <c:pt idx="217">
                  <c:v>8.3233862864349945E-2</c:v>
                </c:pt>
                <c:pt idx="218">
                  <c:v>8.6901417459867319E-2</c:v>
                </c:pt>
                <c:pt idx="219">
                  <c:v>8.7769959528740976E-2</c:v>
                </c:pt>
                <c:pt idx="220">
                  <c:v>8.7858170832610966E-2</c:v>
                </c:pt>
                <c:pt idx="221">
                  <c:v>8.8004058758242104E-2</c:v>
                </c:pt>
                <c:pt idx="222">
                  <c:v>8.8567254006027357E-2</c:v>
                </c:pt>
                <c:pt idx="223">
                  <c:v>9.2441765891393551E-2</c:v>
                </c:pt>
                <c:pt idx="224">
                  <c:v>9.3194954716744965E-2</c:v>
                </c:pt>
                <c:pt idx="225">
                  <c:v>9.3439232173615688E-2</c:v>
                </c:pt>
                <c:pt idx="226">
                  <c:v>9.3887074177878699E-2</c:v>
                </c:pt>
                <c:pt idx="227">
                  <c:v>9.8036398202224456E-2</c:v>
                </c:pt>
                <c:pt idx="228">
                  <c:v>9.8887976558815455E-2</c:v>
                </c:pt>
                <c:pt idx="229">
                  <c:v>0.10251821098731093</c:v>
                </c:pt>
                <c:pt idx="230">
                  <c:v>0.10811284329814178</c:v>
                </c:pt>
                <c:pt idx="231">
                  <c:v>0.1082417675114902</c:v>
                </c:pt>
                <c:pt idx="232">
                  <c:v>0.10836051349746903</c:v>
                </c:pt>
                <c:pt idx="233">
                  <c:v>0.10907977489825507</c:v>
                </c:pt>
                <c:pt idx="234">
                  <c:v>0.11296107226853433</c:v>
                </c:pt>
                <c:pt idx="235">
                  <c:v>0.1138092578826688</c:v>
                </c:pt>
                <c:pt idx="236">
                  <c:v>0.11390764741390838</c:v>
                </c:pt>
                <c:pt idx="237">
                  <c:v>0.11451494831362866</c:v>
                </c:pt>
                <c:pt idx="238">
                  <c:v>0.11546491620145924</c:v>
                </c:pt>
                <c:pt idx="239">
                  <c:v>0.11546491620145924</c:v>
                </c:pt>
                <c:pt idx="240">
                  <c:v>0.11546491620145924</c:v>
                </c:pt>
                <c:pt idx="241">
                  <c:v>0.1182944634102118</c:v>
                </c:pt>
                <c:pt idx="242">
                  <c:v>0.11859302474638708</c:v>
                </c:pt>
                <c:pt idx="243">
                  <c:v>0.11883730220325781</c:v>
                </c:pt>
                <c:pt idx="244">
                  <c:v>0.11911211434223737</c:v>
                </c:pt>
                <c:pt idx="245">
                  <c:v>0.1192308603282162</c:v>
                </c:pt>
                <c:pt idx="246">
                  <c:v>0.11934282082928196</c:v>
                </c:pt>
                <c:pt idx="247">
                  <c:v>0.11934282082928196</c:v>
                </c:pt>
                <c:pt idx="248">
                  <c:v>0.12404176913158685</c:v>
                </c:pt>
                <c:pt idx="249">
                  <c:v>0.12435729418004485</c:v>
                </c:pt>
                <c:pt idx="250">
                  <c:v>0.12437425789232756</c:v>
                </c:pt>
                <c:pt idx="251">
                  <c:v>0.12457442969726326</c:v>
                </c:pt>
                <c:pt idx="252">
                  <c:v>0.12457782243971985</c:v>
                </c:pt>
                <c:pt idx="253">
                  <c:v>0.12504941364117858</c:v>
                </c:pt>
                <c:pt idx="254">
                  <c:v>0.12569742745037729</c:v>
                </c:pt>
                <c:pt idx="255">
                  <c:v>0.1293208763939597</c:v>
                </c:pt>
                <c:pt idx="256">
                  <c:v>0.12995531923333228</c:v>
                </c:pt>
                <c:pt idx="257">
                  <c:v>0.13008085070422418</c:v>
                </c:pt>
                <c:pt idx="258">
                  <c:v>0.13008424344668071</c:v>
                </c:pt>
                <c:pt idx="259">
                  <c:v>0.13084761049940172</c:v>
                </c:pt>
                <c:pt idx="260">
                  <c:v>0.13356180446463198</c:v>
                </c:pt>
                <c:pt idx="261">
                  <c:v>0.13401643195380805</c:v>
                </c:pt>
                <c:pt idx="262">
                  <c:v>0.13499693452374747</c:v>
                </c:pt>
                <c:pt idx="263">
                  <c:v>0.13512246599463937</c:v>
                </c:pt>
                <c:pt idx="264">
                  <c:v>0.13547191846766279</c:v>
                </c:pt>
                <c:pt idx="265">
                  <c:v>0.13552959508942389</c:v>
                </c:pt>
                <c:pt idx="266">
                  <c:v>0.13582137094068616</c:v>
                </c:pt>
                <c:pt idx="267">
                  <c:v>0.13636420973373223</c:v>
                </c:pt>
                <c:pt idx="268">
                  <c:v>0.13947196182392088</c:v>
                </c:pt>
                <c:pt idx="269">
                  <c:v>0.13983159252431385</c:v>
                </c:pt>
                <c:pt idx="270">
                  <c:v>0.14002837158679307</c:v>
                </c:pt>
                <c:pt idx="271">
                  <c:v>0.14066281442616566</c:v>
                </c:pt>
                <c:pt idx="272">
                  <c:v>0.14067977813844831</c:v>
                </c:pt>
                <c:pt idx="273">
                  <c:v>0.14073406201775293</c:v>
                </c:pt>
                <c:pt idx="274">
                  <c:v>0.14120904596166825</c:v>
                </c:pt>
                <c:pt idx="275">
                  <c:v>0.14542283209268822</c:v>
                </c:pt>
                <c:pt idx="276">
                  <c:v>0.14629815964647494</c:v>
                </c:pt>
                <c:pt idx="277">
                  <c:v>0.14630155238893153</c:v>
                </c:pt>
                <c:pt idx="278">
                  <c:v>0.1506001570813649</c:v>
                </c:pt>
                <c:pt idx="279">
                  <c:v>0.15167565644008743</c:v>
                </c:pt>
                <c:pt idx="280">
                  <c:v>0.15557391752264935</c:v>
                </c:pt>
                <c:pt idx="281">
                  <c:v>0.15564177237178015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0A0-4820-B413-09BCF3F827EE}"/>
            </c:ext>
          </c:extLst>
        </c:ser>
        <c:ser>
          <c:idx val="8"/>
          <c:order val="8"/>
          <c:tx>
            <c:strRef>
              <c:f>Active!$P$20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Active!$V$2:$V$34</c:f>
              <c:numCache>
                <c:formatCode>General</c:formatCode>
                <c:ptCount val="33"/>
                <c:pt idx="0">
                  <c:v>-30000</c:v>
                </c:pt>
                <c:pt idx="1">
                  <c:v>-25000</c:v>
                </c:pt>
                <c:pt idx="2">
                  <c:v>-20000</c:v>
                </c:pt>
                <c:pt idx="3">
                  <c:v>-15000</c:v>
                </c:pt>
                <c:pt idx="4">
                  <c:v>-10000</c:v>
                </c:pt>
                <c:pt idx="5">
                  <c:v>-5000</c:v>
                </c:pt>
                <c:pt idx="6">
                  <c:v>0</c:v>
                </c:pt>
                <c:pt idx="7">
                  <c:v>5000</c:v>
                </c:pt>
                <c:pt idx="8">
                  <c:v>10000</c:v>
                </c:pt>
                <c:pt idx="9">
                  <c:v>15000</c:v>
                </c:pt>
                <c:pt idx="10">
                  <c:v>20000</c:v>
                </c:pt>
                <c:pt idx="11">
                  <c:v>25000</c:v>
                </c:pt>
                <c:pt idx="12">
                  <c:v>30000</c:v>
                </c:pt>
                <c:pt idx="13">
                  <c:v>35000</c:v>
                </c:pt>
                <c:pt idx="14">
                  <c:v>40000</c:v>
                </c:pt>
                <c:pt idx="15">
                  <c:v>45000</c:v>
                </c:pt>
                <c:pt idx="16">
                  <c:v>50000</c:v>
                </c:pt>
                <c:pt idx="17">
                  <c:v>55000</c:v>
                </c:pt>
                <c:pt idx="18">
                  <c:v>60000</c:v>
                </c:pt>
              </c:numCache>
            </c:numRef>
          </c:xVal>
          <c:yVal>
            <c:numRef>
              <c:f>Active!$W$2:$W$34</c:f>
              <c:numCache>
                <c:formatCode>0.00E+00</c:formatCode>
                <c:ptCount val="33"/>
                <c:pt idx="0">
                  <c:v>5.0847762982001429E-2</c:v>
                </c:pt>
                <c:pt idx="1">
                  <c:v>3.3395336823399617E-2</c:v>
                </c:pt>
                <c:pt idx="2">
                  <c:v>1.9198505680277693E-2</c:v>
                </c:pt>
                <c:pt idx="3">
                  <c:v>8.2572695526356432E-3</c:v>
                </c:pt>
                <c:pt idx="4">
                  <c:v>5.7162844047347217E-4</c:v>
                </c:pt>
                <c:pt idx="5">
                  <c:v>-3.8584176562088185E-3</c:v>
                </c:pt>
                <c:pt idx="6">
                  <c:v>-5.0328687374112304E-3</c:v>
                </c:pt>
                <c:pt idx="7">
                  <c:v>-2.9517248031337628E-3</c:v>
                </c:pt>
                <c:pt idx="8">
                  <c:v>2.3850141466235835E-3</c:v>
                </c:pt>
                <c:pt idx="9">
                  <c:v>1.0977348111860807E-2</c:v>
                </c:pt>
                <c:pt idx="10">
                  <c:v>2.2825277092577912E-2</c:v>
                </c:pt>
                <c:pt idx="11">
                  <c:v>3.7928801088774895E-2</c:v>
                </c:pt>
                <c:pt idx="12">
                  <c:v>5.6287920100451756E-2</c:v>
                </c:pt>
                <c:pt idx="13">
                  <c:v>7.7902634127608492E-2</c:v>
                </c:pt>
                <c:pt idx="14">
                  <c:v>0.10277294317024513</c:v>
                </c:pt>
                <c:pt idx="15">
                  <c:v>0.13089884722836159</c:v>
                </c:pt>
                <c:pt idx="16">
                  <c:v>0.16228034630195801</c:v>
                </c:pt>
                <c:pt idx="17">
                  <c:v>0.19691744039103426</c:v>
                </c:pt>
                <c:pt idx="18">
                  <c:v>0.23481012949559038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0A0-4820-B413-09BCF3F827EE}"/>
            </c:ext>
          </c:extLst>
        </c:ser>
        <c:ser>
          <c:idx val="9"/>
          <c:order val="9"/>
          <c:tx>
            <c:strRef>
              <c:f>Active!$U$20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Active!$F$21:$F$999</c:f>
              <c:numCache>
                <c:formatCode>General</c:formatCode>
                <c:ptCount val="979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  <c:pt idx="280">
                  <c:v>47798</c:v>
                </c:pt>
                <c:pt idx="281">
                  <c:v>47808</c:v>
                </c:pt>
              </c:numCache>
            </c:numRef>
          </c:xVal>
          <c:yVal>
            <c:numRef>
              <c:f>Active!$U$21:$U$999</c:f>
              <c:numCache>
                <c:formatCode>General</c:formatCode>
                <c:ptCount val="979"/>
                <c:pt idx="3">
                  <c:v>0</c:v>
                </c:pt>
                <c:pt idx="261">
                  <c:v>0.1898684499974479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19-478F-84D7-333123770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417568"/>
        <c:axId val="1"/>
      </c:scatterChart>
      <c:valAx>
        <c:axId val="793417568"/>
        <c:scaling>
          <c:orientation val="minMax"/>
          <c:max val="50000"/>
          <c:min val="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469459174746015"/>
              <c:y val="0.860182370820668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129251700680271E-2"/>
              <c:y val="0.361702127659574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41756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4b.  DK Cyg -- [37999.5838, 0.4706906]</a:t>
            </a:r>
          </a:p>
        </c:rich>
      </c:tx>
      <c:layout>
        <c:manualLayout>
          <c:xMode val="edge"/>
          <c:yMode val="edge"/>
          <c:x val="0.17307737173878907"/>
          <c:y val="1.937984496124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743777009417172E-2"/>
          <c:y val="0.15503934653337925"/>
          <c:w val="0.86111290797131235"/>
          <c:h val="0.709305010390210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(2)'!$H$21:$H$897</c:f>
              <c:numCache>
                <c:formatCode>General</c:formatCode>
                <c:ptCount val="8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6D-4FBF-A658-1BA4B26A69A0}"/>
            </c:ext>
          </c:extLst>
        </c:ser>
        <c:ser>
          <c:idx val="1"/>
          <c:order val="1"/>
          <c:tx>
            <c:strRef>
              <c:f>'A (2)'!$I$20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(2)'!$I$21:$I$897</c:f>
              <c:numCache>
                <c:formatCode>General</c:formatCode>
                <c:ptCount val="8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F6D-4FBF-A658-1BA4B26A69A0}"/>
            </c:ext>
          </c:extLst>
        </c:ser>
        <c:ser>
          <c:idx val="2"/>
          <c:order val="2"/>
          <c:tx>
            <c:strRef>
              <c:f>'A (2)'!$J$20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(2)'!$J$21:$J$897</c:f>
              <c:numCache>
                <c:formatCode>General</c:formatCode>
                <c:ptCount val="877"/>
                <c:pt idx="0">
                  <c:v>1.650547499593813E-2</c:v>
                </c:pt>
                <c:pt idx="1">
                  <c:v>1.8016900001384784E-2</c:v>
                </c:pt>
                <c:pt idx="2">
                  <c:v>2.2101299997302704E-2</c:v>
                </c:pt>
                <c:pt idx="3">
                  <c:v>2.2056024994526524E-2</c:v>
                </c:pt>
                <c:pt idx="4">
                  <c:v>2.4412724997091573E-2</c:v>
                </c:pt>
                <c:pt idx="5">
                  <c:v>2.2131625002657529E-2</c:v>
                </c:pt>
                <c:pt idx="6">
                  <c:v>2.2086350007157307E-2</c:v>
                </c:pt>
                <c:pt idx="9">
                  <c:v>2.8649774998484645E-2</c:v>
                </c:pt>
                <c:pt idx="10">
                  <c:v>2.8849775000708178E-2</c:v>
                </c:pt>
                <c:pt idx="11">
                  <c:v>2.8991525003220886E-2</c:v>
                </c:pt>
                <c:pt idx="14">
                  <c:v>3.0264449997048359E-2</c:v>
                </c:pt>
                <c:pt idx="15">
                  <c:v>3.013144999567885E-2</c:v>
                </c:pt>
                <c:pt idx="17">
                  <c:v>3.2671300003130455E-2</c:v>
                </c:pt>
                <c:pt idx="18">
                  <c:v>3.6151250002149027E-2</c:v>
                </c:pt>
                <c:pt idx="19">
                  <c:v>3.7292900000466034E-2</c:v>
                </c:pt>
                <c:pt idx="20">
                  <c:v>4.0703350001422223E-2</c:v>
                </c:pt>
                <c:pt idx="21">
                  <c:v>4.2209000006550923E-2</c:v>
                </c:pt>
                <c:pt idx="22">
                  <c:v>4.4543600000906736E-2</c:v>
                </c:pt>
                <c:pt idx="27">
                  <c:v>5.5755574998329394E-2</c:v>
                </c:pt>
                <c:pt idx="28">
                  <c:v>5.6093375002092216E-2</c:v>
                </c:pt>
                <c:pt idx="35">
                  <c:v>5.9321075001207646E-2</c:v>
                </c:pt>
                <c:pt idx="38">
                  <c:v>5.7793149993813131E-2</c:v>
                </c:pt>
                <c:pt idx="39">
                  <c:v>5.7304574998852331E-2</c:v>
                </c:pt>
                <c:pt idx="41">
                  <c:v>6.3422400002309587E-2</c:v>
                </c:pt>
                <c:pt idx="42">
                  <c:v>6.2692925006558653E-2</c:v>
                </c:pt>
                <c:pt idx="43">
                  <c:v>5.9815074993821327E-2</c:v>
                </c:pt>
                <c:pt idx="50">
                  <c:v>6.4726399999926798E-2</c:v>
                </c:pt>
                <c:pt idx="62">
                  <c:v>6.8665524995594751E-2</c:v>
                </c:pt>
                <c:pt idx="63">
                  <c:v>6.7914749997726176E-2</c:v>
                </c:pt>
                <c:pt idx="64">
                  <c:v>6.9494299998041242E-2</c:v>
                </c:pt>
                <c:pt idx="65">
                  <c:v>7.0357350006815977E-2</c:v>
                </c:pt>
                <c:pt idx="119">
                  <c:v>9.970982500090031E-2</c:v>
                </c:pt>
                <c:pt idx="121">
                  <c:v>0.10410155000136001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F6D-4FBF-A658-1BA4B26A69A0}"/>
            </c:ext>
          </c:extLst>
        </c:ser>
        <c:ser>
          <c:idx val="3"/>
          <c:order val="3"/>
          <c:tx>
            <c:strRef>
              <c:f>'A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(2)'!$K$21:$K$897</c:f>
              <c:numCache>
                <c:formatCode>General</c:formatCode>
                <c:ptCount val="877"/>
                <c:pt idx="7">
                  <c:v>2.9947049995826092E-2</c:v>
                </c:pt>
                <c:pt idx="8">
                  <c:v>2.8601774996786844E-2</c:v>
                </c:pt>
                <c:pt idx="12">
                  <c:v>2.9001825001614634E-2</c:v>
                </c:pt>
                <c:pt idx="13">
                  <c:v>2.8405774995917454E-2</c:v>
                </c:pt>
                <c:pt idx="16">
                  <c:v>2.7720049998606555E-2</c:v>
                </c:pt>
                <c:pt idx="23">
                  <c:v>4.8325699994165916E-2</c:v>
                </c:pt>
                <c:pt idx="24">
                  <c:v>5.0419836239598226E-2</c:v>
                </c:pt>
                <c:pt idx="25">
                  <c:v>4.8553399996308144E-2</c:v>
                </c:pt>
                <c:pt idx="26">
                  <c:v>5.5781949995434843E-2</c:v>
                </c:pt>
                <c:pt idx="29">
                  <c:v>5.5213700004969724E-2</c:v>
                </c:pt>
                <c:pt idx="30">
                  <c:v>5.5574350000824779E-2</c:v>
                </c:pt>
                <c:pt idx="31">
                  <c:v>5.4622049996396527E-2</c:v>
                </c:pt>
                <c:pt idx="32">
                  <c:v>5.6454350000421982E-2</c:v>
                </c:pt>
                <c:pt idx="33">
                  <c:v>5.7160100004693959E-2</c:v>
                </c:pt>
                <c:pt idx="34">
                  <c:v>5.5971850000787526E-2</c:v>
                </c:pt>
                <c:pt idx="36">
                  <c:v>5.8236450000549667E-2</c:v>
                </c:pt>
                <c:pt idx="37">
                  <c:v>5.8155350001470651E-2</c:v>
                </c:pt>
                <c:pt idx="40">
                  <c:v>6.1482049997721333E-2</c:v>
                </c:pt>
                <c:pt idx="44">
                  <c:v>6.1007600001175888E-2</c:v>
                </c:pt>
                <c:pt idx="45">
                  <c:v>6.0415100000682287E-2</c:v>
                </c:pt>
                <c:pt idx="46">
                  <c:v>6.4271450006344821E-2</c:v>
                </c:pt>
                <c:pt idx="47">
                  <c:v>6.5170400004717521E-2</c:v>
                </c:pt>
                <c:pt idx="48">
                  <c:v>6.499607500154525E-2</c:v>
                </c:pt>
                <c:pt idx="49">
                  <c:v>6.2776400001894217E-2</c:v>
                </c:pt>
                <c:pt idx="51">
                  <c:v>6.2245300003269222E-2</c:v>
                </c:pt>
                <c:pt idx="52">
                  <c:v>6.7559125003754161E-2</c:v>
                </c:pt>
                <c:pt idx="53">
                  <c:v>6.5778024996689055E-2</c:v>
                </c:pt>
                <c:pt idx="54">
                  <c:v>6.4432749997649807E-2</c:v>
                </c:pt>
                <c:pt idx="55">
                  <c:v>6.6588749999937136E-2</c:v>
                </c:pt>
                <c:pt idx="56">
                  <c:v>6.4907650004897732E-2</c:v>
                </c:pt>
                <c:pt idx="57">
                  <c:v>6.292895000660792E-2</c:v>
                </c:pt>
                <c:pt idx="58">
                  <c:v>6.8692599998030346E-2</c:v>
                </c:pt>
                <c:pt idx="59">
                  <c:v>6.8732599997019861E-2</c:v>
                </c:pt>
                <c:pt idx="60">
                  <c:v>6.6800500004319474E-2</c:v>
                </c:pt>
                <c:pt idx="61">
                  <c:v>6.8335199997818563E-2</c:v>
                </c:pt>
                <c:pt idx="66">
                  <c:v>7.1470750001026317E-2</c:v>
                </c:pt>
                <c:pt idx="67">
                  <c:v>7.0378849995904602E-2</c:v>
                </c:pt>
                <c:pt idx="68">
                  <c:v>7.2028799993859138E-2</c:v>
                </c:pt>
                <c:pt idx="69">
                  <c:v>7.2831600002245978E-2</c:v>
                </c:pt>
                <c:pt idx="70">
                  <c:v>7.1941999995033257E-2</c:v>
                </c:pt>
                <c:pt idx="71">
                  <c:v>7.3848799998813774E-2</c:v>
                </c:pt>
                <c:pt idx="72">
                  <c:v>6.8326799999340437E-2</c:v>
                </c:pt>
                <c:pt idx="73">
                  <c:v>7.3684150003828108E-2</c:v>
                </c:pt>
                <c:pt idx="74">
                  <c:v>7.5703149996115826E-2</c:v>
                </c:pt>
                <c:pt idx="75">
                  <c:v>7.4300399995991029E-2</c:v>
                </c:pt>
                <c:pt idx="76">
                  <c:v>7.4400399993464816E-2</c:v>
                </c:pt>
                <c:pt idx="77">
                  <c:v>7.4400399993464816E-2</c:v>
                </c:pt>
                <c:pt idx="78">
                  <c:v>7.5359949994890485E-2</c:v>
                </c:pt>
                <c:pt idx="79">
                  <c:v>7.6818249995994847E-2</c:v>
                </c:pt>
                <c:pt idx="80">
                  <c:v>7.584109999879729E-2</c:v>
                </c:pt>
                <c:pt idx="81">
                  <c:v>7.6978900004178286E-2</c:v>
                </c:pt>
                <c:pt idx="82">
                  <c:v>7.9861700003675651E-2</c:v>
                </c:pt>
                <c:pt idx="83">
                  <c:v>8.0042550005600788E-2</c:v>
                </c:pt>
                <c:pt idx="84">
                  <c:v>8.1161449998035096E-2</c:v>
                </c:pt>
                <c:pt idx="85">
                  <c:v>7.8940999999758787E-2</c:v>
                </c:pt>
                <c:pt idx="86">
                  <c:v>8.1626899998809677E-2</c:v>
                </c:pt>
                <c:pt idx="87">
                  <c:v>7.8881624998757616E-2</c:v>
                </c:pt>
                <c:pt idx="88">
                  <c:v>8.1198749998293351E-2</c:v>
                </c:pt>
                <c:pt idx="89">
                  <c:v>8.1798749997687992E-2</c:v>
                </c:pt>
                <c:pt idx="90">
                  <c:v>8.2611999998334795E-2</c:v>
                </c:pt>
                <c:pt idx="91">
                  <c:v>7.9589399996621069E-2</c:v>
                </c:pt>
                <c:pt idx="92">
                  <c:v>8.4527649996744003E-2</c:v>
                </c:pt>
                <c:pt idx="93">
                  <c:v>7.879395000054501E-2</c:v>
                </c:pt>
                <c:pt idx="94">
                  <c:v>8.2926250004675239E-2</c:v>
                </c:pt>
                <c:pt idx="95">
                  <c:v>8.2625149996601976E-2</c:v>
                </c:pt>
                <c:pt idx="96">
                  <c:v>8.3225149995996617E-2</c:v>
                </c:pt>
                <c:pt idx="97">
                  <c:v>8.3371949993306771E-2</c:v>
                </c:pt>
                <c:pt idx="98">
                  <c:v>8.2727100001648068E-2</c:v>
                </c:pt>
                <c:pt idx="99">
                  <c:v>8.5087750005186535E-2</c:v>
                </c:pt>
                <c:pt idx="100">
                  <c:v>8.7842474997160025E-2</c:v>
                </c:pt>
                <c:pt idx="101">
                  <c:v>7.9491700002108701E-2</c:v>
                </c:pt>
                <c:pt idx="102">
                  <c:v>8.2691700001305435E-2</c:v>
                </c:pt>
                <c:pt idx="103">
                  <c:v>8.1766174997028429E-2</c:v>
                </c:pt>
                <c:pt idx="104">
                  <c:v>8.5470300000451971E-2</c:v>
                </c:pt>
                <c:pt idx="105">
                  <c:v>8.4911800004192628E-2</c:v>
                </c:pt>
                <c:pt idx="106">
                  <c:v>8.5217699997883756E-2</c:v>
                </c:pt>
                <c:pt idx="107">
                  <c:v>8.8168900001619477E-2</c:v>
                </c:pt>
                <c:pt idx="108">
                  <c:v>9.0321374998893589E-2</c:v>
                </c:pt>
                <c:pt idx="109">
                  <c:v>9.1644650005036965E-2</c:v>
                </c:pt>
                <c:pt idx="110">
                  <c:v>9.2202375002671033E-2</c:v>
                </c:pt>
                <c:pt idx="111">
                  <c:v>9.3041975007508881E-2</c:v>
                </c:pt>
                <c:pt idx="112">
                  <c:v>9.5274824998341501E-2</c:v>
                </c:pt>
                <c:pt idx="113">
                  <c:v>9.3188000006193761E-2</c:v>
                </c:pt>
                <c:pt idx="114">
                  <c:v>9.1972349997377023E-2</c:v>
                </c:pt>
                <c:pt idx="115">
                  <c:v>9.4208299997262657E-2</c:v>
                </c:pt>
                <c:pt idx="116">
                  <c:v>9.5917250000638887E-2</c:v>
                </c:pt>
                <c:pt idx="117">
                  <c:v>9.6457450003072154E-2</c:v>
                </c:pt>
                <c:pt idx="118">
                  <c:v>9.6481150001636706E-2</c:v>
                </c:pt>
                <c:pt idx="120">
                  <c:v>0.10264579999784473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F6D-4FBF-A658-1BA4B26A69A0}"/>
            </c:ext>
          </c:extLst>
        </c:ser>
        <c:ser>
          <c:idx val="8"/>
          <c:order val="4"/>
          <c:tx>
            <c:strRef>
              <c:f>'A (2)'!$P$20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(2)'!$V$2:$V$21</c:f>
              <c:numCache>
                <c:formatCode>General</c:formatCode>
                <c:ptCount val="20"/>
                <c:pt idx="0">
                  <c:v>20000</c:v>
                </c:pt>
                <c:pt idx="1">
                  <c:v>22000</c:v>
                </c:pt>
                <c:pt idx="2">
                  <c:v>24000</c:v>
                </c:pt>
                <c:pt idx="3">
                  <c:v>26000</c:v>
                </c:pt>
                <c:pt idx="4">
                  <c:v>28000</c:v>
                </c:pt>
                <c:pt idx="5">
                  <c:v>30000</c:v>
                </c:pt>
                <c:pt idx="6">
                  <c:v>32000</c:v>
                </c:pt>
                <c:pt idx="7">
                  <c:v>34000</c:v>
                </c:pt>
                <c:pt idx="8">
                  <c:v>36000</c:v>
                </c:pt>
                <c:pt idx="9">
                  <c:v>38000</c:v>
                </c:pt>
                <c:pt idx="10">
                  <c:v>40000</c:v>
                </c:pt>
              </c:numCache>
            </c:numRef>
          </c:xVal>
          <c:yVal>
            <c:numRef>
              <c:f>'A (2)'!$W$2:$W$21</c:f>
              <c:numCache>
                <c:formatCode>0.00E+00</c:formatCode>
                <c:ptCount val="20"/>
                <c:pt idx="0">
                  <c:v>2.4961699705922484E-2</c:v>
                </c:pt>
                <c:pt idx="1">
                  <c:v>2.9198920089795716E-2</c:v>
                </c:pt>
                <c:pt idx="2">
                  <c:v>3.427442318088731E-2</c:v>
                </c:pt>
                <c:pt idx="3">
                  <c:v>4.0188208979197282E-2</c:v>
                </c:pt>
                <c:pt idx="4">
                  <c:v>4.6940277484725623E-2</c:v>
                </c:pt>
                <c:pt idx="5">
                  <c:v>5.4530628697472314E-2</c:v>
                </c:pt>
                <c:pt idx="6">
                  <c:v>6.2959262617437409E-2</c:v>
                </c:pt>
                <c:pt idx="7">
                  <c:v>7.2226179244620853E-2</c:v>
                </c:pt>
                <c:pt idx="8">
                  <c:v>8.2331378579022674E-2</c:v>
                </c:pt>
                <c:pt idx="9">
                  <c:v>9.3274860620642858E-2</c:v>
                </c:pt>
                <c:pt idx="10">
                  <c:v>0.10505662536948142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F6D-4FBF-A658-1BA4B26A69A0}"/>
            </c:ext>
          </c:extLst>
        </c:ser>
        <c:ser>
          <c:idx val="9"/>
          <c:order val="5"/>
          <c:tx>
            <c:strRef>
              <c:f>'A (2)'!$R$20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(2)'!$R$21:$R$897</c:f>
              <c:numCache>
                <c:formatCode>General</c:formatCode>
                <c:ptCount val="8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F6D-4FBF-A658-1BA4B26A6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42088"/>
        <c:axId val="1"/>
      </c:scatterChart>
      <c:valAx>
        <c:axId val="796742088"/>
        <c:scaling>
          <c:orientation val="minMax"/>
          <c:max val="40000"/>
          <c:min val="2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1"/>
          <c:min val="0.0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4208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Diagram</a:t>
            </a:r>
          </a:p>
        </c:rich>
      </c:tx>
      <c:layout>
        <c:manualLayout>
          <c:xMode val="edge"/>
          <c:yMode val="edge"/>
          <c:x val="0.39507644780041418"/>
          <c:y val="3.1963470319634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444347067992486E-2"/>
          <c:y val="0.11187239554882712"/>
          <c:w val="0.91324788501971732"/>
          <c:h val="0.75570944748289337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(2)'!$D$21:$D$141</c:f>
              <c:numCache>
                <c:formatCode>General</c:formatCode>
                <c:ptCount val="121"/>
                <c:pt idx="0">
                  <c:v>1.76355</c:v>
                </c:pt>
                <c:pt idx="1">
                  <c:v>1.7642</c:v>
                </c:pt>
                <c:pt idx="2">
                  <c:v>1.8433999999999999</c:v>
                </c:pt>
                <c:pt idx="3">
                  <c:v>1.84345</c:v>
                </c:pt>
                <c:pt idx="4">
                  <c:v>1.84405</c:v>
                </c:pt>
                <c:pt idx="5">
                  <c:v>1.8442499999999999</c:v>
                </c:pt>
                <c:pt idx="6">
                  <c:v>1.8443000000000001</c:v>
                </c:pt>
                <c:pt idx="7">
                  <c:v>2.1168999999999998</c:v>
                </c:pt>
                <c:pt idx="8">
                  <c:v>2.1169500000000001</c:v>
                </c:pt>
                <c:pt idx="9">
                  <c:v>2.1809500000000002</c:v>
                </c:pt>
                <c:pt idx="10">
                  <c:v>2.1809500000000002</c:v>
                </c:pt>
                <c:pt idx="11">
                  <c:v>2.1824499999999998</c:v>
                </c:pt>
                <c:pt idx="12">
                  <c:v>2.1878500000000001</c:v>
                </c:pt>
                <c:pt idx="13">
                  <c:v>2.1889500000000002</c:v>
                </c:pt>
                <c:pt idx="14">
                  <c:v>2.1901000000000002</c:v>
                </c:pt>
                <c:pt idx="15">
                  <c:v>2.1960999999999999</c:v>
                </c:pt>
                <c:pt idx="16">
                  <c:v>2.2309000000000001</c:v>
                </c:pt>
                <c:pt idx="17">
                  <c:v>2.3033999999999999</c:v>
                </c:pt>
                <c:pt idx="18">
                  <c:v>2.4725000000000001</c:v>
                </c:pt>
                <c:pt idx="19">
                  <c:v>2.5322</c:v>
                </c:pt>
                <c:pt idx="20">
                  <c:v>2.5503</c:v>
                </c:pt>
                <c:pt idx="21">
                  <c:v>2.762</c:v>
                </c:pt>
                <c:pt idx="22">
                  <c:v>2.8248000000000002</c:v>
                </c:pt>
                <c:pt idx="23">
                  <c:v>2.8426</c:v>
                </c:pt>
                <c:pt idx="24">
                  <c:v>2.9129999999999998</c:v>
                </c:pt>
                <c:pt idx="25">
                  <c:v>2.9211999999999998</c:v>
                </c:pt>
                <c:pt idx="26">
                  <c:v>3.0051000000000001</c:v>
                </c:pt>
                <c:pt idx="27">
                  <c:v>3.00535</c:v>
                </c:pt>
                <c:pt idx="28">
                  <c:v>3.0057499999999999</c:v>
                </c:pt>
                <c:pt idx="29">
                  <c:v>3.0266000000000002</c:v>
                </c:pt>
                <c:pt idx="30">
                  <c:v>3.0283000000000002</c:v>
                </c:pt>
                <c:pt idx="31">
                  <c:v>3.0669</c:v>
                </c:pt>
                <c:pt idx="32">
                  <c:v>3.0682999999999998</c:v>
                </c:pt>
                <c:pt idx="33">
                  <c:v>3.0817999999999999</c:v>
                </c:pt>
                <c:pt idx="34">
                  <c:v>3.0832999999999999</c:v>
                </c:pt>
                <c:pt idx="35">
                  <c:v>3.0843500000000001</c:v>
                </c:pt>
                <c:pt idx="36">
                  <c:v>3.0861000000000001</c:v>
                </c:pt>
                <c:pt idx="37">
                  <c:v>3.0863</c:v>
                </c:pt>
                <c:pt idx="38">
                  <c:v>3.0867</c:v>
                </c:pt>
                <c:pt idx="39">
                  <c:v>3.0873499999999998</c:v>
                </c:pt>
                <c:pt idx="40">
                  <c:v>3.1469</c:v>
                </c:pt>
                <c:pt idx="41">
                  <c:v>3.1631999999999998</c:v>
                </c:pt>
                <c:pt idx="42">
                  <c:v>3.1676500000000001</c:v>
                </c:pt>
                <c:pt idx="43">
                  <c:v>3.1763499999999998</c:v>
                </c:pt>
                <c:pt idx="44">
                  <c:v>3.1768000000000001</c:v>
                </c:pt>
                <c:pt idx="45">
                  <c:v>3.2118000000000002</c:v>
                </c:pt>
                <c:pt idx="46">
                  <c:v>3.2161</c:v>
                </c:pt>
                <c:pt idx="47">
                  <c:v>3.2271999999999998</c:v>
                </c:pt>
                <c:pt idx="48">
                  <c:v>3.2343500000000001</c:v>
                </c:pt>
                <c:pt idx="49">
                  <c:v>3.2351999999999999</c:v>
                </c:pt>
                <c:pt idx="50">
                  <c:v>3.2351999999999999</c:v>
                </c:pt>
                <c:pt idx="51">
                  <c:v>3.2353999999999998</c:v>
                </c:pt>
                <c:pt idx="52">
                  <c:v>3.2392500000000002</c:v>
                </c:pt>
                <c:pt idx="53">
                  <c:v>3.2394500000000002</c:v>
                </c:pt>
                <c:pt idx="54">
                  <c:v>3.2395</c:v>
                </c:pt>
                <c:pt idx="55">
                  <c:v>3.2475000000000001</c:v>
                </c:pt>
                <c:pt idx="56">
                  <c:v>3.2477</c:v>
                </c:pt>
                <c:pt idx="57">
                  <c:v>3.2511000000000001</c:v>
                </c:pt>
                <c:pt idx="58">
                  <c:v>3.3068</c:v>
                </c:pt>
                <c:pt idx="59">
                  <c:v>3.3068</c:v>
                </c:pt>
                <c:pt idx="60">
                  <c:v>3.3090000000000002</c:v>
                </c:pt>
                <c:pt idx="61">
                  <c:v>3.3136000000000001</c:v>
                </c:pt>
                <c:pt idx="62">
                  <c:v>3.3144499999999999</c:v>
                </c:pt>
                <c:pt idx="63">
                  <c:v>3.3155000000000001</c:v>
                </c:pt>
                <c:pt idx="64">
                  <c:v>3.3174000000000001</c:v>
                </c:pt>
                <c:pt idx="65">
                  <c:v>3.3222999999999998</c:v>
                </c:pt>
                <c:pt idx="66">
                  <c:v>3.3235000000000001</c:v>
                </c:pt>
                <c:pt idx="67">
                  <c:v>3.3292999999999999</c:v>
                </c:pt>
                <c:pt idx="68">
                  <c:v>3.3784000000000001</c:v>
                </c:pt>
                <c:pt idx="69">
                  <c:v>3.3887999999999998</c:v>
                </c:pt>
                <c:pt idx="70">
                  <c:v>3.3959999999999999</c:v>
                </c:pt>
                <c:pt idx="71">
                  <c:v>3.3984000000000001</c:v>
                </c:pt>
                <c:pt idx="72">
                  <c:v>3.4024000000000001</c:v>
                </c:pt>
                <c:pt idx="73">
                  <c:v>3.4047000000000001</c:v>
                </c:pt>
                <c:pt idx="74">
                  <c:v>3.4666999999999999</c:v>
                </c:pt>
                <c:pt idx="75">
                  <c:v>3.4672000000000001</c:v>
                </c:pt>
                <c:pt idx="76">
                  <c:v>3.4672000000000001</c:v>
                </c:pt>
                <c:pt idx="77">
                  <c:v>3.4672000000000001</c:v>
                </c:pt>
                <c:pt idx="78">
                  <c:v>3.4691000000000001</c:v>
                </c:pt>
                <c:pt idx="79">
                  <c:v>3.4784999999999999</c:v>
                </c:pt>
                <c:pt idx="80">
                  <c:v>3.4798</c:v>
                </c:pt>
                <c:pt idx="81">
                  <c:v>3.4802</c:v>
                </c:pt>
                <c:pt idx="82">
                  <c:v>3.4906000000000001</c:v>
                </c:pt>
                <c:pt idx="83">
                  <c:v>3.5358999999999998</c:v>
                </c:pt>
                <c:pt idx="84">
                  <c:v>3.5360999999999998</c:v>
                </c:pt>
                <c:pt idx="85">
                  <c:v>3.5379999999999998</c:v>
                </c:pt>
                <c:pt idx="86">
                  <c:v>3.5442</c:v>
                </c:pt>
                <c:pt idx="87">
                  <c:v>3.5442499999999999</c:v>
                </c:pt>
                <c:pt idx="88">
                  <c:v>3.5474999999999999</c:v>
                </c:pt>
                <c:pt idx="89">
                  <c:v>3.5474999999999999</c:v>
                </c:pt>
                <c:pt idx="90">
                  <c:v>3.556</c:v>
                </c:pt>
                <c:pt idx="91">
                  <c:v>3.5691999999999999</c:v>
                </c:pt>
                <c:pt idx="92">
                  <c:v>3.6076999999999999</c:v>
                </c:pt>
                <c:pt idx="93">
                  <c:v>3.6211000000000002</c:v>
                </c:pt>
                <c:pt idx="94">
                  <c:v>3.6225000000000001</c:v>
                </c:pt>
                <c:pt idx="95">
                  <c:v>3.6227</c:v>
                </c:pt>
                <c:pt idx="96">
                  <c:v>3.6227</c:v>
                </c:pt>
                <c:pt idx="97">
                  <c:v>3.6251000000000002</c:v>
                </c:pt>
                <c:pt idx="98">
                  <c:v>3.6278000000000001</c:v>
                </c:pt>
                <c:pt idx="99">
                  <c:v>3.6295000000000002</c:v>
                </c:pt>
                <c:pt idx="100">
                  <c:v>3.6295500000000001</c:v>
                </c:pt>
                <c:pt idx="101">
                  <c:v>3.6305999999999998</c:v>
                </c:pt>
                <c:pt idx="102">
                  <c:v>3.6305999999999998</c:v>
                </c:pt>
                <c:pt idx="103">
                  <c:v>3.6361500000000002</c:v>
                </c:pt>
                <c:pt idx="104">
                  <c:v>3.6854</c:v>
                </c:pt>
                <c:pt idx="105">
                  <c:v>3.6924000000000001</c:v>
                </c:pt>
                <c:pt idx="106">
                  <c:v>3.6985999999999999</c:v>
                </c:pt>
                <c:pt idx="107">
                  <c:v>3.7002000000000002</c:v>
                </c:pt>
                <c:pt idx="108">
                  <c:v>3.7097500000000001</c:v>
                </c:pt>
                <c:pt idx="109">
                  <c:v>3.7136999999999998</c:v>
                </c:pt>
                <c:pt idx="110">
                  <c:v>3.7677499999999999</c:v>
                </c:pt>
                <c:pt idx="111">
                  <c:v>3.7805499999999999</c:v>
                </c:pt>
                <c:pt idx="112">
                  <c:v>3.7818499999999999</c:v>
                </c:pt>
                <c:pt idx="113">
                  <c:v>3.7839999999999998</c:v>
                </c:pt>
                <c:pt idx="114">
                  <c:v>3.7923</c:v>
                </c:pt>
                <c:pt idx="115">
                  <c:v>3.8494000000000002</c:v>
                </c:pt>
                <c:pt idx="116">
                  <c:v>3.8605</c:v>
                </c:pt>
                <c:pt idx="117">
                  <c:v>3.8641000000000001</c:v>
                </c:pt>
                <c:pt idx="118">
                  <c:v>3.8706999999999998</c:v>
                </c:pt>
                <c:pt idx="119">
                  <c:v>3.9318499999999998</c:v>
                </c:pt>
                <c:pt idx="120">
                  <c:v>3.9443999999999999</c:v>
                </c:pt>
              </c:numCache>
            </c:numRef>
          </c:xVal>
          <c:yVal>
            <c:numRef>
              <c:f>'Q_fit (2)'!$E$21:$E$140</c:f>
              <c:numCache>
                <c:formatCode>General</c:formatCode>
                <c:ptCount val="120"/>
                <c:pt idx="0">
                  <c:v>1.650547499593813E-2</c:v>
                </c:pt>
                <c:pt idx="1">
                  <c:v>1.8016900001384784E-2</c:v>
                </c:pt>
                <c:pt idx="2">
                  <c:v>2.2101299997302704E-2</c:v>
                </c:pt>
                <c:pt idx="3">
                  <c:v>2.2056024994526524E-2</c:v>
                </c:pt>
                <c:pt idx="4">
                  <c:v>2.4412724997091573E-2</c:v>
                </c:pt>
                <c:pt idx="5">
                  <c:v>2.2131625002657529E-2</c:v>
                </c:pt>
                <c:pt idx="6">
                  <c:v>2.2086350007157307E-2</c:v>
                </c:pt>
                <c:pt idx="7">
                  <c:v>2.9947049995826092E-2</c:v>
                </c:pt>
                <c:pt idx="8">
                  <c:v>2.8601774996786844E-2</c:v>
                </c:pt>
                <c:pt idx="9">
                  <c:v>2.8649774998484645E-2</c:v>
                </c:pt>
                <c:pt idx="10">
                  <c:v>2.8849775000708178E-2</c:v>
                </c:pt>
                <c:pt idx="11">
                  <c:v>2.8991525003220886E-2</c:v>
                </c:pt>
                <c:pt idx="12">
                  <c:v>2.9001825001614634E-2</c:v>
                </c:pt>
                <c:pt idx="13">
                  <c:v>2.8405774995917454E-2</c:v>
                </c:pt>
                <c:pt idx="14">
                  <c:v>3.0264449997048359E-2</c:v>
                </c:pt>
                <c:pt idx="15">
                  <c:v>3.013144999567885E-2</c:v>
                </c:pt>
                <c:pt idx="16">
                  <c:v>2.7720049998606555E-2</c:v>
                </c:pt>
                <c:pt idx="17">
                  <c:v>3.2671300003130455E-2</c:v>
                </c:pt>
                <c:pt idx="18">
                  <c:v>3.6151250002149027E-2</c:v>
                </c:pt>
                <c:pt idx="19">
                  <c:v>3.7292900000466034E-2</c:v>
                </c:pt>
                <c:pt idx="20">
                  <c:v>4.0703350001422223E-2</c:v>
                </c:pt>
                <c:pt idx="21">
                  <c:v>4.2209000006550923E-2</c:v>
                </c:pt>
                <c:pt idx="22">
                  <c:v>4.4543600000906736E-2</c:v>
                </c:pt>
                <c:pt idx="23">
                  <c:v>4.8325699994165916E-2</c:v>
                </c:pt>
                <c:pt idx="24">
                  <c:v>5.0419836239598226E-2</c:v>
                </c:pt>
                <c:pt idx="25">
                  <c:v>4.8553399996308144E-2</c:v>
                </c:pt>
                <c:pt idx="26">
                  <c:v>5.5781949995434843E-2</c:v>
                </c:pt>
                <c:pt idx="27">
                  <c:v>5.5755574998329394E-2</c:v>
                </c:pt>
                <c:pt idx="28">
                  <c:v>5.6093375002092216E-2</c:v>
                </c:pt>
                <c:pt idx="29">
                  <c:v>5.5213700004969724E-2</c:v>
                </c:pt>
                <c:pt idx="30">
                  <c:v>5.5574350000824779E-2</c:v>
                </c:pt>
                <c:pt idx="31">
                  <c:v>5.4622049996396527E-2</c:v>
                </c:pt>
                <c:pt idx="32">
                  <c:v>5.6454350000421982E-2</c:v>
                </c:pt>
                <c:pt idx="33">
                  <c:v>5.7160100004693959E-2</c:v>
                </c:pt>
                <c:pt idx="34">
                  <c:v>5.5971850000787526E-2</c:v>
                </c:pt>
                <c:pt idx="35">
                  <c:v>5.9321075001207646E-2</c:v>
                </c:pt>
                <c:pt idx="36">
                  <c:v>5.8236450000549667E-2</c:v>
                </c:pt>
                <c:pt idx="37">
                  <c:v>5.8155350001470651E-2</c:v>
                </c:pt>
                <c:pt idx="38">
                  <c:v>5.7793149993813131E-2</c:v>
                </c:pt>
                <c:pt idx="39">
                  <c:v>5.7304574998852331E-2</c:v>
                </c:pt>
                <c:pt idx="40">
                  <c:v>6.1482049997721333E-2</c:v>
                </c:pt>
                <c:pt idx="41">
                  <c:v>6.3422400002309587E-2</c:v>
                </c:pt>
                <c:pt idx="42">
                  <c:v>6.2692925006558653E-2</c:v>
                </c:pt>
                <c:pt idx="43">
                  <c:v>5.9815074993821327E-2</c:v>
                </c:pt>
                <c:pt idx="44">
                  <c:v>6.1007600001175888E-2</c:v>
                </c:pt>
                <c:pt idx="45">
                  <c:v>6.0415100000682287E-2</c:v>
                </c:pt>
                <c:pt idx="46">
                  <c:v>6.4271450006344821E-2</c:v>
                </c:pt>
                <c:pt idx="47">
                  <c:v>6.5170400004717521E-2</c:v>
                </c:pt>
                <c:pt idx="48">
                  <c:v>6.499607500154525E-2</c:v>
                </c:pt>
                <c:pt idx="49">
                  <c:v>6.2776400001894217E-2</c:v>
                </c:pt>
                <c:pt idx="50">
                  <c:v>6.4726399999926798E-2</c:v>
                </c:pt>
                <c:pt idx="51">
                  <c:v>6.2245300003269222E-2</c:v>
                </c:pt>
                <c:pt idx="52">
                  <c:v>6.7559125003754161E-2</c:v>
                </c:pt>
                <c:pt idx="53">
                  <c:v>6.5778024996689055E-2</c:v>
                </c:pt>
                <c:pt idx="54">
                  <c:v>6.4432749997649807E-2</c:v>
                </c:pt>
                <c:pt idx="55">
                  <c:v>6.6588749999937136E-2</c:v>
                </c:pt>
                <c:pt idx="56">
                  <c:v>6.4907650004897732E-2</c:v>
                </c:pt>
                <c:pt idx="57">
                  <c:v>6.292895000660792E-2</c:v>
                </c:pt>
                <c:pt idx="58">
                  <c:v>6.8692599998030346E-2</c:v>
                </c:pt>
                <c:pt idx="59">
                  <c:v>6.8732599997019861E-2</c:v>
                </c:pt>
                <c:pt idx="60">
                  <c:v>6.6800500004319474E-2</c:v>
                </c:pt>
                <c:pt idx="61">
                  <c:v>6.8335199997818563E-2</c:v>
                </c:pt>
                <c:pt idx="62">
                  <c:v>6.8665524995594751E-2</c:v>
                </c:pt>
                <c:pt idx="63">
                  <c:v>6.7914749997726176E-2</c:v>
                </c:pt>
                <c:pt idx="64">
                  <c:v>6.9494299998041242E-2</c:v>
                </c:pt>
                <c:pt idx="65">
                  <c:v>7.0357350006815977E-2</c:v>
                </c:pt>
                <c:pt idx="66">
                  <c:v>7.1470750001026317E-2</c:v>
                </c:pt>
                <c:pt idx="67">
                  <c:v>7.0378849995904602E-2</c:v>
                </c:pt>
                <c:pt idx="68">
                  <c:v>7.2028799993859138E-2</c:v>
                </c:pt>
                <c:pt idx="69">
                  <c:v>7.2831600002245978E-2</c:v>
                </c:pt>
                <c:pt idx="70">
                  <c:v>7.1941999995033257E-2</c:v>
                </c:pt>
                <c:pt idx="71">
                  <c:v>7.3848799998813774E-2</c:v>
                </c:pt>
                <c:pt idx="72">
                  <c:v>6.8326799999340437E-2</c:v>
                </c:pt>
                <c:pt idx="73">
                  <c:v>7.3684150003828108E-2</c:v>
                </c:pt>
                <c:pt idx="74">
                  <c:v>7.5703149996115826E-2</c:v>
                </c:pt>
                <c:pt idx="75">
                  <c:v>7.4300399995991029E-2</c:v>
                </c:pt>
                <c:pt idx="76">
                  <c:v>7.4400399993464816E-2</c:v>
                </c:pt>
                <c:pt idx="77">
                  <c:v>7.4400399993464816E-2</c:v>
                </c:pt>
                <c:pt idx="78">
                  <c:v>7.5359949994890485E-2</c:v>
                </c:pt>
                <c:pt idx="79">
                  <c:v>7.6818249995994847E-2</c:v>
                </c:pt>
                <c:pt idx="80">
                  <c:v>7.584109999879729E-2</c:v>
                </c:pt>
                <c:pt idx="81">
                  <c:v>7.6978900004178286E-2</c:v>
                </c:pt>
                <c:pt idx="82">
                  <c:v>7.9861700003675651E-2</c:v>
                </c:pt>
                <c:pt idx="83">
                  <c:v>8.0042550005600788E-2</c:v>
                </c:pt>
                <c:pt idx="84">
                  <c:v>8.1161449998035096E-2</c:v>
                </c:pt>
                <c:pt idx="85">
                  <c:v>7.8940999999758787E-2</c:v>
                </c:pt>
                <c:pt idx="86">
                  <c:v>8.1626899998809677E-2</c:v>
                </c:pt>
                <c:pt idx="87">
                  <c:v>7.8881624998757616E-2</c:v>
                </c:pt>
                <c:pt idx="88">
                  <c:v>8.1198749998293351E-2</c:v>
                </c:pt>
                <c:pt idx="89">
                  <c:v>8.1798749997687992E-2</c:v>
                </c:pt>
                <c:pt idx="90">
                  <c:v>8.2611999998334795E-2</c:v>
                </c:pt>
                <c:pt idx="91">
                  <c:v>7.9589399996621069E-2</c:v>
                </c:pt>
                <c:pt idx="92">
                  <c:v>8.4527649996744003E-2</c:v>
                </c:pt>
                <c:pt idx="93">
                  <c:v>7.879395000054501E-2</c:v>
                </c:pt>
                <c:pt idx="94">
                  <c:v>8.2926250004675239E-2</c:v>
                </c:pt>
                <c:pt idx="95">
                  <c:v>8.2625149996601976E-2</c:v>
                </c:pt>
                <c:pt idx="96">
                  <c:v>8.3225149995996617E-2</c:v>
                </c:pt>
                <c:pt idx="97">
                  <c:v>8.3371949993306771E-2</c:v>
                </c:pt>
                <c:pt idx="98">
                  <c:v>8.2727100001648068E-2</c:v>
                </c:pt>
                <c:pt idx="99">
                  <c:v>8.5087750005186535E-2</c:v>
                </c:pt>
                <c:pt idx="100">
                  <c:v>8.7842474997160025E-2</c:v>
                </c:pt>
                <c:pt idx="101">
                  <c:v>7.9491700002108701E-2</c:v>
                </c:pt>
                <c:pt idx="102">
                  <c:v>8.2691700001305435E-2</c:v>
                </c:pt>
                <c:pt idx="103">
                  <c:v>8.1766174997028429E-2</c:v>
                </c:pt>
                <c:pt idx="104">
                  <c:v>8.5470300000451971E-2</c:v>
                </c:pt>
                <c:pt idx="105">
                  <c:v>8.4911800004192628E-2</c:v>
                </c:pt>
                <c:pt idx="106">
                  <c:v>8.5217699997883756E-2</c:v>
                </c:pt>
                <c:pt idx="107">
                  <c:v>8.8168900001619477E-2</c:v>
                </c:pt>
                <c:pt idx="108">
                  <c:v>9.0321374998893589E-2</c:v>
                </c:pt>
                <c:pt idx="109">
                  <c:v>9.1644650005036965E-2</c:v>
                </c:pt>
                <c:pt idx="110">
                  <c:v>9.2202375002671033E-2</c:v>
                </c:pt>
                <c:pt idx="111">
                  <c:v>9.3041975007508881E-2</c:v>
                </c:pt>
                <c:pt idx="112">
                  <c:v>9.5274824998341501E-2</c:v>
                </c:pt>
                <c:pt idx="113">
                  <c:v>9.3188000006193761E-2</c:v>
                </c:pt>
                <c:pt idx="114">
                  <c:v>9.1972349997377023E-2</c:v>
                </c:pt>
                <c:pt idx="115">
                  <c:v>9.4208299997262657E-2</c:v>
                </c:pt>
                <c:pt idx="116">
                  <c:v>9.5917250000638887E-2</c:v>
                </c:pt>
                <c:pt idx="117">
                  <c:v>9.6457450003072154E-2</c:v>
                </c:pt>
                <c:pt idx="118">
                  <c:v>9.6481150001636706E-2</c:v>
                </c:pt>
                <c:pt idx="119">
                  <c:v>9.970982500090031E-2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32-4C9A-9F73-76374E6AE310}"/>
            </c:ext>
          </c:extLst>
        </c:ser>
        <c:ser>
          <c:idx val="1"/>
          <c:order val="1"/>
          <c:tx>
            <c:strRef>
              <c:f>'Q_fit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(2)'!$U$2:$U$30</c:f>
              <c:numCache>
                <c:formatCode>General</c:formatCode>
                <c:ptCount val="29"/>
                <c:pt idx="0">
                  <c:v>0.7</c:v>
                </c:pt>
                <c:pt idx="1">
                  <c:v>0.8</c:v>
                </c:pt>
                <c:pt idx="2">
                  <c:v>0.9</c:v>
                </c:pt>
                <c:pt idx="3">
                  <c:v>1</c:v>
                </c:pt>
                <c:pt idx="4">
                  <c:v>1.1000000000000001</c:v>
                </c:pt>
                <c:pt idx="5">
                  <c:v>1.2</c:v>
                </c:pt>
                <c:pt idx="6">
                  <c:v>1.3</c:v>
                </c:pt>
                <c:pt idx="7">
                  <c:v>1.4</c:v>
                </c:pt>
                <c:pt idx="8">
                  <c:v>1.5</c:v>
                </c:pt>
                <c:pt idx="9">
                  <c:v>1.6</c:v>
                </c:pt>
                <c:pt idx="10">
                  <c:v>1.7</c:v>
                </c:pt>
                <c:pt idx="11">
                  <c:v>1.8</c:v>
                </c:pt>
                <c:pt idx="12">
                  <c:v>1.9</c:v>
                </c:pt>
                <c:pt idx="13">
                  <c:v>2</c:v>
                </c:pt>
                <c:pt idx="14">
                  <c:v>2.1</c:v>
                </c:pt>
                <c:pt idx="15">
                  <c:v>2.2000000000000002</c:v>
                </c:pt>
                <c:pt idx="16">
                  <c:v>2.2999999999999998</c:v>
                </c:pt>
                <c:pt idx="17">
                  <c:v>2.4</c:v>
                </c:pt>
                <c:pt idx="18">
                  <c:v>2.5</c:v>
                </c:pt>
                <c:pt idx="19">
                  <c:v>2.6</c:v>
                </c:pt>
                <c:pt idx="20">
                  <c:v>2.7</c:v>
                </c:pt>
                <c:pt idx="21">
                  <c:v>2.8</c:v>
                </c:pt>
                <c:pt idx="22">
                  <c:v>2.9</c:v>
                </c:pt>
                <c:pt idx="23">
                  <c:v>3</c:v>
                </c:pt>
                <c:pt idx="24">
                  <c:v>3.1</c:v>
                </c:pt>
                <c:pt idx="25">
                  <c:v>3.2</c:v>
                </c:pt>
                <c:pt idx="26">
                  <c:v>3.3</c:v>
                </c:pt>
                <c:pt idx="27">
                  <c:v>3.4</c:v>
                </c:pt>
                <c:pt idx="28">
                  <c:v>3.9</c:v>
                </c:pt>
              </c:numCache>
            </c:numRef>
          </c:xVal>
          <c:yVal>
            <c:numRef>
              <c:f>'Q_fit (2)'!$V$2:$V$30</c:f>
              <c:numCache>
                <c:formatCode>General</c:formatCode>
                <c:ptCount val="29"/>
                <c:pt idx="0">
                  <c:v>1.6356467411655438E-2</c:v>
                </c:pt>
                <c:pt idx="1">
                  <c:v>1.5762074099375547E-2</c:v>
                </c:pt>
                <c:pt idx="2">
                  <c:v>1.537269113529295E-2</c:v>
                </c:pt>
                <c:pt idx="3">
                  <c:v>1.5188318519407643E-2</c:v>
                </c:pt>
                <c:pt idx="4">
                  <c:v>1.520895625171963E-2</c:v>
                </c:pt>
                <c:pt idx="5">
                  <c:v>1.543460433222891E-2</c:v>
                </c:pt>
                <c:pt idx="6">
                  <c:v>1.5865262760935483E-2</c:v>
                </c:pt>
                <c:pt idx="7">
                  <c:v>1.6500931537839346E-2</c:v>
                </c:pt>
                <c:pt idx="8">
                  <c:v>1.7341610662940505E-2</c:v>
                </c:pt>
                <c:pt idx="9">
                  <c:v>1.838730013623896E-2</c:v>
                </c:pt>
                <c:pt idx="10">
                  <c:v>1.9637999957734697E-2</c:v>
                </c:pt>
                <c:pt idx="11">
                  <c:v>2.109371012742774E-2</c:v>
                </c:pt>
                <c:pt idx="12">
                  <c:v>2.2754430645318072E-2</c:v>
                </c:pt>
                <c:pt idx="13">
                  <c:v>2.4620161511405694E-2</c:v>
                </c:pt>
                <c:pt idx="14">
                  <c:v>2.6690902725690604E-2</c:v>
                </c:pt>
                <c:pt idx="15">
                  <c:v>2.8966654288172824E-2</c:v>
                </c:pt>
                <c:pt idx="16">
                  <c:v>3.1447416198852315E-2</c:v>
                </c:pt>
                <c:pt idx="17">
                  <c:v>3.4133188457729113E-2</c:v>
                </c:pt>
                <c:pt idx="18">
                  <c:v>3.7023971064803207E-2</c:v>
                </c:pt>
                <c:pt idx="19">
                  <c:v>4.0119764020074597E-2</c:v>
                </c:pt>
                <c:pt idx="20">
                  <c:v>4.3420567323543269E-2</c:v>
                </c:pt>
                <c:pt idx="21">
                  <c:v>4.6926380975209223E-2</c:v>
                </c:pt>
                <c:pt idx="22">
                  <c:v>5.0637204975072486E-2</c:v>
                </c:pt>
                <c:pt idx="23">
                  <c:v>5.4553039323133032E-2</c:v>
                </c:pt>
                <c:pt idx="24">
                  <c:v>5.8673884019390887E-2</c:v>
                </c:pt>
                <c:pt idx="25">
                  <c:v>6.2999739063846039E-2</c:v>
                </c:pt>
                <c:pt idx="26">
                  <c:v>6.7530604456498444E-2</c:v>
                </c:pt>
                <c:pt idx="27">
                  <c:v>7.226648019734816E-2</c:v>
                </c:pt>
                <c:pt idx="28">
                  <c:v>9.9021014124556203E-2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032-4C9A-9F73-76374E6AE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366728"/>
        <c:axId val="1"/>
      </c:scatterChart>
      <c:valAx>
        <c:axId val="793366728"/>
        <c:scaling>
          <c:orientation val="minMax"/>
          <c:max val="4"/>
          <c:min val="2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636613711679951"/>
              <c:y val="0.931509006579656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1"/>
          <c:min val="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5.8616647127784291E-3"/>
              <c:y val="0.440640228190654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66728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9660035754616254"/>
          <c:y val="0.91781037644267072"/>
          <c:w val="0.42907410313452909"/>
          <c:h val="0.9680386869449537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Diagr.</a:t>
            </a:r>
          </a:p>
        </c:rich>
      </c:tx>
      <c:layout>
        <c:manualLayout>
          <c:xMode val="edge"/>
          <c:yMode val="edge"/>
          <c:x val="0.39945680702955605"/>
          <c:y val="3.2967032967032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0224151760036"/>
          <c:y val="0.13461556519301221"/>
          <c:w val="0.85462013219427502"/>
          <c:h val="0.6840668516951028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(5)'!$H$21:$H$1002</c:f>
              <c:numCache>
                <c:formatCode>General</c:formatCode>
                <c:ptCount val="982"/>
                <c:pt idx="0">
                  <c:v>3.8990400000329828E-2</c:v>
                </c:pt>
                <c:pt idx="1">
                  <c:v>3.8124400001834147E-2</c:v>
                </c:pt>
                <c:pt idx="2">
                  <c:v>3.5003950000827899E-2</c:v>
                </c:pt>
                <c:pt idx="3">
                  <c:v>2.9897299998992821E-2</c:v>
                </c:pt>
                <c:pt idx="4">
                  <c:v>1.9314450000820216E-2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86-4BB1-8BF1-B06E89E75D31}"/>
            </c:ext>
          </c:extLst>
        </c:ser>
        <c:ser>
          <c:idx val="1"/>
          <c:order val="1"/>
          <c:tx>
            <c:strRef>
              <c:f>'A (5)'!$I$20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(5)'!$I$21:$I$1002</c:f>
              <c:numCache>
                <c:formatCode>General</c:formatCode>
                <c:ptCount val="9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A86-4BB1-8BF1-B06E89E75D31}"/>
            </c:ext>
          </c:extLst>
        </c:ser>
        <c:ser>
          <c:idx val="2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(5)'!$J$21:$J$1002</c:f>
              <c:numCache>
                <c:formatCode>General</c:formatCode>
                <c:ptCount val="982"/>
                <c:pt idx="5">
                  <c:v>-4.1482000015093945E-3</c:v>
                </c:pt>
                <c:pt idx="6">
                  <c:v>-1.9173999971826561E-3</c:v>
                </c:pt>
                <c:pt idx="7">
                  <c:v>2.7037999971071258E-3</c:v>
                </c:pt>
                <c:pt idx="8">
                  <c:v>5.2076499996474013E-3</c:v>
                </c:pt>
                <c:pt idx="9">
                  <c:v>-3.7776500030304305E-3</c:v>
                </c:pt>
                <c:pt idx="10">
                  <c:v>5.502749998413492E-3</c:v>
                </c:pt>
                <c:pt idx="11">
                  <c:v>1.6483500003232621E-3</c:v>
                </c:pt>
                <c:pt idx="12">
                  <c:v>1.6704000008758157E-3</c:v>
                </c:pt>
                <c:pt idx="13">
                  <c:v>-1.3475000014295802E-4</c:v>
                </c:pt>
                <c:pt idx="14">
                  <c:v>-6.158499963930808E-4</c:v>
                </c:pt>
                <c:pt idx="15">
                  <c:v>-3.9455000660382211E-4</c:v>
                </c:pt>
                <c:pt idx="16">
                  <c:v>2.4849999972502701E-3</c:v>
                </c:pt>
                <c:pt idx="17">
                  <c:v>1.0355499980505556E-3</c:v>
                </c:pt>
                <c:pt idx="18">
                  <c:v>-1.234324999677483E-2</c:v>
                </c:pt>
                <c:pt idx="19">
                  <c:v>1.6967500414466485E-4</c:v>
                </c:pt>
                <c:pt idx="20">
                  <c:v>0</c:v>
                </c:pt>
                <c:pt idx="21">
                  <c:v>5.1890000031562522E-4</c:v>
                </c:pt>
                <c:pt idx="22">
                  <c:v>7.0316500059561804E-3</c:v>
                </c:pt>
                <c:pt idx="23">
                  <c:v>1.650547499593813E-2</c:v>
                </c:pt>
                <c:pt idx="24">
                  <c:v>1.8016900001384784E-2</c:v>
                </c:pt>
                <c:pt idx="25">
                  <c:v>2.2101299997302704E-2</c:v>
                </c:pt>
                <c:pt idx="26">
                  <c:v>2.2056024994526524E-2</c:v>
                </c:pt>
                <c:pt idx="27">
                  <c:v>2.4412724997091573E-2</c:v>
                </c:pt>
                <c:pt idx="28">
                  <c:v>2.2131625002657529E-2</c:v>
                </c:pt>
                <c:pt idx="29">
                  <c:v>2.2086350007157307E-2</c:v>
                </c:pt>
                <c:pt idx="32">
                  <c:v>2.8649774998484645E-2</c:v>
                </c:pt>
                <c:pt idx="33">
                  <c:v>2.8849775000708178E-2</c:v>
                </c:pt>
                <c:pt idx="34">
                  <c:v>2.8991525003220886E-2</c:v>
                </c:pt>
                <c:pt idx="37">
                  <c:v>3.0264449997048359E-2</c:v>
                </c:pt>
                <c:pt idx="38">
                  <c:v>3.013144999567885E-2</c:v>
                </c:pt>
                <c:pt idx="40">
                  <c:v>3.2671300003130455E-2</c:v>
                </c:pt>
                <c:pt idx="41">
                  <c:v>3.6151250002149027E-2</c:v>
                </c:pt>
                <c:pt idx="42">
                  <c:v>3.7292900000466034E-2</c:v>
                </c:pt>
                <c:pt idx="43">
                  <c:v>4.0703350001422223E-2</c:v>
                </c:pt>
                <c:pt idx="44">
                  <c:v>4.2209000006550923E-2</c:v>
                </c:pt>
                <c:pt idx="45">
                  <c:v>4.4543600000906736E-2</c:v>
                </c:pt>
                <c:pt idx="50">
                  <c:v>5.5755574998329394E-2</c:v>
                </c:pt>
                <c:pt idx="51">
                  <c:v>5.6093375002092216E-2</c:v>
                </c:pt>
                <c:pt idx="58">
                  <c:v>5.9321075001207646E-2</c:v>
                </c:pt>
                <c:pt idx="61">
                  <c:v>5.7793149993813131E-2</c:v>
                </c:pt>
                <c:pt idx="62">
                  <c:v>5.7304574998852331E-2</c:v>
                </c:pt>
                <c:pt idx="64">
                  <c:v>6.3422400002309587E-2</c:v>
                </c:pt>
                <c:pt idx="65">
                  <c:v>6.2692925006558653E-2</c:v>
                </c:pt>
                <c:pt idx="66">
                  <c:v>5.9815074993821327E-2</c:v>
                </c:pt>
                <c:pt idx="73">
                  <c:v>6.4726399999926798E-2</c:v>
                </c:pt>
                <c:pt idx="85">
                  <c:v>6.8665524995594751E-2</c:v>
                </c:pt>
                <c:pt idx="86">
                  <c:v>6.7914749997726176E-2</c:v>
                </c:pt>
                <c:pt idx="87">
                  <c:v>6.9494299998041242E-2</c:v>
                </c:pt>
                <c:pt idx="88">
                  <c:v>7.0357350006815977E-2</c:v>
                </c:pt>
                <c:pt idx="142">
                  <c:v>9.970982500090031E-2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A86-4BB1-8BF1-B06E89E75D31}"/>
            </c:ext>
          </c:extLst>
        </c:ser>
        <c:ser>
          <c:idx val="3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(5)'!$K$21:$K$1002</c:f>
              <c:numCache>
                <c:formatCode>General</c:formatCode>
                <c:ptCount val="982"/>
                <c:pt idx="30">
                  <c:v>2.9947049995826092E-2</c:v>
                </c:pt>
                <c:pt idx="31">
                  <c:v>2.8601774996786844E-2</c:v>
                </c:pt>
                <c:pt idx="35">
                  <c:v>2.9001825001614634E-2</c:v>
                </c:pt>
                <c:pt idx="36">
                  <c:v>2.8405774995917454E-2</c:v>
                </c:pt>
                <c:pt idx="39">
                  <c:v>2.7720049998606555E-2</c:v>
                </c:pt>
                <c:pt idx="46">
                  <c:v>4.8325699994165916E-2</c:v>
                </c:pt>
                <c:pt idx="47">
                  <c:v>5.0419836239598226E-2</c:v>
                </c:pt>
                <c:pt idx="48">
                  <c:v>4.8553399996308144E-2</c:v>
                </c:pt>
                <c:pt idx="49">
                  <c:v>5.5781949995434843E-2</c:v>
                </c:pt>
                <c:pt idx="52">
                  <c:v>5.5213700004969724E-2</c:v>
                </c:pt>
                <c:pt idx="53">
                  <c:v>5.5574350000824779E-2</c:v>
                </c:pt>
                <c:pt idx="54">
                  <c:v>5.4622049996396527E-2</c:v>
                </c:pt>
                <c:pt idx="55">
                  <c:v>5.6454350000421982E-2</c:v>
                </c:pt>
                <c:pt idx="56">
                  <c:v>5.7160100004693959E-2</c:v>
                </c:pt>
                <c:pt idx="57">
                  <c:v>5.5971850000787526E-2</c:v>
                </c:pt>
                <c:pt idx="59">
                  <c:v>5.8236450000549667E-2</c:v>
                </c:pt>
                <c:pt idx="60">
                  <c:v>5.8155350001470651E-2</c:v>
                </c:pt>
                <c:pt idx="63">
                  <c:v>6.1482049997721333E-2</c:v>
                </c:pt>
                <c:pt idx="67">
                  <c:v>6.1007600001175888E-2</c:v>
                </c:pt>
                <c:pt idx="68">
                  <c:v>6.0415100000682287E-2</c:v>
                </c:pt>
                <c:pt idx="69">
                  <c:v>6.4271450006344821E-2</c:v>
                </c:pt>
                <c:pt idx="70">
                  <c:v>6.5170400004717521E-2</c:v>
                </c:pt>
                <c:pt idx="71">
                  <c:v>6.499607500154525E-2</c:v>
                </c:pt>
                <c:pt idx="72">
                  <c:v>6.2776400001894217E-2</c:v>
                </c:pt>
                <c:pt idx="74">
                  <c:v>6.2245300003269222E-2</c:v>
                </c:pt>
                <c:pt idx="75">
                  <c:v>6.7559125003754161E-2</c:v>
                </c:pt>
                <c:pt idx="76">
                  <c:v>6.5778024996689055E-2</c:v>
                </c:pt>
                <c:pt idx="77">
                  <c:v>6.4432749997649807E-2</c:v>
                </c:pt>
                <c:pt idx="78">
                  <c:v>6.6588749999937136E-2</c:v>
                </c:pt>
                <c:pt idx="79">
                  <c:v>6.4907650004897732E-2</c:v>
                </c:pt>
                <c:pt idx="80">
                  <c:v>6.292895000660792E-2</c:v>
                </c:pt>
                <c:pt idx="81">
                  <c:v>6.8692599998030346E-2</c:v>
                </c:pt>
                <c:pt idx="82">
                  <c:v>6.8732599997019861E-2</c:v>
                </c:pt>
                <c:pt idx="83">
                  <c:v>6.6800500004319474E-2</c:v>
                </c:pt>
                <c:pt idx="84">
                  <c:v>6.8335199997818563E-2</c:v>
                </c:pt>
                <c:pt idx="89">
                  <c:v>7.1470750001026317E-2</c:v>
                </c:pt>
                <c:pt idx="90">
                  <c:v>7.0378849995904602E-2</c:v>
                </c:pt>
                <c:pt idx="91">
                  <c:v>7.2028799993859138E-2</c:v>
                </c:pt>
                <c:pt idx="92">
                  <c:v>7.2831600002245978E-2</c:v>
                </c:pt>
                <c:pt idx="93">
                  <c:v>7.1941999995033257E-2</c:v>
                </c:pt>
                <c:pt idx="94">
                  <c:v>7.3848799998813774E-2</c:v>
                </c:pt>
                <c:pt idx="95">
                  <c:v>6.8326799999340437E-2</c:v>
                </c:pt>
                <c:pt idx="96">
                  <c:v>7.3684150003828108E-2</c:v>
                </c:pt>
                <c:pt idx="97">
                  <c:v>7.5703149996115826E-2</c:v>
                </c:pt>
                <c:pt idx="98">
                  <c:v>7.4300399995991029E-2</c:v>
                </c:pt>
                <c:pt idx="99">
                  <c:v>7.4400399993464816E-2</c:v>
                </c:pt>
                <c:pt idx="100">
                  <c:v>7.4400399993464816E-2</c:v>
                </c:pt>
                <c:pt idx="101">
                  <c:v>7.5359949994890485E-2</c:v>
                </c:pt>
                <c:pt idx="102">
                  <c:v>7.6818249995994847E-2</c:v>
                </c:pt>
                <c:pt idx="103">
                  <c:v>7.584109999879729E-2</c:v>
                </c:pt>
                <c:pt idx="104">
                  <c:v>7.6978900004178286E-2</c:v>
                </c:pt>
                <c:pt idx="105">
                  <c:v>7.9861700003675651E-2</c:v>
                </c:pt>
                <c:pt idx="106">
                  <c:v>8.0042550005600788E-2</c:v>
                </c:pt>
                <c:pt idx="107">
                  <c:v>8.1161449998035096E-2</c:v>
                </c:pt>
                <c:pt idx="108">
                  <c:v>7.8940999999758787E-2</c:v>
                </c:pt>
                <c:pt idx="109">
                  <c:v>8.1626899998809677E-2</c:v>
                </c:pt>
                <c:pt idx="110">
                  <c:v>7.8881624998757616E-2</c:v>
                </c:pt>
                <c:pt idx="111">
                  <c:v>8.1198749998293351E-2</c:v>
                </c:pt>
                <c:pt idx="112">
                  <c:v>8.1798749997687992E-2</c:v>
                </c:pt>
                <c:pt idx="113">
                  <c:v>8.2611999998334795E-2</c:v>
                </c:pt>
                <c:pt idx="114">
                  <c:v>7.9589399996621069E-2</c:v>
                </c:pt>
                <c:pt idx="115">
                  <c:v>8.4527649996744003E-2</c:v>
                </c:pt>
                <c:pt idx="116">
                  <c:v>7.879395000054501E-2</c:v>
                </c:pt>
                <c:pt idx="117">
                  <c:v>8.2926250004675239E-2</c:v>
                </c:pt>
                <c:pt idx="118">
                  <c:v>8.2625149996601976E-2</c:v>
                </c:pt>
                <c:pt idx="119">
                  <c:v>8.3225149995996617E-2</c:v>
                </c:pt>
                <c:pt idx="120">
                  <c:v>8.3371949993306771E-2</c:v>
                </c:pt>
                <c:pt idx="121">
                  <c:v>8.2727100001648068E-2</c:v>
                </c:pt>
                <c:pt idx="122">
                  <c:v>8.5087750005186535E-2</c:v>
                </c:pt>
                <c:pt idx="123">
                  <c:v>8.7842474997160025E-2</c:v>
                </c:pt>
                <c:pt idx="124">
                  <c:v>7.9491700002108701E-2</c:v>
                </c:pt>
                <c:pt idx="125">
                  <c:v>8.2691700001305435E-2</c:v>
                </c:pt>
                <c:pt idx="126">
                  <c:v>8.1766174997028429E-2</c:v>
                </c:pt>
                <c:pt idx="127">
                  <c:v>8.5470300000451971E-2</c:v>
                </c:pt>
                <c:pt idx="128">
                  <c:v>8.4911800004192628E-2</c:v>
                </c:pt>
                <c:pt idx="129">
                  <c:v>8.5217699997883756E-2</c:v>
                </c:pt>
                <c:pt idx="130">
                  <c:v>8.8168900001619477E-2</c:v>
                </c:pt>
                <c:pt idx="131">
                  <c:v>9.0321374998893589E-2</c:v>
                </c:pt>
                <c:pt idx="132">
                  <c:v>9.1644650005036965E-2</c:v>
                </c:pt>
                <c:pt idx="133">
                  <c:v>9.2202375002671033E-2</c:v>
                </c:pt>
                <c:pt idx="134">
                  <c:v>9.3041975007508881E-2</c:v>
                </c:pt>
                <c:pt idx="135">
                  <c:v>9.5274824998341501E-2</c:v>
                </c:pt>
                <c:pt idx="136">
                  <c:v>9.3188000006193761E-2</c:v>
                </c:pt>
                <c:pt idx="137">
                  <c:v>9.1972349997377023E-2</c:v>
                </c:pt>
                <c:pt idx="138">
                  <c:v>9.4208299997262657E-2</c:v>
                </c:pt>
                <c:pt idx="139">
                  <c:v>9.5917250000638887E-2</c:v>
                </c:pt>
                <c:pt idx="140">
                  <c:v>9.6457450003072154E-2</c:v>
                </c:pt>
                <c:pt idx="141">
                  <c:v>9.6481150001636706E-2</c:v>
                </c:pt>
                <c:pt idx="143">
                  <c:v>0.10264579999784473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A86-4BB1-8BF1-B06E89E75D31}"/>
            </c:ext>
          </c:extLst>
        </c:ser>
        <c:ser>
          <c:idx val="4"/>
          <c:order val="4"/>
          <c:tx>
            <c:strRef>
              <c:f>'A (5)'!$L$20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(5)'!$L$21:$L$1002</c:f>
              <c:numCache>
                <c:formatCode>General</c:formatCode>
                <c:ptCount val="9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A86-4BB1-8BF1-B06E89E75D31}"/>
            </c:ext>
          </c:extLst>
        </c:ser>
        <c:ser>
          <c:idx val="5"/>
          <c:order val="5"/>
          <c:tx>
            <c:strRef>
              <c:f>'A (5)'!$M$20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(5)'!$M$21:$M$1002</c:f>
              <c:numCache>
                <c:formatCode>General</c:formatCode>
                <c:ptCount val="9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A86-4BB1-8BF1-B06E89E75D31}"/>
            </c:ext>
          </c:extLst>
        </c:ser>
        <c:ser>
          <c:idx val="6"/>
          <c:order val="6"/>
          <c:tx>
            <c:strRef>
              <c:f>'A (5)'!$N$20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(5)'!$N$21:$N$1002</c:f>
              <c:numCache>
                <c:formatCode>General</c:formatCode>
                <c:ptCount val="9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A86-4BB1-8BF1-B06E89E75D31}"/>
            </c:ext>
          </c:extLst>
        </c:ser>
        <c:ser>
          <c:idx val="7"/>
          <c:order val="7"/>
          <c:tx>
            <c:strRef>
              <c:f>'A (5)'!$O$20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(5)'!$O$21:$O$1002</c:f>
              <c:numCache>
                <c:formatCode>General</c:formatCode>
                <c:ptCount val="982"/>
                <c:pt idx="43">
                  <c:v>2.9588959983757726E-2</c:v>
                </c:pt>
                <c:pt idx="44">
                  <c:v>4.0311245059434245E-2</c:v>
                </c:pt>
                <c:pt idx="45">
                  <c:v>4.3491970155100215E-2</c:v>
                </c:pt>
                <c:pt idx="46">
                  <c:v>4.4393513255464132E-2</c:v>
                </c:pt>
                <c:pt idx="47">
                  <c:v>4.795916686589223E-2</c:v>
                </c:pt>
                <c:pt idx="48">
                  <c:v>4.8374484473925047E-2</c:v>
                </c:pt>
                <c:pt idx="49">
                  <c:v>5.2623892682943776E-2</c:v>
                </c:pt>
                <c:pt idx="50">
                  <c:v>5.2636554805139887E-2</c:v>
                </c:pt>
                <c:pt idx="51">
                  <c:v>5.2656814200653698E-2</c:v>
                </c:pt>
                <c:pt idx="52">
                  <c:v>5.371283519181029E-2</c:v>
                </c:pt>
                <c:pt idx="53">
                  <c:v>5.3798937622743945E-2</c:v>
                </c:pt>
                <c:pt idx="54">
                  <c:v>5.5753969289825248E-2</c:v>
                </c:pt>
                <c:pt idx="55">
                  <c:v>5.582487717412353E-2</c:v>
                </c:pt>
                <c:pt idx="56">
                  <c:v>5.650863177271416E-2</c:v>
                </c:pt>
                <c:pt idx="57">
                  <c:v>5.6584604505890881E-2</c:v>
                </c:pt>
                <c:pt idx="58">
                  <c:v>5.6637785419114586E-2</c:v>
                </c:pt>
                <c:pt idx="59">
                  <c:v>5.6726420274487446E-2</c:v>
                </c:pt>
                <c:pt idx="60">
                  <c:v>5.6736549972244352E-2</c:v>
                </c:pt>
                <c:pt idx="61">
                  <c:v>5.6756809367758163E-2</c:v>
                </c:pt>
                <c:pt idx="62">
                  <c:v>5.6789730885468057E-2</c:v>
                </c:pt>
                <c:pt idx="63">
                  <c:v>5.9805848392584446E-2</c:v>
                </c:pt>
                <c:pt idx="64">
                  <c:v>6.0631418759771641E-2</c:v>
                </c:pt>
                <c:pt idx="65">
                  <c:v>6.0856804534862627E-2</c:v>
                </c:pt>
                <c:pt idx="66">
                  <c:v>6.1297446387287693E-2</c:v>
                </c:pt>
                <c:pt idx="67">
                  <c:v>6.132023820724071E-2</c:v>
                </c:pt>
                <c:pt idx="68">
                  <c:v>6.3092935314697854E-2</c:v>
                </c:pt>
                <c:pt idx="69">
                  <c:v>6.3310723816471168E-2</c:v>
                </c:pt>
                <c:pt idx="70">
                  <c:v>6.3872922041978988E-2</c:v>
                </c:pt>
                <c:pt idx="71">
                  <c:v>6.42350587367881E-2</c:v>
                </c:pt>
                <c:pt idx="72">
                  <c:v>6.4278109952254928E-2</c:v>
                </c:pt>
                <c:pt idx="73">
                  <c:v>6.4278109952254928E-2</c:v>
                </c:pt>
                <c:pt idx="74">
                  <c:v>6.4288239650011805E-2</c:v>
                </c:pt>
                <c:pt idx="75">
                  <c:v>6.4483236331832103E-2</c:v>
                </c:pt>
                <c:pt idx="76">
                  <c:v>6.4493366029589008E-2</c:v>
                </c:pt>
                <c:pt idx="77">
                  <c:v>6.4495898454028214E-2</c:v>
                </c:pt>
                <c:pt idx="78">
                  <c:v>6.4901086364304153E-2</c:v>
                </c:pt>
                <c:pt idx="79">
                  <c:v>6.4911216062061031E-2</c:v>
                </c:pt>
                <c:pt idx="80">
                  <c:v>6.5083420923928312E-2</c:v>
                </c:pt>
                <c:pt idx="81">
                  <c:v>6.7904541749224404E-2</c:v>
                </c:pt>
                <c:pt idx="82">
                  <c:v>6.7904541749224404E-2</c:v>
                </c:pt>
                <c:pt idx="83">
                  <c:v>6.801596842455028E-2</c:v>
                </c:pt>
                <c:pt idx="84">
                  <c:v>6.8248951472958938E-2</c:v>
                </c:pt>
                <c:pt idx="85">
                  <c:v>6.8292002688425738E-2</c:v>
                </c:pt>
                <c:pt idx="86">
                  <c:v>6.834518360164947E-2</c:v>
                </c:pt>
                <c:pt idx="87">
                  <c:v>6.8441415730340002E-2</c:v>
                </c:pt>
                <c:pt idx="88">
                  <c:v>6.8689593325384005E-2</c:v>
                </c:pt>
                <c:pt idx="89">
                  <c:v>6.8750371511925382E-2</c:v>
                </c:pt>
                <c:pt idx="90">
                  <c:v>6.9044132746875417E-2</c:v>
                </c:pt>
                <c:pt idx="91">
                  <c:v>7.1530973546193879E-2</c:v>
                </c:pt>
                <c:pt idx="92">
                  <c:v>7.2057717829552573E-2</c:v>
                </c:pt>
                <c:pt idx="93">
                  <c:v>7.2422386948800918E-2</c:v>
                </c:pt>
                <c:pt idx="94">
                  <c:v>7.2543943321883672E-2</c:v>
                </c:pt>
                <c:pt idx="95">
                  <c:v>7.2746537277021642E-2</c:v>
                </c:pt>
                <c:pt idx="96">
                  <c:v>7.2863028801225985E-2</c:v>
                </c:pt>
                <c:pt idx="97">
                  <c:v>7.6003235105864361E-2</c:v>
                </c:pt>
                <c:pt idx="98">
                  <c:v>7.6028559350256583E-2</c:v>
                </c:pt>
                <c:pt idx="99">
                  <c:v>7.6028559350256583E-2</c:v>
                </c:pt>
                <c:pt idx="100">
                  <c:v>7.6028559350256583E-2</c:v>
                </c:pt>
                <c:pt idx="101">
                  <c:v>7.6124791478947115E-2</c:v>
                </c:pt>
                <c:pt idx="102">
                  <c:v>7.6600887273521337E-2</c:v>
                </c:pt>
                <c:pt idx="103">
                  <c:v>7.6666730308941181E-2</c:v>
                </c:pt>
                <c:pt idx="104">
                  <c:v>7.6686989704454964E-2</c:v>
                </c:pt>
                <c:pt idx="105">
                  <c:v>7.7213733987813657E-2</c:v>
                </c:pt>
                <c:pt idx="106">
                  <c:v>7.9508110529751055E-2</c:v>
                </c:pt>
                <c:pt idx="107">
                  <c:v>7.9518240227507961E-2</c:v>
                </c:pt>
                <c:pt idx="108">
                  <c:v>7.9614472356198493E-2</c:v>
                </c:pt>
                <c:pt idx="109">
                  <c:v>7.9928492986662339E-2</c:v>
                </c:pt>
                <c:pt idx="110">
                  <c:v>7.9931025411101544E-2</c:v>
                </c:pt>
                <c:pt idx="111">
                  <c:v>8.0095632999651153E-2</c:v>
                </c:pt>
                <c:pt idx="112">
                  <c:v>8.0095632999651153E-2</c:v>
                </c:pt>
                <c:pt idx="113">
                  <c:v>8.0526145154319315E-2</c:v>
                </c:pt>
                <c:pt idx="114">
                  <c:v>8.1194705206274573E-2</c:v>
                </c:pt>
                <c:pt idx="115">
                  <c:v>8.3144672024477437E-2</c:v>
                </c:pt>
                <c:pt idx="116">
                  <c:v>8.38233617741896E-2</c:v>
                </c:pt>
                <c:pt idx="117">
                  <c:v>8.3894269658487883E-2</c:v>
                </c:pt>
                <c:pt idx="118">
                  <c:v>8.3904399356244788E-2</c:v>
                </c:pt>
                <c:pt idx="119">
                  <c:v>8.3904399356244788E-2</c:v>
                </c:pt>
                <c:pt idx="120">
                  <c:v>8.402595572932757E-2</c:v>
                </c:pt>
                <c:pt idx="121">
                  <c:v>8.4162706649045696E-2</c:v>
                </c:pt>
                <c:pt idx="122">
                  <c:v>8.4248809079979323E-2</c:v>
                </c:pt>
                <c:pt idx="123">
                  <c:v>8.4251341504418556E-2</c:v>
                </c:pt>
                <c:pt idx="124">
                  <c:v>8.4304522417642261E-2</c:v>
                </c:pt>
                <c:pt idx="125">
                  <c:v>8.4304522417642261E-2</c:v>
                </c:pt>
                <c:pt idx="126">
                  <c:v>8.4585621530396185E-2</c:v>
                </c:pt>
                <c:pt idx="127">
                  <c:v>8.708005960303232E-2</c:v>
                </c:pt>
                <c:pt idx="128">
                  <c:v>8.7434599024523732E-2</c:v>
                </c:pt>
                <c:pt idx="129">
                  <c:v>8.7748619654987578E-2</c:v>
                </c:pt>
                <c:pt idx="130">
                  <c:v>8.7829657237042766E-2</c:v>
                </c:pt>
                <c:pt idx="131">
                  <c:v>8.831335030493466E-2</c:v>
                </c:pt>
                <c:pt idx="132">
                  <c:v>8.8513411835633396E-2</c:v>
                </c:pt>
                <c:pt idx="133">
                  <c:v>9.1250962654435067E-2</c:v>
                </c:pt>
                <c:pt idx="134">
                  <c:v>9.1899263310876542E-2</c:v>
                </c:pt>
                <c:pt idx="135">
                  <c:v>9.1965106346296385E-2</c:v>
                </c:pt>
                <c:pt idx="136">
                  <c:v>9.2074000597183028E-2</c:v>
                </c:pt>
                <c:pt idx="137">
                  <c:v>9.2494383054094284E-2</c:v>
                </c:pt>
                <c:pt idx="138">
                  <c:v>9.5386411763688686E-2</c:v>
                </c:pt>
                <c:pt idx="139">
                  <c:v>9.5948609989196507E-2</c:v>
                </c:pt>
                <c:pt idx="140">
                  <c:v>9.6130944548820665E-2</c:v>
                </c:pt>
                <c:pt idx="141">
                  <c:v>9.6465224574798322E-2</c:v>
                </c:pt>
                <c:pt idx="142">
                  <c:v>9.9562379663969872E-2</c:v>
                </c:pt>
                <c:pt idx="143">
                  <c:v>0.10019801819821524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A86-4BB1-8BF1-B06E89E75D31}"/>
            </c:ext>
          </c:extLst>
        </c:ser>
        <c:ser>
          <c:idx val="8"/>
          <c:order val="8"/>
          <c:tx>
            <c:strRef>
              <c:f>'A (5)'!$P$20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(5)'!$U$2:$U$33</c:f>
              <c:numCache>
                <c:formatCode>General</c:formatCode>
                <c:ptCount val="32"/>
                <c:pt idx="0">
                  <c:v>-30000</c:v>
                </c:pt>
                <c:pt idx="1">
                  <c:v>-25000</c:v>
                </c:pt>
                <c:pt idx="2">
                  <c:v>-20000</c:v>
                </c:pt>
                <c:pt idx="3">
                  <c:v>-15000</c:v>
                </c:pt>
                <c:pt idx="4">
                  <c:v>-10000</c:v>
                </c:pt>
                <c:pt idx="5">
                  <c:v>-5000</c:v>
                </c:pt>
                <c:pt idx="6">
                  <c:v>0</c:v>
                </c:pt>
                <c:pt idx="7">
                  <c:v>5000</c:v>
                </c:pt>
                <c:pt idx="8">
                  <c:v>10000</c:v>
                </c:pt>
                <c:pt idx="9">
                  <c:v>15000</c:v>
                </c:pt>
                <c:pt idx="10">
                  <c:v>20000</c:v>
                </c:pt>
                <c:pt idx="11">
                  <c:v>25000</c:v>
                </c:pt>
                <c:pt idx="12">
                  <c:v>30000</c:v>
                </c:pt>
                <c:pt idx="13">
                  <c:v>35000</c:v>
                </c:pt>
                <c:pt idx="14">
                  <c:v>40000</c:v>
                </c:pt>
              </c:numCache>
            </c:numRef>
          </c:xVal>
          <c:yVal>
            <c:numRef>
              <c:f>'A (5)'!$V$2:$V$33</c:f>
              <c:numCache>
                <c:formatCode>0.00E+00</c:formatCode>
                <c:ptCount val="32"/>
                <c:pt idx="0">
                  <c:v>4.8615764373272516E-2</c:v>
                </c:pt>
                <c:pt idx="1">
                  <c:v>3.2125258770791337E-2</c:v>
                </c:pt>
                <c:pt idx="2">
                  <c:v>1.8752798357805259E-2</c:v>
                </c:pt>
                <c:pt idx="3">
                  <c:v>8.4983831343142836E-3</c:v>
                </c:pt>
                <c:pt idx="4">
                  <c:v>1.3620131003184146E-3</c:v>
                </c:pt>
                <c:pt idx="5">
                  <c:v>-2.65631174418235E-3</c:v>
                </c:pt>
                <c:pt idx="6">
                  <c:v>-3.5565913991880099E-3</c:v>
                </c:pt>
                <c:pt idx="7">
                  <c:v>-1.3388258646985652E-3</c:v>
                </c:pt>
                <c:pt idx="8">
                  <c:v>3.9969848592859847E-3</c:v>
                </c:pt>
                <c:pt idx="9">
                  <c:v>1.2450840772765637E-2</c:v>
                </c:pt>
                <c:pt idx="10">
                  <c:v>2.4022741875740397E-2</c:v>
                </c:pt>
                <c:pt idx="11">
                  <c:v>3.871268816821026E-2</c:v>
                </c:pt>
                <c:pt idx="12">
                  <c:v>5.652067965017523E-2</c:v>
                </c:pt>
                <c:pt idx="13">
                  <c:v>7.7446716321635301E-2</c:v>
                </c:pt>
                <c:pt idx="14">
                  <c:v>0.10149079818259048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A86-4BB1-8BF1-B06E89E75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39136"/>
        <c:axId val="1"/>
      </c:scatterChart>
      <c:valAx>
        <c:axId val="796739136"/>
        <c:scaling>
          <c:orientation val="minMax"/>
          <c:max val="40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532637224694735"/>
              <c:y val="0.870880274581061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09782608695652E-2"/>
              <c:y val="0.379121455971849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39136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489144699303892"/>
          <c:y val="0.92857258227336958"/>
          <c:w val="0.63451129750085589"/>
          <c:h val="5.494505494505497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Diagr.</a:t>
            </a:r>
          </a:p>
        </c:rich>
      </c:tx>
      <c:layout>
        <c:manualLayout>
          <c:xMode val="edge"/>
          <c:yMode val="edge"/>
          <c:x val="0.40027137042062416"/>
          <c:y val="3.287671232876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76390773405698"/>
          <c:y val="0.13424657534246576"/>
          <c:w val="0.85481682496607869"/>
          <c:h val="0.6849315068493150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(5)'!$H$21:$H$1002</c:f>
              <c:numCache>
                <c:formatCode>General</c:formatCode>
                <c:ptCount val="982"/>
                <c:pt idx="0">
                  <c:v>3.8990400000329828E-2</c:v>
                </c:pt>
                <c:pt idx="1">
                  <c:v>3.8124400001834147E-2</c:v>
                </c:pt>
                <c:pt idx="2">
                  <c:v>3.5003950000827899E-2</c:v>
                </c:pt>
                <c:pt idx="3">
                  <c:v>2.9897299998992821E-2</c:v>
                </c:pt>
                <c:pt idx="4">
                  <c:v>1.9314450000820216E-2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69-45B5-92B8-9B62FF18906F}"/>
            </c:ext>
          </c:extLst>
        </c:ser>
        <c:ser>
          <c:idx val="1"/>
          <c:order val="1"/>
          <c:tx>
            <c:strRef>
              <c:f>'A (5)'!$I$20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(5)'!$I$21:$I$1002</c:f>
              <c:numCache>
                <c:formatCode>General</c:formatCode>
                <c:ptCount val="9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869-45B5-92B8-9B62FF18906F}"/>
            </c:ext>
          </c:extLst>
        </c:ser>
        <c:ser>
          <c:idx val="2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(5)'!$J$21:$J$1002</c:f>
              <c:numCache>
                <c:formatCode>General</c:formatCode>
                <c:ptCount val="982"/>
                <c:pt idx="5">
                  <c:v>-4.1482000015093945E-3</c:v>
                </c:pt>
                <c:pt idx="6">
                  <c:v>-1.9173999971826561E-3</c:v>
                </c:pt>
                <c:pt idx="7">
                  <c:v>2.7037999971071258E-3</c:v>
                </c:pt>
                <c:pt idx="8">
                  <c:v>5.2076499996474013E-3</c:v>
                </c:pt>
                <c:pt idx="9">
                  <c:v>-3.7776500030304305E-3</c:v>
                </c:pt>
                <c:pt idx="10">
                  <c:v>5.502749998413492E-3</c:v>
                </c:pt>
                <c:pt idx="11">
                  <c:v>1.6483500003232621E-3</c:v>
                </c:pt>
                <c:pt idx="12">
                  <c:v>1.6704000008758157E-3</c:v>
                </c:pt>
                <c:pt idx="13">
                  <c:v>-1.3475000014295802E-4</c:v>
                </c:pt>
                <c:pt idx="14">
                  <c:v>-6.158499963930808E-4</c:v>
                </c:pt>
                <c:pt idx="15">
                  <c:v>-3.9455000660382211E-4</c:v>
                </c:pt>
                <c:pt idx="16">
                  <c:v>2.4849999972502701E-3</c:v>
                </c:pt>
                <c:pt idx="17">
                  <c:v>1.0355499980505556E-3</c:v>
                </c:pt>
                <c:pt idx="18">
                  <c:v>-1.234324999677483E-2</c:v>
                </c:pt>
                <c:pt idx="19">
                  <c:v>1.6967500414466485E-4</c:v>
                </c:pt>
                <c:pt idx="20">
                  <c:v>0</c:v>
                </c:pt>
                <c:pt idx="21">
                  <c:v>5.1890000031562522E-4</c:v>
                </c:pt>
                <c:pt idx="22">
                  <c:v>7.0316500059561804E-3</c:v>
                </c:pt>
                <c:pt idx="23">
                  <c:v>1.650547499593813E-2</c:v>
                </c:pt>
                <c:pt idx="24">
                  <c:v>1.8016900001384784E-2</c:v>
                </c:pt>
                <c:pt idx="25">
                  <c:v>2.2101299997302704E-2</c:v>
                </c:pt>
                <c:pt idx="26">
                  <c:v>2.2056024994526524E-2</c:v>
                </c:pt>
                <c:pt idx="27">
                  <c:v>2.4412724997091573E-2</c:v>
                </c:pt>
                <c:pt idx="28">
                  <c:v>2.2131625002657529E-2</c:v>
                </c:pt>
                <c:pt idx="29">
                  <c:v>2.2086350007157307E-2</c:v>
                </c:pt>
                <c:pt idx="32">
                  <c:v>2.8649774998484645E-2</c:v>
                </c:pt>
                <c:pt idx="33">
                  <c:v>2.8849775000708178E-2</c:v>
                </c:pt>
                <c:pt idx="34">
                  <c:v>2.8991525003220886E-2</c:v>
                </c:pt>
                <c:pt idx="37">
                  <c:v>3.0264449997048359E-2</c:v>
                </c:pt>
                <c:pt idx="38">
                  <c:v>3.013144999567885E-2</c:v>
                </c:pt>
                <c:pt idx="40">
                  <c:v>3.2671300003130455E-2</c:v>
                </c:pt>
                <c:pt idx="41">
                  <c:v>3.6151250002149027E-2</c:v>
                </c:pt>
                <c:pt idx="42">
                  <c:v>3.7292900000466034E-2</c:v>
                </c:pt>
                <c:pt idx="43">
                  <c:v>4.0703350001422223E-2</c:v>
                </c:pt>
                <c:pt idx="44">
                  <c:v>4.2209000006550923E-2</c:v>
                </c:pt>
                <c:pt idx="45">
                  <c:v>4.4543600000906736E-2</c:v>
                </c:pt>
                <c:pt idx="50">
                  <c:v>5.5755574998329394E-2</c:v>
                </c:pt>
                <c:pt idx="51">
                  <c:v>5.6093375002092216E-2</c:v>
                </c:pt>
                <c:pt idx="58">
                  <c:v>5.9321075001207646E-2</c:v>
                </c:pt>
                <c:pt idx="61">
                  <c:v>5.7793149993813131E-2</c:v>
                </c:pt>
                <c:pt idx="62">
                  <c:v>5.7304574998852331E-2</c:v>
                </c:pt>
                <c:pt idx="64">
                  <c:v>6.3422400002309587E-2</c:v>
                </c:pt>
                <c:pt idx="65">
                  <c:v>6.2692925006558653E-2</c:v>
                </c:pt>
                <c:pt idx="66">
                  <c:v>5.9815074993821327E-2</c:v>
                </c:pt>
                <c:pt idx="73">
                  <c:v>6.4726399999926798E-2</c:v>
                </c:pt>
                <c:pt idx="85">
                  <c:v>6.8665524995594751E-2</c:v>
                </c:pt>
                <c:pt idx="86">
                  <c:v>6.7914749997726176E-2</c:v>
                </c:pt>
                <c:pt idx="87">
                  <c:v>6.9494299998041242E-2</c:v>
                </c:pt>
                <c:pt idx="88">
                  <c:v>7.0357350006815977E-2</c:v>
                </c:pt>
                <c:pt idx="142">
                  <c:v>9.970982500090031E-2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869-45B5-92B8-9B62FF18906F}"/>
            </c:ext>
          </c:extLst>
        </c:ser>
        <c:ser>
          <c:idx val="3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(5)'!$K$21:$K$1002</c:f>
              <c:numCache>
                <c:formatCode>General</c:formatCode>
                <c:ptCount val="982"/>
                <c:pt idx="30">
                  <c:v>2.9947049995826092E-2</c:v>
                </c:pt>
                <c:pt idx="31">
                  <c:v>2.8601774996786844E-2</c:v>
                </c:pt>
                <c:pt idx="35">
                  <c:v>2.9001825001614634E-2</c:v>
                </c:pt>
                <c:pt idx="36">
                  <c:v>2.8405774995917454E-2</c:v>
                </c:pt>
                <c:pt idx="39">
                  <c:v>2.7720049998606555E-2</c:v>
                </c:pt>
                <c:pt idx="46">
                  <c:v>4.8325699994165916E-2</c:v>
                </c:pt>
                <c:pt idx="47">
                  <c:v>5.0419836239598226E-2</c:v>
                </c:pt>
                <c:pt idx="48">
                  <c:v>4.8553399996308144E-2</c:v>
                </c:pt>
                <c:pt idx="49">
                  <c:v>5.5781949995434843E-2</c:v>
                </c:pt>
                <c:pt idx="52">
                  <c:v>5.5213700004969724E-2</c:v>
                </c:pt>
                <c:pt idx="53">
                  <c:v>5.5574350000824779E-2</c:v>
                </c:pt>
                <c:pt idx="54">
                  <c:v>5.4622049996396527E-2</c:v>
                </c:pt>
                <c:pt idx="55">
                  <c:v>5.6454350000421982E-2</c:v>
                </c:pt>
                <c:pt idx="56">
                  <c:v>5.7160100004693959E-2</c:v>
                </c:pt>
                <c:pt idx="57">
                  <c:v>5.5971850000787526E-2</c:v>
                </c:pt>
                <c:pt idx="59">
                  <c:v>5.8236450000549667E-2</c:v>
                </c:pt>
                <c:pt idx="60">
                  <c:v>5.8155350001470651E-2</c:v>
                </c:pt>
                <c:pt idx="63">
                  <c:v>6.1482049997721333E-2</c:v>
                </c:pt>
                <c:pt idx="67">
                  <c:v>6.1007600001175888E-2</c:v>
                </c:pt>
                <c:pt idx="68">
                  <c:v>6.0415100000682287E-2</c:v>
                </c:pt>
                <c:pt idx="69">
                  <c:v>6.4271450006344821E-2</c:v>
                </c:pt>
                <c:pt idx="70">
                  <c:v>6.5170400004717521E-2</c:v>
                </c:pt>
                <c:pt idx="71">
                  <c:v>6.499607500154525E-2</c:v>
                </c:pt>
                <c:pt idx="72">
                  <c:v>6.2776400001894217E-2</c:v>
                </c:pt>
                <c:pt idx="74">
                  <c:v>6.2245300003269222E-2</c:v>
                </c:pt>
                <c:pt idx="75">
                  <c:v>6.7559125003754161E-2</c:v>
                </c:pt>
                <c:pt idx="76">
                  <c:v>6.5778024996689055E-2</c:v>
                </c:pt>
                <c:pt idx="77">
                  <c:v>6.4432749997649807E-2</c:v>
                </c:pt>
                <c:pt idx="78">
                  <c:v>6.6588749999937136E-2</c:v>
                </c:pt>
                <c:pt idx="79">
                  <c:v>6.4907650004897732E-2</c:v>
                </c:pt>
                <c:pt idx="80">
                  <c:v>6.292895000660792E-2</c:v>
                </c:pt>
                <c:pt idx="81">
                  <c:v>6.8692599998030346E-2</c:v>
                </c:pt>
                <c:pt idx="82">
                  <c:v>6.8732599997019861E-2</c:v>
                </c:pt>
                <c:pt idx="83">
                  <c:v>6.6800500004319474E-2</c:v>
                </c:pt>
                <c:pt idx="84">
                  <c:v>6.8335199997818563E-2</c:v>
                </c:pt>
                <c:pt idx="89">
                  <c:v>7.1470750001026317E-2</c:v>
                </c:pt>
                <c:pt idx="90">
                  <c:v>7.0378849995904602E-2</c:v>
                </c:pt>
                <c:pt idx="91">
                  <c:v>7.2028799993859138E-2</c:v>
                </c:pt>
                <c:pt idx="92">
                  <c:v>7.2831600002245978E-2</c:v>
                </c:pt>
                <c:pt idx="93">
                  <c:v>7.1941999995033257E-2</c:v>
                </c:pt>
                <c:pt idx="94">
                  <c:v>7.3848799998813774E-2</c:v>
                </c:pt>
                <c:pt idx="95">
                  <c:v>6.8326799999340437E-2</c:v>
                </c:pt>
                <c:pt idx="96">
                  <c:v>7.3684150003828108E-2</c:v>
                </c:pt>
                <c:pt idx="97">
                  <c:v>7.5703149996115826E-2</c:v>
                </c:pt>
                <c:pt idx="98">
                  <c:v>7.4300399995991029E-2</c:v>
                </c:pt>
                <c:pt idx="99">
                  <c:v>7.4400399993464816E-2</c:v>
                </c:pt>
                <c:pt idx="100">
                  <c:v>7.4400399993464816E-2</c:v>
                </c:pt>
                <c:pt idx="101">
                  <c:v>7.5359949994890485E-2</c:v>
                </c:pt>
                <c:pt idx="102">
                  <c:v>7.6818249995994847E-2</c:v>
                </c:pt>
                <c:pt idx="103">
                  <c:v>7.584109999879729E-2</c:v>
                </c:pt>
                <c:pt idx="104">
                  <c:v>7.6978900004178286E-2</c:v>
                </c:pt>
                <c:pt idx="105">
                  <c:v>7.9861700003675651E-2</c:v>
                </c:pt>
                <c:pt idx="106">
                  <c:v>8.0042550005600788E-2</c:v>
                </c:pt>
                <c:pt idx="107">
                  <c:v>8.1161449998035096E-2</c:v>
                </c:pt>
                <c:pt idx="108">
                  <c:v>7.8940999999758787E-2</c:v>
                </c:pt>
                <c:pt idx="109">
                  <c:v>8.1626899998809677E-2</c:v>
                </c:pt>
                <c:pt idx="110">
                  <c:v>7.8881624998757616E-2</c:v>
                </c:pt>
                <c:pt idx="111">
                  <c:v>8.1198749998293351E-2</c:v>
                </c:pt>
                <c:pt idx="112">
                  <c:v>8.1798749997687992E-2</c:v>
                </c:pt>
                <c:pt idx="113">
                  <c:v>8.2611999998334795E-2</c:v>
                </c:pt>
                <c:pt idx="114">
                  <c:v>7.9589399996621069E-2</c:v>
                </c:pt>
                <c:pt idx="115">
                  <c:v>8.4527649996744003E-2</c:v>
                </c:pt>
                <c:pt idx="116">
                  <c:v>7.879395000054501E-2</c:v>
                </c:pt>
                <c:pt idx="117">
                  <c:v>8.2926250004675239E-2</c:v>
                </c:pt>
                <c:pt idx="118">
                  <c:v>8.2625149996601976E-2</c:v>
                </c:pt>
                <c:pt idx="119">
                  <c:v>8.3225149995996617E-2</c:v>
                </c:pt>
                <c:pt idx="120">
                  <c:v>8.3371949993306771E-2</c:v>
                </c:pt>
                <c:pt idx="121">
                  <c:v>8.2727100001648068E-2</c:v>
                </c:pt>
                <c:pt idx="122">
                  <c:v>8.5087750005186535E-2</c:v>
                </c:pt>
                <c:pt idx="123">
                  <c:v>8.7842474997160025E-2</c:v>
                </c:pt>
                <c:pt idx="124">
                  <c:v>7.9491700002108701E-2</c:v>
                </c:pt>
                <c:pt idx="125">
                  <c:v>8.2691700001305435E-2</c:v>
                </c:pt>
                <c:pt idx="126">
                  <c:v>8.1766174997028429E-2</c:v>
                </c:pt>
                <c:pt idx="127">
                  <c:v>8.5470300000451971E-2</c:v>
                </c:pt>
                <c:pt idx="128">
                  <c:v>8.4911800004192628E-2</c:v>
                </c:pt>
                <c:pt idx="129">
                  <c:v>8.5217699997883756E-2</c:v>
                </c:pt>
                <c:pt idx="130">
                  <c:v>8.8168900001619477E-2</c:v>
                </c:pt>
                <c:pt idx="131">
                  <c:v>9.0321374998893589E-2</c:v>
                </c:pt>
                <c:pt idx="132">
                  <c:v>9.1644650005036965E-2</c:v>
                </c:pt>
                <c:pt idx="133">
                  <c:v>9.2202375002671033E-2</c:v>
                </c:pt>
                <c:pt idx="134">
                  <c:v>9.3041975007508881E-2</c:v>
                </c:pt>
                <c:pt idx="135">
                  <c:v>9.5274824998341501E-2</c:v>
                </c:pt>
                <c:pt idx="136">
                  <c:v>9.3188000006193761E-2</c:v>
                </c:pt>
                <c:pt idx="137">
                  <c:v>9.1972349997377023E-2</c:v>
                </c:pt>
                <c:pt idx="138">
                  <c:v>9.4208299997262657E-2</c:v>
                </c:pt>
                <c:pt idx="139">
                  <c:v>9.5917250000638887E-2</c:v>
                </c:pt>
                <c:pt idx="140">
                  <c:v>9.6457450003072154E-2</c:v>
                </c:pt>
                <c:pt idx="141">
                  <c:v>9.6481150001636706E-2</c:v>
                </c:pt>
                <c:pt idx="143">
                  <c:v>0.10264579999784473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869-45B5-92B8-9B62FF18906F}"/>
            </c:ext>
          </c:extLst>
        </c:ser>
        <c:ser>
          <c:idx val="4"/>
          <c:order val="4"/>
          <c:tx>
            <c:strRef>
              <c:f>'A (5)'!$L$20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(5)'!$L$21:$L$1002</c:f>
              <c:numCache>
                <c:formatCode>General</c:formatCode>
                <c:ptCount val="9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869-45B5-92B8-9B62FF18906F}"/>
            </c:ext>
          </c:extLst>
        </c:ser>
        <c:ser>
          <c:idx val="5"/>
          <c:order val="5"/>
          <c:tx>
            <c:strRef>
              <c:f>'A (5)'!$M$20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(5)'!$M$21:$M$1002</c:f>
              <c:numCache>
                <c:formatCode>General</c:formatCode>
                <c:ptCount val="9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869-45B5-92B8-9B62FF18906F}"/>
            </c:ext>
          </c:extLst>
        </c:ser>
        <c:ser>
          <c:idx val="6"/>
          <c:order val="6"/>
          <c:tx>
            <c:strRef>
              <c:f>'A (5)'!$N$20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(5)'!$N$21:$N$1002</c:f>
              <c:numCache>
                <c:formatCode>General</c:formatCode>
                <c:ptCount val="9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869-45B5-92B8-9B62FF18906F}"/>
            </c:ext>
          </c:extLst>
        </c:ser>
        <c:ser>
          <c:idx val="8"/>
          <c:order val="7"/>
          <c:tx>
            <c:strRef>
              <c:f>'A (5)'!$P$20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(5)'!$AW$2:$AW$62</c:f>
              <c:numCache>
                <c:formatCode>General</c:formatCode>
                <c:ptCount val="61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</c:numCache>
            </c:numRef>
          </c:xVal>
          <c:yVal>
            <c:numRef>
              <c:f>'A (5)'!$AX$2:$AX$62</c:f>
              <c:numCache>
                <c:formatCode>General</c:formatCode>
                <c:ptCount val="61"/>
                <c:pt idx="0">
                  <c:v>5.1898436326081668E-2</c:v>
                </c:pt>
                <c:pt idx="1">
                  <c:v>4.7511243156867361E-2</c:v>
                </c:pt>
                <c:pt idx="2">
                  <c:v>4.3095645954069992E-2</c:v>
                </c:pt>
                <c:pt idx="3">
                  <c:v>3.866754732274693E-2</c:v>
                </c:pt>
                <c:pt idx="4">
                  <c:v>3.4256678814690168E-2</c:v>
                </c:pt>
                <c:pt idx="5">
                  <c:v>2.991899432964476E-2</c:v>
                </c:pt>
                <c:pt idx="6">
                  <c:v>2.5758107037290312E-2</c:v>
                </c:pt>
                <c:pt idx="7">
                  <c:v>2.1953142935192071E-2</c:v>
                </c:pt>
                <c:pt idx="8">
                  <c:v>1.8757550584818483E-2</c:v>
                </c:pt>
                <c:pt idx="9">
                  <c:v>1.6381472481233509E-2</c:v>
                </c:pt>
                <c:pt idx="10">
                  <c:v>1.4795710302342724E-2</c:v>
                </c:pt>
                <c:pt idx="11">
                  <c:v>1.3745681089642425E-2</c:v>
                </c:pt>
                <c:pt idx="12">
                  <c:v>1.2962222435058623E-2</c:v>
                </c:pt>
                <c:pt idx="13">
                  <c:v>1.2271796501985979E-2</c:v>
                </c:pt>
                <c:pt idx="14">
                  <c:v>1.1584457372276631E-2</c:v>
                </c:pt>
                <c:pt idx="15">
                  <c:v>1.0858568003062658E-2</c:v>
                </c:pt>
                <c:pt idx="16">
                  <c:v>1.0076902103205035E-2</c:v>
                </c:pt>
                <c:pt idx="17">
                  <c:v>9.233928079457044E-3</c:v>
                </c:pt>
                <c:pt idx="18">
                  <c:v>8.3294508918350663E-3</c:v>
                </c:pt>
                <c:pt idx="19">
                  <c:v>7.3655282792330331E-3</c:v>
                </c:pt>
                <c:pt idx="20">
                  <c:v>6.3450480221380091E-3</c:v>
                </c:pt>
                <c:pt idx="21">
                  <c:v>5.2710414766837825E-3</c:v>
                </c:pt>
                <c:pt idx="22">
                  <c:v>4.1463364606043607E-3</c:v>
                </c:pt>
                <c:pt idx="23">
                  <c:v>2.9735474780000627E-3</c:v>
                </c:pt>
                <c:pt idx="24">
                  <c:v>1.7554529287680939E-3</c:v>
                </c:pt>
                <c:pt idx="25">
                  <c:v>4.9570238350595203E-4</c:v>
                </c:pt>
                <c:pt idx="26">
                  <c:v>-8.0006700578448943E-4</c:v>
                </c:pt>
                <c:pt idx="27">
                  <c:v>-2.1221879423251344E-3</c:v>
                </c:pt>
                <c:pt idx="28">
                  <c:v>-3.4530081801559444E-3</c:v>
                </c:pt>
                <c:pt idx="29">
                  <c:v>-4.7594435084634054E-3</c:v>
                </c:pt>
                <c:pt idx="30">
                  <c:v>-5.9792773164746901E-3</c:v>
                </c:pt>
                <c:pt idx="31">
                  <c:v>-6.9980527213507789E-3</c:v>
                </c:pt>
                <c:pt idx="32">
                  <c:v>-7.6220719480505732E-3</c:v>
                </c:pt>
                <c:pt idx="33">
                  <c:v>-7.5926045486051277E-3</c:v>
                </c:pt>
                <c:pt idx="34">
                  <c:v>-6.7279540519124218E-3</c:v>
                </c:pt>
                <c:pt idx="35">
                  <c:v>-5.1053031556320188E-3</c:v>
                </c:pt>
                <c:pt idx="36">
                  <c:v>-2.9966331141337839E-3</c:v>
                </c:pt>
                <c:pt idx="37">
                  <c:v>-6.5796694111897166E-4</c:v>
                </c:pt>
                <c:pt idx="38">
                  <c:v>1.7536973541667795E-3</c:v>
                </c:pt>
                <c:pt idx="39">
                  <c:v>4.1588519723115081E-3</c:v>
                </c:pt>
                <c:pt idx="40">
                  <c:v>6.5212919492753634E-3</c:v>
                </c:pt>
                <c:pt idx="41">
                  <c:v>8.8264314301986259E-3</c:v>
                </c:pt>
                <c:pt idx="42">
                  <c:v>1.1069969356872222E-2</c:v>
                </c:pt>
                <c:pt idx="43">
                  <c:v>1.3252246950800791E-2</c:v>
                </c:pt>
                <c:pt idx="44">
                  <c:v>1.5375533161284748E-2</c:v>
                </c:pt>
                <c:pt idx="45">
                  <c:v>1.74427767980996E-2</c:v>
                </c:pt>
                <c:pt idx="46">
                  <c:v>1.9456991178035586E-2</c:v>
                </c:pt>
                <c:pt idx="47">
                  <c:v>2.142095813253158E-2</c:v>
                </c:pt>
                <c:pt idx="48">
                  <c:v>2.3337283376888288E-2</c:v>
                </c:pt>
                <c:pt idx="49">
                  <c:v>2.5208834496505413E-2</c:v>
                </c:pt>
                <c:pt idx="50">
                  <c:v>2.7039502366712015E-2</c:v>
                </c:pt>
                <c:pt idx="51">
                  <c:v>2.8835423938711639E-2</c:v>
                </c:pt>
                <c:pt idx="52">
                  <c:v>3.0607266639935456E-2</c:v>
                </c:pt>
                <c:pt idx="53">
                  <c:v>3.237463853781665E-2</c:v>
                </c:pt>
                <c:pt idx="54">
                  <c:v>3.4174358227815858E-2</c:v>
                </c:pt>
                <c:pt idx="55">
                  <c:v>3.6075568036379756E-2</c:v>
                </c:pt>
                <c:pt idx="56">
                  <c:v>3.8204426991629611E-2</c:v>
                </c:pt>
                <c:pt idx="57">
                  <c:v>4.0769073488150842E-2</c:v>
                </c:pt>
                <c:pt idx="58">
                  <c:v>4.402935287278583E-2</c:v>
                </c:pt>
                <c:pt idx="59">
                  <c:v>4.8132326233550446E-2</c:v>
                </c:pt>
                <c:pt idx="60">
                  <c:v>5.2955021214419196E-2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869-45B5-92B8-9B62FF189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51600"/>
        <c:axId val="1"/>
      </c:scatterChart>
      <c:valAx>
        <c:axId val="796751600"/>
        <c:scaling>
          <c:orientation val="minMax"/>
          <c:max val="40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595658073270014"/>
              <c:y val="0.871232876712328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066485753052916E-2"/>
              <c:y val="0.3808219178082191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51600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0081411126187246"/>
          <c:y val="0.92876712328767119"/>
          <c:w val="0.74491180461329709"/>
          <c:h val="0.9835616438356163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--Quad Residuals</a:t>
            </a:r>
          </a:p>
        </c:rich>
      </c:tx>
      <c:layout>
        <c:manualLayout>
          <c:xMode val="edge"/>
          <c:yMode val="edge"/>
          <c:x val="0.37669433597223106"/>
          <c:y val="3.2786885245901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62615073751738"/>
          <c:y val="0.13388013864022646"/>
          <c:w val="0.85501468153831295"/>
          <c:h val="0.6857941795652418"/>
        </c:manualLayout>
      </c:layout>
      <c:scatterChart>
        <c:scatterStyle val="lineMarker"/>
        <c:varyColors val="0"/>
        <c:ser>
          <c:idx val="3"/>
          <c:order val="0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(5)'!$AC$21:$AC$1002</c:f>
              <c:numCache>
                <c:formatCode>General</c:formatCode>
                <c:ptCount val="982"/>
                <c:pt idx="0">
                  <c:v>-3.086157569367122E-3</c:v>
                </c:pt>
                <c:pt idx="1">
                  <c:v>-3.5478843949986183E-3</c:v>
                </c:pt>
                <c:pt idx="2">
                  <c:v>-6.6044891721149385E-3</c:v>
                </c:pt>
                <c:pt idx="3">
                  <c:v>-1.2753433760262847E-4</c:v>
                </c:pt>
                <c:pt idx="4">
                  <c:v>-2.1102615513922188E-3</c:v>
                </c:pt>
                <c:pt idx="5">
                  <c:v>-4.9428298977136015E-3</c:v>
                </c:pt>
                <c:pt idx="6">
                  <c:v>-1.9652631446827927E-3</c:v>
                </c:pt>
                <c:pt idx="7">
                  <c:v>3.2219841277749866E-3</c:v>
                </c:pt>
                <c:pt idx="8">
                  <c:v>6.2260376870634489E-3</c:v>
                </c:pt>
                <c:pt idx="9">
                  <c:v>-2.411952924721033E-3</c:v>
                </c:pt>
                <c:pt idx="10">
                  <c:v>6.9221891481868027E-3</c:v>
                </c:pt>
                <c:pt idx="11">
                  <c:v>3.4958285948400577E-3</c:v>
                </c:pt>
                <c:pt idx="12">
                  <c:v>3.9355870562599107E-3</c:v>
                </c:pt>
                <c:pt idx="13">
                  <c:v>2.6383243410273106E-3</c:v>
                </c:pt>
                <c:pt idx="14">
                  <c:v>2.1581467025477601E-3</c:v>
                </c:pt>
                <c:pt idx="15">
                  <c:v>2.3950504446905037E-3</c:v>
                </c:pt>
                <c:pt idx="16">
                  <c:v>5.2832573950767217E-3</c:v>
                </c:pt>
                <c:pt idx="17">
                  <c:v>4.1570968147703145E-3</c:v>
                </c:pt>
                <c:pt idx="18">
                  <c:v>-9.026815030176584E-3</c:v>
                </c:pt>
                <c:pt idx="19">
                  <c:v>3.7273817607549374E-3</c:v>
                </c:pt>
                <c:pt idx="20">
                  <c:v>3.5565913991880099E-3</c:v>
                </c:pt>
                <c:pt idx="21">
                  <c:v>4.0752276528841233E-3</c:v>
                </c:pt>
                <c:pt idx="22">
                  <c:v>1.8960165083288186E-3</c:v>
                </c:pt>
                <c:pt idx="23">
                  <c:v>-1.6563041613024271E-3</c:v>
                </c:pt>
                <c:pt idx="24">
                  <c:v>-1.600351107698475E-4</c:v>
                </c:pt>
                <c:pt idx="25">
                  <c:v>2.0382322871143471E-3</c:v>
                </c:pt>
                <c:pt idx="26">
                  <c:v>1.9917418335535023E-3</c:v>
                </c:pt>
                <c:pt idx="27">
                  <c:v>4.3338539946273444E-3</c:v>
                </c:pt>
                <c:pt idx="28">
                  <c:v>2.0478903885884393E-3</c:v>
                </c:pt>
                <c:pt idx="29">
                  <c:v>2.0013994122358714E-3</c:v>
                </c:pt>
                <c:pt idx="30">
                  <c:v>2.7690781805141881E-3</c:v>
                </c:pt>
                <c:pt idx="31">
                  <c:v>1.4224171736184066E-3</c:v>
                </c:pt>
                <c:pt idx="32">
                  <c:v>-3.2923586272192232E-4</c:v>
                </c:pt>
                <c:pt idx="33">
                  <c:v>-1.2923586049838967E-4</c:v>
                </c:pt>
                <c:pt idx="34">
                  <c:v>-3.0277921944432684E-5</c:v>
                </c:pt>
                <c:pt idx="35">
                  <c:v>-1.7426171052972381E-4</c:v>
                </c:pt>
                <c:pt idx="36">
                  <c:v>-8.0178448310217615E-4</c:v>
                </c:pt>
                <c:pt idx="37">
                  <c:v>1.0239710349570878E-3</c:v>
                </c:pt>
                <c:pt idx="38">
                  <c:v>7.189496805887173E-4</c:v>
                </c:pt>
                <c:pt idx="39">
                  <c:v>-2.6990284144406962E-3</c:v>
                </c:pt>
                <c:pt idx="40">
                  <c:v>1.0667177992511323E-4</c:v>
                </c:pt>
                <c:pt idx="41">
                  <c:v>-1.6724609206133917E-3</c:v>
                </c:pt>
                <c:pt idx="42">
                  <c:v>-2.4726875920295793E-3</c:v>
                </c:pt>
                <c:pt idx="43">
                  <c:v>3.4023769325090825E-4</c:v>
                </c:pt>
                <c:pt idx="44">
                  <c:v>-5.4462180465366661E-3</c:v>
                </c:pt>
                <c:pt idx="45">
                  <c:v>-5.382294960415146E-3</c:v>
                </c:pt>
                <c:pt idx="46">
                  <c:v>-2.2527412671380018E-3</c:v>
                </c:pt>
                <c:pt idx="47">
                  <c:v>-2.7781839293075997E-3</c:v>
                </c:pt>
                <c:pt idx="48">
                  <c:v>-4.9537608644201064E-3</c:v>
                </c:pt>
                <c:pt idx="49">
                  <c:v>-9.3643539903361106E-4</c:v>
                </c:pt>
                <c:pt idx="50">
                  <c:v>-9.7251019496352731E-4</c:v>
                </c:pt>
                <c:pt idx="51">
                  <c:v>-6.50231490703361E-4</c:v>
                </c:pt>
                <c:pt idx="52">
                  <c:v>-2.3417172021951635E-3</c:v>
                </c:pt>
                <c:pt idx="53">
                  <c:v>-2.0474970685160077E-3</c:v>
                </c:pt>
                <c:pt idx="54">
                  <c:v>-4.5178464457039519E-3</c:v>
                </c:pt>
                <c:pt idx="55">
                  <c:v>-2.7409544482802292E-3</c:v>
                </c:pt>
                <c:pt idx="56">
                  <c:v>-2.5707503258189518E-3</c:v>
                </c:pt>
                <c:pt idx="57">
                  <c:v>-3.8186457397378776E-3</c:v>
                </c:pt>
                <c:pt idx="58">
                  <c:v>-5.1118922345848999E-4</c:v>
                </c:pt>
                <c:pt idx="59">
                  <c:v>-1.6654589211938867E-3</c:v>
                </c:pt>
                <c:pt idx="60">
                  <c:v>-1.7545207462998577E-3</c:v>
                </c:pt>
                <c:pt idx="61">
                  <c:v>-2.1326459026729805E-3</c:v>
                </c:pt>
                <c:pt idx="62">
                  <c:v>-2.6471035204283025E-3</c:v>
                </c:pt>
                <c:pt idx="63">
                  <c:v>-8.6323078649539614E-4</c:v>
                </c:pt>
                <c:pt idx="64">
                  <c:v>4.1423342967968069E-4</c:v>
                </c:pt>
                <c:pt idx="65">
                  <c:v>-4.9678927808741169E-4</c:v>
                </c:pt>
                <c:pt idx="66">
                  <c:v>-3.7302887070457674E-3</c:v>
                </c:pt>
                <c:pt idx="67">
                  <c:v>-2.5561850362530586E-3</c:v>
                </c:pt>
                <c:pt idx="68">
                  <c:v>-4.5891930873611791E-3</c:v>
                </c:pt>
                <c:pt idx="69">
                  <c:v>-9.1087362197300736E-4</c:v>
                </c:pt>
                <c:pt idx="70">
                  <c:v>-4.725568295048943E-4</c:v>
                </c:pt>
                <c:pt idx="71">
                  <c:v>-9.4440974670227662E-4</c:v>
                </c:pt>
                <c:pt idx="72">
                  <c:v>-3.1994976030855493E-3</c:v>
                </c:pt>
                <c:pt idx="73">
                  <c:v>-1.2494976050529683E-3</c:v>
                </c:pt>
                <c:pt idx="74">
                  <c:v>-3.7389313481677039E-3</c:v>
                </c:pt>
                <c:pt idx="75">
                  <c:v>1.4143717967777525E-3</c:v>
                </c:pt>
                <c:pt idx="76">
                  <c:v>-3.7507205921091802E-4</c:v>
                </c:pt>
                <c:pt idx="77">
                  <c:v>-1.7224330984321884E-3</c:v>
                </c:pt>
                <c:pt idx="78">
                  <c:v>9.9398870511191451E-5</c:v>
                </c:pt>
                <c:pt idx="79">
                  <c:v>-1.5900655525500351E-3</c:v>
                </c:pt>
                <c:pt idx="80">
                  <c:v>-3.7110371569570311E-3</c:v>
                </c:pt>
                <c:pt idx="81">
                  <c:v>-2.9865922929020461E-4</c:v>
                </c:pt>
                <c:pt idx="82">
                  <c:v>-2.586592303006896E-4</c:v>
                </c:pt>
                <c:pt idx="83">
                  <c:v>-2.2844224907404564E-3</c:v>
                </c:pt>
                <c:pt idx="84">
                  <c:v>-9.457589401489358E-4</c:v>
                </c:pt>
                <c:pt idx="85">
                  <c:v>-6.5168695638130603E-4</c:v>
                </c:pt>
                <c:pt idx="86">
                  <c:v>-1.4472575302019314E-3</c:v>
                </c:pt>
                <c:pt idx="87">
                  <c:v>5.1198855579984159E-5</c:v>
                </c:pt>
                <c:pt idx="88">
                  <c:v>7.0490491402729061E-4</c:v>
                </c:pt>
                <c:pt idx="89">
                  <c:v>1.7669913538534004E-3</c:v>
                </c:pt>
                <c:pt idx="90">
                  <c:v>4.2682265060528524E-4</c:v>
                </c:pt>
                <c:pt idx="91">
                  <c:v>-4.1760238788823845E-5</c:v>
                </c:pt>
                <c:pt idx="92">
                  <c:v>3.0844885999928295E-4</c:v>
                </c:pt>
                <c:pt idx="93">
                  <c:v>-8.952735527700123E-4</c:v>
                </c:pt>
                <c:pt idx="94">
                  <c:v>9.0667530296931198E-4</c:v>
                </c:pt>
                <c:pt idx="95">
                  <c:v>-4.7902362538197046E-3</c:v>
                </c:pt>
                <c:pt idx="96">
                  <c:v>4.6644924426185452E-4</c:v>
                </c:pt>
                <c:pt idx="97">
                  <c:v>-2.5297651665040499E-4</c:v>
                </c:pt>
                <c:pt idx="98">
                  <c:v>-1.6780054732543903E-3</c:v>
                </c:pt>
                <c:pt idx="99">
                  <c:v>-1.5780054757806028E-3</c:v>
                </c:pt>
                <c:pt idx="100">
                  <c:v>-1.5780054757806028E-3</c:v>
                </c:pt>
                <c:pt idx="101">
                  <c:v>-7.0314394554794879E-4</c:v>
                </c:pt>
                <c:pt idx="102">
                  <c:v>3.3550859002878797E-4</c:v>
                </c:pt>
                <c:pt idx="103">
                  <c:v>-6.9976450280145874E-4</c:v>
                </c:pt>
                <c:pt idx="104">
                  <c:v>4.2014723261261933E-4</c:v>
                </c:pt>
                <c:pt idx="105">
                  <c:v>2.8371517752991682E-3</c:v>
                </c:pt>
                <c:pt idx="106">
                  <c:v>9.7336929301043706E-4</c:v>
                </c:pt>
                <c:pt idx="107">
                  <c:v>2.083185462036799E-3</c:v>
                </c:pt>
                <c:pt idx="108">
                  <c:v>-2.2358574061556724E-4</c:v>
                </c:pt>
                <c:pt idx="109">
                  <c:v>2.1803213624336099E-3</c:v>
                </c:pt>
                <c:pt idx="110">
                  <c:v>-5.6722972265475791E-4</c:v>
                </c:pt>
                <c:pt idx="111">
                  <c:v>1.6018828674507213E-3</c:v>
                </c:pt>
                <c:pt idx="112">
                  <c:v>2.2018828668453616E-3</c:v>
                </c:pt>
                <c:pt idx="113">
                  <c:v>2.6274006594557281E-3</c:v>
                </c:pt>
                <c:pt idx="114">
                  <c:v>-9.9911091928980844E-4</c:v>
                </c:pt>
                <c:pt idx="115">
                  <c:v>2.1653176883954656E-3</c:v>
                </c:pt>
                <c:pt idx="116">
                  <c:v>-4.190101250352643E-3</c:v>
                </c:pt>
                <c:pt idx="117">
                  <c:v>-1.2288616843066091E-4</c:v>
                </c:pt>
                <c:pt idx="118">
                  <c:v>-4.3328601808259593E-4</c:v>
                </c:pt>
                <c:pt idx="119">
                  <c:v>1.667139813120444E-4</c:v>
                </c:pt>
                <c:pt idx="120">
                  <c:v>2.0187696647422371E-4</c:v>
                </c:pt>
                <c:pt idx="121">
                  <c:v>-5.6865053481548744E-4</c:v>
                </c:pt>
                <c:pt idx="122">
                  <c:v>1.7128225389251989E-3</c:v>
                </c:pt>
                <c:pt idx="123">
                  <c:v>4.4652182520114325E-3</c:v>
                </c:pt>
                <c:pt idx="124">
                  <c:v>-3.9344788023566168E-3</c:v>
                </c:pt>
                <c:pt idx="125">
                  <c:v>-7.3447880315988257E-4</c:v>
                </c:pt>
                <c:pt idx="126">
                  <c:v>-1.9188202632445112E-3</c:v>
                </c:pt>
                <c:pt idx="127">
                  <c:v>-5.2823042946462118E-4</c:v>
                </c:pt>
                <c:pt idx="128">
                  <c:v>-1.4180132200671269E-3</c:v>
                </c:pt>
                <c:pt idx="129">
                  <c:v>-1.4060454915737208E-3</c:v>
                </c:pt>
                <c:pt idx="130">
                  <c:v>1.4692231979610976E-3</c:v>
                </c:pt>
                <c:pt idx="131">
                  <c:v>3.167819129104868E-3</c:v>
                </c:pt>
                <c:pt idx="132">
                  <c:v>4.303031510784816E-3</c:v>
                </c:pt>
                <c:pt idx="133">
                  <c:v>2.2678437349561015E-3</c:v>
                </c:pt>
                <c:pt idx="134">
                  <c:v>2.4880598436375911E-3</c:v>
                </c:pt>
                <c:pt idx="135">
                  <c:v>4.6578893499801821E-3</c:v>
                </c:pt>
                <c:pt idx="136">
                  <c:v>2.4667919157446844E-3</c:v>
                </c:pt>
                <c:pt idx="137">
                  <c:v>8.4806089436000043E-4</c:v>
                </c:pt>
                <c:pt idx="138">
                  <c:v>2.8772010194180742E-4</c:v>
                </c:pt>
                <c:pt idx="139">
                  <c:v>1.4483620833917327E-3</c:v>
                </c:pt>
                <c:pt idx="140">
                  <c:v>1.8104024431892796E-3</c:v>
                </c:pt>
                <c:pt idx="141">
                  <c:v>1.5070566166507093E-3</c:v>
                </c:pt>
                <c:pt idx="142">
                  <c:v>1.6797669171538937E-3</c:v>
                </c:pt>
                <c:pt idx="143">
                  <c:v>3.9827890303743979E-3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41-42DE-BC41-BC17754C4A85}"/>
            </c:ext>
          </c:extLst>
        </c:ser>
        <c:ser>
          <c:idx val="8"/>
          <c:order val="1"/>
          <c:tx>
            <c:strRef>
              <c:f>'A (5)'!$P$20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(5)'!$AW$2:$AW$77</c:f>
              <c:numCache>
                <c:formatCode>General</c:formatCode>
                <c:ptCount val="76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</c:numCache>
            </c:numRef>
          </c:xVal>
          <c:yVal>
            <c:numRef>
              <c:f>'A (5)'!$AZ$2:$AZ$77</c:f>
              <c:numCache>
                <c:formatCode>General</c:formatCode>
                <c:ptCount val="76"/>
                <c:pt idx="0">
                  <c:v>3.2826719528091484E-3</c:v>
                </c:pt>
                <c:pt idx="1">
                  <c:v>2.4430235192506849E-3</c:v>
                </c:pt>
                <c:pt idx="2">
                  <c:v>1.4502492445293556E-3</c:v>
                </c:pt>
                <c:pt idx="3">
                  <c:v>3.2025173370253321E-4</c:v>
                </c:pt>
                <c:pt idx="4">
                  <c:v>-9.1723746143780084E-4</c:v>
                </c:pt>
                <c:pt idx="5">
                  <c:v>-2.2062644411465766E-3</c:v>
                </c:pt>
                <c:pt idx="6">
                  <c:v>-3.4432160357442025E-3</c:v>
                </c:pt>
                <c:pt idx="7">
                  <c:v>-4.4489662476654172E-3</c:v>
                </c:pt>
                <c:pt idx="8">
                  <c:v>-4.9700665154417904E-3</c:v>
                </c:pt>
                <c:pt idx="9">
                  <c:v>-4.7963743440093557E-3</c:v>
                </c:pt>
                <c:pt idx="10">
                  <c:v>-3.9570880554625357E-3</c:v>
                </c:pt>
                <c:pt idx="11">
                  <c:v>-2.7067906083050276E-3</c:v>
                </c:pt>
                <c:pt idx="12">
                  <c:v>-1.3146444106108301E-3</c:v>
                </c:pt>
                <c:pt idx="13">
                  <c:v>4.5812701014718572E-5</c:v>
                </c:pt>
                <c:pt idx="14">
                  <c:v>1.2846348084237604E-3</c:v>
                </c:pt>
                <c:pt idx="15">
                  <c:v>2.3601848687483753E-3</c:v>
                </c:pt>
                <c:pt idx="16">
                  <c:v>3.2552365908495341E-3</c:v>
                </c:pt>
                <c:pt idx="17">
                  <c:v>3.9642583814805208E-3</c:v>
                </c:pt>
                <c:pt idx="18">
                  <c:v>4.4870552006577155E-3</c:v>
                </c:pt>
                <c:pt idx="19">
                  <c:v>4.8256847872750535E-3</c:v>
                </c:pt>
                <c:pt idx="20">
                  <c:v>4.9830349218195945E-3</c:v>
                </c:pt>
                <c:pt idx="21">
                  <c:v>4.9621369604251299E-3</c:v>
                </c:pt>
                <c:pt idx="22">
                  <c:v>4.7658187208256646E-3</c:v>
                </c:pt>
                <c:pt idx="23">
                  <c:v>4.3966947071215198E-3</c:v>
                </c:pt>
                <c:pt idx="24">
                  <c:v>3.8575433192098996E-3</c:v>
                </c:pt>
                <c:pt idx="25">
                  <c:v>3.1520141276883021E-3</c:v>
                </c:pt>
                <c:pt idx="26">
                  <c:v>2.2857442845586012E-3</c:v>
                </c:pt>
                <c:pt idx="27">
                  <c:v>1.2684010865988923E-3</c:v>
                </c:pt>
                <c:pt idx="28">
                  <c:v>1.1763677976921378E-4</c:v>
                </c:pt>
                <c:pt idx="29">
                  <c:v>-1.1334644251169187E-3</c:v>
                </c:pt>
                <c:pt idx="30">
                  <c:v>-2.4226859172866801E-3</c:v>
                </c:pt>
                <c:pt idx="31">
                  <c:v>-3.6355708139010488E-3</c:v>
                </c:pt>
                <c:pt idx="32">
                  <c:v>-4.5784213399189281E-3</c:v>
                </c:pt>
                <c:pt idx="33">
                  <c:v>-4.9925070473713718E-3</c:v>
                </c:pt>
                <c:pt idx="34">
                  <c:v>-4.6961314651563588E-3</c:v>
                </c:pt>
                <c:pt idx="35">
                  <c:v>-3.7664772909334538E-3</c:v>
                </c:pt>
                <c:pt idx="36">
                  <c:v>-2.4755257790725206E-3</c:v>
                </c:pt>
                <c:pt idx="37">
                  <c:v>-1.0792999432748139E-3</c:v>
                </c:pt>
                <c:pt idx="38">
                  <c:v>2.6520220721402727E-4</c:v>
                </c:pt>
                <c:pt idx="39">
                  <c:v>1.4784728729820421E-3</c:v>
                </c:pt>
                <c:pt idx="40">
                  <c:v>2.5243070899893783E-3</c:v>
                </c:pt>
                <c:pt idx="41">
                  <c:v>3.3881190033763185E-3</c:v>
                </c:pt>
                <c:pt idx="42">
                  <c:v>4.0656075549337888E-3</c:v>
                </c:pt>
                <c:pt idx="43">
                  <c:v>4.5571139661664253E-3</c:v>
                </c:pt>
                <c:pt idx="44">
                  <c:v>4.8649071863746483E-3</c:v>
                </c:pt>
                <c:pt idx="45">
                  <c:v>4.9919360253339621E-3</c:v>
                </c:pt>
                <c:pt idx="46">
                  <c:v>4.9412137998346055E-3</c:v>
                </c:pt>
                <c:pt idx="47">
                  <c:v>4.7155223413154514E-3</c:v>
                </c:pt>
                <c:pt idx="48">
                  <c:v>4.3174673650772108E-3</c:v>
                </c:pt>
                <c:pt idx="49">
                  <c:v>3.7499164565195785E-3</c:v>
                </c:pt>
                <c:pt idx="50">
                  <c:v>3.0167604909716195E-3</c:v>
                </c:pt>
                <c:pt idx="51">
                  <c:v>2.1241364196368799E-3</c:v>
                </c:pt>
                <c:pt idx="52">
                  <c:v>1.0827116699465291E-3</c:v>
                </c:pt>
                <c:pt idx="53">
                  <c:v>-8.7905690666255083E-5</c:v>
                </c:pt>
                <c:pt idx="54">
                  <c:v>-1.3508970667408231E-3</c:v>
                </c:pt>
                <c:pt idx="55">
                  <c:v>-2.6371201318305042E-3</c:v>
                </c:pt>
                <c:pt idx="56">
                  <c:v>-3.8204158578140335E-3</c:v>
                </c:pt>
                <c:pt idx="57">
                  <c:v>-4.6926458501059956E-3</c:v>
                </c:pt>
                <c:pt idx="58">
                  <c:v>-4.993964761863999E-3</c:v>
                </c:pt>
                <c:pt idx="59">
                  <c:v>-4.5773115050721791E-3</c:v>
                </c:pt>
                <c:pt idx="60">
                  <c:v>-3.5656584357560352E-3</c:v>
                </c:pt>
                <c:pt idx="61">
                  <c:v>-2.2415160655244459E-3</c:v>
                </c:pt>
                <c:pt idx="62">
                  <c:v>-8.456101366454338E-4</c:v>
                </c:pt>
                <c:pt idx="63">
                  <c:v>4.8075143267679784E-4</c:v>
                </c:pt>
                <c:pt idx="64">
                  <c:v>1.6674859979428534E-3</c:v>
                </c:pt>
                <c:pt idx="65">
                  <c:v>2.6832127887897851E-3</c:v>
                </c:pt>
                <c:pt idx="66">
                  <c:v>3.5156744088311064E-3</c:v>
                </c:pt>
                <c:pt idx="67">
                  <c:v>4.1616453171103599E-3</c:v>
                </c:pt>
                <c:pt idx="68">
                  <c:v>4.621928693283219E-3</c:v>
                </c:pt>
                <c:pt idx="69">
                  <c:v>4.8989710316113448E-3</c:v>
                </c:pt>
                <c:pt idx="70">
                  <c:v>4.9957652823421966E-3</c:v>
                </c:pt>
                <c:pt idx="71">
                  <c:v>4.9152980655462423E-3</c:v>
                </c:pt>
                <c:pt idx="72">
                  <c:v>4.6603066985520481E-3</c:v>
                </c:pt>
                <c:pt idx="73">
                  <c:v>4.2334008587113286E-3</c:v>
                </c:pt>
                <c:pt idx="74">
                  <c:v>3.6375588279040404E-3</c:v>
                </c:pt>
                <c:pt idx="75">
                  <c:v>2.8769462631302979E-3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41-42DE-BC41-BC17754C4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51928"/>
        <c:axId val="1"/>
      </c:scatterChart>
      <c:valAx>
        <c:axId val="796751928"/>
        <c:scaling>
          <c:orientation val="minMax"/>
          <c:max val="45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523106359672523"/>
              <c:y val="0.87158699424866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035230352303523E-2"/>
              <c:y val="0.3797825681625862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5192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39295449857385711"/>
          <c:y val="0.92896433027838732"/>
          <c:w val="0.55149122619835123"/>
          <c:h val="0.9836094258709464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Diagr.</a:t>
            </a:r>
          </a:p>
        </c:rich>
      </c:tx>
      <c:layout>
        <c:manualLayout>
          <c:xMode val="edge"/>
          <c:yMode val="edge"/>
          <c:x val="0.3997295663245346"/>
          <c:y val="3.2786885245901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62615073751738"/>
          <c:y val="0.13388013864022646"/>
          <c:w val="0.85501468153831295"/>
          <c:h val="0.685794179565241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(5)'!$H$21:$H$1002</c:f>
              <c:numCache>
                <c:formatCode>General</c:formatCode>
                <c:ptCount val="982"/>
                <c:pt idx="0">
                  <c:v>3.8990400000329828E-2</c:v>
                </c:pt>
                <c:pt idx="1">
                  <c:v>3.8124400001834147E-2</c:v>
                </c:pt>
                <c:pt idx="2">
                  <c:v>3.5003950000827899E-2</c:v>
                </c:pt>
                <c:pt idx="3">
                  <c:v>2.9897299998992821E-2</c:v>
                </c:pt>
                <c:pt idx="4">
                  <c:v>1.9314450000820216E-2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69-4594-8590-5F5FE4B4F2C4}"/>
            </c:ext>
          </c:extLst>
        </c:ser>
        <c:ser>
          <c:idx val="1"/>
          <c:order val="1"/>
          <c:tx>
            <c:strRef>
              <c:f>'A (5)'!$I$20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(5)'!$I$21:$I$1002</c:f>
              <c:numCache>
                <c:formatCode>General</c:formatCode>
                <c:ptCount val="9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69-4594-8590-5F5FE4B4F2C4}"/>
            </c:ext>
          </c:extLst>
        </c:ser>
        <c:ser>
          <c:idx val="2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(5)'!$J$21:$J$1002</c:f>
              <c:numCache>
                <c:formatCode>General</c:formatCode>
                <c:ptCount val="982"/>
                <c:pt idx="5">
                  <c:v>-4.1482000015093945E-3</c:v>
                </c:pt>
                <c:pt idx="6">
                  <c:v>-1.9173999971826561E-3</c:v>
                </c:pt>
                <c:pt idx="7">
                  <c:v>2.7037999971071258E-3</c:v>
                </c:pt>
                <c:pt idx="8">
                  <c:v>5.2076499996474013E-3</c:v>
                </c:pt>
                <c:pt idx="9">
                  <c:v>-3.7776500030304305E-3</c:v>
                </c:pt>
                <c:pt idx="10">
                  <c:v>5.502749998413492E-3</c:v>
                </c:pt>
                <c:pt idx="11">
                  <c:v>1.6483500003232621E-3</c:v>
                </c:pt>
                <c:pt idx="12">
                  <c:v>1.6704000008758157E-3</c:v>
                </c:pt>
                <c:pt idx="13">
                  <c:v>-1.3475000014295802E-4</c:v>
                </c:pt>
                <c:pt idx="14">
                  <c:v>-6.158499963930808E-4</c:v>
                </c:pt>
                <c:pt idx="15">
                  <c:v>-3.9455000660382211E-4</c:v>
                </c:pt>
                <c:pt idx="16">
                  <c:v>2.4849999972502701E-3</c:v>
                </c:pt>
                <c:pt idx="17">
                  <c:v>1.0355499980505556E-3</c:v>
                </c:pt>
                <c:pt idx="18">
                  <c:v>-1.234324999677483E-2</c:v>
                </c:pt>
                <c:pt idx="19">
                  <c:v>1.6967500414466485E-4</c:v>
                </c:pt>
                <c:pt idx="20">
                  <c:v>0</c:v>
                </c:pt>
                <c:pt idx="21">
                  <c:v>5.1890000031562522E-4</c:v>
                </c:pt>
                <c:pt idx="22">
                  <c:v>7.0316500059561804E-3</c:v>
                </c:pt>
                <c:pt idx="23">
                  <c:v>1.650547499593813E-2</c:v>
                </c:pt>
                <c:pt idx="24">
                  <c:v>1.8016900001384784E-2</c:v>
                </c:pt>
                <c:pt idx="25">
                  <c:v>2.2101299997302704E-2</c:v>
                </c:pt>
                <c:pt idx="26">
                  <c:v>2.2056024994526524E-2</c:v>
                </c:pt>
                <c:pt idx="27">
                  <c:v>2.4412724997091573E-2</c:v>
                </c:pt>
                <c:pt idx="28">
                  <c:v>2.2131625002657529E-2</c:v>
                </c:pt>
                <c:pt idx="29">
                  <c:v>2.2086350007157307E-2</c:v>
                </c:pt>
                <c:pt idx="32">
                  <c:v>2.8649774998484645E-2</c:v>
                </c:pt>
                <c:pt idx="33">
                  <c:v>2.8849775000708178E-2</c:v>
                </c:pt>
                <c:pt idx="34">
                  <c:v>2.8991525003220886E-2</c:v>
                </c:pt>
                <c:pt idx="37">
                  <c:v>3.0264449997048359E-2</c:v>
                </c:pt>
                <c:pt idx="38">
                  <c:v>3.013144999567885E-2</c:v>
                </c:pt>
                <c:pt idx="40">
                  <c:v>3.2671300003130455E-2</c:v>
                </c:pt>
                <c:pt idx="41">
                  <c:v>3.6151250002149027E-2</c:v>
                </c:pt>
                <c:pt idx="42">
                  <c:v>3.7292900000466034E-2</c:v>
                </c:pt>
                <c:pt idx="43">
                  <c:v>4.0703350001422223E-2</c:v>
                </c:pt>
                <c:pt idx="44">
                  <c:v>4.2209000006550923E-2</c:v>
                </c:pt>
                <c:pt idx="45">
                  <c:v>4.4543600000906736E-2</c:v>
                </c:pt>
                <c:pt idx="50">
                  <c:v>5.5755574998329394E-2</c:v>
                </c:pt>
                <c:pt idx="51">
                  <c:v>5.6093375002092216E-2</c:v>
                </c:pt>
                <c:pt idx="58">
                  <c:v>5.9321075001207646E-2</c:v>
                </c:pt>
                <c:pt idx="61">
                  <c:v>5.7793149993813131E-2</c:v>
                </c:pt>
                <c:pt idx="62">
                  <c:v>5.7304574998852331E-2</c:v>
                </c:pt>
                <c:pt idx="64">
                  <c:v>6.3422400002309587E-2</c:v>
                </c:pt>
                <c:pt idx="65">
                  <c:v>6.2692925006558653E-2</c:v>
                </c:pt>
                <c:pt idx="66">
                  <c:v>5.9815074993821327E-2</c:v>
                </c:pt>
                <c:pt idx="73">
                  <c:v>6.4726399999926798E-2</c:v>
                </c:pt>
                <c:pt idx="85">
                  <c:v>6.8665524995594751E-2</c:v>
                </c:pt>
                <c:pt idx="86">
                  <c:v>6.7914749997726176E-2</c:v>
                </c:pt>
                <c:pt idx="87">
                  <c:v>6.9494299998041242E-2</c:v>
                </c:pt>
                <c:pt idx="88">
                  <c:v>7.0357350006815977E-2</c:v>
                </c:pt>
                <c:pt idx="142">
                  <c:v>9.970982500090031E-2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B69-4594-8590-5F5FE4B4F2C4}"/>
            </c:ext>
          </c:extLst>
        </c:ser>
        <c:ser>
          <c:idx val="3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(5)'!$K$21:$K$1002</c:f>
              <c:numCache>
                <c:formatCode>General</c:formatCode>
                <c:ptCount val="982"/>
                <c:pt idx="30">
                  <c:v>2.9947049995826092E-2</c:v>
                </c:pt>
                <c:pt idx="31">
                  <c:v>2.8601774996786844E-2</c:v>
                </c:pt>
                <c:pt idx="35">
                  <c:v>2.9001825001614634E-2</c:v>
                </c:pt>
                <c:pt idx="36">
                  <c:v>2.8405774995917454E-2</c:v>
                </c:pt>
                <c:pt idx="39">
                  <c:v>2.7720049998606555E-2</c:v>
                </c:pt>
                <c:pt idx="46">
                  <c:v>4.8325699994165916E-2</c:v>
                </c:pt>
                <c:pt idx="47">
                  <c:v>5.0419836239598226E-2</c:v>
                </c:pt>
                <c:pt idx="48">
                  <c:v>4.8553399996308144E-2</c:v>
                </c:pt>
                <c:pt idx="49">
                  <c:v>5.5781949995434843E-2</c:v>
                </c:pt>
                <c:pt idx="52">
                  <c:v>5.5213700004969724E-2</c:v>
                </c:pt>
                <c:pt idx="53">
                  <c:v>5.5574350000824779E-2</c:v>
                </c:pt>
                <c:pt idx="54">
                  <c:v>5.4622049996396527E-2</c:v>
                </c:pt>
                <c:pt idx="55">
                  <c:v>5.6454350000421982E-2</c:v>
                </c:pt>
                <c:pt idx="56">
                  <c:v>5.7160100004693959E-2</c:v>
                </c:pt>
                <c:pt idx="57">
                  <c:v>5.5971850000787526E-2</c:v>
                </c:pt>
                <c:pt idx="59">
                  <c:v>5.8236450000549667E-2</c:v>
                </c:pt>
                <c:pt idx="60">
                  <c:v>5.8155350001470651E-2</c:v>
                </c:pt>
                <c:pt idx="63">
                  <c:v>6.1482049997721333E-2</c:v>
                </c:pt>
                <c:pt idx="67">
                  <c:v>6.1007600001175888E-2</c:v>
                </c:pt>
                <c:pt idx="68">
                  <c:v>6.0415100000682287E-2</c:v>
                </c:pt>
                <c:pt idx="69">
                  <c:v>6.4271450006344821E-2</c:v>
                </c:pt>
                <c:pt idx="70">
                  <c:v>6.5170400004717521E-2</c:v>
                </c:pt>
                <c:pt idx="71">
                  <c:v>6.499607500154525E-2</c:v>
                </c:pt>
                <c:pt idx="72">
                  <c:v>6.2776400001894217E-2</c:v>
                </c:pt>
                <c:pt idx="74">
                  <c:v>6.2245300003269222E-2</c:v>
                </c:pt>
                <c:pt idx="75">
                  <c:v>6.7559125003754161E-2</c:v>
                </c:pt>
                <c:pt idx="76">
                  <c:v>6.5778024996689055E-2</c:v>
                </c:pt>
                <c:pt idx="77">
                  <c:v>6.4432749997649807E-2</c:v>
                </c:pt>
                <c:pt idx="78">
                  <c:v>6.6588749999937136E-2</c:v>
                </c:pt>
                <c:pt idx="79">
                  <c:v>6.4907650004897732E-2</c:v>
                </c:pt>
                <c:pt idx="80">
                  <c:v>6.292895000660792E-2</c:v>
                </c:pt>
                <c:pt idx="81">
                  <c:v>6.8692599998030346E-2</c:v>
                </c:pt>
                <c:pt idx="82">
                  <c:v>6.8732599997019861E-2</c:v>
                </c:pt>
                <c:pt idx="83">
                  <c:v>6.6800500004319474E-2</c:v>
                </c:pt>
                <c:pt idx="84">
                  <c:v>6.8335199997818563E-2</c:v>
                </c:pt>
                <c:pt idx="89">
                  <c:v>7.1470750001026317E-2</c:v>
                </c:pt>
                <c:pt idx="90">
                  <c:v>7.0378849995904602E-2</c:v>
                </c:pt>
                <c:pt idx="91">
                  <c:v>7.2028799993859138E-2</c:v>
                </c:pt>
                <c:pt idx="92">
                  <c:v>7.2831600002245978E-2</c:v>
                </c:pt>
                <c:pt idx="93">
                  <c:v>7.1941999995033257E-2</c:v>
                </c:pt>
                <c:pt idx="94">
                  <c:v>7.3848799998813774E-2</c:v>
                </c:pt>
                <c:pt idx="95">
                  <c:v>6.8326799999340437E-2</c:v>
                </c:pt>
                <c:pt idx="96">
                  <c:v>7.3684150003828108E-2</c:v>
                </c:pt>
                <c:pt idx="97">
                  <c:v>7.5703149996115826E-2</c:v>
                </c:pt>
                <c:pt idx="98">
                  <c:v>7.4300399995991029E-2</c:v>
                </c:pt>
                <c:pt idx="99">
                  <c:v>7.4400399993464816E-2</c:v>
                </c:pt>
                <c:pt idx="100">
                  <c:v>7.4400399993464816E-2</c:v>
                </c:pt>
                <c:pt idx="101">
                  <c:v>7.5359949994890485E-2</c:v>
                </c:pt>
                <c:pt idx="102">
                  <c:v>7.6818249995994847E-2</c:v>
                </c:pt>
                <c:pt idx="103">
                  <c:v>7.584109999879729E-2</c:v>
                </c:pt>
                <c:pt idx="104">
                  <c:v>7.6978900004178286E-2</c:v>
                </c:pt>
                <c:pt idx="105">
                  <c:v>7.9861700003675651E-2</c:v>
                </c:pt>
                <c:pt idx="106">
                  <c:v>8.0042550005600788E-2</c:v>
                </c:pt>
                <c:pt idx="107">
                  <c:v>8.1161449998035096E-2</c:v>
                </c:pt>
                <c:pt idx="108">
                  <c:v>7.8940999999758787E-2</c:v>
                </c:pt>
                <c:pt idx="109">
                  <c:v>8.1626899998809677E-2</c:v>
                </c:pt>
                <c:pt idx="110">
                  <c:v>7.8881624998757616E-2</c:v>
                </c:pt>
                <c:pt idx="111">
                  <c:v>8.1198749998293351E-2</c:v>
                </c:pt>
                <c:pt idx="112">
                  <c:v>8.1798749997687992E-2</c:v>
                </c:pt>
                <c:pt idx="113">
                  <c:v>8.2611999998334795E-2</c:v>
                </c:pt>
                <c:pt idx="114">
                  <c:v>7.9589399996621069E-2</c:v>
                </c:pt>
                <c:pt idx="115">
                  <c:v>8.4527649996744003E-2</c:v>
                </c:pt>
                <c:pt idx="116">
                  <c:v>7.879395000054501E-2</c:v>
                </c:pt>
                <c:pt idx="117">
                  <c:v>8.2926250004675239E-2</c:v>
                </c:pt>
                <c:pt idx="118">
                  <c:v>8.2625149996601976E-2</c:v>
                </c:pt>
                <c:pt idx="119">
                  <c:v>8.3225149995996617E-2</c:v>
                </c:pt>
                <c:pt idx="120">
                  <c:v>8.3371949993306771E-2</c:v>
                </c:pt>
                <c:pt idx="121">
                  <c:v>8.2727100001648068E-2</c:v>
                </c:pt>
                <c:pt idx="122">
                  <c:v>8.5087750005186535E-2</c:v>
                </c:pt>
                <c:pt idx="123">
                  <c:v>8.7842474997160025E-2</c:v>
                </c:pt>
                <c:pt idx="124">
                  <c:v>7.9491700002108701E-2</c:v>
                </c:pt>
                <c:pt idx="125">
                  <c:v>8.2691700001305435E-2</c:v>
                </c:pt>
                <c:pt idx="126">
                  <c:v>8.1766174997028429E-2</c:v>
                </c:pt>
                <c:pt idx="127">
                  <c:v>8.5470300000451971E-2</c:v>
                </c:pt>
                <c:pt idx="128">
                  <c:v>8.4911800004192628E-2</c:v>
                </c:pt>
                <c:pt idx="129">
                  <c:v>8.5217699997883756E-2</c:v>
                </c:pt>
                <c:pt idx="130">
                  <c:v>8.8168900001619477E-2</c:v>
                </c:pt>
                <c:pt idx="131">
                  <c:v>9.0321374998893589E-2</c:v>
                </c:pt>
                <c:pt idx="132">
                  <c:v>9.1644650005036965E-2</c:v>
                </c:pt>
                <c:pt idx="133">
                  <c:v>9.2202375002671033E-2</c:v>
                </c:pt>
                <c:pt idx="134">
                  <c:v>9.3041975007508881E-2</c:v>
                </c:pt>
                <c:pt idx="135">
                  <c:v>9.5274824998341501E-2</c:v>
                </c:pt>
                <c:pt idx="136">
                  <c:v>9.3188000006193761E-2</c:v>
                </c:pt>
                <c:pt idx="137">
                  <c:v>9.1972349997377023E-2</c:v>
                </c:pt>
                <c:pt idx="138">
                  <c:v>9.4208299997262657E-2</c:v>
                </c:pt>
                <c:pt idx="139">
                  <c:v>9.5917250000638887E-2</c:v>
                </c:pt>
                <c:pt idx="140">
                  <c:v>9.6457450003072154E-2</c:v>
                </c:pt>
                <c:pt idx="141">
                  <c:v>9.6481150001636706E-2</c:v>
                </c:pt>
                <c:pt idx="143">
                  <c:v>0.10264579999784473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B69-4594-8590-5F5FE4B4F2C4}"/>
            </c:ext>
          </c:extLst>
        </c:ser>
        <c:ser>
          <c:idx val="4"/>
          <c:order val="4"/>
          <c:tx>
            <c:strRef>
              <c:f>'A (5)'!$L$20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(5)'!$L$21:$L$1002</c:f>
              <c:numCache>
                <c:formatCode>General</c:formatCode>
                <c:ptCount val="9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B69-4594-8590-5F5FE4B4F2C4}"/>
            </c:ext>
          </c:extLst>
        </c:ser>
        <c:ser>
          <c:idx val="5"/>
          <c:order val="5"/>
          <c:tx>
            <c:strRef>
              <c:f>'A (5)'!$M$20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(5)'!$M$21:$M$1002</c:f>
              <c:numCache>
                <c:formatCode>General</c:formatCode>
                <c:ptCount val="9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B69-4594-8590-5F5FE4B4F2C4}"/>
            </c:ext>
          </c:extLst>
        </c:ser>
        <c:ser>
          <c:idx val="6"/>
          <c:order val="6"/>
          <c:tx>
            <c:strRef>
              <c:f>'A (5)'!$N$20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(5)'!$N$21:$N$1002</c:f>
              <c:numCache>
                <c:formatCode>General</c:formatCode>
                <c:ptCount val="9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B69-4594-8590-5F5FE4B4F2C4}"/>
            </c:ext>
          </c:extLst>
        </c:ser>
        <c:ser>
          <c:idx val="8"/>
          <c:order val="7"/>
          <c:tx>
            <c:strRef>
              <c:f>'A (5)'!$P$20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(5)'!$AW$2:$AW$62</c:f>
              <c:numCache>
                <c:formatCode>General</c:formatCode>
                <c:ptCount val="61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</c:numCache>
            </c:numRef>
          </c:xVal>
          <c:yVal>
            <c:numRef>
              <c:f>'A (5)'!$AX$2:$AX$62</c:f>
              <c:numCache>
                <c:formatCode>General</c:formatCode>
                <c:ptCount val="61"/>
                <c:pt idx="0">
                  <c:v>5.1898436326081668E-2</c:v>
                </c:pt>
                <c:pt idx="1">
                  <c:v>4.7511243156867361E-2</c:v>
                </c:pt>
                <c:pt idx="2">
                  <c:v>4.3095645954069992E-2</c:v>
                </c:pt>
                <c:pt idx="3">
                  <c:v>3.866754732274693E-2</c:v>
                </c:pt>
                <c:pt idx="4">
                  <c:v>3.4256678814690168E-2</c:v>
                </c:pt>
                <c:pt idx="5">
                  <c:v>2.991899432964476E-2</c:v>
                </c:pt>
                <c:pt idx="6">
                  <c:v>2.5758107037290312E-2</c:v>
                </c:pt>
                <c:pt idx="7">
                  <c:v>2.1953142935192071E-2</c:v>
                </c:pt>
                <c:pt idx="8">
                  <c:v>1.8757550584818483E-2</c:v>
                </c:pt>
                <c:pt idx="9">
                  <c:v>1.6381472481233509E-2</c:v>
                </c:pt>
                <c:pt idx="10">
                  <c:v>1.4795710302342724E-2</c:v>
                </c:pt>
                <c:pt idx="11">
                  <c:v>1.3745681089642425E-2</c:v>
                </c:pt>
                <c:pt idx="12">
                  <c:v>1.2962222435058623E-2</c:v>
                </c:pt>
                <c:pt idx="13">
                  <c:v>1.2271796501985979E-2</c:v>
                </c:pt>
                <c:pt idx="14">
                  <c:v>1.1584457372276631E-2</c:v>
                </c:pt>
                <c:pt idx="15">
                  <c:v>1.0858568003062658E-2</c:v>
                </c:pt>
                <c:pt idx="16">
                  <c:v>1.0076902103205035E-2</c:v>
                </c:pt>
                <c:pt idx="17">
                  <c:v>9.233928079457044E-3</c:v>
                </c:pt>
                <c:pt idx="18">
                  <c:v>8.3294508918350663E-3</c:v>
                </c:pt>
                <c:pt idx="19">
                  <c:v>7.3655282792330331E-3</c:v>
                </c:pt>
                <c:pt idx="20">
                  <c:v>6.3450480221380091E-3</c:v>
                </c:pt>
                <c:pt idx="21">
                  <c:v>5.2710414766837825E-3</c:v>
                </c:pt>
                <c:pt idx="22">
                  <c:v>4.1463364606043607E-3</c:v>
                </c:pt>
                <c:pt idx="23">
                  <c:v>2.9735474780000627E-3</c:v>
                </c:pt>
                <c:pt idx="24">
                  <c:v>1.7554529287680939E-3</c:v>
                </c:pt>
                <c:pt idx="25">
                  <c:v>4.9570238350595203E-4</c:v>
                </c:pt>
                <c:pt idx="26">
                  <c:v>-8.0006700578448943E-4</c:v>
                </c:pt>
                <c:pt idx="27">
                  <c:v>-2.1221879423251344E-3</c:v>
                </c:pt>
                <c:pt idx="28">
                  <c:v>-3.4530081801559444E-3</c:v>
                </c:pt>
                <c:pt idx="29">
                  <c:v>-4.7594435084634054E-3</c:v>
                </c:pt>
                <c:pt idx="30">
                  <c:v>-5.9792773164746901E-3</c:v>
                </c:pt>
                <c:pt idx="31">
                  <c:v>-6.9980527213507789E-3</c:v>
                </c:pt>
                <c:pt idx="32">
                  <c:v>-7.6220719480505732E-3</c:v>
                </c:pt>
                <c:pt idx="33">
                  <c:v>-7.5926045486051277E-3</c:v>
                </c:pt>
                <c:pt idx="34">
                  <c:v>-6.7279540519124218E-3</c:v>
                </c:pt>
                <c:pt idx="35">
                  <c:v>-5.1053031556320188E-3</c:v>
                </c:pt>
                <c:pt idx="36">
                  <c:v>-2.9966331141337839E-3</c:v>
                </c:pt>
                <c:pt idx="37">
                  <c:v>-6.5796694111897166E-4</c:v>
                </c:pt>
                <c:pt idx="38">
                  <c:v>1.7536973541667795E-3</c:v>
                </c:pt>
                <c:pt idx="39">
                  <c:v>4.1588519723115081E-3</c:v>
                </c:pt>
                <c:pt idx="40">
                  <c:v>6.5212919492753634E-3</c:v>
                </c:pt>
                <c:pt idx="41">
                  <c:v>8.8264314301986259E-3</c:v>
                </c:pt>
                <c:pt idx="42">
                  <c:v>1.1069969356872222E-2</c:v>
                </c:pt>
                <c:pt idx="43">
                  <c:v>1.3252246950800791E-2</c:v>
                </c:pt>
                <c:pt idx="44">
                  <c:v>1.5375533161284748E-2</c:v>
                </c:pt>
                <c:pt idx="45">
                  <c:v>1.74427767980996E-2</c:v>
                </c:pt>
                <c:pt idx="46">
                  <c:v>1.9456991178035586E-2</c:v>
                </c:pt>
                <c:pt idx="47">
                  <c:v>2.142095813253158E-2</c:v>
                </c:pt>
                <c:pt idx="48">
                  <c:v>2.3337283376888288E-2</c:v>
                </c:pt>
                <c:pt idx="49">
                  <c:v>2.5208834496505413E-2</c:v>
                </c:pt>
                <c:pt idx="50">
                  <c:v>2.7039502366712015E-2</c:v>
                </c:pt>
                <c:pt idx="51">
                  <c:v>2.8835423938711639E-2</c:v>
                </c:pt>
                <c:pt idx="52">
                  <c:v>3.0607266639935456E-2</c:v>
                </c:pt>
                <c:pt idx="53">
                  <c:v>3.237463853781665E-2</c:v>
                </c:pt>
                <c:pt idx="54">
                  <c:v>3.4174358227815858E-2</c:v>
                </c:pt>
                <c:pt idx="55">
                  <c:v>3.6075568036379756E-2</c:v>
                </c:pt>
                <c:pt idx="56">
                  <c:v>3.8204426991629611E-2</c:v>
                </c:pt>
                <c:pt idx="57">
                  <c:v>4.0769073488150842E-2</c:v>
                </c:pt>
                <c:pt idx="58">
                  <c:v>4.402935287278583E-2</c:v>
                </c:pt>
                <c:pt idx="59">
                  <c:v>4.8132326233550446E-2</c:v>
                </c:pt>
                <c:pt idx="60">
                  <c:v>5.2955021214419196E-2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B69-4594-8590-5F5FE4B4F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54224"/>
        <c:axId val="1"/>
      </c:scatterChart>
      <c:valAx>
        <c:axId val="796754224"/>
        <c:scaling>
          <c:orientation val="minMax"/>
          <c:max val="40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523106359672523"/>
              <c:y val="0.87158699424866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035230352303523E-2"/>
              <c:y val="0.3797825681625862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54224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0054228993733506"/>
          <c:y val="0.92896433027838732"/>
          <c:w val="0.54336114489753828"/>
          <c:h val="5.464509559255914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Diagr.</a:t>
            </a:r>
          </a:p>
        </c:rich>
      </c:tx>
      <c:layout>
        <c:manualLayout>
          <c:xMode val="edge"/>
          <c:yMode val="edge"/>
          <c:x val="0.41250058326042577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611244861171954E-2"/>
          <c:y val="0.13677811550151975"/>
          <c:w val="0.85972338829669637"/>
          <c:h val="0.662613981762917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(3)'!$F$21:$F$872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  <c:pt idx="21">
                  <c:v>18434</c:v>
                </c:pt>
                <c:pt idx="22">
                  <c:v>18434.5</c:v>
                </c:pt>
                <c:pt idx="23">
                  <c:v>18440.5</c:v>
                </c:pt>
                <c:pt idx="24">
                  <c:v>18442.5</c:v>
                </c:pt>
                <c:pt idx="25">
                  <c:v>18443</c:v>
                </c:pt>
              </c:numCache>
            </c:numRef>
          </c:xVal>
          <c:yVal>
            <c:numRef>
              <c:f>'A (3)'!$H$21:$H$872</c:f>
              <c:numCache>
                <c:formatCode>General</c:formatCode>
                <c:ptCount val="852"/>
                <c:pt idx="1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68E-46D9-B3A6-94805D1E8E4F}"/>
            </c:ext>
          </c:extLst>
        </c:ser>
        <c:ser>
          <c:idx val="1"/>
          <c:order val="1"/>
          <c:tx>
            <c:strRef>
              <c:f>'A (3)'!$I$20</c:f>
              <c:strCache>
                <c:ptCount val="1"/>
                <c:pt idx="0">
                  <c:v>OMT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(3)'!$F$21:$F$872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  <c:pt idx="21">
                  <c:v>18434</c:v>
                </c:pt>
                <c:pt idx="22">
                  <c:v>18434.5</c:v>
                </c:pt>
                <c:pt idx="23">
                  <c:v>18440.5</c:v>
                </c:pt>
                <c:pt idx="24">
                  <c:v>18442.5</c:v>
                </c:pt>
                <c:pt idx="25">
                  <c:v>18443</c:v>
                </c:pt>
              </c:numCache>
            </c:numRef>
          </c:xVal>
          <c:yVal>
            <c:numRef>
              <c:f>'A (3)'!$I$21:$I$872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68E-46D9-B3A6-94805D1E8E4F}"/>
            </c:ext>
          </c:extLst>
        </c:ser>
        <c:ser>
          <c:idx val="2"/>
          <c:order val="2"/>
          <c:tx>
            <c:strRef>
              <c:f>'A (3)'!$J$20</c:f>
              <c:strCache>
                <c:ptCount val="1"/>
                <c:pt idx="0">
                  <c:v>IBVS 2383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  <c:pt idx="21">
                  <c:v>18434</c:v>
                </c:pt>
                <c:pt idx="22">
                  <c:v>18434.5</c:v>
                </c:pt>
                <c:pt idx="23">
                  <c:v>18440.5</c:v>
                </c:pt>
                <c:pt idx="24">
                  <c:v>18442.5</c:v>
                </c:pt>
                <c:pt idx="25">
                  <c:v>18443</c:v>
                </c:pt>
              </c:numCache>
            </c:numRef>
          </c:xVal>
          <c:yVal>
            <c:numRef>
              <c:f>'A (3)'!$J$21:$J$872</c:f>
              <c:numCache>
                <c:formatCode>General</c:formatCode>
                <c:ptCount val="852"/>
                <c:pt idx="0">
                  <c:v>3.8990400000329828E-2</c:v>
                </c:pt>
                <c:pt idx="1">
                  <c:v>2.9897299998992821E-2</c:v>
                </c:pt>
                <c:pt idx="2">
                  <c:v>1.9314450000820216E-2</c:v>
                </c:pt>
                <c:pt idx="3">
                  <c:v>-4.1482000015093945E-3</c:v>
                </c:pt>
                <c:pt idx="4">
                  <c:v>-1.9173999971826561E-3</c:v>
                </c:pt>
                <c:pt idx="5">
                  <c:v>2.7037999971071258E-3</c:v>
                </c:pt>
                <c:pt idx="6">
                  <c:v>5.2076499996474013E-3</c:v>
                </c:pt>
                <c:pt idx="7">
                  <c:v>4.374949996417854E-3</c:v>
                </c:pt>
                <c:pt idx="8">
                  <c:v>-3.7776500030304305E-3</c:v>
                </c:pt>
                <c:pt idx="9">
                  <c:v>5.502749998413492E-3</c:v>
                </c:pt>
                <c:pt idx="10">
                  <c:v>1.6483500003232621E-3</c:v>
                </c:pt>
                <c:pt idx="11">
                  <c:v>1.6704000008758157E-3</c:v>
                </c:pt>
                <c:pt idx="12">
                  <c:v>-6.158499963930808E-4</c:v>
                </c:pt>
                <c:pt idx="13">
                  <c:v>1.0355499980505556E-3</c:v>
                </c:pt>
                <c:pt idx="14">
                  <c:v>-1.234324999677483E-2</c:v>
                </c:pt>
                <c:pt idx="15">
                  <c:v>1.6967500414466485E-4</c:v>
                </c:pt>
                <c:pt idx="17">
                  <c:v>5.1890000031562522E-4</c:v>
                </c:pt>
                <c:pt idx="18">
                  <c:v>7.0316500059561804E-3</c:v>
                </c:pt>
                <c:pt idx="19">
                  <c:v>1.650547499593813E-2</c:v>
                </c:pt>
                <c:pt idx="20">
                  <c:v>1.8016900001384784E-2</c:v>
                </c:pt>
                <c:pt idx="21">
                  <c:v>2.2081299997807946E-2</c:v>
                </c:pt>
                <c:pt idx="22">
                  <c:v>2.2076024994021282E-2</c:v>
                </c:pt>
                <c:pt idx="23">
                  <c:v>2.4392724997596815E-2</c:v>
                </c:pt>
                <c:pt idx="24">
                  <c:v>2.2081625000282656E-2</c:v>
                </c:pt>
                <c:pt idx="25">
                  <c:v>2.207635000377195E-2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68E-46D9-B3A6-94805D1E8E4F}"/>
            </c:ext>
          </c:extLst>
        </c:ser>
        <c:ser>
          <c:idx val="3"/>
          <c:order val="3"/>
          <c:tx>
            <c:strRef>
              <c:f>'A (3)'!$K$20</c:f>
              <c:strCache>
                <c:ptCount val="1"/>
                <c:pt idx="0">
                  <c:v>IBVS nn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  <c:pt idx="21">
                  <c:v>18434</c:v>
                </c:pt>
                <c:pt idx="22">
                  <c:v>18434.5</c:v>
                </c:pt>
                <c:pt idx="23">
                  <c:v>18440.5</c:v>
                </c:pt>
                <c:pt idx="24">
                  <c:v>18442.5</c:v>
                </c:pt>
                <c:pt idx="25">
                  <c:v>18443</c:v>
                </c:pt>
              </c:numCache>
            </c:numRef>
          </c:xVal>
          <c:yVal>
            <c:numRef>
              <c:f>'A (3)'!$K$21:$K$872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68E-46D9-B3A6-94805D1E8E4F}"/>
            </c:ext>
          </c:extLst>
        </c:ser>
        <c:ser>
          <c:idx val="4"/>
          <c:order val="4"/>
          <c:tx>
            <c:strRef>
              <c:f>'A (3)'!$L$20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(3)'!$F$21:$F$872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  <c:pt idx="21">
                  <c:v>18434</c:v>
                </c:pt>
                <c:pt idx="22">
                  <c:v>18434.5</c:v>
                </c:pt>
                <c:pt idx="23">
                  <c:v>18440.5</c:v>
                </c:pt>
                <c:pt idx="24">
                  <c:v>18442.5</c:v>
                </c:pt>
                <c:pt idx="25">
                  <c:v>18443</c:v>
                </c:pt>
              </c:numCache>
            </c:numRef>
          </c:xVal>
          <c:yVal>
            <c:numRef>
              <c:f>'A (3)'!$L$21:$L$872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68E-46D9-B3A6-94805D1E8E4F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  <c:pt idx="21">
                  <c:v>18434</c:v>
                </c:pt>
                <c:pt idx="22">
                  <c:v>18434.5</c:v>
                </c:pt>
                <c:pt idx="23">
                  <c:v>18440.5</c:v>
                </c:pt>
                <c:pt idx="24">
                  <c:v>18442.5</c:v>
                </c:pt>
                <c:pt idx="25">
                  <c:v>18443</c:v>
                </c:pt>
              </c:numCache>
            </c:numRef>
          </c:xVal>
          <c:yVal>
            <c:numRef>
              <c:f>'A (3)'!$M$21:$M$872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68E-46D9-B3A6-94805D1E8E4F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  <c:pt idx="21">
                  <c:v>18434</c:v>
                </c:pt>
                <c:pt idx="22">
                  <c:v>18434.5</c:v>
                </c:pt>
                <c:pt idx="23">
                  <c:v>18440.5</c:v>
                </c:pt>
                <c:pt idx="24">
                  <c:v>18442.5</c:v>
                </c:pt>
                <c:pt idx="25">
                  <c:v>18443</c:v>
                </c:pt>
              </c:numCache>
            </c:numRef>
          </c:xVal>
          <c:yVal>
            <c:numRef>
              <c:f>'A (3)'!$N$21:$N$872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68E-46D9-B3A6-94805D1E8E4F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  <c:pt idx="21">
                  <c:v>18434</c:v>
                </c:pt>
                <c:pt idx="22">
                  <c:v>18434.5</c:v>
                </c:pt>
                <c:pt idx="23">
                  <c:v>18440.5</c:v>
                </c:pt>
                <c:pt idx="24">
                  <c:v>18442.5</c:v>
                </c:pt>
                <c:pt idx="25">
                  <c:v>18443</c:v>
                </c:pt>
              </c:numCache>
            </c:numRef>
          </c:xVal>
          <c:yVal>
            <c:numRef>
              <c:f>'A (3)'!$O$21:$O$872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68E-46D9-B3A6-94805D1E8E4F}"/>
            </c:ext>
          </c:extLst>
        </c:ser>
        <c:ser>
          <c:idx val="8"/>
          <c:order val="8"/>
          <c:tx>
            <c:strRef>
              <c:f>'A (3)'!$P$20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(3)'!$T$2:$T$34</c:f>
              <c:numCache>
                <c:formatCode>General</c:formatCode>
                <c:ptCount val="33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</c:numCache>
            </c:numRef>
          </c:xVal>
          <c:yVal>
            <c:numRef>
              <c:f>'A (3)'!$U$2:$U$34</c:f>
              <c:numCache>
                <c:formatCode>0.00E+00</c:formatCode>
                <c:ptCount val="33"/>
                <c:pt idx="0">
                  <c:v>4.3155038262499654E-2</c:v>
                </c:pt>
                <c:pt idx="1">
                  <c:v>3.7347589946998487E-2</c:v>
                </c:pt>
                <c:pt idx="2">
                  <c:v>3.1958764606351719E-2</c:v>
                </c:pt>
                <c:pt idx="3">
                  <c:v>2.6988562240559354E-2</c:v>
                </c:pt>
                <c:pt idx="4">
                  <c:v>2.2436982849621385E-2</c:v>
                </c:pt>
                <c:pt idx="5">
                  <c:v>1.8304026433537811E-2</c:v>
                </c:pt>
                <c:pt idx="6">
                  <c:v>1.4589692992308639E-2</c:v>
                </c:pt>
                <c:pt idx="7">
                  <c:v>1.1293982525933863E-2</c:v>
                </c:pt>
                <c:pt idx="8">
                  <c:v>8.4168950344134866E-3</c:v>
                </c:pt>
                <c:pt idx="9">
                  <c:v>5.9584305177475087E-3</c:v>
                </c:pt>
                <c:pt idx="10">
                  <c:v>3.9185889759359291E-3</c:v>
                </c:pt>
                <c:pt idx="11">
                  <c:v>2.297370408978748E-3</c:v>
                </c:pt>
                <c:pt idx="12">
                  <c:v>1.0947748168759651E-3</c:v>
                </c:pt>
                <c:pt idx="13">
                  <c:v>3.1080219962758106E-4</c:v>
                </c:pt>
                <c:pt idx="14">
                  <c:v>-5.4547442766404546E-5</c:v>
                </c:pt>
                <c:pt idx="15">
                  <c:v>-1.2741103059917316E-6</c:v>
                </c:pt>
                <c:pt idx="16">
                  <c:v>4.706221970088196E-4</c:v>
                </c:pt>
                <c:pt idx="17">
                  <c:v>1.3611414791780295E-3</c:v>
                </c:pt>
                <c:pt idx="18">
                  <c:v>2.6702837362016377E-3</c:v>
                </c:pt>
                <c:pt idx="19">
                  <c:v>4.3980489680796441E-3</c:v>
                </c:pt>
                <c:pt idx="20">
                  <c:v>6.5444371748120496E-3</c:v>
                </c:pt>
                <c:pt idx="21">
                  <c:v>9.109448356398854E-3</c:v>
                </c:pt>
                <c:pt idx="22">
                  <c:v>1.2093082512840055E-2</c:v>
                </c:pt>
                <c:pt idx="23">
                  <c:v>1.5495339644135657E-2</c:v>
                </c:pt>
                <c:pt idx="24">
                  <c:v>1.9316219750285656E-2</c:v>
                </c:pt>
                <c:pt idx="25">
                  <c:v>2.3555722831290052E-2</c:v>
                </c:pt>
                <c:pt idx="26">
                  <c:v>2.8213848887148851E-2</c:v>
                </c:pt>
                <c:pt idx="27">
                  <c:v>3.3290597917862048E-2</c:v>
                </c:pt>
                <c:pt idx="28">
                  <c:v>3.8785969923429635E-2</c:v>
                </c:pt>
                <c:pt idx="29">
                  <c:v>4.4699964903851627E-2</c:v>
                </c:pt>
                <c:pt idx="30">
                  <c:v>5.1032582859128019E-2</c:v>
                </c:pt>
                <c:pt idx="31">
                  <c:v>5.7783823789258809E-2</c:v>
                </c:pt>
                <c:pt idx="32">
                  <c:v>6.4953687694243992E-2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68E-46D9-B3A6-94805D1E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64720"/>
        <c:axId val="1"/>
      </c:scatterChart>
      <c:valAx>
        <c:axId val="796764720"/>
        <c:scaling>
          <c:orientation val="minMax"/>
          <c:max val="40000"/>
          <c:min val="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472295129775449"/>
              <c:y val="0.860182370820668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9"/>
          <c:min val="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61111111111111E-2"/>
              <c:y val="0.361702127659574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64720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4.4444444444444446E-2"/>
          <c:y val="0.92097264437689974"/>
          <c:w val="0.89861227763196261"/>
          <c:h val="0.981762917933130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Diagr.</a:t>
            </a:r>
          </a:p>
        </c:rich>
      </c:tx>
      <c:layout>
        <c:manualLayout>
          <c:xMode val="edge"/>
          <c:yMode val="edge"/>
          <c:x val="0.38095318085239344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85740858892967"/>
          <c:y val="0.13677811550151975"/>
          <c:w val="0.79619195720230129"/>
          <c:h val="0.626139817629179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(3)'!$F$21:$F$872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  <c:pt idx="21">
                  <c:v>18434</c:v>
                </c:pt>
                <c:pt idx="22">
                  <c:v>18434.5</c:v>
                </c:pt>
                <c:pt idx="23">
                  <c:v>18440.5</c:v>
                </c:pt>
                <c:pt idx="24">
                  <c:v>18442.5</c:v>
                </c:pt>
                <c:pt idx="25">
                  <c:v>18443</c:v>
                </c:pt>
              </c:numCache>
            </c:numRef>
          </c:xVal>
          <c:yVal>
            <c:numRef>
              <c:f>'A (3)'!$H$21:$H$872</c:f>
              <c:numCache>
                <c:formatCode>General</c:formatCode>
                <c:ptCount val="852"/>
                <c:pt idx="1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69-4B90-8F8C-BCC04C2B9FBA}"/>
            </c:ext>
          </c:extLst>
        </c:ser>
        <c:ser>
          <c:idx val="1"/>
          <c:order val="1"/>
          <c:tx>
            <c:strRef>
              <c:f>'A (3)'!$I$20</c:f>
              <c:strCache>
                <c:ptCount val="1"/>
                <c:pt idx="0">
                  <c:v>OMT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(3)'!$F$21:$F$872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  <c:pt idx="21">
                  <c:v>18434</c:v>
                </c:pt>
                <c:pt idx="22">
                  <c:v>18434.5</c:v>
                </c:pt>
                <c:pt idx="23">
                  <c:v>18440.5</c:v>
                </c:pt>
                <c:pt idx="24">
                  <c:v>18442.5</c:v>
                </c:pt>
                <c:pt idx="25">
                  <c:v>18443</c:v>
                </c:pt>
              </c:numCache>
            </c:numRef>
          </c:xVal>
          <c:yVal>
            <c:numRef>
              <c:f>'A (3)'!$I$21:$I$872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769-4B90-8F8C-BCC04C2B9FBA}"/>
            </c:ext>
          </c:extLst>
        </c:ser>
        <c:ser>
          <c:idx val="2"/>
          <c:order val="2"/>
          <c:tx>
            <c:strRef>
              <c:f>'A (3)'!$J$20</c:f>
              <c:strCache>
                <c:ptCount val="1"/>
                <c:pt idx="0">
                  <c:v>IBVS 2383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  <c:pt idx="21">
                  <c:v>18434</c:v>
                </c:pt>
                <c:pt idx="22">
                  <c:v>18434.5</c:v>
                </c:pt>
                <c:pt idx="23">
                  <c:v>18440.5</c:v>
                </c:pt>
                <c:pt idx="24">
                  <c:v>18442.5</c:v>
                </c:pt>
                <c:pt idx="25">
                  <c:v>18443</c:v>
                </c:pt>
              </c:numCache>
            </c:numRef>
          </c:xVal>
          <c:yVal>
            <c:numRef>
              <c:f>'A (3)'!$J$21:$J$872</c:f>
              <c:numCache>
                <c:formatCode>General</c:formatCode>
                <c:ptCount val="852"/>
                <c:pt idx="0">
                  <c:v>3.8990400000329828E-2</c:v>
                </c:pt>
                <c:pt idx="1">
                  <c:v>2.9897299998992821E-2</c:v>
                </c:pt>
                <c:pt idx="2">
                  <c:v>1.9314450000820216E-2</c:v>
                </c:pt>
                <c:pt idx="3">
                  <c:v>-4.1482000015093945E-3</c:v>
                </c:pt>
                <c:pt idx="4">
                  <c:v>-1.9173999971826561E-3</c:v>
                </c:pt>
                <c:pt idx="5">
                  <c:v>2.7037999971071258E-3</c:v>
                </c:pt>
                <c:pt idx="6">
                  <c:v>5.2076499996474013E-3</c:v>
                </c:pt>
                <c:pt idx="7">
                  <c:v>4.374949996417854E-3</c:v>
                </c:pt>
                <c:pt idx="8">
                  <c:v>-3.7776500030304305E-3</c:v>
                </c:pt>
                <c:pt idx="9">
                  <c:v>5.502749998413492E-3</c:v>
                </c:pt>
                <c:pt idx="10">
                  <c:v>1.6483500003232621E-3</c:v>
                </c:pt>
                <c:pt idx="11">
                  <c:v>1.6704000008758157E-3</c:v>
                </c:pt>
                <c:pt idx="12">
                  <c:v>-6.158499963930808E-4</c:v>
                </c:pt>
                <c:pt idx="13">
                  <c:v>1.0355499980505556E-3</c:v>
                </c:pt>
                <c:pt idx="14">
                  <c:v>-1.234324999677483E-2</c:v>
                </c:pt>
                <c:pt idx="15">
                  <c:v>1.6967500414466485E-4</c:v>
                </c:pt>
                <c:pt idx="17">
                  <c:v>5.1890000031562522E-4</c:v>
                </c:pt>
                <c:pt idx="18">
                  <c:v>7.0316500059561804E-3</c:v>
                </c:pt>
                <c:pt idx="19">
                  <c:v>1.650547499593813E-2</c:v>
                </c:pt>
                <c:pt idx="20">
                  <c:v>1.8016900001384784E-2</c:v>
                </c:pt>
                <c:pt idx="21">
                  <c:v>2.2081299997807946E-2</c:v>
                </c:pt>
                <c:pt idx="22">
                  <c:v>2.2076024994021282E-2</c:v>
                </c:pt>
                <c:pt idx="23">
                  <c:v>2.4392724997596815E-2</c:v>
                </c:pt>
                <c:pt idx="24">
                  <c:v>2.2081625000282656E-2</c:v>
                </c:pt>
                <c:pt idx="25">
                  <c:v>2.207635000377195E-2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769-4B90-8F8C-BCC04C2B9FBA}"/>
            </c:ext>
          </c:extLst>
        </c:ser>
        <c:ser>
          <c:idx val="3"/>
          <c:order val="3"/>
          <c:tx>
            <c:strRef>
              <c:f>'A (3)'!$K$20</c:f>
              <c:strCache>
                <c:ptCount val="1"/>
                <c:pt idx="0">
                  <c:v>IBVS nn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  <c:pt idx="21">
                  <c:v>18434</c:v>
                </c:pt>
                <c:pt idx="22">
                  <c:v>18434.5</c:v>
                </c:pt>
                <c:pt idx="23">
                  <c:v>18440.5</c:v>
                </c:pt>
                <c:pt idx="24">
                  <c:v>18442.5</c:v>
                </c:pt>
                <c:pt idx="25">
                  <c:v>18443</c:v>
                </c:pt>
              </c:numCache>
            </c:numRef>
          </c:xVal>
          <c:yVal>
            <c:numRef>
              <c:f>'A (3)'!$K$21:$K$872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769-4B90-8F8C-BCC04C2B9FBA}"/>
            </c:ext>
          </c:extLst>
        </c:ser>
        <c:ser>
          <c:idx val="4"/>
          <c:order val="4"/>
          <c:tx>
            <c:strRef>
              <c:f>'A (3)'!$L$20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(3)'!$F$21:$F$872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  <c:pt idx="21">
                  <c:v>18434</c:v>
                </c:pt>
                <c:pt idx="22">
                  <c:v>18434.5</c:v>
                </c:pt>
                <c:pt idx="23">
                  <c:v>18440.5</c:v>
                </c:pt>
                <c:pt idx="24">
                  <c:v>18442.5</c:v>
                </c:pt>
                <c:pt idx="25">
                  <c:v>18443</c:v>
                </c:pt>
              </c:numCache>
            </c:numRef>
          </c:xVal>
          <c:yVal>
            <c:numRef>
              <c:f>'A (3)'!$L$21:$L$872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769-4B90-8F8C-BCC04C2B9FBA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  <c:pt idx="21">
                  <c:v>18434</c:v>
                </c:pt>
                <c:pt idx="22">
                  <c:v>18434.5</c:v>
                </c:pt>
                <c:pt idx="23">
                  <c:v>18440.5</c:v>
                </c:pt>
                <c:pt idx="24">
                  <c:v>18442.5</c:v>
                </c:pt>
                <c:pt idx="25">
                  <c:v>18443</c:v>
                </c:pt>
              </c:numCache>
            </c:numRef>
          </c:xVal>
          <c:yVal>
            <c:numRef>
              <c:f>'A (3)'!$M$21:$M$872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769-4B90-8F8C-BCC04C2B9FBA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  <c:pt idx="21">
                  <c:v>18434</c:v>
                </c:pt>
                <c:pt idx="22">
                  <c:v>18434.5</c:v>
                </c:pt>
                <c:pt idx="23">
                  <c:v>18440.5</c:v>
                </c:pt>
                <c:pt idx="24">
                  <c:v>18442.5</c:v>
                </c:pt>
                <c:pt idx="25">
                  <c:v>18443</c:v>
                </c:pt>
              </c:numCache>
            </c:numRef>
          </c:xVal>
          <c:yVal>
            <c:numRef>
              <c:f>'A (3)'!$N$21:$N$872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769-4B90-8F8C-BCC04C2B9FBA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  <c:pt idx="21">
                  <c:v>18434</c:v>
                </c:pt>
                <c:pt idx="22">
                  <c:v>18434.5</c:v>
                </c:pt>
                <c:pt idx="23">
                  <c:v>18440.5</c:v>
                </c:pt>
                <c:pt idx="24">
                  <c:v>18442.5</c:v>
                </c:pt>
                <c:pt idx="25">
                  <c:v>18443</c:v>
                </c:pt>
              </c:numCache>
            </c:numRef>
          </c:xVal>
          <c:yVal>
            <c:numRef>
              <c:f>'A (3)'!$O$21:$O$872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769-4B90-8F8C-BCC04C2B9FBA}"/>
            </c:ext>
          </c:extLst>
        </c:ser>
        <c:ser>
          <c:idx val="8"/>
          <c:order val="8"/>
          <c:tx>
            <c:strRef>
              <c:f>'A (3)'!$P$20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(3)'!$T$2:$T$34</c:f>
              <c:numCache>
                <c:formatCode>General</c:formatCode>
                <c:ptCount val="33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</c:numCache>
            </c:numRef>
          </c:xVal>
          <c:yVal>
            <c:numRef>
              <c:f>'A (3)'!$U$2:$U$34</c:f>
              <c:numCache>
                <c:formatCode>0.00E+00</c:formatCode>
                <c:ptCount val="33"/>
                <c:pt idx="0">
                  <c:v>4.3155038262499654E-2</c:v>
                </c:pt>
                <c:pt idx="1">
                  <c:v>3.7347589946998487E-2</c:v>
                </c:pt>
                <c:pt idx="2">
                  <c:v>3.1958764606351719E-2</c:v>
                </c:pt>
                <c:pt idx="3">
                  <c:v>2.6988562240559354E-2</c:v>
                </c:pt>
                <c:pt idx="4">
                  <c:v>2.2436982849621385E-2</c:v>
                </c:pt>
                <c:pt idx="5">
                  <c:v>1.8304026433537811E-2</c:v>
                </c:pt>
                <c:pt idx="6">
                  <c:v>1.4589692992308639E-2</c:v>
                </c:pt>
                <c:pt idx="7">
                  <c:v>1.1293982525933863E-2</c:v>
                </c:pt>
                <c:pt idx="8">
                  <c:v>8.4168950344134866E-3</c:v>
                </c:pt>
                <c:pt idx="9">
                  <c:v>5.9584305177475087E-3</c:v>
                </c:pt>
                <c:pt idx="10">
                  <c:v>3.9185889759359291E-3</c:v>
                </c:pt>
                <c:pt idx="11">
                  <c:v>2.297370408978748E-3</c:v>
                </c:pt>
                <c:pt idx="12">
                  <c:v>1.0947748168759651E-3</c:v>
                </c:pt>
                <c:pt idx="13">
                  <c:v>3.1080219962758106E-4</c:v>
                </c:pt>
                <c:pt idx="14">
                  <c:v>-5.4547442766404546E-5</c:v>
                </c:pt>
                <c:pt idx="15">
                  <c:v>-1.2741103059917316E-6</c:v>
                </c:pt>
                <c:pt idx="16">
                  <c:v>4.706221970088196E-4</c:v>
                </c:pt>
                <c:pt idx="17">
                  <c:v>1.3611414791780295E-3</c:v>
                </c:pt>
                <c:pt idx="18">
                  <c:v>2.6702837362016377E-3</c:v>
                </c:pt>
                <c:pt idx="19">
                  <c:v>4.3980489680796441E-3</c:v>
                </c:pt>
                <c:pt idx="20">
                  <c:v>6.5444371748120496E-3</c:v>
                </c:pt>
                <c:pt idx="21">
                  <c:v>9.109448356398854E-3</c:v>
                </c:pt>
                <c:pt idx="22">
                  <c:v>1.2093082512840055E-2</c:v>
                </c:pt>
                <c:pt idx="23">
                  <c:v>1.5495339644135657E-2</c:v>
                </c:pt>
                <c:pt idx="24">
                  <c:v>1.9316219750285656E-2</c:v>
                </c:pt>
                <c:pt idx="25">
                  <c:v>2.3555722831290052E-2</c:v>
                </c:pt>
                <c:pt idx="26">
                  <c:v>2.8213848887148851E-2</c:v>
                </c:pt>
                <c:pt idx="27">
                  <c:v>3.3290597917862048E-2</c:v>
                </c:pt>
                <c:pt idx="28">
                  <c:v>3.8785969923429635E-2</c:v>
                </c:pt>
                <c:pt idx="29">
                  <c:v>4.4699964903851627E-2</c:v>
                </c:pt>
                <c:pt idx="30">
                  <c:v>5.1032582859128019E-2</c:v>
                </c:pt>
                <c:pt idx="31">
                  <c:v>5.7783823789258809E-2</c:v>
                </c:pt>
                <c:pt idx="32">
                  <c:v>6.4953687694243992E-2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769-4B90-8F8C-BCC04C2B9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45696"/>
        <c:axId val="1"/>
      </c:scatterChart>
      <c:valAx>
        <c:axId val="7967456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714385701787282"/>
              <c:y val="0.823708206686930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2380952380952378E-2"/>
              <c:y val="0.343465045592705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4569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8095238095238093E-2"/>
          <c:y val="0.86322188449848025"/>
          <c:w val="0.8990476190476191"/>
          <c:h val="0.9848024316109422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Diagram</a:t>
            </a:r>
          </a:p>
        </c:rich>
      </c:tx>
      <c:layout>
        <c:manualLayout>
          <c:xMode val="edge"/>
          <c:yMode val="edge"/>
          <c:x val="0.39072090347680899"/>
          <c:y val="3.1963470319634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92139199074704E-2"/>
          <c:y val="0.11187239554882712"/>
          <c:w val="0.90354198090990934"/>
          <c:h val="0.75570944748289337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(3)'!$E$20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(3)'!$D$21:$D$102</c:f>
              <c:numCache>
                <c:formatCode>General</c:formatCode>
                <c:ptCount val="82"/>
                <c:pt idx="0">
                  <c:v>-2.8128000000000002</c:v>
                </c:pt>
                <c:pt idx="1">
                  <c:v>-2.4285999999999999</c:v>
                </c:pt>
                <c:pt idx="2">
                  <c:v>-2.1099000000000001</c:v>
                </c:pt>
                <c:pt idx="3">
                  <c:v>-0.9476</c:v>
                </c:pt>
                <c:pt idx="4">
                  <c:v>-0.87319999999999998</c:v>
                </c:pt>
                <c:pt idx="5">
                  <c:v>-0.81159999999999999</c:v>
                </c:pt>
                <c:pt idx="6">
                  <c:v>-0.75229999999999997</c:v>
                </c:pt>
                <c:pt idx="7">
                  <c:v>-0.72089999999999999</c:v>
                </c:pt>
                <c:pt idx="8">
                  <c:v>-0.7077</c:v>
                </c:pt>
                <c:pt idx="9">
                  <c:v>-0.70050000000000001</c:v>
                </c:pt>
                <c:pt idx="10">
                  <c:v>-0.63970000000000005</c:v>
                </c:pt>
                <c:pt idx="11">
                  <c:v>-0.57279999999999998</c:v>
                </c:pt>
                <c:pt idx="12">
                  <c:v>-0.4753</c:v>
                </c:pt>
                <c:pt idx="13">
                  <c:v>-0.3901</c:v>
                </c:pt>
                <c:pt idx="14">
                  <c:v>-0.32850000000000001</c:v>
                </c:pt>
                <c:pt idx="15">
                  <c:v>-8.4999999999999995E-4</c:v>
                </c:pt>
                <c:pt idx="16">
                  <c:v>0</c:v>
                </c:pt>
                <c:pt idx="17">
                  <c:v>2.0000000000000001E-4</c:v>
                </c:pt>
                <c:pt idx="18">
                  <c:v>1.0797000000000001</c:v>
                </c:pt>
                <c:pt idx="19">
                  <c:v>1.76355</c:v>
                </c:pt>
                <c:pt idx="20">
                  <c:v>1.7642</c:v>
                </c:pt>
                <c:pt idx="21">
                  <c:v>1.8433999999999999</c:v>
                </c:pt>
                <c:pt idx="22">
                  <c:v>1.84345</c:v>
                </c:pt>
                <c:pt idx="23">
                  <c:v>1.84405</c:v>
                </c:pt>
                <c:pt idx="24">
                  <c:v>1.8442499999999999</c:v>
                </c:pt>
                <c:pt idx="25">
                  <c:v>1.8443000000000001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xVal>
          <c:yVal>
            <c:numRef>
              <c:f>'Q_fit (3)'!$E$21:$E$102</c:f>
              <c:numCache>
                <c:formatCode>General</c:formatCode>
                <c:ptCount val="82"/>
                <c:pt idx="0">
                  <c:v>3.8990400000329828E-2</c:v>
                </c:pt>
                <c:pt idx="1">
                  <c:v>2.9897299998992821E-2</c:v>
                </c:pt>
                <c:pt idx="2">
                  <c:v>1.9314450000820216E-2</c:v>
                </c:pt>
                <c:pt idx="3">
                  <c:v>-4.1482000015093945E-3</c:v>
                </c:pt>
                <c:pt idx="4">
                  <c:v>-1.9173999971826561E-3</c:v>
                </c:pt>
                <c:pt idx="5">
                  <c:v>2.7037999971071258E-3</c:v>
                </c:pt>
                <c:pt idx="6">
                  <c:v>5.2076499996474013E-3</c:v>
                </c:pt>
                <c:pt idx="7">
                  <c:v>4.374949996417854E-3</c:v>
                </c:pt>
                <c:pt idx="8">
                  <c:v>-3.7776500030304305E-3</c:v>
                </c:pt>
                <c:pt idx="9">
                  <c:v>5.502749998413492E-3</c:v>
                </c:pt>
                <c:pt idx="10">
                  <c:v>1.6483500003232621E-3</c:v>
                </c:pt>
                <c:pt idx="11">
                  <c:v>1.6704000008758157E-3</c:v>
                </c:pt>
                <c:pt idx="12">
                  <c:v>-6.158499963930808E-4</c:v>
                </c:pt>
                <c:pt idx="13">
                  <c:v>1.0355499980505556E-3</c:v>
                </c:pt>
                <c:pt idx="14">
                  <c:v>-1.234324999677483E-2</c:v>
                </c:pt>
                <c:pt idx="15">
                  <c:v>1.6967500414466485E-4</c:v>
                </c:pt>
                <c:pt idx="16">
                  <c:v>0</c:v>
                </c:pt>
                <c:pt idx="17">
                  <c:v>5.1890000031562522E-4</c:v>
                </c:pt>
                <c:pt idx="18">
                  <c:v>7.0316500059561804E-3</c:v>
                </c:pt>
                <c:pt idx="19">
                  <c:v>1.650547499593813E-2</c:v>
                </c:pt>
                <c:pt idx="20">
                  <c:v>1.8016900001384784E-2</c:v>
                </c:pt>
                <c:pt idx="21">
                  <c:v>2.2081299997807946E-2</c:v>
                </c:pt>
                <c:pt idx="22">
                  <c:v>2.2076024994021282E-2</c:v>
                </c:pt>
                <c:pt idx="23">
                  <c:v>2.4392724997596815E-2</c:v>
                </c:pt>
                <c:pt idx="24">
                  <c:v>2.2081625000282656E-2</c:v>
                </c:pt>
                <c:pt idx="25">
                  <c:v>2.207635000377195E-2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36-4EAC-A016-290A59A2E6A7}"/>
            </c:ext>
          </c:extLst>
        </c:ser>
        <c:ser>
          <c:idx val="1"/>
          <c:order val="1"/>
          <c:tx>
            <c:strRef>
              <c:f>'Q_fit (3)'!$U$1</c:f>
              <c:strCache>
                <c:ptCount val="1"/>
                <c:pt idx="0">
                  <c:v>Q 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(3)'!$T$2:$T$36</c:f>
              <c:numCache>
                <c:formatCode>General</c:formatCode>
                <c:ptCount val="35"/>
                <c:pt idx="0">
                  <c:v>-3</c:v>
                </c:pt>
                <c:pt idx="1">
                  <c:v>-2.8</c:v>
                </c:pt>
                <c:pt idx="2">
                  <c:v>-2.6</c:v>
                </c:pt>
                <c:pt idx="3">
                  <c:v>-2.4</c:v>
                </c:pt>
                <c:pt idx="4">
                  <c:v>-2.2000000000000002</c:v>
                </c:pt>
                <c:pt idx="5">
                  <c:v>-2</c:v>
                </c:pt>
                <c:pt idx="6">
                  <c:v>-1.8</c:v>
                </c:pt>
                <c:pt idx="7">
                  <c:v>-1.6</c:v>
                </c:pt>
                <c:pt idx="8">
                  <c:v>-1.4</c:v>
                </c:pt>
                <c:pt idx="9">
                  <c:v>-1.2</c:v>
                </c:pt>
                <c:pt idx="10">
                  <c:v>-1</c:v>
                </c:pt>
                <c:pt idx="11">
                  <c:v>-0.8</c:v>
                </c:pt>
                <c:pt idx="12">
                  <c:v>-0.6</c:v>
                </c:pt>
                <c:pt idx="13">
                  <c:v>-0.4</c:v>
                </c:pt>
                <c:pt idx="14">
                  <c:v>-0.2</c:v>
                </c:pt>
                <c:pt idx="15">
                  <c:v>0</c:v>
                </c:pt>
                <c:pt idx="16">
                  <c:v>0.2</c:v>
                </c:pt>
                <c:pt idx="17">
                  <c:v>0.4</c:v>
                </c:pt>
                <c:pt idx="18">
                  <c:v>0.6</c:v>
                </c:pt>
                <c:pt idx="19">
                  <c:v>0.8</c:v>
                </c:pt>
                <c:pt idx="20">
                  <c:v>1</c:v>
                </c:pt>
                <c:pt idx="21">
                  <c:v>1.2</c:v>
                </c:pt>
                <c:pt idx="22">
                  <c:v>1.4</c:v>
                </c:pt>
                <c:pt idx="23">
                  <c:v>1.6</c:v>
                </c:pt>
                <c:pt idx="24">
                  <c:v>2</c:v>
                </c:pt>
                <c:pt idx="25">
                  <c:v>2.2000000000000002</c:v>
                </c:pt>
                <c:pt idx="26">
                  <c:v>2.4</c:v>
                </c:pt>
                <c:pt idx="27">
                  <c:v>2.6</c:v>
                </c:pt>
                <c:pt idx="28">
                  <c:v>2.80000000000001</c:v>
                </c:pt>
                <c:pt idx="29">
                  <c:v>3.0000000000000102</c:v>
                </c:pt>
                <c:pt idx="30">
                  <c:v>3.2000000000000099</c:v>
                </c:pt>
                <c:pt idx="31">
                  <c:v>3.4000000000000101</c:v>
                </c:pt>
                <c:pt idx="32">
                  <c:v>3.6000000000000099</c:v>
                </c:pt>
                <c:pt idx="33">
                  <c:v>3.80000000000001</c:v>
                </c:pt>
                <c:pt idx="34">
                  <c:v>4.0000000000000098</c:v>
                </c:pt>
              </c:numCache>
            </c:numRef>
          </c:xVal>
          <c:yVal>
            <c:numRef>
              <c:f>'Q_fit (3)'!$U$2:$U$36</c:f>
              <c:numCache>
                <c:formatCode>General</c:formatCode>
                <c:ptCount val="35"/>
                <c:pt idx="0">
                  <c:v>4.5131724425897544E-2</c:v>
                </c:pt>
                <c:pt idx="1">
                  <c:v>3.881924107671926E-2</c:v>
                </c:pt>
                <c:pt idx="2">
                  <c:v>3.2966811426141558E-2</c:v>
                </c:pt>
                <c:pt idx="3">
                  <c:v>2.7574435474164417E-2</c:v>
                </c:pt>
                <c:pt idx="4">
                  <c:v>2.2642113220787859E-2</c:v>
                </c:pt>
                <c:pt idx="5">
                  <c:v>1.8169844666011861E-2</c:v>
                </c:pt>
                <c:pt idx="6">
                  <c:v>1.4157629809836442E-2</c:v>
                </c:pt>
                <c:pt idx="7">
                  <c:v>1.0605468652261595E-2</c:v>
                </c:pt>
                <c:pt idx="8">
                  <c:v>7.5133611932873146E-3</c:v>
                </c:pt>
                <c:pt idx="9">
                  <c:v>4.8813074329136109E-3</c:v>
                </c:pt>
                <c:pt idx="10">
                  <c:v>2.7093073711404788E-3</c:v>
                </c:pt>
                <c:pt idx="11">
                  <c:v>9.9736100796791799E-4</c:v>
                </c:pt>
                <c:pt idx="12">
                  <c:v>-2.5453165660407158E-4</c:v>
                </c:pt>
                <c:pt idx="13">
                  <c:v>-1.0463706225754886E-3</c:v>
                </c:pt>
                <c:pt idx="14">
                  <c:v>-1.3781558899463341E-3</c:v>
                </c:pt>
                <c:pt idx="15">
                  <c:v>-1.2498874587166075E-3</c:v>
                </c:pt>
                <c:pt idx="16">
                  <c:v>-6.6156532888630906E-4</c:v>
                </c:pt>
                <c:pt idx="17">
                  <c:v>3.8681049954456144E-4</c:v>
                </c:pt>
                <c:pt idx="18">
                  <c:v>1.8952400265760034E-3</c:v>
                </c:pt>
                <c:pt idx="19">
                  <c:v>3.8637232522080183E-3</c:v>
                </c:pt>
                <c:pt idx="20">
                  <c:v>6.2922601764406035E-3</c:v>
                </c:pt>
                <c:pt idx="21">
                  <c:v>9.1808507992737608E-3</c:v>
                </c:pt>
                <c:pt idx="22">
                  <c:v>1.2529495120707491E-2</c:v>
                </c:pt>
                <c:pt idx="23">
                  <c:v>1.6338193140741794E-2</c:v>
                </c:pt>
                <c:pt idx="24">
                  <c:v>2.5335750276612112E-2</c:v>
                </c:pt>
                <c:pt idx="25">
                  <c:v>3.0524609392448134E-2</c:v>
                </c:pt>
                <c:pt idx="26">
                  <c:v>3.6173522206884717E-2</c:v>
                </c:pt>
                <c:pt idx="27">
                  <c:v>4.2282488719921879E-2</c:v>
                </c:pt>
                <c:pt idx="28">
                  <c:v>4.8851508931559949E-2</c:v>
                </c:pt>
                <c:pt idx="29">
                  <c:v>5.5880582841798282E-2</c:v>
                </c:pt>
                <c:pt idx="30">
                  <c:v>6.3369710450637176E-2</c:v>
                </c:pt>
                <c:pt idx="31">
                  <c:v>7.1318891758076652E-2</c:v>
                </c:pt>
                <c:pt idx="32">
                  <c:v>7.9728126764116683E-2</c:v>
                </c:pt>
                <c:pt idx="33">
                  <c:v>8.859741546875731E-2</c:v>
                </c:pt>
                <c:pt idx="34">
                  <c:v>9.7926757871998477E-2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536-4EAC-A016-290A59A2E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373944"/>
        <c:axId val="1"/>
      </c:scatterChart>
      <c:valAx>
        <c:axId val="793373944"/>
        <c:scaling>
          <c:orientation val="minMax"/>
          <c:max val="2"/>
          <c:min val="-3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475046388432216"/>
              <c:y val="0.931509006579656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40640228190654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3944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9792429792429792"/>
          <c:y val="0.9178082191780822"/>
          <c:w val="0.42979242979242982"/>
          <c:h val="0.9680365296803652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Diagr.</a:t>
            </a:r>
          </a:p>
        </c:rich>
      </c:tx>
      <c:layout>
        <c:manualLayout>
          <c:xMode val="edge"/>
          <c:yMode val="edge"/>
          <c:x val="0.4133151317250392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02226184760062"/>
          <c:y val="0.13677811550151975"/>
          <c:w val="0.85159558365902366"/>
          <c:h val="0.662613981762917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(4)'!$F$21:$F$872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</c:numCache>
            </c:numRef>
          </c:xVal>
          <c:yVal>
            <c:numRef>
              <c:f>'A (4)'!$H$21:$H$872</c:f>
              <c:numCache>
                <c:formatCode>General</c:formatCode>
                <c:ptCount val="852"/>
                <c:pt idx="1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E8-457A-B6BF-C21205ABDFFD}"/>
            </c:ext>
          </c:extLst>
        </c:ser>
        <c:ser>
          <c:idx val="1"/>
          <c:order val="1"/>
          <c:tx>
            <c:strRef>
              <c:f>'A (4)'!$I$20</c:f>
              <c:strCache>
                <c:ptCount val="1"/>
                <c:pt idx="0">
                  <c:v>OMT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(4)'!$F$21:$F$872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</c:numCache>
            </c:numRef>
          </c:xVal>
          <c:yVal>
            <c:numRef>
              <c:f>'A (4)'!$I$21:$I$872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E8-457A-B6BF-C21205ABDFFD}"/>
            </c:ext>
          </c:extLst>
        </c:ser>
        <c:ser>
          <c:idx val="2"/>
          <c:order val="2"/>
          <c:tx>
            <c:strRef>
              <c:f>'A (4)'!$J$20</c:f>
              <c:strCache>
                <c:ptCount val="1"/>
                <c:pt idx="0">
                  <c:v>IBVS 2383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</c:numCache>
            </c:numRef>
          </c:xVal>
          <c:yVal>
            <c:numRef>
              <c:f>'A (4)'!$J$21:$J$872</c:f>
              <c:numCache>
                <c:formatCode>General</c:formatCode>
                <c:ptCount val="852"/>
                <c:pt idx="0">
                  <c:v>3.8990400000329828E-2</c:v>
                </c:pt>
                <c:pt idx="1">
                  <c:v>2.9897299998992821E-2</c:v>
                </c:pt>
                <c:pt idx="2">
                  <c:v>1.9314450000820216E-2</c:v>
                </c:pt>
                <c:pt idx="3">
                  <c:v>-4.1482000015093945E-3</c:v>
                </c:pt>
                <c:pt idx="4">
                  <c:v>-1.9173999971826561E-3</c:v>
                </c:pt>
                <c:pt idx="5">
                  <c:v>2.7037999971071258E-3</c:v>
                </c:pt>
                <c:pt idx="6">
                  <c:v>5.2076499996474013E-3</c:v>
                </c:pt>
                <c:pt idx="7">
                  <c:v>4.374949996417854E-3</c:v>
                </c:pt>
                <c:pt idx="8">
                  <c:v>-3.7776500030304305E-3</c:v>
                </c:pt>
                <c:pt idx="9">
                  <c:v>5.502749998413492E-3</c:v>
                </c:pt>
                <c:pt idx="10">
                  <c:v>1.6483500003232621E-3</c:v>
                </c:pt>
                <c:pt idx="11">
                  <c:v>1.6704000008758157E-3</c:v>
                </c:pt>
                <c:pt idx="12">
                  <c:v>-6.158499963930808E-4</c:v>
                </c:pt>
                <c:pt idx="13">
                  <c:v>1.0355499980505556E-3</c:v>
                </c:pt>
                <c:pt idx="14">
                  <c:v>-1.234324999677483E-2</c:v>
                </c:pt>
                <c:pt idx="15">
                  <c:v>1.6967500414466485E-4</c:v>
                </c:pt>
                <c:pt idx="17">
                  <c:v>5.1890000031562522E-4</c:v>
                </c:pt>
                <c:pt idx="18">
                  <c:v>7.0316500059561804E-3</c:v>
                </c:pt>
                <c:pt idx="19">
                  <c:v>1.650547499593813E-2</c:v>
                </c:pt>
                <c:pt idx="20">
                  <c:v>1.8016900001384784E-2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DE8-457A-B6BF-C21205ABDFFD}"/>
            </c:ext>
          </c:extLst>
        </c:ser>
        <c:ser>
          <c:idx val="3"/>
          <c:order val="3"/>
          <c:tx>
            <c:strRef>
              <c:f>'A (4)'!$K$20</c:f>
              <c:strCache>
                <c:ptCount val="1"/>
                <c:pt idx="0">
                  <c:v>IBVS nn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</c:numCache>
            </c:numRef>
          </c:xVal>
          <c:yVal>
            <c:numRef>
              <c:f>'A (4)'!$K$21:$K$872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DE8-457A-B6BF-C21205ABDFFD}"/>
            </c:ext>
          </c:extLst>
        </c:ser>
        <c:ser>
          <c:idx val="4"/>
          <c:order val="4"/>
          <c:tx>
            <c:strRef>
              <c:f>'A (4)'!$L$20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(4)'!$F$21:$F$872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</c:numCache>
            </c:numRef>
          </c:xVal>
          <c:yVal>
            <c:numRef>
              <c:f>'A (4)'!$L$21:$L$872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DE8-457A-B6BF-C21205ABDFFD}"/>
            </c:ext>
          </c:extLst>
        </c:ser>
        <c:ser>
          <c:idx val="5"/>
          <c:order val="5"/>
          <c:tx>
            <c:strRef>
              <c:f>'A (4)'!$M$20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(4)'!$F$21:$F$872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</c:numCache>
            </c:numRef>
          </c:xVal>
          <c:yVal>
            <c:numRef>
              <c:f>'A (4)'!$M$21:$M$872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DE8-457A-B6BF-C21205ABDFFD}"/>
            </c:ext>
          </c:extLst>
        </c:ser>
        <c:ser>
          <c:idx val="6"/>
          <c:order val="6"/>
          <c:tx>
            <c:strRef>
              <c:f>'A (4)'!$N$20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</c:numCache>
            </c:numRef>
          </c:xVal>
          <c:yVal>
            <c:numRef>
              <c:f>'A (4)'!$N$21:$N$872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DE8-457A-B6BF-C21205ABDFFD}"/>
            </c:ext>
          </c:extLst>
        </c:ser>
        <c:ser>
          <c:idx val="7"/>
          <c:order val="7"/>
          <c:tx>
            <c:strRef>
              <c:f>'A (4)'!$O$20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</c:numCache>
            </c:numRef>
          </c:xVal>
          <c:yVal>
            <c:numRef>
              <c:f>'A (4)'!$O$21:$O$872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DE8-457A-B6BF-C21205ABDFFD}"/>
            </c:ext>
          </c:extLst>
        </c:ser>
        <c:ser>
          <c:idx val="8"/>
          <c:order val="8"/>
          <c:tx>
            <c:strRef>
              <c:f>'A (4)'!$P$20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(4)'!$T$2:$T$34</c:f>
              <c:numCache>
                <c:formatCode>General</c:formatCode>
                <c:ptCount val="33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</c:numCache>
            </c:numRef>
          </c:xVal>
          <c:yVal>
            <c:numRef>
              <c:f>'A (4)'!$U$2:$U$34</c:f>
              <c:numCache>
                <c:formatCode>0.00E+00</c:formatCode>
                <c:ptCount val="33"/>
                <c:pt idx="0">
                  <c:v>4.3155038262499654E-2</c:v>
                </c:pt>
                <c:pt idx="1">
                  <c:v>3.7347589946998487E-2</c:v>
                </c:pt>
                <c:pt idx="2">
                  <c:v>3.1958764606351719E-2</c:v>
                </c:pt>
                <c:pt idx="3">
                  <c:v>2.6988562240559354E-2</c:v>
                </c:pt>
                <c:pt idx="4">
                  <c:v>2.2436982849621385E-2</c:v>
                </c:pt>
                <c:pt idx="5">
                  <c:v>1.8304026433537811E-2</c:v>
                </c:pt>
                <c:pt idx="6">
                  <c:v>1.4589692992308639E-2</c:v>
                </c:pt>
                <c:pt idx="7">
                  <c:v>1.1293982525933863E-2</c:v>
                </c:pt>
                <c:pt idx="8">
                  <c:v>8.4168950344134866E-3</c:v>
                </c:pt>
                <c:pt idx="9">
                  <c:v>5.9584305177475087E-3</c:v>
                </c:pt>
                <c:pt idx="10">
                  <c:v>3.9185889759359291E-3</c:v>
                </c:pt>
                <c:pt idx="11">
                  <c:v>2.297370408978748E-3</c:v>
                </c:pt>
                <c:pt idx="12">
                  <c:v>1.0947748168759651E-3</c:v>
                </c:pt>
                <c:pt idx="13">
                  <c:v>3.1080219962758106E-4</c:v>
                </c:pt>
                <c:pt idx="14">
                  <c:v>-5.4547442766404546E-5</c:v>
                </c:pt>
                <c:pt idx="15">
                  <c:v>-1.2741103059917316E-6</c:v>
                </c:pt>
                <c:pt idx="16">
                  <c:v>4.706221970088196E-4</c:v>
                </c:pt>
                <c:pt idx="17">
                  <c:v>1.3611414791780295E-3</c:v>
                </c:pt>
                <c:pt idx="18">
                  <c:v>2.6702837362016377E-3</c:v>
                </c:pt>
                <c:pt idx="19">
                  <c:v>4.3980489680796441E-3</c:v>
                </c:pt>
                <c:pt idx="20">
                  <c:v>6.5444371748120496E-3</c:v>
                </c:pt>
                <c:pt idx="21">
                  <c:v>9.109448356398854E-3</c:v>
                </c:pt>
                <c:pt idx="22">
                  <c:v>1.2093082512840055E-2</c:v>
                </c:pt>
                <c:pt idx="23">
                  <c:v>1.5495339644135657E-2</c:v>
                </c:pt>
                <c:pt idx="24">
                  <c:v>1.9316219750285656E-2</c:v>
                </c:pt>
                <c:pt idx="25">
                  <c:v>2.3555722831290052E-2</c:v>
                </c:pt>
                <c:pt idx="26">
                  <c:v>2.8213848887148851E-2</c:v>
                </c:pt>
                <c:pt idx="27">
                  <c:v>3.3290597917862048E-2</c:v>
                </c:pt>
                <c:pt idx="28">
                  <c:v>3.8785969923429635E-2</c:v>
                </c:pt>
                <c:pt idx="29">
                  <c:v>4.4699964903851627E-2</c:v>
                </c:pt>
                <c:pt idx="30">
                  <c:v>5.1032582859128019E-2</c:v>
                </c:pt>
                <c:pt idx="31">
                  <c:v>5.7783823789258809E-2</c:v>
                </c:pt>
                <c:pt idx="32">
                  <c:v>6.4953687694243992E-2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DE8-457A-B6BF-C21205ABD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40448"/>
        <c:axId val="1"/>
      </c:scatterChart>
      <c:valAx>
        <c:axId val="7967404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675479885402677"/>
              <c:y val="0.860182370820668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578363384188627E-2"/>
              <c:y val="0.361702127659574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4044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4.7156726768377254E-2"/>
          <c:y val="0.92097264437689974"/>
          <c:w val="0.90013869625520104"/>
          <c:h val="0.981762917933130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4a.  DK Cyg -- [37999.5838, 0.4706906]</a:t>
            </a:r>
          </a:p>
        </c:rich>
      </c:tx>
      <c:layout>
        <c:manualLayout>
          <c:xMode val="edge"/>
          <c:yMode val="edge"/>
          <c:x val="0.19098734975724599"/>
          <c:y val="0.0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12549784307296E-2"/>
          <c:y val="0.15200029687557984"/>
          <c:w val="0.84764037314785612"/>
          <c:h val="0.70800138281520086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  <c:pt idx="280">
                  <c:v>47798</c:v>
                </c:pt>
                <c:pt idx="281">
                  <c:v>47808</c:v>
                </c:pt>
              </c:numCache>
            </c:numRef>
          </c:xVal>
          <c:yVal>
            <c:numRef>
              <c:f>Active!$H$21:$H$991</c:f>
              <c:numCache>
                <c:formatCode>General</c:formatCode>
                <c:ptCount val="971"/>
                <c:pt idx="0">
                  <c:v>3.8990400000329828E-2</c:v>
                </c:pt>
                <c:pt idx="1">
                  <c:v>3.8124400001834147E-2</c:v>
                </c:pt>
                <c:pt idx="2">
                  <c:v>3.5003950000827899E-2</c:v>
                </c:pt>
                <c:pt idx="4">
                  <c:v>2.9897299998992821E-2</c:v>
                </c:pt>
                <c:pt idx="5">
                  <c:v>1.9314450000820216E-2</c:v>
                </c:pt>
                <c:pt idx="6">
                  <c:v>1.3349050001124851E-2</c:v>
                </c:pt>
                <c:pt idx="7">
                  <c:v>1.109517499935464E-2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0A-4A7A-BE9A-6461D8A7BE5E}"/>
            </c:ext>
          </c:extLst>
        </c:ser>
        <c:ser>
          <c:idx val="1"/>
          <c:order val="1"/>
          <c:tx>
            <c:strRef>
              <c:f>Active!$I$20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  <c:pt idx="280">
                  <c:v>47798</c:v>
                </c:pt>
                <c:pt idx="281">
                  <c:v>47808</c:v>
                </c:pt>
              </c:numCache>
            </c:numRef>
          </c:xVal>
          <c:yVal>
            <c:numRef>
              <c:f>Active!$I$21:$I$991</c:f>
              <c:numCache>
                <c:formatCode>General</c:formatCode>
                <c:ptCount val="971"/>
                <c:pt idx="8">
                  <c:v>-1.1148199999297503E-2</c:v>
                </c:pt>
                <c:pt idx="10">
                  <c:v>2.8944000005139969E-3</c:v>
                </c:pt>
                <c:pt idx="12">
                  <c:v>-6.8000500032212585E-3</c:v>
                </c:pt>
                <c:pt idx="13">
                  <c:v>-2.9619999986607581E-4</c:v>
                </c:pt>
                <c:pt idx="15">
                  <c:v>7.0694000023650005E-3</c:v>
                </c:pt>
                <c:pt idx="17">
                  <c:v>5.1371500012464821E-3</c:v>
                </c:pt>
                <c:pt idx="18">
                  <c:v>3.7494999560294673E-4</c:v>
                </c:pt>
                <c:pt idx="19">
                  <c:v>5.9388500012573786E-3</c:v>
                </c:pt>
                <c:pt idx="20">
                  <c:v>1.4199500001268461E-2</c:v>
                </c:pt>
                <c:pt idx="22">
                  <c:v>9.3396999945980497E-3</c:v>
                </c:pt>
                <c:pt idx="35">
                  <c:v>-3.385349999734899E-2</c:v>
                </c:pt>
                <c:pt idx="36">
                  <c:v>6.4094500048668124E-3</c:v>
                </c:pt>
                <c:pt idx="37">
                  <c:v>8.0059999963850714E-3</c:v>
                </c:pt>
                <c:pt idx="38">
                  <c:v>1.6005999998014886E-2</c:v>
                </c:pt>
                <c:pt idx="39">
                  <c:v>-1.5558125000097789E-2</c:v>
                </c:pt>
                <c:pt idx="40">
                  <c:v>-3.22914999560453E-3</c:v>
                </c:pt>
                <c:pt idx="41">
                  <c:v>9.1488499965635128E-3</c:v>
                </c:pt>
                <c:pt idx="43">
                  <c:v>-1.2528150000434835E-2</c:v>
                </c:pt>
                <c:pt idx="44">
                  <c:v>-6.9890499944449402E-3</c:v>
                </c:pt>
                <c:pt idx="45">
                  <c:v>5.3339500009315088E-3</c:v>
                </c:pt>
                <c:pt idx="46">
                  <c:v>-8.6408999995910563E-3</c:v>
                </c:pt>
                <c:pt idx="47">
                  <c:v>1.0845150005479809E-2</c:v>
                </c:pt>
                <c:pt idx="48">
                  <c:v>1.5486899996176362E-2</c:v>
                </c:pt>
                <c:pt idx="49">
                  <c:v>2.2459999963757582E-3</c:v>
                </c:pt>
                <c:pt idx="50">
                  <c:v>5.1154500033590011E-3</c:v>
                </c:pt>
                <c:pt idx="51">
                  <c:v>-7.5615499954437837E-3</c:v>
                </c:pt>
                <c:pt idx="52">
                  <c:v>6.0979999980190769E-3</c:v>
                </c:pt>
                <c:pt idx="53">
                  <c:v>7.1177499994519167E-3</c:v>
                </c:pt>
                <c:pt idx="54">
                  <c:v>1.2121674997615628E-2</c:v>
                </c:pt>
                <c:pt idx="55">
                  <c:v>6.5607500000623986E-3</c:v>
                </c:pt>
                <c:pt idx="56">
                  <c:v>1.4597150002373382E-2</c:v>
                </c:pt>
                <c:pt idx="57">
                  <c:v>2.520450005249586E-3</c:v>
                </c:pt>
                <c:pt idx="58">
                  <c:v>-2.0558500036713667E-3</c:v>
                </c:pt>
                <c:pt idx="59">
                  <c:v>-1.0342450004827697E-2</c:v>
                </c:pt>
                <c:pt idx="60">
                  <c:v>1.3168975005100947E-2</c:v>
                </c:pt>
                <c:pt idx="61">
                  <c:v>1.1299300000246149E-2</c:v>
                </c:pt>
                <c:pt idx="62">
                  <c:v>1.0309174998837989E-2</c:v>
                </c:pt>
                <c:pt idx="63">
                  <c:v>1.1963899996771943E-2</c:v>
                </c:pt>
                <c:pt idx="64">
                  <c:v>1.0950924995995592E-2</c:v>
                </c:pt>
                <c:pt idx="65">
                  <c:v>1.1602549995586742E-2</c:v>
                </c:pt>
                <c:pt idx="66">
                  <c:v>6.6680000018095598E-3</c:v>
                </c:pt>
                <c:pt idx="67">
                  <c:v>2.3995824994926807E-2</c:v>
                </c:pt>
                <c:pt idx="68">
                  <c:v>6.1261499940883368E-3</c:v>
                </c:pt>
                <c:pt idx="69">
                  <c:v>-3.2871000003069639E-3</c:v>
                </c:pt>
                <c:pt idx="70">
                  <c:v>1.3980325005832128E-2</c:v>
                </c:pt>
                <c:pt idx="71">
                  <c:v>1.1563500011106953E-3</c:v>
                </c:pt>
                <c:pt idx="72">
                  <c:v>1.9417000003159046E-2</c:v>
                </c:pt>
                <c:pt idx="73">
                  <c:v>3.0833249984425493E-3</c:v>
                </c:pt>
                <c:pt idx="74">
                  <c:v>3.7022250035079196E-3</c:v>
                </c:pt>
                <c:pt idx="77">
                  <c:v>3.5823250000248663E-2</c:v>
                </c:pt>
                <c:pt idx="78">
                  <c:v>2.4366599995119032E-2</c:v>
                </c:pt>
                <c:pt idx="84">
                  <c:v>3.3739499922376126E-3</c:v>
                </c:pt>
                <c:pt idx="85">
                  <c:v>2.233295000041835E-2</c:v>
                </c:pt>
                <c:pt idx="86">
                  <c:v>1.5819699998246506E-2</c:v>
                </c:pt>
                <c:pt idx="87">
                  <c:v>3.6052799994649831E-2</c:v>
                </c:pt>
                <c:pt idx="88">
                  <c:v>2.3526850003690924E-2</c:v>
                </c:pt>
                <c:pt idx="89">
                  <c:v>2.4226850000559352E-2</c:v>
                </c:pt>
                <c:pt idx="90">
                  <c:v>2.5669449998531491E-2</c:v>
                </c:pt>
                <c:pt idx="91">
                  <c:v>2.5869450000755023E-2</c:v>
                </c:pt>
                <c:pt idx="92">
                  <c:v>3.2734050000726711E-2</c:v>
                </c:pt>
                <c:pt idx="103">
                  <c:v>2.7612575002422091E-2</c:v>
                </c:pt>
                <c:pt idx="104">
                  <c:v>2.9612575002829544E-2</c:v>
                </c:pt>
                <c:pt idx="105">
                  <c:v>2.7956024998275097E-2</c:v>
                </c:pt>
                <c:pt idx="106">
                  <c:v>2.9856025001208764E-2</c:v>
                </c:pt>
                <c:pt idx="112">
                  <c:v>3.5951249999925494E-2</c:v>
                </c:pt>
                <c:pt idx="114">
                  <c:v>3.6451250001846347E-2</c:v>
                </c:pt>
                <c:pt idx="116">
                  <c:v>4.1200949999620207E-2</c:v>
                </c:pt>
                <c:pt idx="118">
                  <c:v>3.4030900002107956E-2</c:v>
                </c:pt>
                <c:pt idx="119">
                  <c:v>5.2288449995103292E-2</c:v>
                </c:pt>
                <c:pt idx="120">
                  <c:v>3.3112999997683801E-2</c:v>
                </c:pt>
                <c:pt idx="121">
                  <c:v>4.4138149998616427E-2</c:v>
                </c:pt>
                <c:pt idx="123">
                  <c:v>5.3027350004413165E-2</c:v>
                </c:pt>
                <c:pt idx="124">
                  <c:v>3.5731449999730103E-2</c:v>
                </c:pt>
                <c:pt idx="129">
                  <c:v>3.642039999976987E-2</c:v>
                </c:pt>
                <c:pt idx="133">
                  <c:v>5.5169400002341717E-2</c:v>
                </c:pt>
                <c:pt idx="179">
                  <c:v>7.4596799997380003E-2</c:v>
                </c:pt>
                <c:pt idx="185">
                  <c:v>7.6372550000087358E-2</c:v>
                </c:pt>
                <c:pt idx="204">
                  <c:v>8.4286899997096043E-2</c:v>
                </c:pt>
                <c:pt idx="244">
                  <c:v>0.11786152500280878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30A-4A7A-BE9A-6461D8A7BE5E}"/>
            </c:ext>
          </c:extLst>
        </c:ser>
        <c:ser>
          <c:idx val="2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  <c:pt idx="280">
                  <c:v>47798</c:v>
                </c:pt>
                <c:pt idx="281">
                  <c:v>47808</c:v>
                </c:pt>
              </c:numCache>
            </c:numRef>
          </c:xVal>
          <c:yVal>
            <c:numRef>
              <c:f>Active!$J$21:$J$991</c:f>
              <c:numCache>
                <c:formatCode>General</c:formatCode>
                <c:ptCount val="971"/>
                <c:pt idx="9">
                  <c:v>-4.1482000015093945E-3</c:v>
                </c:pt>
                <c:pt idx="11">
                  <c:v>-1.9173999971826561E-3</c:v>
                </c:pt>
                <c:pt idx="14">
                  <c:v>2.7037999971071258E-3</c:v>
                </c:pt>
                <c:pt idx="16">
                  <c:v>5.2076499996474013E-3</c:v>
                </c:pt>
                <c:pt idx="21">
                  <c:v>-3.7776500030304305E-3</c:v>
                </c:pt>
                <c:pt idx="23">
                  <c:v>5.502749998413492E-3</c:v>
                </c:pt>
                <c:pt idx="24">
                  <c:v>1.6483500003232621E-3</c:v>
                </c:pt>
                <c:pt idx="25">
                  <c:v>1.6704000008758157E-3</c:v>
                </c:pt>
                <c:pt idx="26">
                  <c:v>-1.3475000014295802E-4</c:v>
                </c:pt>
                <c:pt idx="27">
                  <c:v>-6.158499963930808E-4</c:v>
                </c:pt>
                <c:pt idx="28">
                  <c:v>-3.9455000660382211E-4</c:v>
                </c:pt>
                <c:pt idx="29">
                  <c:v>2.4849999972502701E-3</c:v>
                </c:pt>
                <c:pt idx="30">
                  <c:v>1.0355499980505556E-3</c:v>
                </c:pt>
                <c:pt idx="31">
                  <c:v>-1.234324999677483E-2</c:v>
                </c:pt>
                <c:pt idx="32">
                  <c:v>1.6967500414466485E-4</c:v>
                </c:pt>
                <c:pt idx="33">
                  <c:v>0</c:v>
                </c:pt>
                <c:pt idx="34">
                  <c:v>5.1890000031562522E-4</c:v>
                </c:pt>
                <c:pt idx="42">
                  <c:v>7.0316500059561804E-3</c:v>
                </c:pt>
                <c:pt idx="75">
                  <c:v>1.650547499593813E-2</c:v>
                </c:pt>
                <c:pt idx="76">
                  <c:v>1.8016900001384784E-2</c:v>
                </c:pt>
                <c:pt idx="79">
                  <c:v>2.2101299997302704E-2</c:v>
                </c:pt>
                <c:pt idx="80">
                  <c:v>2.2056024994526524E-2</c:v>
                </c:pt>
                <c:pt idx="81">
                  <c:v>2.4412724997091573E-2</c:v>
                </c:pt>
                <c:pt idx="82">
                  <c:v>2.2131625002657529E-2</c:v>
                </c:pt>
                <c:pt idx="83">
                  <c:v>2.2086350007157307E-2</c:v>
                </c:pt>
                <c:pt idx="95">
                  <c:v>2.8649774998484645E-2</c:v>
                </c:pt>
                <c:pt idx="96">
                  <c:v>2.8849775000708178E-2</c:v>
                </c:pt>
                <c:pt idx="97">
                  <c:v>2.8991525003220886E-2</c:v>
                </c:pt>
                <c:pt idx="100">
                  <c:v>3.0264449997048359E-2</c:v>
                </c:pt>
                <c:pt idx="101">
                  <c:v>3.013144999567885E-2</c:v>
                </c:pt>
                <c:pt idx="107">
                  <c:v>3.2671300003130455E-2</c:v>
                </c:pt>
                <c:pt idx="113">
                  <c:v>3.6151250002149027E-2</c:v>
                </c:pt>
                <c:pt idx="115">
                  <c:v>3.7292900000466034E-2</c:v>
                </c:pt>
                <c:pt idx="117">
                  <c:v>4.0703350001422223E-2</c:v>
                </c:pt>
                <c:pt idx="122">
                  <c:v>4.2209000006550923E-2</c:v>
                </c:pt>
                <c:pt idx="125">
                  <c:v>4.4543600000906736E-2</c:v>
                </c:pt>
                <c:pt idx="131">
                  <c:v>5.5755574998329394E-2</c:v>
                </c:pt>
                <c:pt idx="132">
                  <c:v>5.6093375002092216E-2</c:v>
                </c:pt>
                <c:pt idx="140">
                  <c:v>5.9321075001207646E-2</c:v>
                </c:pt>
                <c:pt idx="143">
                  <c:v>5.7793149993813131E-2</c:v>
                </c:pt>
                <c:pt idx="144">
                  <c:v>5.7304574998852331E-2</c:v>
                </c:pt>
                <c:pt idx="146">
                  <c:v>6.3422400002309587E-2</c:v>
                </c:pt>
                <c:pt idx="147">
                  <c:v>6.2692925006558653E-2</c:v>
                </c:pt>
                <c:pt idx="148">
                  <c:v>5.9815074993821327E-2</c:v>
                </c:pt>
                <c:pt idx="155">
                  <c:v>6.4726399999926798E-2</c:v>
                </c:pt>
                <c:pt idx="167">
                  <c:v>6.8665524995594751E-2</c:v>
                </c:pt>
                <c:pt idx="168">
                  <c:v>6.7914749997726176E-2</c:v>
                </c:pt>
                <c:pt idx="169">
                  <c:v>6.9494299998041242E-2</c:v>
                </c:pt>
                <c:pt idx="170">
                  <c:v>7.0357350006815977E-2</c:v>
                </c:pt>
                <c:pt idx="227">
                  <c:v>9.970982500090031E-2</c:v>
                </c:pt>
                <c:pt idx="229">
                  <c:v>0.10410155000136001</c:v>
                </c:pt>
                <c:pt idx="230">
                  <c:v>0.10654307500226423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30A-4A7A-BE9A-6461D8A7BE5E}"/>
            </c:ext>
          </c:extLst>
        </c:ser>
        <c:ser>
          <c:idx val="3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  <c:pt idx="280">
                  <c:v>47798</c:v>
                </c:pt>
                <c:pt idx="281">
                  <c:v>47808</c:v>
                </c:pt>
              </c:numCache>
            </c:numRef>
          </c:xVal>
          <c:yVal>
            <c:numRef>
              <c:f>Active!$K$21:$K$991</c:f>
              <c:numCache>
                <c:formatCode>General</c:formatCode>
                <c:ptCount val="971"/>
                <c:pt idx="93">
                  <c:v>2.9947049995826092E-2</c:v>
                </c:pt>
                <c:pt idx="94">
                  <c:v>2.8601774996786844E-2</c:v>
                </c:pt>
                <c:pt idx="98">
                  <c:v>2.9001825001614634E-2</c:v>
                </c:pt>
                <c:pt idx="99">
                  <c:v>2.8405774995917454E-2</c:v>
                </c:pt>
                <c:pt idx="102">
                  <c:v>2.7720049998606555E-2</c:v>
                </c:pt>
                <c:pt idx="126">
                  <c:v>4.8325699994165916E-2</c:v>
                </c:pt>
                <c:pt idx="127">
                  <c:v>5.0419836239598226E-2</c:v>
                </c:pt>
                <c:pt idx="128">
                  <c:v>4.8553399996308144E-2</c:v>
                </c:pt>
                <c:pt idx="130">
                  <c:v>5.5781949995434843E-2</c:v>
                </c:pt>
                <c:pt idx="134">
                  <c:v>5.5213700004969724E-2</c:v>
                </c:pt>
                <c:pt idx="135">
                  <c:v>5.5574350000824779E-2</c:v>
                </c:pt>
                <c:pt idx="136">
                  <c:v>5.4622049996396527E-2</c:v>
                </c:pt>
                <c:pt idx="137">
                  <c:v>5.6454350000421982E-2</c:v>
                </c:pt>
                <c:pt idx="138">
                  <c:v>5.7160100004693959E-2</c:v>
                </c:pt>
                <c:pt idx="139">
                  <c:v>5.5971850000787526E-2</c:v>
                </c:pt>
                <c:pt idx="141">
                  <c:v>5.8236450000549667E-2</c:v>
                </c:pt>
                <c:pt idx="142">
                  <c:v>5.8155350001470651E-2</c:v>
                </c:pt>
                <c:pt idx="145">
                  <c:v>6.1482049997721333E-2</c:v>
                </c:pt>
                <c:pt idx="149">
                  <c:v>6.1007600001175888E-2</c:v>
                </c:pt>
                <c:pt idx="150">
                  <c:v>6.0415100000682287E-2</c:v>
                </c:pt>
                <c:pt idx="151">
                  <c:v>6.4271450006344821E-2</c:v>
                </c:pt>
                <c:pt idx="152">
                  <c:v>6.5170400004717521E-2</c:v>
                </c:pt>
                <c:pt idx="153">
                  <c:v>6.499607500154525E-2</c:v>
                </c:pt>
                <c:pt idx="154">
                  <c:v>6.2776400001894217E-2</c:v>
                </c:pt>
                <c:pt idx="156">
                  <c:v>6.2245300003269222E-2</c:v>
                </c:pt>
                <c:pt idx="157">
                  <c:v>6.7559125003754161E-2</c:v>
                </c:pt>
                <c:pt idx="158">
                  <c:v>6.5778024996689055E-2</c:v>
                </c:pt>
                <c:pt idx="159">
                  <c:v>6.4432749997649807E-2</c:v>
                </c:pt>
                <c:pt idx="160">
                  <c:v>6.6588749999937136E-2</c:v>
                </c:pt>
                <c:pt idx="161">
                  <c:v>6.4907650004897732E-2</c:v>
                </c:pt>
                <c:pt idx="162">
                  <c:v>6.292895000660792E-2</c:v>
                </c:pt>
                <c:pt idx="163">
                  <c:v>6.8692599998030346E-2</c:v>
                </c:pt>
                <c:pt idx="164">
                  <c:v>6.8732599997019861E-2</c:v>
                </c:pt>
                <c:pt idx="165">
                  <c:v>6.6800500004319474E-2</c:v>
                </c:pt>
                <c:pt idx="166">
                  <c:v>6.8335199997818563E-2</c:v>
                </c:pt>
                <c:pt idx="171">
                  <c:v>7.1470750001026317E-2</c:v>
                </c:pt>
                <c:pt idx="172">
                  <c:v>7.0378849995904602E-2</c:v>
                </c:pt>
                <c:pt idx="173">
                  <c:v>7.2028799993859138E-2</c:v>
                </c:pt>
                <c:pt idx="174">
                  <c:v>7.2831600002245978E-2</c:v>
                </c:pt>
                <c:pt idx="175">
                  <c:v>7.1941999995033257E-2</c:v>
                </c:pt>
                <c:pt idx="176">
                  <c:v>7.3848799998813774E-2</c:v>
                </c:pt>
                <c:pt idx="177">
                  <c:v>6.8326799999340437E-2</c:v>
                </c:pt>
                <c:pt idx="178">
                  <c:v>7.3684150003828108E-2</c:v>
                </c:pt>
                <c:pt idx="180">
                  <c:v>7.5703149996115826E-2</c:v>
                </c:pt>
                <c:pt idx="181">
                  <c:v>7.4300399995991029E-2</c:v>
                </c:pt>
                <c:pt idx="182">
                  <c:v>7.4400399993464816E-2</c:v>
                </c:pt>
                <c:pt idx="183">
                  <c:v>7.4400399993464816E-2</c:v>
                </c:pt>
                <c:pt idx="184">
                  <c:v>7.5359949994890485E-2</c:v>
                </c:pt>
                <c:pt idx="186">
                  <c:v>7.6818249995994847E-2</c:v>
                </c:pt>
                <c:pt idx="187">
                  <c:v>7.584109999879729E-2</c:v>
                </c:pt>
                <c:pt idx="188">
                  <c:v>7.6978900004178286E-2</c:v>
                </c:pt>
                <c:pt idx="189">
                  <c:v>7.9861700003675651E-2</c:v>
                </c:pt>
                <c:pt idx="190">
                  <c:v>8.0042550005600788E-2</c:v>
                </c:pt>
                <c:pt idx="191">
                  <c:v>8.1161449998035096E-2</c:v>
                </c:pt>
                <c:pt idx="192">
                  <c:v>7.8940999999758787E-2</c:v>
                </c:pt>
                <c:pt idx="193">
                  <c:v>8.1626899998809677E-2</c:v>
                </c:pt>
                <c:pt idx="194">
                  <c:v>7.8881624998757616E-2</c:v>
                </c:pt>
                <c:pt idx="195">
                  <c:v>8.1198749998293351E-2</c:v>
                </c:pt>
                <c:pt idx="196">
                  <c:v>8.1798749997687992E-2</c:v>
                </c:pt>
                <c:pt idx="197">
                  <c:v>8.2611999998334795E-2</c:v>
                </c:pt>
                <c:pt idx="198">
                  <c:v>7.9589399996621069E-2</c:v>
                </c:pt>
                <c:pt idx="199">
                  <c:v>8.4527649996744003E-2</c:v>
                </c:pt>
                <c:pt idx="200">
                  <c:v>7.879395000054501E-2</c:v>
                </c:pt>
                <c:pt idx="201">
                  <c:v>8.2926250004675239E-2</c:v>
                </c:pt>
                <c:pt idx="202">
                  <c:v>8.2625149996601976E-2</c:v>
                </c:pt>
                <c:pt idx="203">
                  <c:v>8.3225149995996617E-2</c:v>
                </c:pt>
                <c:pt idx="205">
                  <c:v>8.3371949993306771E-2</c:v>
                </c:pt>
                <c:pt idx="206">
                  <c:v>8.2727100001648068E-2</c:v>
                </c:pt>
                <c:pt idx="207">
                  <c:v>8.5087750005186535E-2</c:v>
                </c:pt>
                <c:pt idx="208">
                  <c:v>8.7842474997160025E-2</c:v>
                </c:pt>
                <c:pt idx="209">
                  <c:v>7.9491700002108701E-2</c:v>
                </c:pt>
                <c:pt idx="210">
                  <c:v>8.2691700001305435E-2</c:v>
                </c:pt>
                <c:pt idx="211">
                  <c:v>8.1766174997028429E-2</c:v>
                </c:pt>
                <c:pt idx="212">
                  <c:v>8.5470300000451971E-2</c:v>
                </c:pt>
                <c:pt idx="213">
                  <c:v>8.4911800004192628E-2</c:v>
                </c:pt>
                <c:pt idx="214">
                  <c:v>8.5217699997883756E-2</c:v>
                </c:pt>
                <c:pt idx="215">
                  <c:v>8.8168900001619477E-2</c:v>
                </c:pt>
                <c:pt idx="216">
                  <c:v>9.0321374998893589E-2</c:v>
                </c:pt>
                <c:pt idx="217">
                  <c:v>9.1644650005036965E-2</c:v>
                </c:pt>
                <c:pt idx="218">
                  <c:v>9.2202375002671033E-2</c:v>
                </c:pt>
                <c:pt idx="219">
                  <c:v>9.3041975007508881E-2</c:v>
                </c:pt>
                <c:pt idx="220">
                  <c:v>9.5274824998341501E-2</c:v>
                </c:pt>
                <c:pt idx="221">
                  <c:v>9.3188000006193761E-2</c:v>
                </c:pt>
                <c:pt idx="222">
                  <c:v>9.1972349997377023E-2</c:v>
                </c:pt>
                <c:pt idx="223">
                  <c:v>9.4208299997262657E-2</c:v>
                </c:pt>
                <c:pt idx="224">
                  <c:v>9.5917250000638887E-2</c:v>
                </c:pt>
                <c:pt idx="225">
                  <c:v>9.6457450003072154E-2</c:v>
                </c:pt>
                <c:pt idx="226">
                  <c:v>9.6481150001636706E-2</c:v>
                </c:pt>
                <c:pt idx="228">
                  <c:v>0.10264579999784473</c:v>
                </c:pt>
                <c:pt idx="231">
                  <c:v>0.10650262488343287</c:v>
                </c:pt>
                <c:pt idx="232">
                  <c:v>0.10913799999980256</c:v>
                </c:pt>
                <c:pt idx="233">
                  <c:v>0.11173969999799738</c:v>
                </c:pt>
                <c:pt idx="234">
                  <c:v>0.11554509999405127</c:v>
                </c:pt>
                <c:pt idx="235">
                  <c:v>0.11542635000660084</c:v>
                </c:pt>
                <c:pt idx="236">
                  <c:v>0.11551337499258807</c:v>
                </c:pt>
                <c:pt idx="237">
                  <c:v>0.11330915000144159</c:v>
                </c:pt>
                <c:pt idx="238">
                  <c:v>0.11493214999791235</c:v>
                </c:pt>
                <c:pt idx="239">
                  <c:v>0.11513215000013588</c:v>
                </c:pt>
                <c:pt idx="240">
                  <c:v>0.11523214999760967</c:v>
                </c:pt>
                <c:pt idx="241">
                  <c:v>0.11747279999690363</c:v>
                </c:pt>
                <c:pt idx="242">
                  <c:v>0.11657860000559594</c:v>
                </c:pt>
                <c:pt idx="243">
                  <c:v>0.11592879999807337</c:v>
                </c:pt>
                <c:pt idx="245">
                  <c:v>0.11897689999750583</c:v>
                </c:pt>
                <c:pt idx="246">
                  <c:v>0.11812282504979521</c:v>
                </c:pt>
                <c:pt idx="247">
                  <c:v>0.11880282510537654</c:v>
                </c:pt>
                <c:pt idx="248">
                  <c:v>0.12430694999784464</c:v>
                </c:pt>
                <c:pt idx="249">
                  <c:v>0.12510637500236044</c:v>
                </c:pt>
                <c:pt idx="250">
                  <c:v>0.12483999999676598</c:v>
                </c:pt>
                <c:pt idx="251">
                  <c:v>0.12586877500143601</c:v>
                </c:pt>
                <c:pt idx="252">
                  <c:v>0.126623500000278</c:v>
                </c:pt>
                <c:pt idx="253">
                  <c:v>0.12703027500538155</c:v>
                </c:pt>
                <c:pt idx="254">
                  <c:v>0.12526274999981979</c:v>
                </c:pt>
                <c:pt idx="255">
                  <c:v>0.13002905000030296</c:v>
                </c:pt>
                <c:pt idx="256">
                  <c:v>0.12876262499776203</c:v>
                </c:pt>
                <c:pt idx="257">
                  <c:v>0.12968745000398485</c:v>
                </c:pt>
                <c:pt idx="258">
                  <c:v>0.12834217499766964</c:v>
                </c:pt>
                <c:pt idx="259">
                  <c:v>0.12975529999675928</c:v>
                </c:pt>
                <c:pt idx="260">
                  <c:v>0.13223529999959283</c:v>
                </c:pt>
                <c:pt idx="262">
                  <c:v>0.13368397500016727</c:v>
                </c:pt>
                <c:pt idx="263">
                  <c:v>0.13230880000628531</c:v>
                </c:pt>
                <c:pt idx="264">
                  <c:v>0.13704547499946784</c:v>
                </c:pt>
                <c:pt idx="265">
                  <c:v>0.13607580000098096</c:v>
                </c:pt>
                <c:pt idx="266">
                  <c:v>0.13728214999719057</c:v>
                </c:pt>
                <c:pt idx="267">
                  <c:v>0.1415381500046351</c:v>
                </c:pt>
                <c:pt idx="268">
                  <c:v>0.14036625000153435</c:v>
                </c:pt>
                <c:pt idx="269">
                  <c:v>0.14036709999345476</c:v>
                </c:pt>
                <c:pt idx="270">
                  <c:v>0.14014115000463789</c:v>
                </c:pt>
                <c:pt idx="271">
                  <c:v>0.14007472499361029</c:v>
                </c:pt>
                <c:pt idx="272">
                  <c:v>0.13934835000691237</c:v>
                </c:pt>
                <c:pt idx="273">
                  <c:v>0.13992394999513635</c:v>
                </c:pt>
                <c:pt idx="274">
                  <c:v>0.13888544999645092</c:v>
                </c:pt>
                <c:pt idx="275">
                  <c:v>0.14385389999370091</c:v>
                </c:pt>
                <c:pt idx="276">
                  <c:v>0.1460729500031448</c:v>
                </c:pt>
                <c:pt idx="277">
                  <c:v>0.1461276749978424</c:v>
                </c:pt>
                <c:pt idx="278">
                  <c:v>0.15056425000511808</c:v>
                </c:pt>
                <c:pt idx="279">
                  <c:v>0.15421207500185119</c:v>
                </c:pt>
                <c:pt idx="280">
                  <c:v>0.15499109999655047</c:v>
                </c:pt>
                <c:pt idx="281">
                  <c:v>0.15705560000060359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30A-4A7A-BE9A-6461D8A7BE5E}"/>
            </c:ext>
          </c:extLst>
        </c:ser>
        <c:ser>
          <c:idx val="4"/>
          <c:order val="4"/>
          <c:tx>
            <c:strRef>
              <c:f>Active!$L$20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  <c:pt idx="280">
                  <c:v>47798</c:v>
                </c:pt>
                <c:pt idx="281">
                  <c:v>47808</c:v>
                </c:pt>
              </c:numCache>
            </c:numRef>
          </c:xVal>
          <c:yVal>
            <c:numRef>
              <c:f>Active!$L$21:$L$991</c:f>
              <c:numCache>
                <c:formatCode>General</c:formatCode>
                <c:ptCount val="97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30A-4A7A-BE9A-6461D8A7BE5E}"/>
            </c:ext>
          </c:extLst>
        </c:ser>
        <c:ser>
          <c:idx val="5"/>
          <c:order val="5"/>
          <c:tx>
            <c:strRef>
              <c:f>Active!$M$20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  <c:pt idx="280">
                  <c:v>47798</c:v>
                </c:pt>
                <c:pt idx="281">
                  <c:v>47808</c:v>
                </c:pt>
              </c:numCache>
            </c:numRef>
          </c:xVal>
          <c:yVal>
            <c:numRef>
              <c:f>Active!$M$21:$M$991</c:f>
              <c:numCache>
                <c:formatCode>General</c:formatCode>
                <c:ptCount val="97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30A-4A7A-BE9A-6461D8A7BE5E}"/>
            </c:ext>
          </c:extLst>
        </c:ser>
        <c:ser>
          <c:idx val="6"/>
          <c:order val="6"/>
          <c:tx>
            <c:strRef>
              <c:f>Active!$N$20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  <c:pt idx="280">
                  <c:v>47798</c:v>
                </c:pt>
                <c:pt idx="281">
                  <c:v>47808</c:v>
                </c:pt>
              </c:numCache>
            </c:numRef>
          </c:xVal>
          <c:yVal>
            <c:numRef>
              <c:f>Active!$N$21:$N$991</c:f>
              <c:numCache>
                <c:formatCode>General</c:formatCode>
                <c:ptCount val="97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30A-4A7A-BE9A-6461D8A7BE5E}"/>
            </c:ext>
          </c:extLst>
        </c:ser>
        <c:ser>
          <c:idx val="7"/>
          <c:order val="7"/>
          <c:tx>
            <c:strRef>
              <c:f>Active!$O$20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  <c:pt idx="280">
                  <c:v>47798</c:v>
                </c:pt>
                <c:pt idx="281">
                  <c:v>47808</c:v>
                </c:pt>
              </c:numCache>
            </c:numRef>
          </c:xVal>
          <c:yVal>
            <c:numRef>
              <c:f>Active!$O$21:$O$991</c:f>
              <c:numCache>
                <c:formatCode>General</c:formatCode>
                <c:ptCount val="971"/>
                <c:pt idx="116">
                  <c:v>4.0743958684094639E-3</c:v>
                </c:pt>
                <c:pt idx="117">
                  <c:v>4.2915313856278781E-3</c:v>
                </c:pt>
                <c:pt idx="118">
                  <c:v>8.7631659433447251E-3</c:v>
                </c:pt>
                <c:pt idx="119">
                  <c:v>9.1635095532161814E-3</c:v>
                </c:pt>
                <c:pt idx="120">
                  <c:v>9.9709822578721852E-3</c:v>
                </c:pt>
                <c:pt idx="121">
                  <c:v>1.4225481298370618E-2</c:v>
                </c:pt>
                <c:pt idx="122">
                  <c:v>1.8656402946609002E-2</c:v>
                </c:pt>
                <c:pt idx="123">
                  <c:v>2.0033856383963378E-2</c:v>
                </c:pt>
                <c:pt idx="124">
                  <c:v>2.0970253301967806E-2</c:v>
                </c:pt>
                <c:pt idx="125">
                  <c:v>2.2917687472020526E-2</c:v>
                </c:pt>
                <c:pt idx="126">
                  <c:v>2.4125503786547986E-2</c:v>
                </c:pt>
                <c:pt idx="127">
                  <c:v>2.8902485165353237E-2</c:v>
                </c:pt>
                <c:pt idx="128">
                  <c:v>2.9458894928225426E-2</c:v>
                </c:pt>
                <c:pt idx="129">
                  <c:v>2.9866024023009974E-2</c:v>
                </c:pt>
                <c:pt idx="130">
                  <c:v>3.5151916770295916E-2</c:v>
                </c:pt>
                <c:pt idx="131">
                  <c:v>3.5168880482578602E-2</c:v>
                </c:pt>
                <c:pt idx="132">
                  <c:v>3.5196022422230883E-2</c:v>
                </c:pt>
                <c:pt idx="133">
                  <c:v>3.5430121651732011E-2</c:v>
                </c:pt>
                <c:pt idx="134">
                  <c:v>3.6610796026607162E-2</c:v>
                </c:pt>
                <c:pt idx="135">
                  <c:v>3.672614927012946E-2</c:v>
                </c:pt>
                <c:pt idx="136">
                  <c:v>3.934534644657664E-2</c:v>
                </c:pt>
                <c:pt idx="137">
                  <c:v>3.9440343235359721E-2</c:v>
                </c:pt>
                <c:pt idx="138">
                  <c:v>4.0356383698624931E-2</c:v>
                </c:pt>
                <c:pt idx="139">
                  <c:v>4.0458165972321047E-2</c:v>
                </c:pt>
                <c:pt idx="140">
                  <c:v>4.0529413563908351E-2</c:v>
                </c:pt>
                <c:pt idx="141">
                  <c:v>4.0648159549887181E-2</c:v>
                </c:pt>
                <c:pt idx="142">
                  <c:v>4.0661730519713335E-2</c:v>
                </c:pt>
                <c:pt idx="143">
                  <c:v>4.0688872459365644E-2</c:v>
                </c:pt>
                <c:pt idx="144">
                  <c:v>4.0732978111300611E-2</c:v>
                </c:pt>
                <c:pt idx="145">
                  <c:v>4.4773734377037161E-2</c:v>
                </c:pt>
                <c:pt idx="146">
                  <c:v>4.5879768417868505E-2</c:v>
                </c:pt>
                <c:pt idx="147">
                  <c:v>4.6181722496500377E-2</c:v>
                </c:pt>
                <c:pt idx="148">
                  <c:v>4.6772059683937939E-2</c:v>
                </c:pt>
                <c:pt idx="149">
                  <c:v>4.6802594366046779E-2</c:v>
                </c:pt>
                <c:pt idx="150">
                  <c:v>4.9177514085623264E-2</c:v>
                </c:pt>
                <c:pt idx="151">
                  <c:v>4.9469289936885513E-2</c:v>
                </c:pt>
                <c:pt idx="152">
                  <c:v>5.02224787622369E-2</c:v>
                </c:pt>
                <c:pt idx="153">
                  <c:v>5.0707640933521814E-2</c:v>
                </c:pt>
                <c:pt idx="154">
                  <c:v>5.0765317555282963E-2</c:v>
                </c:pt>
                <c:pt idx="155">
                  <c:v>5.0765317555282963E-2</c:v>
                </c:pt>
                <c:pt idx="156">
                  <c:v>5.0778888525109117E-2</c:v>
                </c:pt>
                <c:pt idx="157">
                  <c:v>5.1040129694262526E-2</c:v>
                </c:pt>
                <c:pt idx="158">
                  <c:v>5.105370066408868E-2</c:v>
                </c:pt>
                <c:pt idx="159">
                  <c:v>5.1057093406545212E-2</c:v>
                </c:pt>
                <c:pt idx="160">
                  <c:v>5.1599932199591275E-2</c:v>
                </c:pt>
                <c:pt idx="161">
                  <c:v>5.161350316941743E-2</c:v>
                </c:pt>
                <c:pt idx="162">
                  <c:v>5.1844209656461998E-2</c:v>
                </c:pt>
                <c:pt idx="163">
                  <c:v>5.5623724753045112E-2</c:v>
                </c:pt>
                <c:pt idx="164">
                  <c:v>5.5623724753045112E-2</c:v>
                </c:pt>
                <c:pt idx="165">
                  <c:v>5.5773005421132782E-2</c:v>
                </c:pt>
                <c:pt idx="166">
                  <c:v>5.6085137727134277E-2</c:v>
                </c:pt>
                <c:pt idx="167">
                  <c:v>5.6142814348895398E-2</c:v>
                </c:pt>
                <c:pt idx="168">
                  <c:v>5.6214061940482701E-2</c:v>
                </c:pt>
                <c:pt idx="169">
                  <c:v>5.6342986153831154E-2</c:v>
                </c:pt>
                <c:pt idx="170">
                  <c:v>5.6675474914571838E-2</c:v>
                </c:pt>
                <c:pt idx="171">
                  <c:v>5.6756900733528765E-2</c:v>
                </c:pt>
                <c:pt idx="172">
                  <c:v>5.7150458858487158E-2</c:v>
                </c:pt>
                <c:pt idx="173">
                  <c:v>6.0482131950807289E-2</c:v>
                </c:pt>
                <c:pt idx="174">
                  <c:v>6.1187822381767148E-2</c:v>
                </c:pt>
                <c:pt idx="175">
                  <c:v>6.1676377295508594E-2</c:v>
                </c:pt>
                <c:pt idx="176">
                  <c:v>6.1839228933422419E-2</c:v>
                </c:pt>
                <c:pt idx="177">
                  <c:v>6.211064832994545E-2</c:v>
                </c:pt>
                <c:pt idx="178">
                  <c:v>6.2266714482946184E-2</c:v>
                </c:pt>
                <c:pt idx="179">
                  <c:v>6.6181939277790813E-2</c:v>
                </c:pt>
                <c:pt idx="180">
                  <c:v>6.647371512905309E-2</c:v>
                </c:pt>
                <c:pt idx="181">
                  <c:v>6.6507642553618462E-2</c:v>
                </c:pt>
                <c:pt idx="182">
                  <c:v>6.6507642553618462E-2</c:v>
                </c:pt>
                <c:pt idx="183">
                  <c:v>6.6507642553618462E-2</c:v>
                </c:pt>
                <c:pt idx="184">
                  <c:v>6.6636566766966887E-2</c:v>
                </c:pt>
                <c:pt idx="185">
                  <c:v>6.7097979741056052E-2</c:v>
                </c:pt>
                <c:pt idx="186">
                  <c:v>6.7274402348796003E-2</c:v>
                </c:pt>
                <c:pt idx="187">
                  <c:v>6.7362613652665992E-2</c:v>
                </c:pt>
                <c:pt idx="188">
                  <c:v>6.7389755592318301E-2</c:v>
                </c:pt>
                <c:pt idx="189">
                  <c:v>6.8095446023278161E-2</c:v>
                </c:pt>
                <c:pt idx="190">
                  <c:v>7.1169270688901415E-2</c:v>
                </c:pt>
                <c:pt idx="191">
                  <c:v>7.1182841658727569E-2</c:v>
                </c:pt>
                <c:pt idx="192">
                  <c:v>7.1311765872076022E-2</c:v>
                </c:pt>
                <c:pt idx="193">
                  <c:v>7.1732465936686696E-2</c:v>
                </c:pt>
                <c:pt idx="194">
                  <c:v>7.1735858679143255E-2</c:v>
                </c:pt>
                <c:pt idx="195">
                  <c:v>7.1956386938818201E-2</c:v>
                </c:pt>
                <c:pt idx="196">
                  <c:v>7.1956386938818201E-2</c:v>
                </c:pt>
                <c:pt idx="197">
                  <c:v>7.2533153156429636E-2</c:v>
                </c:pt>
                <c:pt idx="198">
                  <c:v>7.3428837164955602E-2</c:v>
                </c:pt>
                <c:pt idx="199">
                  <c:v>7.6041248856489746E-2</c:v>
                </c:pt>
                <c:pt idx="200">
                  <c:v>7.6950503834841866E-2</c:v>
                </c:pt>
                <c:pt idx="201">
                  <c:v>7.7045500623624946E-2</c:v>
                </c:pt>
                <c:pt idx="202">
                  <c:v>7.7059071593451073E-2</c:v>
                </c:pt>
                <c:pt idx="203">
                  <c:v>7.7059071593451073E-2</c:v>
                </c:pt>
                <c:pt idx="204">
                  <c:v>7.7160853867147217E-2</c:v>
                </c:pt>
                <c:pt idx="205">
                  <c:v>7.7221923231364897E-2</c:v>
                </c:pt>
                <c:pt idx="206">
                  <c:v>7.7405131324017939E-2</c:v>
                </c:pt>
                <c:pt idx="207">
                  <c:v>7.7520484567540238E-2</c:v>
                </c:pt>
                <c:pt idx="208">
                  <c:v>7.7523877309996769E-2</c:v>
                </c:pt>
                <c:pt idx="209">
                  <c:v>7.7595124901584073E-2</c:v>
                </c:pt>
                <c:pt idx="210">
                  <c:v>7.7595124901584073E-2</c:v>
                </c:pt>
                <c:pt idx="211">
                  <c:v>7.7971719314259752E-2</c:v>
                </c:pt>
                <c:pt idx="212">
                  <c:v>8.1313570633949533E-2</c:v>
                </c:pt>
                <c:pt idx="213">
                  <c:v>8.1788554577864797E-2</c:v>
                </c:pt>
                <c:pt idx="214">
                  <c:v>8.2209254642475499E-2</c:v>
                </c:pt>
                <c:pt idx="215">
                  <c:v>8.2317822401084734E-2</c:v>
                </c:pt>
                <c:pt idx="216">
                  <c:v>8.2965836210283445E-2</c:v>
                </c:pt>
                <c:pt idx="217">
                  <c:v>8.3233862864349945E-2</c:v>
                </c:pt>
                <c:pt idx="218">
                  <c:v>8.6901417459867319E-2</c:v>
                </c:pt>
                <c:pt idx="219">
                  <c:v>8.7769959528740976E-2</c:v>
                </c:pt>
                <c:pt idx="220">
                  <c:v>8.7858170832610966E-2</c:v>
                </c:pt>
                <c:pt idx="221">
                  <c:v>8.8004058758242104E-2</c:v>
                </c:pt>
                <c:pt idx="222">
                  <c:v>8.8567254006027357E-2</c:v>
                </c:pt>
                <c:pt idx="223">
                  <c:v>9.2441765891393551E-2</c:v>
                </c:pt>
                <c:pt idx="224">
                  <c:v>9.3194954716744965E-2</c:v>
                </c:pt>
                <c:pt idx="225">
                  <c:v>9.3439232173615688E-2</c:v>
                </c:pt>
                <c:pt idx="226">
                  <c:v>9.3887074177878699E-2</c:v>
                </c:pt>
                <c:pt idx="227">
                  <c:v>9.8036398202224456E-2</c:v>
                </c:pt>
                <c:pt idx="228">
                  <c:v>9.8887976558815455E-2</c:v>
                </c:pt>
                <c:pt idx="229">
                  <c:v>0.10251821098731093</c:v>
                </c:pt>
                <c:pt idx="230">
                  <c:v>0.10811284329814178</c:v>
                </c:pt>
                <c:pt idx="231">
                  <c:v>0.1082417675114902</c:v>
                </c:pt>
                <c:pt idx="232">
                  <c:v>0.10836051349746903</c:v>
                </c:pt>
                <c:pt idx="233">
                  <c:v>0.10907977489825507</c:v>
                </c:pt>
                <c:pt idx="234">
                  <c:v>0.11296107226853433</c:v>
                </c:pt>
                <c:pt idx="235">
                  <c:v>0.1138092578826688</c:v>
                </c:pt>
                <c:pt idx="236">
                  <c:v>0.11390764741390838</c:v>
                </c:pt>
                <c:pt idx="237">
                  <c:v>0.11451494831362866</c:v>
                </c:pt>
                <c:pt idx="238">
                  <c:v>0.11546491620145924</c:v>
                </c:pt>
                <c:pt idx="239">
                  <c:v>0.11546491620145924</c:v>
                </c:pt>
                <c:pt idx="240">
                  <c:v>0.11546491620145924</c:v>
                </c:pt>
                <c:pt idx="241">
                  <c:v>0.1182944634102118</c:v>
                </c:pt>
                <c:pt idx="242">
                  <c:v>0.11859302474638708</c:v>
                </c:pt>
                <c:pt idx="243">
                  <c:v>0.11883730220325781</c:v>
                </c:pt>
                <c:pt idx="244">
                  <c:v>0.11911211434223737</c:v>
                </c:pt>
                <c:pt idx="245">
                  <c:v>0.1192308603282162</c:v>
                </c:pt>
                <c:pt idx="246">
                  <c:v>0.11934282082928196</c:v>
                </c:pt>
                <c:pt idx="247">
                  <c:v>0.11934282082928196</c:v>
                </c:pt>
                <c:pt idx="248">
                  <c:v>0.12404176913158685</c:v>
                </c:pt>
                <c:pt idx="249">
                  <c:v>0.12435729418004485</c:v>
                </c:pt>
                <c:pt idx="250">
                  <c:v>0.12437425789232756</c:v>
                </c:pt>
                <c:pt idx="251">
                  <c:v>0.12457442969726326</c:v>
                </c:pt>
                <c:pt idx="252">
                  <c:v>0.12457782243971985</c:v>
                </c:pt>
                <c:pt idx="253">
                  <c:v>0.12504941364117858</c:v>
                </c:pt>
                <c:pt idx="254">
                  <c:v>0.12569742745037729</c:v>
                </c:pt>
                <c:pt idx="255">
                  <c:v>0.1293208763939597</c:v>
                </c:pt>
                <c:pt idx="256">
                  <c:v>0.12995531923333228</c:v>
                </c:pt>
                <c:pt idx="257">
                  <c:v>0.13008085070422418</c:v>
                </c:pt>
                <c:pt idx="258">
                  <c:v>0.13008424344668071</c:v>
                </c:pt>
                <c:pt idx="259">
                  <c:v>0.13084761049940172</c:v>
                </c:pt>
                <c:pt idx="260">
                  <c:v>0.13356180446463198</c:v>
                </c:pt>
                <c:pt idx="261">
                  <c:v>0.13401643195380805</c:v>
                </c:pt>
                <c:pt idx="262">
                  <c:v>0.13499693452374747</c:v>
                </c:pt>
                <c:pt idx="263">
                  <c:v>0.13512246599463937</c:v>
                </c:pt>
                <c:pt idx="264">
                  <c:v>0.13547191846766279</c:v>
                </c:pt>
                <c:pt idx="265">
                  <c:v>0.13552959508942389</c:v>
                </c:pt>
                <c:pt idx="266">
                  <c:v>0.13582137094068616</c:v>
                </c:pt>
                <c:pt idx="267">
                  <c:v>0.13636420973373223</c:v>
                </c:pt>
                <c:pt idx="268">
                  <c:v>0.13947196182392088</c:v>
                </c:pt>
                <c:pt idx="269">
                  <c:v>0.13983159252431385</c:v>
                </c:pt>
                <c:pt idx="270">
                  <c:v>0.14002837158679307</c:v>
                </c:pt>
                <c:pt idx="271">
                  <c:v>0.14066281442616566</c:v>
                </c:pt>
                <c:pt idx="272">
                  <c:v>0.14067977813844831</c:v>
                </c:pt>
                <c:pt idx="273">
                  <c:v>0.14073406201775293</c:v>
                </c:pt>
                <c:pt idx="274">
                  <c:v>0.14120904596166825</c:v>
                </c:pt>
                <c:pt idx="275">
                  <c:v>0.14542283209268822</c:v>
                </c:pt>
                <c:pt idx="276">
                  <c:v>0.14629815964647494</c:v>
                </c:pt>
                <c:pt idx="277">
                  <c:v>0.14630155238893153</c:v>
                </c:pt>
                <c:pt idx="278">
                  <c:v>0.1506001570813649</c:v>
                </c:pt>
                <c:pt idx="279">
                  <c:v>0.15167565644008743</c:v>
                </c:pt>
                <c:pt idx="280">
                  <c:v>0.15557391752264935</c:v>
                </c:pt>
                <c:pt idx="281">
                  <c:v>0.15564177237178015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30A-4A7A-BE9A-6461D8A7BE5E}"/>
            </c:ext>
          </c:extLst>
        </c:ser>
        <c:ser>
          <c:idx val="8"/>
          <c:order val="8"/>
          <c:tx>
            <c:strRef>
              <c:f>Active!$P$20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Active!$V$2:$V$34</c:f>
              <c:numCache>
                <c:formatCode>General</c:formatCode>
                <c:ptCount val="33"/>
                <c:pt idx="0">
                  <c:v>-30000</c:v>
                </c:pt>
                <c:pt idx="1">
                  <c:v>-25000</c:v>
                </c:pt>
                <c:pt idx="2">
                  <c:v>-20000</c:v>
                </c:pt>
                <c:pt idx="3">
                  <c:v>-15000</c:v>
                </c:pt>
                <c:pt idx="4">
                  <c:v>-10000</c:v>
                </c:pt>
                <c:pt idx="5">
                  <c:v>-5000</c:v>
                </c:pt>
                <c:pt idx="6">
                  <c:v>0</c:v>
                </c:pt>
                <c:pt idx="7">
                  <c:v>5000</c:v>
                </c:pt>
                <c:pt idx="8">
                  <c:v>10000</c:v>
                </c:pt>
                <c:pt idx="9">
                  <c:v>15000</c:v>
                </c:pt>
                <c:pt idx="10">
                  <c:v>20000</c:v>
                </c:pt>
                <c:pt idx="11">
                  <c:v>25000</c:v>
                </c:pt>
                <c:pt idx="12">
                  <c:v>30000</c:v>
                </c:pt>
                <c:pt idx="13">
                  <c:v>35000</c:v>
                </c:pt>
                <c:pt idx="14">
                  <c:v>40000</c:v>
                </c:pt>
                <c:pt idx="15">
                  <c:v>45000</c:v>
                </c:pt>
                <c:pt idx="16">
                  <c:v>50000</c:v>
                </c:pt>
                <c:pt idx="17">
                  <c:v>55000</c:v>
                </c:pt>
                <c:pt idx="18">
                  <c:v>60000</c:v>
                </c:pt>
              </c:numCache>
            </c:numRef>
          </c:xVal>
          <c:yVal>
            <c:numRef>
              <c:f>Active!$W$2:$W$34</c:f>
              <c:numCache>
                <c:formatCode>0.00E+00</c:formatCode>
                <c:ptCount val="33"/>
                <c:pt idx="0">
                  <c:v>5.0847762982001429E-2</c:v>
                </c:pt>
                <c:pt idx="1">
                  <c:v>3.3395336823399617E-2</c:v>
                </c:pt>
                <c:pt idx="2">
                  <c:v>1.9198505680277693E-2</c:v>
                </c:pt>
                <c:pt idx="3">
                  <c:v>8.2572695526356432E-3</c:v>
                </c:pt>
                <c:pt idx="4">
                  <c:v>5.7162844047347217E-4</c:v>
                </c:pt>
                <c:pt idx="5">
                  <c:v>-3.8584176562088185E-3</c:v>
                </c:pt>
                <c:pt idx="6">
                  <c:v>-5.0328687374112304E-3</c:v>
                </c:pt>
                <c:pt idx="7">
                  <c:v>-2.9517248031337628E-3</c:v>
                </c:pt>
                <c:pt idx="8">
                  <c:v>2.3850141466235835E-3</c:v>
                </c:pt>
                <c:pt idx="9">
                  <c:v>1.0977348111860807E-2</c:v>
                </c:pt>
                <c:pt idx="10">
                  <c:v>2.2825277092577912E-2</c:v>
                </c:pt>
                <c:pt idx="11">
                  <c:v>3.7928801088774895E-2</c:v>
                </c:pt>
                <c:pt idx="12">
                  <c:v>5.6287920100451756E-2</c:v>
                </c:pt>
                <c:pt idx="13">
                  <c:v>7.7902634127608492E-2</c:v>
                </c:pt>
                <c:pt idx="14">
                  <c:v>0.10277294317024513</c:v>
                </c:pt>
                <c:pt idx="15">
                  <c:v>0.13089884722836159</c:v>
                </c:pt>
                <c:pt idx="16">
                  <c:v>0.16228034630195801</c:v>
                </c:pt>
                <c:pt idx="17">
                  <c:v>0.19691744039103426</c:v>
                </c:pt>
                <c:pt idx="18">
                  <c:v>0.23481012949559038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30A-4A7A-BE9A-6461D8A7B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364104"/>
        <c:axId val="1"/>
      </c:scatterChart>
      <c:valAx>
        <c:axId val="793364104"/>
        <c:scaling>
          <c:orientation val="minMax"/>
          <c:max val="50000"/>
          <c:min val="-3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64104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Diagram</a:t>
            </a:r>
          </a:p>
        </c:rich>
      </c:tx>
      <c:layout>
        <c:manualLayout>
          <c:xMode val="edge"/>
          <c:yMode val="edge"/>
          <c:x val="0.39072090347680899"/>
          <c:y val="3.1963470319634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92139199074704E-2"/>
          <c:y val="0.11187239554882712"/>
          <c:w val="0.90354198090990934"/>
          <c:h val="0.75570944748289337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(4)'!$E$20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(4)'!$D$21:$D$102</c:f>
              <c:numCache>
                <c:formatCode>General</c:formatCode>
                <c:ptCount val="82"/>
                <c:pt idx="0">
                  <c:v>-2.8128000000000002</c:v>
                </c:pt>
                <c:pt idx="1">
                  <c:v>-2.4285999999999999</c:v>
                </c:pt>
                <c:pt idx="2">
                  <c:v>-2.1099000000000001</c:v>
                </c:pt>
                <c:pt idx="3">
                  <c:v>-0.9476</c:v>
                </c:pt>
                <c:pt idx="4">
                  <c:v>-0.87319999999999998</c:v>
                </c:pt>
                <c:pt idx="5">
                  <c:v>-0.81159999999999999</c:v>
                </c:pt>
                <c:pt idx="6">
                  <c:v>-0.75229999999999997</c:v>
                </c:pt>
                <c:pt idx="7">
                  <c:v>-0.72089999999999999</c:v>
                </c:pt>
                <c:pt idx="8">
                  <c:v>-0.7077</c:v>
                </c:pt>
                <c:pt idx="9">
                  <c:v>-0.70050000000000001</c:v>
                </c:pt>
                <c:pt idx="10">
                  <c:v>-0.63970000000000005</c:v>
                </c:pt>
                <c:pt idx="11">
                  <c:v>-0.57279999999999998</c:v>
                </c:pt>
                <c:pt idx="12">
                  <c:v>-0.4753</c:v>
                </c:pt>
                <c:pt idx="13">
                  <c:v>-0.3901</c:v>
                </c:pt>
                <c:pt idx="14">
                  <c:v>-0.32850000000000001</c:v>
                </c:pt>
                <c:pt idx="15">
                  <c:v>-8.4999999999999995E-4</c:v>
                </c:pt>
                <c:pt idx="16">
                  <c:v>0</c:v>
                </c:pt>
                <c:pt idx="17">
                  <c:v>2.0000000000000001E-4</c:v>
                </c:pt>
                <c:pt idx="18">
                  <c:v>1.0797000000000001</c:v>
                </c:pt>
                <c:pt idx="19">
                  <c:v>1.76355</c:v>
                </c:pt>
                <c:pt idx="20">
                  <c:v>1.7642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xVal>
          <c:yVal>
            <c:numRef>
              <c:f>'Q_fit (4)'!$E$21:$E$102</c:f>
              <c:numCache>
                <c:formatCode>General</c:formatCode>
                <c:ptCount val="82"/>
                <c:pt idx="0">
                  <c:v>3.8990400000329828E-2</c:v>
                </c:pt>
                <c:pt idx="1">
                  <c:v>2.9897299998992821E-2</c:v>
                </c:pt>
                <c:pt idx="2">
                  <c:v>1.9314450000820216E-2</c:v>
                </c:pt>
                <c:pt idx="3">
                  <c:v>-4.1482000015093945E-3</c:v>
                </c:pt>
                <c:pt idx="4">
                  <c:v>-1.9173999971826561E-3</c:v>
                </c:pt>
                <c:pt idx="5">
                  <c:v>2.7037999971071258E-3</c:v>
                </c:pt>
                <c:pt idx="6">
                  <c:v>5.2076499996474013E-3</c:v>
                </c:pt>
                <c:pt idx="7">
                  <c:v>4.374949996417854E-3</c:v>
                </c:pt>
                <c:pt idx="8">
                  <c:v>-3.7776500030304305E-3</c:v>
                </c:pt>
                <c:pt idx="9">
                  <c:v>5.502749998413492E-3</c:v>
                </c:pt>
                <c:pt idx="10">
                  <c:v>1.6483500003232621E-3</c:v>
                </c:pt>
                <c:pt idx="11">
                  <c:v>1.6704000008758157E-3</c:v>
                </c:pt>
                <c:pt idx="12">
                  <c:v>-6.158499963930808E-4</c:v>
                </c:pt>
                <c:pt idx="13">
                  <c:v>1.0355499980505556E-3</c:v>
                </c:pt>
                <c:pt idx="14">
                  <c:v>-1.234324999677483E-2</c:v>
                </c:pt>
                <c:pt idx="15">
                  <c:v>1.6967500414466485E-4</c:v>
                </c:pt>
                <c:pt idx="16">
                  <c:v>0</c:v>
                </c:pt>
                <c:pt idx="17">
                  <c:v>5.1890000031562522E-4</c:v>
                </c:pt>
                <c:pt idx="18">
                  <c:v>7.0316500059561804E-3</c:v>
                </c:pt>
                <c:pt idx="19">
                  <c:v>1.650547499593813E-2</c:v>
                </c:pt>
                <c:pt idx="20">
                  <c:v>1.8016900001384784E-2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CD-4731-97DF-6D17CB55CB17}"/>
            </c:ext>
          </c:extLst>
        </c:ser>
        <c:ser>
          <c:idx val="1"/>
          <c:order val="1"/>
          <c:tx>
            <c:strRef>
              <c:f>'Q_fit (4)'!$U$1</c:f>
              <c:strCache>
                <c:ptCount val="1"/>
                <c:pt idx="0">
                  <c:v>Q 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(4)'!$T$2:$T$36</c:f>
              <c:numCache>
                <c:formatCode>General</c:formatCode>
                <c:ptCount val="35"/>
                <c:pt idx="0">
                  <c:v>-3</c:v>
                </c:pt>
                <c:pt idx="1">
                  <c:v>-2.8</c:v>
                </c:pt>
                <c:pt idx="2">
                  <c:v>-2.6</c:v>
                </c:pt>
                <c:pt idx="3">
                  <c:v>-2.4</c:v>
                </c:pt>
                <c:pt idx="4">
                  <c:v>-2.2000000000000002</c:v>
                </c:pt>
                <c:pt idx="5">
                  <c:v>-2</c:v>
                </c:pt>
                <c:pt idx="6">
                  <c:v>-1.8</c:v>
                </c:pt>
                <c:pt idx="7">
                  <c:v>-1.6</c:v>
                </c:pt>
                <c:pt idx="8">
                  <c:v>-1.4</c:v>
                </c:pt>
                <c:pt idx="9">
                  <c:v>-1.2</c:v>
                </c:pt>
                <c:pt idx="10">
                  <c:v>-1</c:v>
                </c:pt>
                <c:pt idx="11">
                  <c:v>-0.8</c:v>
                </c:pt>
                <c:pt idx="12">
                  <c:v>-0.6</c:v>
                </c:pt>
                <c:pt idx="13">
                  <c:v>-0.4</c:v>
                </c:pt>
                <c:pt idx="14">
                  <c:v>-0.2</c:v>
                </c:pt>
                <c:pt idx="15">
                  <c:v>0</c:v>
                </c:pt>
                <c:pt idx="16">
                  <c:v>0.2</c:v>
                </c:pt>
                <c:pt idx="17">
                  <c:v>0.4</c:v>
                </c:pt>
                <c:pt idx="18">
                  <c:v>0.6</c:v>
                </c:pt>
                <c:pt idx="19">
                  <c:v>0.8</c:v>
                </c:pt>
                <c:pt idx="20">
                  <c:v>1</c:v>
                </c:pt>
                <c:pt idx="21">
                  <c:v>1.2</c:v>
                </c:pt>
                <c:pt idx="22">
                  <c:v>1.4</c:v>
                </c:pt>
                <c:pt idx="23">
                  <c:v>1.6</c:v>
                </c:pt>
                <c:pt idx="24">
                  <c:v>2</c:v>
                </c:pt>
                <c:pt idx="25">
                  <c:v>2.2000000000000002</c:v>
                </c:pt>
                <c:pt idx="26">
                  <c:v>2.4</c:v>
                </c:pt>
                <c:pt idx="27">
                  <c:v>2.6</c:v>
                </c:pt>
                <c:pt idx="28">
                  <c:v>2.80000000000001</c:v>
                </c:pt>
                <c:pt idx="29">
                  <c:v>3.0000000000000102</c:v>
                </c:pt>
                <c:pt idx="30">
                  <c:v>3.2000000000000099</c:v>
                </c:pt>
                <c:pt idx="31">
                  <c:v>3.4000000000000101</c:v>
                </c:pt>
                <c:pt idx="32">
                  <c:v>3.6000000000000099</c:v>
                </c:pt>
                <c:pt idx="33">
                  <c:v>3.80000000000001</c:v>
                </c:pt>
                <c:pt idx="34">
                  <c:v>4.0000000000000098</c:v>
                </c:pt>
              </c:numCache>
            </c:numRef>
          </c:xVal>
          <c:yVal>
            <c:numRef>
              <c:f>'Q_fit (4)'!$U$2:$U$36</c:f>
              <c:numCache>
                <c:formatCode>General</c:formatCode>
                <c:ptCount val="35"/>
                <c:pt idx="0">
                  <c:v>4.4667259734619172E-2</c:v>
                </c:pt>
                <c:pt idx="1">
                  <c:v>3.8508987496833E-2</c:v>
                </c:pt>
                <c:pt idx="2">
                  <c:v>3.2791412117794592E-2</c:v>
                </c:pt>
                <c:pt idx="3">
                  <c:v>2.7514533597503915E-2</c:v>
                </c:pt>
                <c:pt idx="4">
                  <c:v>2.2678351935960989E-2</c:v>
                </c:pt>
                <c:pt idx="5">
                  <c:v>1.8282867133165806E-2</c:v>
                </c:pt>
                <c:pt idx="6">
                  <c:v>1.4328079189118378E-2</c:v>
                </c:pt>
                <c:pt idx="7">
                  <c:v>1.0813988103818693E-2</c:v>
                </c:pt>
                <c:pt idx="8">
                  <c:v>7.7405938772667536E-3</c:v>
                </c:pt>
                <c:pt idx="9">
                  <c:v>5.1078965094625665E-3</c:v>
                </c:pt>
                <c:pt idx="10">
                  <c:v>2.9158960004061242E-3</c:v>
                </c:pt>
                <c:pt idx="11">
                  <c:v>1.1645923500974305E-3</c:v>
                </c:pt>
                <c:pt idx="12">
                  <c:v>-1.4601444146351665E-4</c:v>
                </c:pt>
                <c:pt idx="13">
                  <c:v>-1.015924374276716E-3</c:v>
                </c:pt>
                <c:pt idx="14">
                  <c:v>-1.4451374483421683E-3</c:v>
                </c:pt>
                <c:pt idx="15">
                  <c:v>-1.4336536636598727E-3</c:v>
                </c:pt>
                <c:pt idx="16">
                  <c:v>-9.8147302022982981E-4</c:v>
                </c:pt>
                <c:pt idx="17">
                  <c:v>-8.8595518052039216E-5</c:v>
                </c:pt>
                <c:pt idx="18">
                  <c:v>1.2449788428734983E-3</c:v>
                </c:pt>
                <c:pt idx="19">
                  <c:v>3.0192500625467844E-3</c:v>
                </c:pt>
                <c:pt idx="20">
                  <c:v>5.2342181409678161E-3</c:v>
                </c:pt>
                <c:pt idx="21">
                  <c:v>7.8898830781365965E-3</c:v>
                </c:pt>
                <c:pt idx="22">
                  <c:v>1.0986244874053122E-2</c:v>
                </c:pt>
                <c:pt idx="23">
                  <c:v>1.4523303528717401E-2</c:v>
                </c:pt>
                <c:pt idx="24">
                  <c:v>2.291951141428919E-2</c:v>
                </c:pt>
                <c:pt idx="25">
                  <c:v>2.7778660645196712E-2</c:v>
                </c:pt>
                <c:pt idx="26">
                  <c:v>3.3078506734851972E-2</c:v>
                </c:pt>
                <c:pt idx="27">
                  <c:v>3.8819049683254989E-2</c:v>
                </c:pt>
                <c:pt idx="28">
                  <c:v>4.5000289490406062E-2</c:v>
                </c:pt>
                <c:pt idx="29">
                  <c:v>5.1622226156304594E-2</c:v>
                </c:pt>
                <c:pt idx="30">
                  <c:v>5.8684859680950871E-2</c:v>
                </c:pt>
                <c:pt idx="31">
                  <c:v>6.6188190064344885E-2</c:v>
                </c:pt>
                <c:pt idx="32">
                  <c:v>7.4132217306486656E-2</c:v>
                </c:pt>
                <c:pt idx="33">
                  <c:v>8.2516941407376185E-2</c:v>
                </c:pt>
                <c:pt idx="34">
                  <c:v>9.1342362367013444E-2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5CD-4731-97DF-6D17CB55C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374272"/>
        <c:axId val="1"/>
      </c:scatterChart>
      <c:valAx>
        <c:axId val="793374272"/>
        <c:scaling>
          <c:orientation val="minMax"/>
          <c:max val="2"/>
          <c:min val="-3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475046388432216"/>
              <c:y val="0.931509006579656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40640228190654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427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9792429792429792"/>
          <c:y val="0.9178082191780822"/>
          <c:w val="0.1318681318681319"/>
          <c:h val="5.022831050228304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Diagr.</a:t>
            </a:r>
          </a:p>
        </c:rich>
      </c:tx>
      <c:layout>
        <c:manualLayout>
          <c:xMode val="edge"/>
          <c:yMode val="edge"/>
          <c:x val="0.40625062492188474"/>
          <c:y val="3.5294117647058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60730504688815"/>
          <c:y val="0.12941195055714408"/>
          <c:w val="0.84077503135322407"/>
          <c:h val="0.676471559730525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(6)'!$H$20:$H$20</c:f>
              <c:strCache>
                <c:ptCount val="1"/>
                <c:pt idx="0">
                  <c:v>pg/vis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(6)'!$F$21:$F$873</c:f>
              <c:numCache>
                <c:formatCode>General</c:formatCode>
                <c:ptCount val="85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18434.5</c:v>
                </c:pt>
                <c:pt idx="62">
                  <c:v>18440.5</c:v>
                </c:pt>
                <c:pt idx="63">
                  <c:v>18442.5</c:v>
                </c:pt>
                <c:pt idx="64">
                  <c:v>18443</c:v>
                </c:pt>
                <c:pt idx="65">
                  <c:v>18611</c:v>
                </c:pt>
                <c:pt idx="66">
                  <c:v>19231</c:v>
                </c:pt>
                <c:pt idx="67">
                  <c:v>19346</c:v>
                </c:pt>
                <c:pt idx="68">
                  <c:v>20704</c:v>
                </c:pt>
                <c:pt idx="69">
                  <c:v>20733</c:v>
                </c:pt>
                <c:pt idx="70">
                  <c:v>20733</c:v>
                </c:pt>
                <c:pt idx="71">
                  <c:v>20801</c:v>
                </c:pt>
                <c:pt idx="72">
                  <c:v>20801</c:v>
                </c:pt>
                <c:pt idx="73">
                  <c:v>20829</c:v>
                </c:pt>
                <c:pt idx="74">
                  <c:v>21169</c:v>
                </c:pt>
                <c:pt idx="75">
                  <c:v>21169.5</c:v>
                </c:pt>
                <c:pt idx="76">
                  <c:v>21878.5</c:v>
                </c:pt>
                <c:pt idx="77">
                  <c:v>21889.5</c:v>
                </c:pt>
                <c:pt idx="78">
                  <c:v>22313.5</c:v>
                </c:pt>
                <c:pt idx="79">
                  <c:v>22313.5</c:v>
                </c:pt>
                <c:pt idx="80">
                  <c:v>22434.5</c:v>
                </c:pt>
                <c:pt idx="81">
                  <c:v>22434.5</c:v>
                </c:pt>
                <c:pt idx="82">
                  <c:v>23034</c:v>
                </c:pt>
                <c:pt idx="83">
                  <c:v>23128</c:v>
                </c:pt>
                <c:pt idx="84">
                  <c:v>23971</c:v>
                </c:pt>
                <c:pt idx="85">
                  <c:v>24617</c:v>
                </c:pt>
                <c:pt idx="86">
                  <c:v>24721</c:v>
                </c:pt>
                <c:pt idx="87">
                  <c:v>24725</c:v>
                </c:pt>
                <c:pt idx="88">
                  <c:v>25322</c:v>
                </c:pt>
                <c:pt idx="89">
                  <c:v>28426</c:v>
                </c:pt>
                <c:pt idx="90">
                  <c:v>29212</c:v>
                </c:pt>
              </c:numCache>
            </c:numRef>
          </c:xVal>
          <c:yVal>
            <c:numRef>
              <c:f>'A (6)'!$H$21:$H$873</c:f>
              <c:numCache>
                <c:formatCode>General</c:formatCode>
                <c:ptCount val="853"/>
                <c:pt idx="0">
                  <c:v>3.8990400000329828E-2</c:v>
                </c:pt>
                <c:pt idx="1">
                  <c:v>2.9897299998992821E-2</c:v>
                </c:pt>
                <c:pt idx="2">
                  <c:v>1.9314450000820216E-2</c:v>
                </c:pt>
                <c:pt idx="3">
                  <c:v>-4.1482000015093945E-3</c:v>
                </c:pt>
                <c:pt idx="4">
                  <c:v>-2.9174000010243617E-3</c:v>
                </c:pt>
                <c:pt idx="5">
                  <c:v>2.7037999971071258E-3</c:v>
                </c:pt>
                <c:pt idx="6">
                  <c:v>5.2076499996474013E-3</c:v>
                </c:pt>
                <c:pt idx="7">
                  <c:v>4.374949996417854E-3</c:v>
                </c:pt>
                <c:pt idx="8">
                  <c:v>-3.7776500030304305E-3</c:v>
                </c:pt>
                <c:pt idx="9">
                  <c:v>5.502749998413492E-3</c:v>
                </c:pt>
                <c:pt idx="10">
                  <c:v>1.6483500003232621E-3</c:v>
                </c:pt>
                <c:pt idx="11">
                  <c:v>1.6704000008758157E-3</c:v>
                </c:pt>
                <c:pt idx="13">
                  <c:v>1.0355499980505556E-3</c:v>
                </c:pt>
                <c:pt idx="14">
                  <c:v>-1.234324999677483E-2</c:v>
                </c:pt>
                <c:pt idx="18">
                  <c:v>8.0059999963850714E-3</c:v>
                </c:pt>
                <c:pt idx="19">
                  <c:v>1.6005999998014886E-2</c:v>
                </c:pt>
                <c:pt idx="20">
                  <c:v>-1.5558125000097789E-2</c:v>
                </c:pt>
                <c:pt idx="21">
                  <c:v>-3.22914999560453E-3</c:v>
                </c:pt>
                <c:pt idx="22">
                  <c:v>9.1488499965635128E-3</c:v>
                </c:pt>
                <c:pt idx="24">
                  <c:v>-1.2528150000434835E-2</c:v>
                </c:pt>
                <c:pt idx="25">
                  <c:v>-6.9890499944449402E-3</c:v>
                </c:pt>
                <c:pt idx="26">
                  <c:v>5.3339500009315088E-3</c:v>
                </c:pt>
                <c:pt idx="27">
                  <c:v>-8.6408999995910563E-3</c:v>
                </c:pt>
                <c:pt idx="28">
                  <c:v>1.0845150005479809E-2</c:v>
                </c:pt>
                <c:pt idx="29">
                  <c:v>1.5486899996176362E-2</c:v>
                </c:pt>
                <c:pt idx="30">
                  <c:v>2.2459999963757582E-3</c:v>
                </c:pt>
                <c:pt idx="31">
                  <c:v>5.1154500033590011E-3</c:v>
                </c:pt>
                <c:pt idx="32">
                  <c:v>-7.5615499954437837E-3</c:v>
                </c:pt>
                <c:pt idx="33">
                  <c:v>6.0979999980190769E-3</c:v>
                </c:pt>
                <c:pt idx="34">
                  <c:v>7.1177499994519167E-3</c:v>
                </c:pt>
                <c:pt idx="36">
                  <c:v>6.5607500000623986E-3</c:v>
                </c:pt>
                <c:pt idx="37">
                  <c:v>1.4597150002373382E-2</c:v>
                </c:pt>
                <c:pt idx="38">
                  <c:v>2.520450005249586E-3</c:v>
                </c:pt>
                <c:pt idx="39">
                  <c:v>-2.0558500036713667E-3</c:v>
                </c:pt>
                <c:pt idx="40">
                  <c:v>-1.0342450004827697E-2</c:v>
                </c:pt>
                <c:pt idx="41">
                  <c:v>1.3168975005100947E-2</c:v>
                </c:pt>
                <c:pt idx="42">
                  <c:v>1.1299300000246149E-2</c:v>
                </c:pt>
                <c:pt idx="43">
                  <c:v>1.0309174998837989E-2</c:v>
                </c:pt>
                <c:pt idx="44">
                  <c:v>1.1963899996771943E-2</c:v>
                </c:pt>
                <c:pt idx="45">
                  <c:v>1.0950924995995592E-2</c:v>
                </c:pt>
                <c:pt idx="46">
                  <c:v>1.1602549995586742E-2</c:v>
                </c:pt>
                <c:pt idx="47">
                  <c:v>6.6680000018095598E-3</c:v>
                </c:pt>
                <c:pt idx="48">
                  <c:v>2.3995824994926807E-2</c:v>
                </c:pt>
                <c:pt idx="49">
                  <c:v>6.1261499940883368E-3</c:v>
                </c:pt>
                <c:pt idx="50">
                  <c:v>-3.2871000003069639E-3</c:v>
                </c:pt>
                <c:pt idx="51">
                  <c:v>1.3980325005832128E-2</c:v>
                </c:pt>
                <c:pt idx="52">
                  <c:v>1.1563500011106953E-3</c:v>
                </c:pt>
                <c:pt idx="53">
                  <c:v>1.9417000003159046E-2</c:v>
                </c:pt>
                <c:pt idx="54">
                  <c:v>3.0833249984425493E-3</c:v>
                </c:pt>
                <c:pt idx="55">
                  <c:v>3.7022250035079196E-3</c:v>
                </c:pt>
                <c:pt idx="58">
                  <c:v>3.5823250000248663E-2</c:v>
                </c:pt>
                <c:pt idx="59">
                  <c:v>2.4366599995119032E-2</c:v>
                </c:pt>
                <c:pt idx="65">
                  <c:v>3.3739499922376126E-3</c:v>
                </c:pt>
                <c:pt idx="67">
                  <c:v>1.5819699998246506E-2</c:v>
                </c:pt>
                <c:pt idx="68">
                  <c:v>3.6052799994649831E-2</c:v>
                </c:pt>
                <c:pt idx="72">
                  <c:v>2.5869450000755023E-2</c:v>
                </c:pt>
                <c:pt idx="73">
                  <c:v>3.2734050000726711E-2</c:v>
                </c:pt>
                <c:pt idx="74">
                  <c:v>2.9947049995826092E-2</c:v>
                </c:pt>
                <c:pt idx="75">
                  <c:v>2.8601774996786844E-2</c:v>
                </c:pt>
                <c:pt idx="76">
                  <c:v>2.9001825001614634E-2</c:v>
                </c:pt>
                <c:pt idx="77">
                  <c:v>2.8405774995917454E-2</c:v>
                </c:pt>
                <c:pt idx="83">
                  <c:v>4.3159599998034537E-2</c:v>
                </c:pt>
                <c:pt idx="84">
                  <c:v>6.0025949998816941E-2</c:v>
                </c:pt>
                <c:pt idx="85">
                  <c:v>4.6930650001741014E-2</c:v>
                </c:pt>
                <c:pt idx="86">
                  <c:v>5.1113449997501448E-2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69-4DF5-B04C-CD2E8B0D453E}"/>
            </c:ext>
          </c:extLst>
        </c:ser>
        <c:ser>
          <c:idx val="1"/>
          <c:order val="1"/>
          <c:tx>
            <c:strRef>
              <c:f>'A (6)'!$I$20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(6)'!$F$21:$F$873</c:f>
              <c:numCache>
                <c:formatCode>General</c:formatCode>
                <c:ptCount val="85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18434.5</c:v>
                </c:pt>
                <c:pt idx="62">
                  <c:v>18440.5</c:v>
                </c:pt>
                <c:pt idx="63">
                  <c:v>18442.5</c:v>
                </c:pt>
                <c:pt idx="64">
                  <c:v>18443</c:v>
                </c:pt>
                <c:pt idx="65">
                  <c:v>18611</c:v>
                </c:pt>
                <c:pt idx="66">
                  <c:v>19231</c:v>
                </c:pt>
                <c:pt idx="67">
                  <c:v>19346</c:v>
                </c:pt>
                <c:pt idx="68">
                  <c:v>20704</c:v>
                </c:pt>
                <c:pt idx="69">
                  <c:v>20733</c:v>
                </c:pt>
                <c:pt idx="70">
                  <c:v>20733</c:v>
                </c:pt>
                <c:pt idx="71">
                  <c:v>20801</c:v>
                </c:pt>
                <c:pt idx="72">
                  <c:v>20801</c:v>
                </c:pt>
                <c:pt idx="73">
                  <c:v>20829</c:v>
                </c:pt>
                <c:pt idx="74">
                  <c:v>21169</c:v>
                </c:pt>
                <c:pt idx="75">
                  <c:v>21169.5</c:v>
                </c:pt>
                <c:pt idx="76">
                  <c:v>21878.5</c:v>
                </c:pt>
                <c:pt idx="77">
                  <c:v>21889.5</c:v>
                </c:pt>
                <c:pt idx="78">
                  <c:v>22313.5</c:v>
                </c:pt>
                <c:pt idx="79">
                  <c:v>22313.5</c:v>
                </c:pt>
                <c:pt idx="80">
                  <c:v>22434.5</c:v>
                </c:pt>
                <c:pt idx="81">
                  <c:v>22434.5</c:v>
                </c:pt>
                <c:pt idx="82">
                  <c:v>23034</c:v>
                </c:pt>
                <c:pt idx="83">
                  <c:v>23128</c:v>
                </c:pt>
                <c:pt idx="84">
                  <c:v>23971</c:v>
                </c:pt>
                <c:pt idx="85">
                  <c:v>24617</c:v>
                </c:pt>
                <c:pt idx="86">
                  <c:v>24721</c:v>
                </c:pt>
                <c:pt idx="87">
                  <c:v>24725</c:v>
                </c:pt>
                <c:pt idx="88">
                  <c:v>25322</c:v>
                </c:pt>
                <c:pt idx="89">
                  <c:v>28426</c:v>
                </c:pt>
                <c:pt idx="90">
                  <c:v>29212</c:v>
                </c:pt>
              </c:numCache>
            </c:numRef>
          </c:xVal>
          <c:yVal>
            <c:numRef>
              <c:f>'A (6)'!$I$21:$I$873</c:f>
              <c:numCache>
                <c:formatCode>General</c:formatCode>
                <c:ptCount val="853"/>
                <c:pt idx="12">
                  <c:v>-6.158499963930808E-4</c:v>
                </c:pt>
                <c:pt idx="15">
                  <c:v>1.6967500414466485E-4</c:v>
                </c:pt>
                <c:pt idx="16">
                  <c:v>0</c:v>
                </c:pt>
                <c:pt idx="17">
                  <c:v>5.1890000031562522E-4</c:v>
                </c:pt>
                <c:pt idx="23">
                  <c:v>7.0316500059561804E-3</c:v>
                </c:pt>
                <c:pt idx="35">
                  <c:v>1.2121674997615628E-2</c:v>
                </c:pt>
                <c:pt idx="56">
                  <c:v>1.650547499593813E-2</c:v>
                </c:pt>
                <c:pt idx="57">
                  <c:v>1.8016900001384784E-2</c:v>
                </c:pt>
                <c:pt idx="60">
                  <c:v>2.2101299997302704E-2</c:v>
                </c:pt>
                <c:pt idx="61">
                  <c:v>2.2076024994021282E-2</c:v>
                </c:pt>
                <c:pt idx="62">
                  <c:v>2.4412724997091573E-2</c:v>
                </c:pt>
                <c:pt idx="63">
                  <c:v>2.2131625002657529E-2</c:v>
                </c:pt>
                <c:pt idx="64">
                  <c:v>2.2086350007157307E-2</c:v>
                </c:pt>
                <c:pt idx="66">
                  <c:v>2.233295000041835E-2</c:v>
                </c:pt>
                <c:pt idx="69">
                  <c:v>2.3526850003690924E-2</c:v>
                </c:pt>
                <c:pt idx="70">
                  <c:v>2.4226850000559352E-2</c:v>
                </c:pt>
                <c:pt idx="71">
                  <c:v>2.5669449998531491E-2</c:v>
                </c:pt>
                <c:pt idx="78">
                  <c:v>2.7612575002422091E-2</c:v>
                </c:pt>
                <c:pt idx="79">
                  <c:v>2.9612575002829544E-2</c:v>
                </c:pt>
                <c:pt idx="80">
                  <c:v>2.7956024998275097E-2</c:v>
                </c:pt>
                <c:pt idx="81">
                  <c:v>2.9856025001208764E-2</c:v>
                </c:pt>
                <c:pt idx="82">
                  <c:v>3.2671300003130455E-2</c:v>
                </c:pt>
                <c:pt idx="87">
                  <c:v>3.6151250002149027E-2</c:v>
                </c:pt>
                <c:pt idx="88">
                  <c:v>3.7292900000466034E-2</c:v>
                </c:pt>
                <c:pt idx="89">
                  <c:v>4.8325699994165916E-2</c:v>
                </c:pt>
                <c:pt idx="90">
                  <c:v>4.8553399996308144E-2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869-4DF5-B04C-CD2E8B0D453E}"/>
            </c:ext>
          </c:extLst>
        </c:ser>
        <c:ser>
          <c:idx val="2"/>
          <c:order val="2"/>
          <c:tx>
            <c:strRef>
              <c:f>'A (6)'!$J$20</c:f>
              <c:strCache>
                <c:ptCount val="1"/>
                <c:pt idx="0">
                  <c:v>S3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(6)'!$F$21:$F$873</c:f>
              <c:numCache>
                <c:formatCode>General</c:formatCode>
                <c:ptCount val="85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18434.5</c:v>
                </c:pt>
                <c:pt idx="62">
                  <c:v>18440.5</c:v>
                </c:pt>
                <c:pt idx="63">
                  <c:v>18442.5</c:v>
                </c:pt>
                <c:pt idx="64">
                  <c:v>18443</c:v>
                </c:pt>
                <c:pt idx="65">
                  <c:v>18611</c:v>
                </c:pt>
                <c:pt idx="66">
                  <c:v>19231</c:v>
                </c:pt>
                <c:pt idx="67">
                  <c:v>19346</c:v>
                </c:pt>
                <c:pt idx="68">
                  <c:v>20704</c:v>
                </c:pt>
                <c:pt idx="69">
                  <c:v>20733</c:v>
                </c:pt>
                <c:pt idx="70">
                  <c:v>20733</c:v>
                </c:pt>
                <c:pt idx="71">
                  <c:v>20801</c:v>
                </c:pt>
                <c:pt idx="72">
                  <c:v>20801</c:v>
                </c:pt>
                <c:pt idx="73">
                  <c:v>20829</c:v>
                </c:pt>
                <c:pt idx="74">
                  <c:v>21169</c:v>
                </c:pt>
                <c:pt idx="75">
                  <c:v>21169.5</c:v>
                </c:pt>
                <c:pt idx="76">
                  <c:v>21878.5</c:v>
                </c:pt>
                <c:pt idx="77">
                  <c:v>21889.5</c:v>
                </c:pt>
                <c:pt idx="78">
                  <c:v>22313.5</c:v>
                </c:pt>
                <c:pt idx="79">
                  <c:v>22313.5</c:v>
                </c:pt>
                <c:pt idx="80">
                  <c:v>22434.5</c:v>
                </c:pt>
                <c:pt idx="81">
                  <c:v>22434.5</c:v>
                </c:pt>
                <c:pt idx="82">
                  <c:v>23034</c:v>
                </c:pt>
                <c:pt idx="83">
                  <c:v>23128</c:v>
                </c:pt>
                <c:pt idx="84">
                  <c:v>23971</c:v>
                </c:pt>
                <c:pt idx="85">
                  <c:v>24617</c:v>
                </c:pt>
                <c:pt idx="86">
                  <c:v>24721</c:v>
                </c:pt>
                <c:pt idx="87">
                  <c:v>24725</c:v>
                </c:pt>
                <c:pt idx="88">
                  <c:v>25322</c:v>
                </c:pt>
                <c:pt idx="89">
                  <c:v>28426</c:v>
                </c:pt>
                <c:pt idx="90">
                  <c:v>29212</c:v>
                </c:pt>
              </c:numCache>
            </c:numRef>
          </c:xVal>
          <c:yVal>
            <c:numRef>
              <c:f>'A (6)'!$J$21:$J$873</c:f>
              <c:numCache>
                <c:formatCode>General</c:formatCode>
                <c:ptCount val="8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869-4DF5-B04C-CD2E8B0D453E}"/>
            </c:ext>
          </c:extLst>
        </c:ser>
        <c:ser>
          <c:idx val="3"/>
          <c:order val="3"/>
          <c:tx>
            <c:strRef>
              <c:f>'A (6)'!$K$20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(6)'!$F$21:$F$873</c:f>
              <c:numCache>
                <c:formatCode>General</c:formatCode>
                <c:ptCount val="85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18434.5</c:v>
                </c:pt>
                <c:pt idx="62">
                  <c:v>18440.5</c:v>
                </c:pt>
                <c:pt idx="63">
                  <c:v>18442.5</c:v>
                </c:pt>
                <c:pt idx="64">
                  <c:v>18443</c:v>
                </c:pt>
                <c:pt idx="65">
                  <c:v>18611</c:v>
                </c:pt>
                <c:pt idx="66">
                  <c:v>19231</c:v>
                </c:pt>
                <c:pt idx="67">
                  <c:v>19346</c:v>
                </c:pt>
                <c:pt idx="68">
                  <c:v>20704</c:v>
                </c:pt>
                <c:pt idx="69">
                  <c:v>20733</c:v>
                </c:pt>
                <c:pt idx="70">
                  <c:v>20733</c:v>
                </c:pt>
                <c:pt idx="71">
                  <c:v>20801</c:v>
                </c:pt>
                <c:pt idx="72">
                  <c:v>20801</c:v>
                </c:pt>
                <c:pt idx="73">
                  <c:v>20829</c:v>
                </c:pt>
                <c:pt idx="74">
                  <c:v>21169</c:v>
                </c:pt>
                <c:pt idx="75">
                  <c:v>21169.5</c:v>
                </c:pt>
                <c:pt idx="76">
                  <c:v>21878.5</c:v>
                </c:pt>
                <c:pt idx="77">
                  <c:v>21889.5</c:v>
                </c:pt>
                <c:pt idx="78">
                  <c:v>22313.5</c:v>
                </c:pt>
                <c:pt idx="79">
                  <c:v>22313.5</c:v>
                </c:pt>
                <c:pt idx="80">
                  <c:v>22434.5</c:v>
                </c:pt>
                <c:pt idx="81">
                  <c:v>22434.5</c:v>
                </c:pt>
                <c:pt idx="82">
                  <c:v>23034</c:v>
                </c:pt>
                <c:pt idx="83">
                  <c:v>23128</c:v>
                </c:pt>
                <c:pt idx="84">
                  <c:v>23971</c:v>
                </c:pt>
                <c:pt idx="85">
                  <c:v>24617</c:v>
                </c:pt>
                <c:pt idx="86">
                  <c:v>24721</c:v>
                </c:pt>
                <c:pt idx="87">
                  <c:v>24725</c:v>
                </c:pt>
                <c:pt idx="88">
                  <c:v>25322</c:v>
                </c:pt>
                <c:pt idx="89">
                  <c:v>28426</c:v>
                </c:pt>
                <c:pt idx="90">
                  <c:v>29212</c:v>
                </c:pt>
              </c:numCache>
            </c:numRef>
          </c:xVal>
          <c:yVal>
            <c:numRef>
              <c:f>'A (6)'!$K$21:$K$873</c:f>
              <c:numCache>
                <c:formatCode>General</c:formatCode>
                <c:ptCount val="8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869-4DF5-B04C-CD2E8B0D453E}"/>
            </c:ext>
          </c:extLst>
        </c:ser>
        <c:ser>
          <c:idx val="4"/>
          <c:order val="4"/>
          <c:tx>
            <c:strRef>
              <c:f>'A (6)'!$L$20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(6)'!$F$21:$F$873</c:f>
              <c:numCache>
                <c:formatCode>General</c:formatCode>
                <c:ptCount val="85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18434.5</c:v>
                </c:pt>
                <c:pt idx="62">
                  <c:v>18440.5</c:v>
                </c:pt>
                <c:pt idx="63">
                  <c:v>18442.5</c:v>
                </c:pt>
                <c:pt idx="64">
                  <c:v>18443</c:v>
                </c:pt>
                <c:pt idx="65">
                  <c:v>18611</c:v>
                </c:pt>
                <c:pt idx="66">
                  <c:v>19231</c:v>
                </c:pt>
                <c:pt idx="67">
                  <c:v>19346</c:v>
                </c:pt>
                <c:pt idx="68">
                  <c:v>20704</c:v>
                </c:pt>
                <c:pt idx="69">
                  <c:v>20733</c:v>
                </c:pt>
                <c:pt idx="70">
                  <c:v>20733</c:v>
                </c:pt>
                <c:pt idx="71">
                  <c:v>20801</c:v>
                </c:pt>
                <c:pt idx="72">
                  <c:v>20801</c:v>
                </c:pt>
                <c:pt idx="73">
                  <c:v>20829</c:v>
                </c:pt>
                <c:pt idx="74">
                  <c:v>21169</c:v>
                </c:pt>
                <c:pt idx="75">
                  <c:v>21169.5</c:v>
                </c:pt>
                <c:pt idx="76">
                  <c:v>21878.5</c:v>
                </c:pt>
                <c:pt idx="77">
                  <c:v>21889.5</c:v>
                </c:pt>
                <c:pt idx="78">
                  <c:v>22313.5</c:v>
                </c:pt>
                <c:pt idx="79">
                  <c:v>22313.5</c:v>
                </c:pt>
                <c:pt idx="80">
                  <c:v>22434.5</c:v>
                </c:pt>
                <c:pt idx="81">
                  <c:v>22434.5</c:v>
                </c:pt>
                <c:pt idx="82">
                  <c:v>23034</c:v>
                </c:pt>
                <c:pt idx="83">
                  <c:v>23128</c:v>
                </c:pt>
                <c:pt idx="84">
                  <c:v>23971</c:v>
                </c:pt>
                <c:pt idx="85">
                  <c:v>24617</c:v>
                </c:pt>
                <c:pt idx="86">
                  <c:v>24721</c:v>
                </c:pt>
                <c:pt idx="87">
                  <c:v>24725</c:v>
                </c:pt>
                <c:pt idx="88">
                  <c:v>25322</c:v>
                </c:pt>
                <c:pt idx="89">
                  <c:v>28426</c:v>
                </c:pt>
                <c:pt idx="90">
                  <c:v>29212</c:v>
                </c:pt>
              </c:numCache>
            </c:numRef>
          </c:xVal>
          <c:yVal>
            <c:numRef>
              <c:f>'A (6)'!$L$21:$L$873</c:f>
              <c:numCache>
                <c:formatCode>General</c:formatCode>
                <c:ptCount val="8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869-4DF5-B04C-CD2E8B0D453E}"/>
            </c:ext>
          </c:extLst>
        </c:ser>
        <c:ser>
          <c:idx val="5"/>
          <c:order val="5"/>
          <c:tx>
            <c:strRef>
              <c:f>'A (6)'!$M$20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(6)'!$F$21:$F$873</c:f>
              <c:numCache>
                <c:formatCode>General</c:formatCode>
                <c:ptCount val="85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18434.5</c:v>
                </c:pt>
                <c:pt idx="62">
                  <c:v>18440.5</c:v>
                </c:pt>
                <c:pt idx="63">
                  <c:v>18442.5</c:v>
                </c:pt>
                <c:pt idx="64">
                  <c:v>18443</c:v>
                </c:pt>
                <c:pt idx="65">
                  <c:v>18611</c:v>
                </c:pt>
                <c:pt idx="66">
                  <c:v>19231</c:v>
                </c:pt>
                <c:pt idx="67">
                  <c:v>19346</c:v>
                </c:pt>
                <c:pt idx="68">
                  <c:v>20704</c:v>
                </c:pt>
                <c:pt idx="69">
                  <c:v>20733</c:v>
                </c:pt>
                <c:pt idx="70">
                  <c:v>20733</c:v>
                </c:pt>
                <c:pt idx="71">
                  <c:v>20801</c:v>
                </c:pt>
                <c:pt idx="72">
                  <c:v>20801</c:v>
                </c:pt>
                <c:pt idx="73">
                  <c:v>20829</c:v>
                </c:pt>
                <c:pt idx="74">
                  <c:v>21169</c:v>
                </c:pt>
                <c:pt idx="75">
                  <c:v>21169.5</c:v>
                </c:pt>
                <c:pt idx="76">
                  <c:v>21878.5</c:v>
                </c:pt>
                <c:pt idx="77">
                  <c:v>21889.5</c:v>
                </c:pt>
                <c:pt idx="78">
                  <c:v>22313.5</c:v>
                </c:pt>
                <c:pt idx="79">
                  <c:v>22313.5</c:v>
                </c:pt>
                <c:pt idx="80">
                  <c:v>22434.5</c:v>
                </c:pt>
                <c:pt idx="81">
                  <c:v>22434.5</c:v>
                </c:pt>
                <c:pt idx="82">
                  <c:v>23034</c:v>
                </c:pt>
                <c:pt idx="83">
                  <c:v>23128</c:v>
                </c:pt>
                <c:pt idx="84">
                  <c:v>23971</c:v>
                </c:pt>
                <c:pt idx="85">
                  <c:v>24617</c:v>
                </c:pt>
                <c:pt idx="86">
                  <c:v>24721</c:v>
                </c:pt>
                <c:pt idx="87">
                  <c:v>24725</c:v>
                </c:pt>
                <c:pt idx="88">
                  <c:v>25322</c:v>
                </c:pt>
                <c:pt idx="89">
                  <c:v>28426</c:v>
                </c:pt>
                <c:pt idx="90">
                  <c:v>29212</c:v>
                </c:pt>
              </c:numCache>
            </c:numRef>
          </c:xVal>
          <c:yVal>
            <c:numRef>
              <c:f>'A (6)'!$M$21:$M$873</c:f>
              <c:numCache>
                <c:formatCode>General</c:formatCode>
                <c:ptCount val="8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869-4DF5-B04C-CD2E8B0D453E}"/>
            </c:ext>
          </c:extLst>
        </c:ser>
        <c:ser>
          <c:idx val="6"/>
          <c:order val="6"/>
          <c:tx>
            <c:strRef>
              <c:f>'A (6)'!$N$20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(6)'!$F$21:$F$873</c:f>
              <c:numCache>
                <c:formatCode>General</c:formatCode>
                <c:ptCount val="85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18434.5</c:v>
                </c:pt>
                <c:pt idx="62">
                  <c:v>18440.5</c:v>
                </c:pt>
                <c:pt idx="63">
                  <c:v>18442.5</c:v>
                </c:pt>
                <c:pt idx="64">
                  <c:v>18443</c:v>
                </c:pt>
                <c:pt idx="65">
                  <c:v>18611</c:v>
                </c:pt>
                <c:pt idx="66">
                  <c:v>19231</c:v>
                </c:pt>
                <c:pt idx="67">
                  <c:v>19346</c:v>
                </c:pt>
                <c:pt idx="68">
                  <c:v>20704</c:v>
                </c:pt>
                <c:pt idx="69">
                  <c:v>20733</c:v>
                </c:pt>
                <c:pt idx="70">
                  <c:v>20733</c:v>
                </c:pt>
                <c:pt idx="71">
                  <c:v>20801</c:v>
                </c:pt>
                <c:pt idx="72">
                  <c:v>20801</c:v>
                </c:pt>
                <c:pt idx="73">
                  <c:v>20829</c:v>
                </c:pt>
                <c:pt idx="74">
                  <c:v>21169</c:v>
                </c:pt>
                <c:pt idx="75">
                  <c:v>21169.5</c:v>
                </c:pt>
                <c:pt idx="76">
                  <c:v>21878.5</c:v>
                </c:pt>
                <c:pt idx="77">
                  <c:v>21889.5</c:v>
                </c:pt>
                <c:pt idx="78">
                  <c:v>22313.5</c:v>
                </c:pt>
                <c:pt idx="79">
                  <c:v>22313.5</c:v>
                </c:pt>
                <c:pt idx="80">
                  <c:v>22434.5</c:v>
                </c:pt>
                <c:pt idx="81">
                  <c:v>22434.5</c:v>
                </c:pt>
                <c:pt idx="82">
                  <c:v>23034</c:v>
                </c:pt>
                <c:pt idx="83">
                  <c:v>23128</c:v>
                </c:pt>
                <c:pt idx="84">
                  <c:v>23971</c:v>
                </c:pt>
                <c:pt idx="85">
                  <c:v>24617</c:v>
                </c:pt>
                <c:pt idx="86">
                  <c:v>24721</c:v>
                </c:pt>
                <c:pt idx="87">
                  <c:v>24725</c:v>
                </c:pt>
                <c:pt idx="88">
                  <c:v>25322</c:v>
                </c:pt>
                <c:pt idx="89">
                  <c:v>28426</c:v>
                </c:pt>
                <c:pt idx="90">
                  <c:v>29212</c:v>
                </c:pt>
              </c:numCache>
            </c:numRef>
          </c:xVal>
          <c:yVal>
            <c:numRef>
              <c:f>'A (6)'!$N$21:$N$873</c:f>
              <c:numCache>
                <c:formatCode>General</c:formatCode>
                <c:ptCount val="8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869-4DF5-B04C-CD2E8B0D453E}"/>
            </c:ext>
          </c:extLst>
        </c:ser>
        <c:ser>
          <c:idx val="7"/>
          <c:order val="7"/>
          <c:tx>
            <c:strRef>
              <c:f>'A (6)'!$O$20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(6)'!$F$21:$F$873</c:f>
              <c:numCache>
                <c:formatCode>General</c:formatCode>
                <c:ptCount val="85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18434.5</c:v>
                </c:pt>
                <c:pt idx="62">
                  <c:v>18440.5</c:v>
                </c:pt>
                <c:pt idx="63">
                  <c:v>18442.5</c:v>
                </c:pt>
                <c:pt idx="64">
                  <c:v>18443</c:v>
                </c:pt>
                <c:pt idx="65">
                  <c:v>18611</c:v>
                </c:pt>
                <c:pt idx="66">
                  <c:v>19231</c:v>
                </c:pt>
                <c:pt idx="67">
                  <c:v>19346</c:v>
                </c:pt>
                <c:pt idx="68">
                  <c:v>20704</c:v>
                </c:pt>
                <c:pt idx="69">
                  <c:v>20733</c:v>
                </c:pt>
                <c:pt idx="70">
                  <c:v>20733</c:v>
                </c:pt>
                <c:pt idx="71">
                  <c:v>20801</c:v>
                </c:pt>
                <c:pt idx="72">
                  <c:v>20801</c:v>
                </c:pt>
                <c:pt idx="73">
                  <c:v>20829</c:v>
                </c:pt>
                <c:pt idx="74">
                  <c:v>21169</c:v>
                </c:pt>
                <c:pt idx="75">
                  <c:v>21169.5</c:v>
                </c:pt>
                <c:pt idx="76">
                  <c:v>21878.5</c:v>
                </c:pt>
                <c:pt idx="77">
                  <c:v>21889.5</c:v>
                </c:pt>
                <c:pt idx="78">
                  <c:v>22313.5</c:v>
                </c:pt>
                <c:pt idx="79">
                  <c:v>22313.5</c:v>
                </c:pt>
                <c:pt idx="80">
                  <c:v>22434.5</c:v>
                </c:pt>
                <c:pt idx="81">
                  <c:v>22434.5</c:v>
                </c:pt>
                <c:pt idx="82">
                  <c:v>23034</c:v>
                </c:pt>
                <c:pt idx="83">
                  <c:v>23128</c:v>
                </c:pt>
                <c:pt idx="84">
                  <c:v>23971</c:v>
                </c:pt>
                <c:pt idx="85">
                  <c:v>24617</c:v>
                </c:pt>
                <c:pt idx="86">
                  <c:v>24721</c:v>
                </c:pt>
                <c:pt idx="87">
                  <c:v>24725</c:v>
                </c:pt>
                <c:pt idx="88">
                  <c:v>25322</c:v>
                </c:pt>
                <c:pt idx="89">
                  <c:v>28426</c:v>
                </c:pt>
                <c:pt idx="90">
                  <c:v>29212</c:v>
                </c:pt>
              </c:numCache>
            </c:numRef>
          </c:xVal>
          <c:yVal>
            <c:numRef>
              <c:f>'A (6)'!$O$21:$O$873</c:f>
              <c:numCache>
                <c:formatCode>General</c:formatCode>
                <c:ptCount val="8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869-4DF5-B04C-CD2E8B0D453E}"/>
            </c:ext>
          </c:extLst>
        </c:ser>
        <c:ser>
          <c:idx val="8"/>
          <c:order val="8"/>
          <c:tx>
            <c:strRef>
              <c:f>'A (6)'!$P$20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(6)'!$Y$2:$Y$34</c:f>
              <c:numCache>
                <c:formatCode>General</c:formatCode>
                <c:ptCount val="33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</c:numCache>
            </c:numRef>
          </c:xVal>
          <c:yVal>
            <c:numRef>
              <c:f>'A (6)'!$Z$2:$Z$34</c:f>
              <c:numCache>
                <c:formatCode>0.00E+00</c:formatCode>
                <c:ptCount val="33"/>
                <c:pt idx="0">
                  <c:v>5.0702736073949047E-2</c:v>
                </c:pt>
                <c:pt idx="1">
                  <c:v>4.4113433032292773E-2</c:v>
                </c:pt>
                <c:pt idx="2">
                  <c:v>3.7982562267075089E-2</c:v>
                </c:pt>
                <c:pt idx="3">
                  <c:v>3.2310123778295993E-2</c:v>
                </c:pt>
                <c:pt idx="4">
                  <c:v>2.709611756595548E-2</c:v>
                </c:pt>
                <c:pt idx="5">
                  <c:v>2.2340543630053562E-2</c:v>
                </c:pt>
                <c:pt idx="6">
                  <c:v>1.8043401970590234E-2</c:v>
                </c:pt>
                <c:pt idx="7">
                  <c:v>1.4204692587565498E-2</c:v>
                </c:pt>
                <c:pt idx="8">
                  <c:v>1.0824415480979347E-2</c:v>
                </c:pt>
                <c:pt idx="9">
                  <c:v>7.9025706508317872E-3</c:v>
                </c:pt>
                <c:pt idx="10">
                  <c:v>5.4391580971228154E-3</c:v>
                </c:pt>
                <c:pt idx="11">
                  <c:v>3.4341778198524334E-3</c:v>
                </c:pt>
                <c:pt idx="12">
                  <c:v>1.8876298190206411E-3</c:v>
                </c:pt>
                <c:pt idx="13">
                  <c:v>7.995140946274377E-4</c:v>
                </c:pt>
                <c:pt idx="14">
                  <c:v>1.6983064667282387E-4</c:v>
                </c:pt>
                <c:pt idx="15">
                  <c:v>-1.420524843200657E-6</c:v>
                </c:pt>
                <c:pt idx="16">
                  <c:v>2.8576058007936418E-4</c:v>
                </c:pt>
                <c:pt idx="17">
                  <c:v>1.0313739614405183E-3</c:v>
                </c:pt>
                <c:pt idx="18">
                  <c:v>2.2354196192402617E-3</c:v>
                </c:pt>
                <c:pt idx="19">
                  <c:v>3.8978975534785945E-3</c:v>
                </c:pt>
                <c:pt idx="20">
                  <c:v>6.0188077641555168E-3</c:v>
                </c:pt>
                <c:pt idx="21">
                  <c:v>8.5981502512710289E-3</c:v>
                </c:pt>
                <c:pt idx="22">
                  <c:v>1.1635925014825129E-2</c:v>
                </c:pt>
                <c:pt idx="23">
                  <c:v>1.513213205481782E-2</c:v>
                </c:pt>
                <c:pt idx="24">
                  <c:v>1.9086771371249096E-2</c:v>
                </c:pt>
                <c:pt idx="25">
                  <c:v>2.3499842964118965E-2</c:v>
                </c:pt>
                <c:pt idx="26">
                  <c:v>2.8371346833427423E-2</c:v>
                </c:pt>
                <c:pt idx="27">
                  <c:v>3.3701282979174477E-2</c:v>
                </c:pt>
                <c:pt idx="28">
                  <c:v>3.9489651401360112E-2</c:v>
                </c:pt>
                <c:pt idx="29">
                  <c:v>4.5736452099984337E-2</c:v>
                </c:pt>
                <c:pt idx="30">
                  <c:v>5.2441685075047151E-2</c:v>
                </c:pt>
                <c:pt idx="31">
                  <c:v>5.960535032654856E-2</c:v>
                </c:pt>
                <c:pt idx="32">
                  <c:v>6.7227447854488545E-2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869-4DF5-B04C-CD2E8B0D4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50944"/>
        <c:axId val="1"/>
      </c:scatterChart>
      <c:valAx>
        <c:axId val="796750944"/>
        <c:scaling>
          <c:orientation val="minMax"/>
          <c:max val="30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571506686664172"/>
              <c:y val="0.864707117492666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5297619047619048E-2"/>
              <c:y val="0.3647064999228037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50944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2053587051618547"/>
          <c:y val="0.92353064690443099"/>
          <c:w val="0.83184648793900773"/>
          <c:h val="0.982354176316195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Diagram</a:t>
            </a:r>
          </a:p>
        </c:rich>
      </c:tx>
      <c:layout>
        <c:manualLayout>
          <c:xMode val="edge"/>
          <c:yMode val="edge"/>
          <c:x val="0.39507644780041418"/>
          <c:y val="3.1963470319634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133681522522487E-2"/>
          <c:y val="0.11187239554882712"/>
          <c:w val="0.91324788501971732"/>
          <c:h val="0.75570944748289337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(6)'!$E$20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(6)'!$D$21:$D$90</c:f>
              <c:numCache>
                <c:formatCode>General</c:formatCode>
                <c:ptCount val="70"/>
                <c:pt idx="0">
                  <c:v>-2.8128000000000002</c:v>
                </c:pt>
                <c:pt idx="1">
                  <c:v>-2.4285999999999999</c:v>
                </c:pt>
                <c:pt idx="2">
                  <c:v>-2.1099000000000001</c:v>
                </c:pt>
                <c:pt idx="3">
                  <c:v>-0.9476</c:v>
                </c:pt>
                <c:pt idx="4">
                  <c:v>-0.87319999999999998</c:v>
                </c:pt>
                <c:pt idx="5">
                  <c:v>-0.81159999999999999</c:v>
                </c:pt>
                <c:pt idx="6">
                  <c:v>-0.75229999999999997</c:v>
                </c:pt>
                <c:pt idx="7">
                  <c:v>-0.72089999999999999</c:v>
                </c:pt>
                <c:pt idx="8">
                  <c:v>-0.7077</c:v>
                </c:pt>
                <c:pt idx="9">
                  <c:v>-0.70050000000000001</c:v>
                </c:pt>
                <c:pt idx="10">
                  <c:v>-0.63970000000000005</c:v>
                </c:pt>
                <c:pt idx="11">
                  <c:v>-0.57279999999999998</c:v>
                </c:pt>
                <c:pt idx="12">
                  <c:v>-0.4753</c:v>
                </c:pt>
                <c:pt idx="13">
                  <c:v>-0.3901</c:v>
                </c:pt>
                <c:pt idx="14">
                  <c:v>-0.32850000000000001</c:v>
                </c:pt>
                <c:pt idx="15">
                  <c:v>-8.4999999999999995E-4</c:v>
                </c:pt>
                <c:pt idx="16">
                  <c:v>0</c:v>
                </c:pt>
                <c:pt idx="17">
                  <c:v>2.0000000000000001E-4</c:v>
                </c:pt>
                <c:pt idx="18">
                  <c:v>0.90800000000000003</c:v>
                </c:pt>
                <c:pt idx="19">
                  <c:v>0.90800000000000003</c:v>
                </c:pt>
                <c:pt idx="20">
                  <c:v>0.97875000000000001</c:v>
                </c:pt>
                <c:pt idx="21">
                  <c:v>1.0652999999999999</c:v>
                </c:pt>
                <c:pt idx="22">
                  <c:v>1.0692999999999999</c:v>
                </c:pt>
                <c:pt idx="23">
                  <c:v>1.0797000000000001</c:v>
                </c:pt>
                <c:pt idx="24">
                  <c:v>1.0832999999999999</c:v>
                </c:pt>
                <c:pt idx="25">
                  <c:v>1.1271</c:v>
                </c:pt>
                <c:pt idx="26">
                  <c:v>1.1411</c:v>
                </c:pt>
                <c:pt idx="27">
                  <c:v>1.2038</c:v>
                </c:pt>
                <c:pt idx="28">
                  <c:v>1.2226999999999999</c:v>
                </c:pt>
                <c:pt idx="29">
                  <c:v>1.2242</c:v>
                </c:pt>
                <c:pt idx="30">
                  <c:v>1.228</c:v>
                </c:pt>
                <c:pt idx="31">
                  <c:v>1.3081</c:v>
                </c:pt>
                <c:pt idx="32">
                  <c:v>1.3221000000000001</c:v>
                </c:pt>
                <c:pt idx="33">
                  <c:v>1.3640000000000001</c:v>
                </c:pt>
                <c:pt idx="34">
                  <c:v>1.3694999999999999</c:v>
                </c:pt>
                <c:pt idx="35">
                  <c:v>1.53515</c:v>
                </c:pt>
                <c:pt idx="36">
                  <c:v>1.5435000000000001</c:v>
                </c:pt>
                <c:pt idx="37">
                  <c:v>1.5587</c:v>
                </c:pt>
                <c:pt idx="38">
                  <c:v>1.5981000000000001</c:v>
                </c:pt>
                <c:pt idx="39">
                  <c:v>1.6047</c:v>
                </c:pt>
                <c:pt idx="40">
                  <c:v>1.6059000000000001</c:v>
                </c:pt>
                <c:pt idx="41">
                  <c:v>1.6065499999999999</c:v>
                </c:pt>
                <c:pt idx="42">
                  <c:v>1.6073999999999999</c:v>
                </c:pt>
                <c:pt idx="43">
                  <c:v>1.61015</c:v>
                </c:pt>
                <c:pt idx="44">
                  <c:v>1.6102000000000001</c:v>
                </c:pt>
                <c:pt idx="45">
                  <c:v>1.61165</c:v>
                </c:pt>
                <c:pt idx="46">
                  <c:v>1.6158999999999999</c:v>
                </c:pt>
                <c:pt idx="47">
                  <c:v>1.6240000000000001</c:v>
                </c:pt>
                <c:pt idx="48">
                  <c:v>1.6798500000000001</c:v>
                </c:pt>
                <c:pt idx="49">
                  <c:v>1.6807000000000001</c:v>
                </c:pt>
                <c:pt idx="50">
                  <c:v>1.6921999999999999</c:v>
                </c:pt>
                <c:pt idx="51">
                  <c:v>1.70085</c:v>
                </c:pt>
                <c:pt idx="52">
                  <c:v>1.7042999999999999</c:v>
                </c:pt>
                <c:pt idx="53">
                  <c:v>1.706</c:v>
                </c:pt>
                <c:pt idx="54">
                  <c:v>1.75485</c:v>
                </c:pt>
                <c:pt idx="55">
                  <c:v>1.75505</c:v>
                </c:pt>
                <c:pt idx="56">
                  <c:v>1.76355</c:v>
                </c:pt>
                <c:pt idx="57">
                  <c:v>1.7642</c:v>
                </c:pt>
                <c:pt idx="58">
                  <c:v>1.7685</c:v>
                </c:pt>
                <c:pt idx="59">
                  <c:v>1.8388</c:v>
                </c:pt>
                <c:pt idx="60">
                  <c:v>1.8433999999999999</c:v>
                </c:pt>
                <c:pt idx="61">
                  <c:v>1.84345</c:v>
                </c:pt>
                <c:pt idx="62">
                  <c:v>1.84405</c:v>
                </c:pt>
                <c:pt idx="63">
                  <c:v>1.8442499999999999</c:v>
                </c:pt>
                <c:pt idx="64">
                  <c:v>1.8443000000000001</c:v>
                </c:pt>
                <c:pt idx="65">
                  <c:v>1.8611</c:v>
                </c:pt>
                <c:pt idx="66">
                  <c:v>1.9231</c:v>
                </c:pt>
                <c:pt idx="67">
                  <c:v>1.9346000000000001</c:v>
                </c:pt>
                <c:pt idx="68">
                  <c:v>2.0703999999999998</c:v>
                </c:pt>
                <c:pt idx="69">
                  <c:v>2.0733000000000001</c:v>
                </c:pt>
              </c:numCache>
            </c:numRef>
          </c:xVal>
          <c:yVal>
            <c:numRef>
              <c:f>'Q_fit (6)'!$E$21:$E$90</c:f>
              <c:numCache>
                <c:formatCode>General</c:formatCode>
                <c:ptCount val="70"/>
                <c:pt idx="0">
                  <c:v>3.8990400000329828E-2</c:v>
                </c:pt>
                <c:pt idx="1">
                  <c:v>2.9897299998992821E-2</c:v>
                </c:pt>
                <c:pt idx="2">
                  <c:v>1.9314450000820216E-2</c:v>
                </c:pt>
                <c:pt idx="3">
                  <c:v>-4.1482000015093945E-3</c:v>
                </c:pt>
                <c:pt idx="4">
                  <c:v>-2.9174000010243617E-3</c:v>
                </c:pt>
                <c:pt idx="5">
                  <c:v>2.7037999971071258E-3</c:v>
                </c:pt>
                <c:pt idx="6">
                  <c:v>5.2076499996474013E-3</c:v>
                </c:pt>
                <c:pt idx="7">
                  <c:v>4.374949996417854E-3</c:v>
                </c:pt>
                <c:pt idx="8">
                  <c:v>-3.7776500030304305E-3</c:v>
                </c:pt>
                <c:pt idx="9">
                  <c:v>5.502749998413492E-3</c:v>
                </c:pt>
                <c:pt idx="10">
                  <c:v>1.6483500003232621E-3</c:v>
                </c:pt>
                <c:pt idx="11">
                  <c:v>1.6704000008758157E-3</c:v>
                </c:pt>
                <c:pt idx="12">
                  <c:v>-6.158499963930808E-4</c:v>
                </c:pt>
                <c:pt idx="13">
                  <c:v>1.0355499980505556E-3</c:v>
                </c:pt>
                <c:pt idx="14">
                  <c:v>-1.234324999677483E-2</c:v>
                </c:pt>
                <c:pt idx="15">
                  <c:v>1.6967500414466485E-4</c:v>
                </c:pt>
                <c:pt idx="16">
                  <c:v>0</c:v>
                </c:pt>
                <c:pt idx="17">
                  <c:v>5.1890000031562522E-4</c:v>
                </c:pt>
                <c:pt idx="18">
                  <c:v>8.0059999963850714E-3</c:v>
                </c:pt>
                <c:pt idx="19">
                  <c:v>1.6005999998014886E-2</c:v>
                </c:pt>
                <c:pt idx="20">
                  <c:v>-1.5558125000097789E-2</c:v>
                </c:pt>
                <c:pt idx="21">
                  <c:v>-3.22914999560453E-3</c:v>
                </c:pt>
                <c:pt idx="22">
                  <c:v>9.1488499965635128E-3</c:v>
                </c:pt>
                <c:pt idx="23">
                  <c:v>7.0316500059561804E-3</c:v>
                </c:pt>
                <c:pt idx="24">
                  <c:v>-1.2528150000434835E-2</c:v>
                </c:pt>
                <c:pt idx="25">
                  <c:v>-6.9890499944449402E-3</c:v>
                </c:pt>
                <c:pt idx="26">
                  <c:v>5.3339500009315088E-3</c:v>
                </c:pt>
                <c:pt idx="27">
                  <c:v>-8.6408999995910563E-3</c:v>
                </c:pt>
                <c:pt idx="28">
                  <c:v>1.0845150005479809E-2</c:v>
                </c:pt>
                <c:pt idx="29">
                  <c:v>1.5486899996176362E-2</c:v>
                </c:pt>
                <c:pt idx="30">
                  <c:v>2.2459999963757582E-3</c:v>
                </c:pt>
                <c:pt idx="31">
                  <c:v>5.1154500033590011E-3</c:v>
                </c:pt>
                <c:pt idx="32">
                  <c:v>-7.5615499954437837E-3</c:v>
                </c:pt>
                <c:pt idx="33">
                  <c:v>6.0979999980190769E-3</c:v>
                </c:pt>
                <c:pt idx="34">
                  <c:v>7.1177499994519167E-3</c:v>
                </c:pt>
                <c:pt idx="35">
                  <c:v>1.2121674997615628E-2</c:v>
                </c:pt>
                <c:pt idx="36">
                  <c:v>6.5607500000623986E-3</c:v>
                </c:pt>
                <c:pt idx="37">
                  <c:v>1.4597150002373382E-2</c:v>
                </c:pt>
                <c:pt idx="38">
                  <c:v>2.520450005249586E-3</c:v>
                </c:pt>
                <c:pt idx="39">
                  <c:v>-2.0558500036713667E-3</c:v>
                </c:pt>
                <c:pt idx="40">
                  <c:v>-1.0342450004827697E-2</c:v>
                </c:pt>
                <c:pt idx="41">
                  <c:v>1.3168975005100947E-2</c:v>
                </c:pt>
                <c:pt idx="42">
                  <c:v>1.1299300000246149E-2</c:v>
                </c:pt>
                <c:pt idx="43">
                  <c:v>1.0309174998837989E-2</c:v>
                </c:pt>
                <c:pt idx="44">
                  <c:v>1.1963899996771943E-2</c:v>
                </c:pt>
                <c:pt idx="45">
                  <c:v>1.0950924995995592E-2</c:v>
                </c:pt>
                <c:pt idx="46">
                  <c:v>1.1602549995586742E-2</c:v>
                </c:pt>
                <c:pt idx="47">
                  <c:v>6.6680000018095598E-3</c:v>
                </c:pt>
                <c:pt idx="48">
                  <c:v>2.3995824994926807E-2</c:v>
                </c:pt>
                <c:pt idx="49">
                  <c:v>6.1261499940883368E-3</c:v>
                </c:pt>
                <c:pt idx="50">
                  <c:v>-3.2871000003069639E-3</c:v>
                </c:pt>
                <c:pt idx="51">
                  <c:v>1.3980325005832128E-2</c:v>
                </c:pt>
                <c:pt idx="52">
                  <c:v>1.1563500011106953E-3</c:v>
                </c:pt>
                <c:pt idx="53">
                  <c:v>1.9417000003159046E-2</c:v>
                </c:pt>
                <c:pt idx="54">
                  <c:v>3.0833249984425493E-3</c:v>
                </c:pt>
                <c:pt idx="55">
                  <c:v>3.7022250035079196E-3</c:v>
                </c:pt>
                <c:pt idx="56">
                  <c:v>1.650547499593813E-2</c:v>
                </c:pt>
                <c:pt idx="57">
                  <c:v>1.8016900001384784E-2</c:v>
                </c:pt>
                <c:pt idx="58">
                  <c:v>3.5823250000248663E-2</c:v>
                </c:pt>
                <c:pt idx="59">
                  <c:v>2.4366599995119032E-2</c:v>
                </c:pt>
                <c:pt idx="60">
                  <c:v>2.2101299997302704E-2</c:v>
                </c:pt>
                <c:pt idx="61">
                  <c:v>2.2076024994021282E-2</c:v>
                </c:pt>
                <c:pt idx="62">
                  <c:v>2.4412724997091573E-2</c:v>
                </c:pt>
                <c:pt idx="63">
                  <c:v>2.2131625002657529E-2</c:v>
                </c:pt>
                <c:pt idx="64">
                  <c:v>2.2086350007157307E-2</c:v>
                </c:pt>
                <c:pt idx="65">
                  <c:v>3.3739499922376126E-3</c:v>
                </c:pt>
                <c:pt idx="66">
                  <c:v>2.233295000041835E-2</c:v>
                </c:pt>
                <c:pt idx="67">
                  <c:v>1.5819699998246506E-2</c:v>
                </c:pt>
                <c:pt idx="68">
                  <c:v>3.6052799994649831E-2</c:v>
                </c:pt>
                <c:pt idx="69">
                  <c:v>2.3526850003690924E-2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88-4C2B-9B97-D9260F26C190}"/>
            </c:ext>
          </c:extLst>
        </c:ser>
        <c:ser>
          <c:idx val="1"/>
          <c:order val="1"/>
          <c:tx>
            <c:strRef>
              <c:f>'Q_fit (6)'!$V$1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(6)'!$U$2:$U$30</c:f>
              <c:numCache>
                <c:formatCode>General</c:formatCode>
                <c:ptCount val="29"/>
                <c:pt idx="0">
                  <c:v>-3</c:v>
                </c:pt>
                <c:pt idx="1">
                  <c:v>-2.8</c:v>
                </c:pt>
                <c:pt idx="2">
                  <c:v>-2.6</c:v>
                </c:pt>
                <c:pt idx="3">
                  <c:v>-2.4</c:v>
                </c:pt>
                <c:pt idx="4">
                  <c:v>-2.2000000000000002</c:v>
                </c:pt>
                <c:pt idx="5">
                  <c:v>-2</c:v>
                </c:pt>
                <c:pt idx="6">
                  <c:v>-1.8</c:v>
                </c:pt>
                <c:pt idx="7">
                  <c:v>-1.6</c:v>
                </c:pt>
                <c:pt idx="8">
                  <c:v>-1.4</c:v>
                </c:pt>
                <c:pt idx="9">
                  <c:v>-1.2</c:v>
                </c:pt>
                <c:pt idx="10">
                  <c:v>-1</c:v>
                </c:pt>
                <c:pt idx="11">
                  <c:v>-0.8</c:v>
                </c:pt>
                <c:pt idx="12">
                  <c:v>-0.6</c:v>
                </c:pt>
                <c:pt idx="13">
                  <c:v>-0.4</c:v>
                </c:pt>
                <c:pt idx="14">
                  <c:v>-0.2</c:v>
                </c:pt>
                <c:pt idx="15">
                  <c:v>0</c:v>
                </c:pt>
                <c:pt idx="16">
                  <c:v>0.2</c:v>
                </c:pt>
                <c:pt idx="17">
                  <c:v>0.4</c:v>
                </c:pt>
                <c:pt idx="18">
                  <c:v>0.6</c:v>
                </c:pt>
                <c:pt idx="19">
                  <c:v>0.8</c:v>
                </c:pt>
                <c:pt idx="20">
                  <c:v>1</c:v>
                </c:pt>
                <c:pt idx="21">
                  <c:v>1.2</c:v>
                </c:pt>
                <c:pt idx="22">
                  <c:v>1.4</c:v>
                </c:pt>
                <c:pt idx="23">
                  <c:v>1.6</c:v>
                </c:pt>
                <c:pt idx="24">
                  <c:v>1.8</c:v>
                </c:pt>
                <c:pt idx="25">
                  <c:v>2</c:v>
                </c:pt>
                <c:pt idx="26">
                  <c:v>2.2000000000000002</c:v>
                </c:pt>
                <c:pt idx="27">
                  <c:v>2.4</c:v>
                </c:pt>
                <c:pt idx="28">
                  <c:v>2.6</c:v>
                </c:pt>
              </c:numCache>
            </c:numRef>
          </c:xVal>
          <c:yVal>
            <c:numRef>
              <c:f>'Q_fit (6)'!$V$2:$V$30</c:f>
              <c:numCache>
                <c:formatCode>General</c:formatCode>
                <c:ptCount val="29"/>
                <c:pt idx="0">
                  <c:v>4.9294773016407847E-2</c:v>
                </c:pt>
                <c:pt idx="1">
                  <c:v>4.2547993660064024E-2</c:v>
                </c:pt>
                <c:pt idx="2">
                  <c:v>3.6276718257366912E-2</c:v>
                </c:pt>
                <c:pt idx="3">
                  <c:v>3.0480946808316478E-2</c:v>
                </c:pt>
                <c:pt idx="4">
                  <c:v>2.516067931291276E-2</c:v>
                </c:pt>
                <c:pt idx="5">
                  <c:v>2.0315915771155733E-2</c:v>
                </c:pt>
                <c:pt idx="6">
                  <c:v>1.5946656183045409E-2</c:v>
                </c:pt>
                <c:pt idx="7">
                  <c:v>1.2052900548581783E-2</c:v>
                </c:pt>
                <c:pt idx="8">
                  <c:v>8.6346488677648513E-3</c:v>
                </c:pt>
                <c:pt idx="9">
                  <c:v>5.6919011405946237E-3</c:v>
                </c:pt>
                <c:pt idx="10">
                  <c:v>3.2246573670710946E-3</c:v>
                </c:pt>
                <c:pt idx="11">
                  <c:v>1.2329175471942648E-3</c:v>
                </c:pt>
                <c:pt idx="12">
                  <c:v>-2.8331831903586745E-4</c:v>
                </c:pt>
                <c:pt idx="13">
                  <c:v>-1.3240502316192995E-3</c:v>
                </c:pt>
                <c:pt idx="14">
                  <c:v>-1.8892781905560326E-3</c:v>
                </c:pt>
                <c:pt idx="15">
                  <c:v>-1.9790021958460669E-3</c:v>
                </c:pt>
                <c:pt idx="16">
                  <c:v>-1.5932222474894018E-3</c:v>
                </c:pt>
                <c:pt idx="17">
                  <c:v>-7.3193834548603779E-4</c:v>
                </c:pt>
                <c:pt idx="18">
                  <c:v>6.0484951016402493E-4</c:v>
                </c:pt>
                <c:pt idx="19">
                  <c:v>2.4171413194607879E-3</c:v>
                </c:pt>
                <c:pt idx="20">
                  <c:v>4.7049370824042485E-3</c:v>
                </c:pt>
                <c:pt idx="21">
                  <c:v>7.4682367989944085E-3</c:v>
                </c:pt>
                <c:pt idx="22">
                  <c:v>1.0707040469231266E-2</c:v>
                </c:pt>
                <c:pt idx="23">
                  <c:v>1.4421348093114829E-2</c:v>
                </c:pt>
                <c:pt idx="24">
                  <c:v>1.8611159670645087E-2</c:v>
                </c:pt>
                <c:pt idx="25">
                  <c:v>2.327647520182204E-2</c:v>
                </c:pt>
                <c:pt idx="26">
                  <c:v>2.8417294686645701E-2</c:v>
                </c:pt>
                <c:pt idx="27">
                  <c:v>3.4033618125116051E-2</c:v>
                </c:pt>
                <c:pt idx="28">
                  <c:v>4.0125445517233113E-2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88-4C2B-9B97-D9260F26C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375912"/>
        <c:axId val="1"/>
      </c:scatterChart>
      <c:valAx>
        <c:axId val="793375912"/>
        <c:scaling>
          <c:orientation val="minMax"/>
          <c:min val="-3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70105546888702219"/>
              <c:y val="0.931509006579656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5.8616647127784291E-3"/>
              <c:y val="0.440640228190654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591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011723329425555"/>
          <c:y val="0.9178082191780822"/>
          <c:w val="0.43259085580304801"/>
          <c:h val="0.9680365296803652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Diagr.</a:t>
            </a:r>
          </a:p>
        </c:rich>
      </c:tx>
      <c:layout>
        <c:manualLayout>
          <c:xMode val="edge"/>
          <c:yMode val="edge"/>
          <c:x val="0.4149665577517096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598767802359431E-2"/>
          <c:y val="0.13677811550151975"/>
          <c:w val="0.86258618009430821"/>
          <c:h val="0.662613981762917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(old)'!$H$21:$H$1003</c:f>
              <c:numCache>
                <c:formatCode>General</c:formatCode>
                <c:ptCount val="9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45-43E9-A0DB-4F8EA62880A6}"/>
            </c:ext>
          </c:extLst>
        </c:ser>
        <c:ser>
          <c:idx val="1"/>
          <c:order val="1"/>
          <c:tx>
            <c:strRef>
              <c:f>'A (old)'!$I$20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(old)'!$I$21:$I$1003</c:f>
              <c:numCache>
                <c:formatCode>General</c:formatCode>
                <c:ptCount val="983"/>
                <c:pt idx="18">
                  <c:v>8.0059999963850714E-3</c:v>
                </c:pt>
                <c:pt idx="19">
                  <c:v>1.6005999998014886E-2</c:v>
                </c:pt>
                <c:pt idx="20">
                  <c:v>-1.5558125000097789E-2</c:v>
                </c:pt>
                <c:pt idx="21">
                  <c:v>-3.22914999560453E-3</c:v>
                </c:pt>
                <c:pt idx="22">
                  <c:v>9.1488499965635128E-3</c:v>
                </c:pt>
                <c:pt idx="24">
                  <c:v>-1.2528150000434835E-2</c:v>
                </c:pt>
                <c:pt idx="25">
                  <c:v>-6.9890499944449402E-3</c:v>
                </c:pt>
                <c:pt idx="26">
                  <c:v>5.3339500009315088E-3</c:v>
                </c:pt>
                <c:pt idx="27">
                  <c:v>-8.6408999995910563E-3</c:v>
                </c:pt>
                <c:pt idx="28">
                  <c:v>1.0845150005479809E-2</c:v>
                </c:pt>
                <c:pt idx="29">
                  <c:v>1.5486899996176362E-2</c:v>
                </c:pt>
                <c:pt idx="30">
                  <c:v>2.2459999963757582E-3</c:v>
                </c:pt>
                <c:pt idx="31">
                  <c:v>5.1154500033590011E-3</c:v>
                </c:pt>
                <c:pt idx="32">
                  <c:v>-7.5615499954437837E-3</c:v>
                </c:pt>
                <c:pt idx="33">
                  <c:v>6.0979999980190769E-3</c:v>
                </c:pt>
                <c:pt idx="34">
                  <c:v>7.1177499994519167E-3</c:v>
                </c:pt>
                <c:pt idx="35">
                  <c:v>1.2121674997615628E-2</c:v>
                </c:pt>
                <c:pt idx="36">
                  <c:v>6.5607500000623986E-3</c:v>
                </c:pt>
                <c:pt idx="37">
                  <c:v>1.4597150002373382E-2</c:v>
                </c:pt>
                <c:pt idx="38">
                  <c:v>2.520450005249586E-3</c:v>
                </c:pt>
                <c:pt idx="39">
                  <c:v>-2.0558500036713667E-3</c:v>
                </c:pt>
                <c:pt idx="40">
                  <c:v>-1.0342450004827697E-2</c:v>
                </c:pt>
                <c:pt idx="41">
                  <c:v>1.3168975005100947E-2</c:v>
                </c:pt>
                <c:pt idx="42">
                  <c:v>1.1299300000246149E-2</c:v>
                </c:pt>
                <c:pt idx="43">
                  <c:v>1.0309174998837989E-2</c:v>
                </c:pt>
                <c:pt idx="44">
                  <c:v>1.1963899996771943E-2</c:v>
                </c:pt>
                <c:pt idx="45">
                  <c:v>1.0950924995995592E-2</c:v>
                </c:pt>
                <c:pt idx="46">
                  <c:v>1.1602549995586742E-2</c:v>
                </c:pt>
                <c:pt idx="47">
                  <c:v>6.6680000018095598E-3</c:v>
                </c:pt>
                <c:pt idx="48">
                  <c:v>2.3995824994926807E-2</c:v>
                </c:pt>
                <c:pt idx="49">
                  <c:v>6.1261499940883368E-3</c:v>
                </c:pt>
                <c:pt idx="50">
                  <c:v>-3.2871000003069639E-3</c:v>
                </c:pt>
                <c:pt idx="51">
                  <c:v>1.3980325005832128E-2</c:v>
                </c:pt>
                <c:pt idx="52">
                  <c:v>1.1563500011106953E-3</c:v>
                </c:pt>
                <c:pt idx="53">
                  <c:v>1.9417000003159046E-2</c:v>
                </c:pt>
                <c:pt idx="54">
                  <c:v>3.0833249984425493E-3</c:v>
                </c:pt>
                <c:pt idx="55">
                  <c:v>3.7022250035079196E-3</c:v>
                </c:pt>
                <c:pt idx="58">
                  <c:v>3.5823250000248663E-2</c:v>
                </c:pt>
                <c:pt idx="59">
                  <c:v>2.4366599995119032E-2</c:v>
                </c:pt>
                <c:pt idx="64">
                  <c:v>3.3739499922376126E-3</c:v>
                </c:pt>
                <c:pt idx="65">
                  <c:v>2.233295000041835E-2</c:v>
                </c:pt>
                <c:pt idx="66">
                  <c:v>1.5819699998246506E-2</c:v>
                </c:pt>
                <c:pt idx="67">
                  <c:v>3.6052799994649831E-2</c:v>
                </c:pt>
                <c:pt idx="68">
                  <c:v>2.3526850003690924E-2</c:v>
                </c:pt>
                <c:pt idx="69">
                  <c:v>2.4226850000559352E-2</c:v>
                </c:pt>
                <c:pt idx="70">
                  <c:v>2.5669449998531491E-2</c:v>
                </c:pt>
                <c:pt idx="71">
                  <c:v>2.5869450000755023E-2</c:v>
                </c:pt>
                <c:pt idx="72">
                  <c:v>3.2734050000726711E-2</c:v>
                </c:pt>
                <c:pt idx="77">
                  <c:v>2.7612575002422091E-2</c:v>
                </c:pt>
                <c:pt idx="78">
                  <c:v>2.9612575002829544E-2</c:v>
                </c:pt>
                <c:pt idx="79">
                  <c:v>2.7956024998275097E-2</c:v>
                </c:pt>
                <c:pt idx="80">
                  <c:v>2.9856025001208764E-2</c:v>
                </c:pt>
                <c:pt idx="82">
                  <c:v>4.3159599998034537E-2</c:v>
                </c:pt>
                <c:pt idx="83">
                  <c:v>6.0025949998816941E-2</c:v>
                </c:pt>
                <c:pt idx="84">
                  <c:v>4.6930650001741014E-2</c:v>
                </c:pt>
                <c:pt idx="85">
                  <c:v>5.1113449997501448E-2</c:v>
                </c:pt>
                <c:pt idx="86">
                  <c:v>3.5951249999925494E-2</c:v>
                </c:pt>
                <c:pt idx="88">
                  <c:v>3.6451250001846347E-2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45-43E9-A0DB-4F8EA62880A6}"/>
            </c:ext>
          </c:extLst>
        </c:ser>
        <c:ser>
          <c:idx val="2"/>
          <c:order val="2"/>
          <c:tx>
            <c:strRef>
              <c:f>'A (old)'!$J$20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(old)'!$J$21:$J$1003</c:f>
              <c:numCache>
                <c:formatCode>General</c:formatCode>
                <c:ptCount val="983"/>
                <c:pt idx="0">
                  <c:v>3.8990400000329828E-2</c:v>
                </c:pt>
                <c:pt idx="1">
                  <c:v>2.9897299998992821E-2</c:v>
                </c:pt>
                <c:pt idx="2">
                  <c:v>1.9314450000820216E-2</c:v>
                </c:pt>
                <c:pt idx="3">
                  <c:v>-4.1482000015093945E-3</c:v>
                </c:pt>
                <c:pt idx="4">
                  <c:v>-1.9173999971826561E-3</c:v>
                </c:pt>
                <c:pt idx="5">
                  <c:v>2.7037999971071258E-3</c:v>
                </c:pt>
                <c:pt idx="6">
                  <c:v>5.2076499996474013E-3</c:v>
                </c:pt>
                <c:pt idx="7">
                  <c:v>4.374949996417854E-3</c:v>
                </c:pt>
                <c:pt idx="8">
                  <c:v>-3.7776500030304305E-3</c:v>
                </c:pt>
                <c:pt idx="9">
                  <c:v>5.502749998413492E-3</c:v>
                </c:pt>
                <c:pt idx="10">
                  <c:v>1.6483500003232621E-3</c:v>
                </c:pt>
                <c:pt idx="11">
                  <c:v>1.6704000008758157E-3</c:v>
                </c:pt>
                <c:pt idx="12">
                  <c:v>-6.158499963930808E-4</c:v>
                </c:pt>
                <c:pt idx="13">
                  <c:v>1.0355499980505556E-3</c:v>
                </c:pt>
                <c:pt idx="14">
                  <c:v>-1.234324999677483E-2</c:v>
                </c:pt>
                <c:pt idx="15">
                  <c:v>1.6967500414466485E-4</c:v>
                </c:pt>
                <c:pt idx="16">
                  <c:v>0</c:v>
                </c:pt>
                <c:pt idx="17">
                  <c:v>5.1890000031562522E-4</c:v>
                </c:pt>
                <c:pt idx="23">
                  <c:v>7.0316500059561804E-3</c:v>
                </c:pt>
                <c:pt idx="56">
                  <c:v>1.650547499593813E-2</c:v>
                </c:pt>
                <c:pt idx="57">
                  <c:v>1.8016900001384784E-2</c:v>
                </c:pt>
                <c:pt idx="60">
                  <c:v>2.2101299997302704E-2</c:v>
                </c:pt>
                <c:pt idx="61">
                  <c:v>2.4412724997091573E-2</c:v>
                </c:pt>
                <c:pt idx="62">
                  <c:v>2.2131625002657529E-2</c:v>
                </c:pt>
                <c:pt idx="63">
                  <c:v>2.2086350007157307E-2</c:v>
                </c:pt>
                <c:pt idx="81">
                  <c:v>3.2671300003130455E-2</c:v>
                </c:pt>
                <c:pt idx="87">
                  <c:v>3.6151250002149027E-2</c:v>
                </c:pt>
                <c:pt idx="89">
                  <c:v>3.7292900000466034E-2</c:v>
                </c:pt>
                <c:pt idx="94">
                  <c:v>5.5755574998329394E-2</c:v>
                </c:pt>
                <c:pt idx="95">
                  <c:v>5.6093375002092216E-2</c:v>
                </c:pt>
                <c:pt idx="98">
                  <c:v>5.9321075001207646E-2</c:v>
                </c:pt>
                <c:pt idx="99">
                  <c:v>5.7793149993813131E-2</c:v>
                </c:pt>
                <c:pt idx="100">
                  <c:v>5.7304574998852331E-2</c:v>
                </c:pt>
                <c:pt idx="101">
                  <c:v>6.3422400002309587E-2</c:v>
                </c:pt>
                <c:pt idx="102">
                  <c:v>6.2692925006558653E-2</c:v>
                </c:pt>
                <c:pt idx="103">
                  <c:v>5.9815074993821327E-2</c:v>
                </c:pt>
                <c:pt idx="106">
                  <c:v>6.4726399999926798E-2</c:v>
                </c:pt>
                <c:pt idx="109">
                  <c:v>6.8665524995594751E-2</c:v>
                </c:pt>
                <c:pt idx="110">
                  <c:v>6.7914749997726176E-2</c:v>
                </c:pt>
                <c:pt idx="111">
                  <c:v>6.9494299998041242E-2</c:v>
                </c:pt>
                <c:pt idx="112">
                  <c:v>7.0357350006815977E-2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145-43E9-A0DB-4F8EA62880A6}"/>
            </c:ext>
          </c:extLst>
        </c:ser>
        <c:ser>
          <c:idx val="3"/>
          <c:order val="3"/>
          <c:tx>
            <c:strRef>
              <c:f>'A (old)'!$K$20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(old)'!$K$21:$K$1003</c:f>
              <c:numCache>
                <c:formatCode>General</c:formatCode>
                <c:ptCount val="983"/>
                <c:pt idx="73">
                  <c:v>2.9947049995826092E-2</c:v>
                </c:pt>
                <c:pt idx="74">
                  <c:v>2.8601774996786844E-2</c:v>
                </c:pt>
                <c:pt idx="75">
                  <c:v>2.9001825001614634E-2</c:v>
                </c:pt>
                <c:pt idx="76">
                  <c:v>2.8405774995917454E-2</c:v>
                </c:pt>
                <c:pt idx="90">
                  <c:v>4.8325699994165916E-2</c:v>
                </c:pt>
                <c:pt idx="91">
                  <c:v>5.0419836239598226E-2</c:v>
                </c:pt>
                <c:pt idx="92">
                  <c:v>4.8553399996308144E-2</c:v>
                </c:pt>
                <c:pt idx="93">
                  <c:v>5.5781949995434843E-2</c:v>
                </c:pt>
                <c:pt idx="96">
                  <c:v>5.7160100004693959E-2</c:v>
                </c:pt>
                <c:pt idx="97">
                  <c:v>5.5971850000787526E-2</c:v>
                </c:pt>
                <c:pt idx="104">
                  <c:v>6.4271450006344821E-2</c:v>
                </c:pt>
                <c:pt idx="105">
                  <c:v>6.2776400001894217E-2</c:v>
                </c:pt>
                <c:pt idx="107">
                  <c:v>6.8732599997019861E-2</c:v>
                </c:pt>
                <c:pt idx="108">
                  <c:v>6.8335199997818563E-2</c:v>
                </c:pt>
                <c:pt idx="113">
                  <c:v>7.0378849995904602E-2</c:v>
                </c:pt>
                <c:pt idx="114">
                  <c:v>7.0378849995904602E-2</c:v>
                </c:pt>
                <c:pt idx="115">
                  <c:v>7.0378849995904602E-2</c:v>
                </c:pt>
                <c:pt idx="116">
                  <c:v>7.2028799993859138E-2</c:v>
                </c:pt>
                <c:pt idx="117">
                  <c:v>7.2831600002245978E-2</c:v>
                </c:pt>
                <c:pt idx="118">
                  <c:v>7.1941999995033257E-2</c:v>
                </c:pt>
                <c:pt idx="119">
                  <c:v>6.8326799999340437E-2</c:v>
                </c:pt>
                <c:pt idx="120">
                  <c:v>7.3684150003828108E-2</c:v>
                </c:pt>
                <c:pt idx="121">
                  <c:v>7.4300399995991029E-2</c:v>
                </c:pt>
                <c:pt idx="122">
                  <c:v>7.4400399993464816E-2</c:v>
                </c:pt>
                <c:pt idx="123">
                  <c:v>7.4400399993464816E-2</c:v>
                </c:pt>
                <c:pt idx="124">
                  <c:v>7.5359949994890485E-2</c:v>
                </c:pt>
                <c:pt idx="125">
                  <c:v>8.1198749998293351E-2</c:v>
                </c:pt>
                <c:pt idx="126">
                  <c:v>8.1798749997687992E-2</c:v>
                </c:pt>
                <c:pt idx="127">
                  <c:v>8.1798749997687992E-2</c:v>
                </c:pt>
                <c:pt idx="128">
                  <c:v>8.2512000000861008E-2</c:v>
                </c:pt>
                <c:pt idx="129">
                  <c:v>8.2611999998334795E-2</c:v>
                </c:pt>
                <c:pt idx="130">
                  <c:v>8.2625149996601976E-2</c:v>
                </c:pt>
                <c:pt idx="131">
                  <c:v>8.3225149995996617E-2</c:v>
                </c:pt>
                <c:pt idx="132">
                  <c:v>8.2727100001648068E-2</c:v>
                </c:pt>
                <c:pt idx="133">
                  <c:v>8.1766174997028429E-2</c:v>
                </c:pt>
                <c:pt idx="134">
                  <c:v>8.5470300000451971E-2</c:v>
                </c:pt>
                <c:pt idx="135">
                  <c:v>8.4911800004192628E-2</c:v>
                </c:pt>
                <c:pt idx="136">
                  <c:v>8.5217699997883756E-2</c:v>
                </c:pt>
                <c:pt idx="137">
                  <c:v>9.1644650005036965E-2</c:v>
                </c:pt>
                <c:pt idx="138">
                  <c:v>9.3041975007508881E-2</c:v>
                </c:pt>
                <c:pt idx="139">
                  <c:v>9.5274824998341501E-2</c:v>
                </c:pt>
                <c:pt idx="140">
                  <c:v>9.3188000006193761E-2</c:v>
                </c:pt>
                <c:pt idx="141">
                  <c:v>9.1972349997377023E-2</c:v>
                </c:pt>
                <c:pt idx="142">
                  <c:v>9.4208299997262657E-2</c:v>
                </c:pt>
                <c:pt idx="143">
                  <c:v>9.5917250000638887E-2</c:v>
                </c:pt>
                <c:pt idx="144">
                  <c:v>9.6457450003072154E-2</c:v>
                </c:pt>
                <c:pt idx="145">
                  <c:v>9.6481150001636706E-2</c:v>
                </c:pt>
                <c:pt idx="146">
                  <c:v>0.10264579999784473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145-43E9-A0DB-4F8EA62880A6}"/>
            </c:ext>
          </c:extLst>
        </c:ser>
        <c:ser>
          <c:idx val="4"/>
          <c:order val="4"/>
          <c:tx>
            <c:strRef>
              <c:f>'A (old)'!$L$20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(old)'!$L$21:$L$1003</c:f>
              <c:numCache>
                <c:formatCode>General</c:formatCode>
                <c:ptCount val="9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145-43E9-A0DB-4F8EA62880A6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(old)'!$M$21:$M$1003</c:f>
              <c:numCache>
                <c:formatCode>General</c:formatCode>
                <c:ptCount val="9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145-43E9-A0DB-4F8EA62880A6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(old)'!$N$21:$N$1003</c:f>
              <c:numCache>
                <c:formatCode>General</c:formatCode>
                <c:ptCount val="9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145-43E9-A0DB-4F8EA62880A6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(old)'!$O$21:$O$1003</c:f>
              <c:numCache>
                <c:formatCode>General</c:formatCode>
                <c:ptCount val="983"/>
                <c:pt idx="73">
                  <c:v>1.5558168951250576E-2</c:v>
                </c:pt>
                <c:pt idx="74">
                  <c:v>1.5560426410666545E-2</c:v>
                </c:pt>
                <c:pt idx="75">
                  <c:v>1.876150386250526E-2</c:v>
                </c:pt>
                <c:pt idx="76">
                  <c:v>1.8811167969656484E-2</c:v>
                </c:pt>
                <c:pt idx="90">
                  <c:v>4.8322934914570126E-2</c:v>
                </c:pt>
                <c:pt idx="91">
                  <c:v>5.1501437772249192E-2</c:v>
                </c:pt>
                <c:pt idx="92">
                  <c:v>5.1871661116467488E-2</c:v>
                </c:pt>
                <c:pt idx="93">
                  <c:v>5.5659678016457159E-2</c:v>
                </c:pt>
                <c:pt idx="94">
                  <c:v>5.5670965313536991E-2</c:v>
                </c:pt>
                <c:pt idx="95">
                  <c:v>5.5689024988864716E-2</c:v>
                </c:pt>
                <c:pt idx="96">
                  <c:v>5.9122620760547834E-2</c:v>
                </c:pt>
                <c:pt idx="97">
                  <c:v>5.9190344543026796E-2</c:v>
                </c:pt>
                <c:pt idx="98">
                  <c:v>5.9237751190762078E-2</c:v>
                </c:pt>
                <c:pt idx="99">
                  <c:v>5.9343851783312446E-2</c:v>
                </c:pt>
                <c:pt idx="100">
                  <c:v>5.9373198755719975E-2</c:v>
                </c:pt>
                <c:pt idx="101">
                  <c:v>6.2797764689739244E-2</c:v>
                </c:pt>
                <c:pt idx="102">
                  <c:v>6.2998678577760175E-2</c:v>
                </c:pt>
                <c:pt idx="103">
                  <c:v>6.3391476516138107E-2</c:v>
                </c:pt>
                <c:pt idx="104">
                  <c:v>6.5186156751830482E-2</c:v>
                </c:pt>
                <c:pt idx="105">
                  <c:v>6.6048506248729211E-2</c:v>
                </c:pt>
                <c:pt idx="106">
                  <c:v>6.6048506248729211E-2</c:v>
                </c:pt>
                <c:pt idx="107">
                  <c:v>6.9281188132391425E-2</c:v>
                </c:pt>
                <c:pt idx="108">
                  <c:v>6.9588202612962696E-2</c:v>
                </c:pt>
                <c:pt idx="109">
                  <c:v>6.962657942303413E-2</c:v>
                </c:pt>
                <c:pt idx="110">
                  <c:v>6.9673986070769384E-2</c:v>
                </c:pt>
                <c:pt idx="111">
                  <c:v>6.9759769528576071E-2</c:v>
                </c:pt>
                <c:pt idx="112">
                  <c:v>6.9981000551340655E-2</c:v>
                </c:pt>
                <c:pt idx="113">
                  <c:v>7.0297044869575803E-2</c:v>
                </c:pt>
                <c:pt idx="114">
                  <c:v>7.0297044869575803E-2</c:v>
                </c:pt>
                <c:pt idx="115">
                  <c:v>7.0297044869575803E-2</c:v>
                </c:pt>
                <c:pt idx="116">
                  <c:v>7.2513870016053666E-2</c:v>
                </c:pt>
                <c:pt idx="117">
                  <c:v>7.2983421574574436E-2</c:v>
                </c:pt>
                <c:pt idx="118">
                  <c:v>7.3308495730473433E-2</c:v>
                </c:pt>
                <c:pt idx="119">
                  <c:v>7.3597450535716979E-2</c:v>
                </c:pt>
                <c:pt idx="120">
                  <c:v>7.3701293668851392E-2</c:v>
                </c:pt>
                <c:pt idx="121">
                  <c:v>7.652311793880795E-2</c:v>
                </c:pt>
                <c:pt idx="122">
                  <c:v>7.652311793880795E-2</c:v>
                </c:pt>
                <c:pt idx="123">
                  <c:v>7.652311793880795E-2</c:v>
                </c:pt>
                <c:pt idx="124">
                  <c:v>7.6608901396614609E-2</c:v>
                </c:pt>
                <c:pt idx="125">
                  <c:v>8.0148597760848123E-2</c:v>
                </c:pt>
                <c:pt idx="126">
                  <c:v>8.0148597760848123E-2</c:v>
                </c:pt>
                <c:pt idx="127">
                  <c:v>8.0148597760848123E-2</c:v>
                </c:pt>
                <c:pt idx="128">
                  <c:v>8.0532365861562205E-2</c:v>
                </c:pt>
                <c:pt idx="129">
                  <c:v>8.0532365861562205E-2</c:v>
                </c:pt>
                <c:pt idx="130">
                  <c:v>8.3543816722459835E-2</c:v>
                </c:pt>
                <c:pt idx="131">
                  <c:v>8.3543816722459835E-2</c:v>
                </c:pt>
                <c:pt idx="132">
                  <c:v>8.3774077582888296E-2</c:v>
                </c:pt>
                <c:pt idx="133">
                  <c:v>8.4151073305354485E-2</c:v>
                </c:pt>
                <c:pt idx="134">
                  <c:v>8.6374670830080269E-2</c:v>
                </c:pt>
                <c:pt idx="135">
                  <c:v>8.6690715148315389E-2</c:v>
                </c:pt>
                <c:pt idx="136">
                  <c:v>8.6970640115895087E-2</c:v>
                </c:pt>
                <c:pt idx="137">
                  <c:v>8.7652392859516592E-2</c:v>
                </c:pt>
                <c:pt idx="138">
                  <c:v>9.0670616098662116E-2</c:v>
                </c:pt>
                <c:pt idx="139">
                  <c:v>9.0729310043477202E-2</c:v>
                </c:pt>
                <c:pt idx="140">
                  <c:v>9.0826380798363721E-2</c:v>
                </c:pt>
                <c:pt idx="141">
                  <c:v>9.1201119061413954E-2</c:v>
                </c:pt>
                <c:pt idx="142">
                  <c:v>9.3779137714446265E-2</c:v>
                </c:pt>
                <c:pt idx="143">
                  <c:v>9.4280293704790546E-2</c:v>
                </c:pt>
                <c:pt idx="144">
                  <c:v>9.4442830782740045E-2</c:v>
                </c:pt>
                <c:pt idx="145">
                  <c:v>9.474081542564744E-2</c:v>
                </c:pt>
                <c:pt idx="146">
                  <c:v>9.8068310604780218E-2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145-43E9-A0DB-4F8EA62880A6}"/>
            </c:ext>
          </c:extLst>
        </c:ser>
        <c:ser>
          <c:idx val="8"/>
          <c:order val="8"/>
          <c:tx>
            <c:strRef>
              <c:f>'A (old)'!$P$20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(old)'!$V$2:$V$34</c:f>
              <c:numCache>
                <c:formatCode>General</c:formatCode>
                <c:ptCount val="33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</c:numCache>
            </c:numRef>
          </c:xVal>
          <c:yVal>
            <c:numRef>
              <c:f>'A (old)'!$W$2:$W$34</c:f>
              <c:numCache>
                <c:formatCode>0.00E+00</c:formatCode>
                <c:ptCount val="33"/>
                <c:pt idx="0">
                  <c:v>4.8615764373272516E-2</c:v>
                </c:pt>
                <c:pt idx="1">
                  <c:v>4.1645396709540636E-2</c:v>
                </c:pt>
                <c:pt idx="2">
                  <c:v>3.5173916276127967E-2</c:v>
                </c:pt>
                <c:pt idx="3">
                  <c:v>2.9201323073034514E-2</c:v>
                </c:pt>
                <c:pt idx="4">
                  <c:v>2.3727617100260275E-2</c:v>
                </c:pt>
                <c:pt idx="5">
                  <c:v>1.8752798357805259E-2</c:v>
                </c:pt>
                <c:pt idx="6">
                  <c:v>1.4276866845669454E-2</c:v>
                </c:pt>
                <c:pt idx="7">
                  <c:v>1.0299822563852871E-2</c:v>
                </c:pt>
                <c:pt idx="8">
                  <c:v>6.8216655123555011E-3</c:v>
                </c:pt>
                <c:pt idx="9">
                  <c:v>3.8423956911773499E-3</c:v>
                </c:pt>
                <c:pt idx="10">
                  <c:v>1.3620131003184146E-3</c:v>
                </c:pt>
                <c:pt idx="11">
                  <c:v>-6.194822602213039E-4</c:v>
                </c:pt>
                <c:pt idx="12">
                  <c:v>-2.1020903904418057E-3</c:v>
                </c:pt>
                <c:pt idx="13">
                  <c:v>-3.0858112903430907E-3</c:v>
                </c:pt>
                <c:pt idx="14">
                  <c:v>-3.5706449599251584E-3</c:v>
                </c:pt>
                <c:pt idx="15">
                  <c:v>-3.5565913991880099E-3</c:v>
                </c:pt>
                <c:pt idx="16">
                  <c:v>-3.0436506081316446E-3</c:v>
                </c:pt>
                <c:pt idx="17">
                  <c:v>-2.0318225867560625E-3</c:v>
                </c:pt>
                <c:pt idx="18">
                  <c:v>-5.2110733506126328E-4</c:v>
                </c:pt>
                <c:pt idx="19">
                  <c:v>1.4884951469527523E-3</c:v>
                </c:pt>
                <c:pt idx="20">
                  <c:v>3.9969848592859847E-3</c:v>
                </c:pt>
                <c:pt idx="21">
                  <c:v>7.0043618019384338E-3</c:v>
                </c:pt>
                <c:pt idx="22">
                  <c:v>1.05106259749101E-2</c:v>
                </c:pt>
                <c:pt idx="23">
                  <c:v>1.4515777378200981E-2</c:v>
                </c:pt>
                <c:pt idx="24">
                  <c:v>1.9019816011811078E-2</c:v>
                </c:pt>
                <c:pt idx="25">
                  <c:v>2.4022741875740397E-2</c:v>
                </c:pt>
                <c:pt idx="26">
                  <c:v>2.9524554969988927E-2</c:v>
                </c:pt>
                <c:pt idx="27">
                  <c:v>3.5525255294556683E-2</c:v>
                </c:pt>
                <c:pt idx="28">
                  <c:v>4.2024842849443647E-2</c:v>
                </c:pt>
                <c:pt idx="29">
                  <c:v>4.9023317634649829E-2</c:v>
                </c:pt>
                <c:pt idx="30">
                  <c:v>5.652067965017523E-2</c:v>
                </c:pt>
                <c:pt idx="31">
                  <c:v>6.4516928896019843E-2</c:v>
                </c:pt>
                <c:pt idx="32">
                  <c:v>7.3012065372183674E-2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145-43E9-A0DB-4F8EA6288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415600"/>
        <c:axId val="1"/>
      </c:scatterChart>
      <c:valAx>
        <c:axId val="793415600"/>
        <c:scaling>
          <c:orientation val="minMax"/>
          <c:max val="40000"/>
          <c:min val="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469459174746015"/>
              <c:y val="0.860182370820668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9"/>
          <c:min val="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129251700680271E-2"/>
              <c:y val="0.361702127659574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415600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5238109522024032"/>
          <c:y val="0.92097264437689974"/>
          <c:w val="0.7877561019158319"/>
          <c:h val="0.981762917933130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Diagr.</a:t>
            </a:r>
          </a:p>
        </c:rich>
      </c:tx>
      <c:layout>
        <c:manualLayout>
          <c:xMode val="edge"/>
          <c:yMode val="edge"/>
          <c:x val="0.41440245920346913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0224151760036"/>
          <c:y val="0.13677811550151975"/>
          <c:w val="0.85462013219427502"/>
          <c:h val="0.662613981762917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9933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(old)'!$H$21:$H$1003</c:f>
              <c:numCache>
                <c:formatCode>General</c:formatCode>
                <c:ptCount val="9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44-4C2B-9AF8-A958AD96CAE5}"/>
            </c:ext>
          </c:extLst>
        </c:ser>
        <c:ser>
          <c:idx val="1"/>
          <c:order val="1"/>
          <c:tx>
            <c:strRef>
              <c:f>'A (old)'!$I$20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(old)'!$I$21:$I$1003</c:f>
              <c:numCache>
                <c:formatCode>General</c:formatCode>
                <c:ptCount val="983"/>
                <c:pt idx="18">
                  <c:v>8.0059999963850714E-3</c:v>
                </c:pt>
                <c:pt idx="19">
                  <c:v>1.6005999998014886E-2</c:v>
                </c:pt>
                <c:pt idx="20">
                  <c:v>-1.5558125000097789E-2</c:v>
                </c:pt>
                <c:pt idx="21">
                  <c:v>-3.22914999560453E-3</c:v>
                </c:pt>
                <c:pt idx="22">
                  <c:v>9.1488499965635128E-3</c:v>
                </c:pt>
                <c:pt idx="24">
                  <c:v>-1.2528150000434835E-2</c:v>
                </c:pt>
                <c:pt idx="25">
                  <c:v>-6.9890499944449402E-3</c:v>
                </c:pt>
                <c:pt idx="26">
                  <c:v>5.3339500009315088E-3</c:v>
                </c:pt>
                <c:pt idx="27">
                  <c:v>-8.6408999995910563E-3</c:v>
                </c:pt>
                <c:pt idx="28">
                  <c:v>1.0845150005479809E-2</c:v>
                </c:pt>
                <c:pt idx="29">
                  <c:v>1.5486899996176362E-2</c:v>
                </c:pt>
                <c:pt idx="30">
                  <c:v>2.2459999963757582E-3</c:v>
                </c:pt>
                <c:pt idx="31">
                  <c:v>5.1154500033590011E-3</c:v>
                </c:pt>
                <c:pt idx="32">
                  <c:v>-7.5615499954437837E-3</c:v>
                </c:pt>
                <c:pt idx="33">
                  <c:v>6.0979999980190769E-3</c:v>
                </c:pt>
                <c:pt idx="34">
                  <c:v>7.1177499994519167E-3</c:v>
                </c:pt>
                <c:pt idx="35">
                  <c:v>1.2121674997615628E-2</c:v>
                </c:pt>
                <c:pt idx="36">
                  <c:v>6.5607500000623986E-3</c:v>
                </c:pt>
                <c:pt idx="37">
                  <c:v>1.4597150002373382E-2</c:v>
                </c:pt>
                <c:pt idx="38">
                  <c:v>2.520450005249586E-3</c:v>
                </c:pt>
                <c:pt idx="39">
                  <c:v>-2.0558500036713667E-3</c:v>
                </c:pt>
                <c:pt idx="40">
                  <c:v>-1.0342450004827697E-2</c:v>
                </c:pt>
                <c:pt idx="41">
                  <c:v>1.3168975005100947E-2</c:v>
                </c:pt>
                <c:pt idx="42">
                  <c:v>1.1299300000246149E-2</c:v>
                </c:pt>
                <c:pt idx="43">
                  <c:v>1.0309174998837989E-2</c:v>
                </c:pt>
                <c:pt idx="44">
                  <c:v>1.1963899996771943E-2</c:v>
                </c:pt>
                <c:pt idx="45">
                  <c:v>1.0950924995995592E-2</c:v>
                </c:pt>
                <c:pt idx="46">
                  <c:v>1.1602549995586742E-2</c:v>
                </c:pt>
                <c:pt idx="47">
                  <c:v>6.6680000018095598E-3</c:v>
                </c:pt>
                <c:pt idx="48">
                  <c:v>2.3995824994926807E-2</c:v>
                </c:pt>
                <c:pt idx="49">
                  <c:v>6.1261499940883368E-3</c:v>
                </c:pt>
                <c:pt idx="50">
                  <c:v>-3.2871000003069639E-3</c:v>
                </c:pt>
                <c:pt idx="51">
                  <c:v>1.3980325005832128E-2</c:v>
                </c:pt>
                <c:pt idx="52">
                  <c:v>1.1563500011106953E-3</c:v>
                </c:pt>
                <c:pt idx="53">
                  <c:v>1.9417000003159046E-2</c:v>
                </c:pt>
                <c:pt idx="54">
                  <c:v>3.0833249984425493E-3</c:v>
                </c:pt>
                <c:pt idx="55">
                  <c:v>3.7022250035079196E-3</c:v>
                </c:pt>
                <c:pt idx="58">
                  <c:v>3.5823250000248663E-2</c:v>
                </c:pt>
                <c:pt idx="59">
                  <c:v>2.4366599995119032E-2</c:v>
                </c:pt>
                <c:pt idx="64">
                  <c:v>3.3739499922376126E-3</c:v>
                </c:pt>
                <c:pt idx="65">
                  <c:v>2.233295000041835E-2</c:v>
                </c:pt>
                <c:pt idx="66">
                  <c:v>1.5819699998246506E-2</c:v>
                </c:pt>
                <c:pt idx="67">
                  <c:v>3.6052799994649831E-2</c:v>
                </c:pt>
                <c:pt idx="68">
                  <c:v>2.3526850003690924E-2</c:v>
                </c:pt>
                <c:pt idx="69">
                  <c:v>2.4226850000559352E-2</c:v>
                </c:pt>
                <c:pt idx="70">
                  <c:v>2.5669449998531491E-2</c:v>
                </c:pt>
                <c:pt idx="71">
                  <c:v>2.5869450000755023E-2</c:v>
                </c:pt>
                <c:pt idx="72">
                  <c:v>3.2734050000726711E-2</c:v>
                </c:pt>
                <c:pt idx="77">
                  <c:v>2.7612575002422091E-2</c:v>
                </c:pt>
                <c:pt idx="78">
                  <c:v>2.9612575002829544E-2</c:v>
                </c:pt>
                <c:pt idx="79">
                  <c:v>2.7956024998275097E-2</c:v>
                </c:pt>
                <c:pt idx="80">
                  <c:v>2.9856025001208764E-2</c:v>
                </c:pt>
                <c:pt idx="82">
                  <c:v>4.3159599998034537E-2</c:v>
                </c:pt>
                <c:pt idx="83">
                  <c:v>6.0025949998816941E-2</c:v>
                </c:pt>
                <c:pt idx="84">
                  <c:v>4.6930650001741014E-2</c:v>
                </c:pt>
                <c:pt idx="85">
                  <c:v>5.1113449997501448E-2</c:v>
                </c:pt>
                <c:pt idx="86">
                  <c:v>3.5951249999925494E-2</c:v>
                </c:pt>
                <c:pt idx="88">
                  <c:v>3.6451250001846347E-2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44-4C2B-9AF8-A958AD96CAE5}"/>
            </c:ext>
          </c:extLst>
        </c:ser>
        <c:ser>
          <c:idx val="2"/>
          <c:order val="2"/>
          <c:tx>
            <c:strRef>
              <c:f>'A (old)'!$J$20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(old)'!$J$21:$J$1003</c:f>
              <c:numCache>
                <c:formatCode>General</c:formatCode>
                <c:ptCount val="983"/>
                <c:pt idx="0">
                  <c:v>3.8990400000329828E-2</c:v>
                </c:pt>
                <c:pt idx="1">
                  <c:v>2.9897299998992821E-2</c:v>
                </c:pt>
                <c:pt idx="2">
                  <c:v>1.9314450000820216E-2</c:v>
                </c:pt>
                <c:pt idx="3">
                  <c:v>-4.1482000015093945E-3</c:v>
                </c:pt>
                <c:pt idx="4">
                  <c:v>-1.9173999971826561E-3</c:v>
                </c:pt>
                <c:pt idx="5">
                  <c:v>2.7037999971071258E-3</c:v>
                </c:pt>
                <c:pt idx="6">
                  <c:v>5.2076499996474013E-3</c:v>
                </c:pt>
                <c:pt idx="7">
                  <c:v>4.374949996417854E-3</c:v>
                </c:pt>
                <c:pt idx="8">
                  <c:v>-3.7776500030304305E-3</c:v>
                </c:pt>
                <c:pt idx="9">
                  <c:v>5.502749998413492E-3</c:v>
                </c:pt>
                <c:pt idx="10">
                  <c:v>1.6483500003232621E-3</c:v>
                </c:pt>
                <c:pt idx="11">
                  <c:v>1.6704000008758157E-3</c:v>
                </c:pt>
                <c:pt idx="12">
                  <c:v>-6.158499963930808E-4</c:v>
                </c:pt>
                <c:pt idx="13">
                  <c:v>1.0355499980505556E-3</c:v>
                </c:pt>
                <c:pt idx="14">
                  <c:v>-1.234324999677483E-2</c:v>
                </c:pt>
                <c:pt idx="15">
                  <c:v>1.6967500414466485E-4</c:v>
                </c:pt>
                <c:pt idx="16">
                  <c:v>0</c:v>
                </c:pt>
                <c:pt idx="17">
                  <c:v>5.1890000031562522E-4</c:v>
                </c:pt>
                <c:pt idx="23">
                  <c:v>7.0316500059561804E-3</c:v>
                </c:pt>
                <c:pt idx="56">
                  <c:v>1.650547499593813E-2</c:v>
                </c:pt>
                <c:pt idx="57">
                  <c:v>1.8016900001384784E-2</c:v>
                </c:pt>
                <c:pt idx="60">
                  <c:v>2.2101299997302704E-2</c:v>
                </c:pt>
                <c:pt idx="61">
                  <c:v>2.4412724997091573E-2</c:v>
                </c:pt>
                <c:pt idx="62">
                  <c:v>2.2131625002657529E-2</c:v>
                </c:pt>
                <c:pt idx="63">
                  <c:v>2.2086350007157307E-2</c:v>
                </c:pt>
                <c:pt idx="81">
                  <c:v>3.2671300003130455E-2</c:v>
                </c:pt>
                <c:pt idx="87">
                  <c:v>3.6151250002149027E-2</c:v>
                </c:pt>
                <c:pt idx="89">
                  <c:v>3.7292900000466034E-2</c:v>
                </c:pt>
                <c:pt idx="94">
                  <c:v>5.5755574998329394E-2</c:v>
                </c:pt>
                <c:pt idx="95">
                  <c:v>5.6093375002092216E-2</c:v>
                </c:pt>
                <c:pt idx="98">
                  <c:v>5.9321075001207646E-2</c:v>
                </c:pt>
                <c:pt idx="99">
                  <c:v>5.7793149993813131E-2</c:v>
                </c:pt>
                <c:pt idx="100">
                  <c:v>5.7304574998852331E-2</c:v>
                </c:pt>
                <c:pt idx="101">
                  <c:v>6.3422400002309587E-2</c:v>
                </c:pt>
                <c:pt idx="102">
                  <c:v>6.2692925006558653E-2</c:v>
                </c:pt>
                <c:pt idx="103">
                  <c:v>5.9815074993821327E-2</c:v>
                </c:pt>
                <c:pt idx="106">
                  <c:v>6.4726399999926798E-2</c:v>
                </c:pt>
                <c:pt idx="109">
                  <c:v>6.8665524995594751E-2</c:v>
                </c:pt>
                <c:pt idx="110">
                  <c:v>6.7914749997726176E-2</c:v>
                </c:pt>
                <c:pt idx="111">
                  <c:v>6.9494299998041242E-2</c:v>
                </c:pt>
                <c:pt idx="112">
                  <c:v>7.0357350006815977E-2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544-4C2B-9AF8-A958AD96CAE5}"/>
            </c:ext>
          </c:extLst>
        </c:ser>
        <c:ser>
          <c:idx val="3"/>
          <c:order val="3"/>
          <c:tx>
            <c:strRef>
              <c:f>'A (old)'!$K$20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(old)'!$K$21:$K$1003</c:f>
              <c:numCache>
                <c:formatCode>General</c:formatCode>
                <c:ptCount val="983"/>
                <c:pt idx="73">
                  <c:v>2.9947049995826092E-2</c:v>
                </c:pt>
                <c:pt idx="74">
                  <c:v>2.8601774996786844E-2</c:v>
                </c:pt>
                <c:pt idx="75">
                  <c:v>2.9001825001614634E-2</c:v>
                </c:pt>
                <c:pt idx="76">
                  <c:v>2.8405774995917454E-2</c:v>
                </c:pt>
                <c:pt idx="90">
                  <c:v>4.8325699994165916E-2</c:v>
                </c:pt>
                <c:pt idx="91">
                  <c:v>5.0419836239598226E-2</c:v>
                </c:pt>
                <c:pt idx="92">
                  <c:v>4.8553399996308144E-2</c:v>
                </c:pt>
                <c:pt idx="93">
                  <c:v>5.5781949995434843E-2</c:v>
                </c:pt>
                <c:pt idx="96">
                  <c:v>5.7160100004693959E-2</c:v>
                </c:pt>
                <c:pt idx="97">
                  <c:v>5.5971850000787526E-2</c:v>
                </c:pt>
                <c:pt idx="104">
                  <c:v>6.4271450006344821E-2</c:v>
                </c:pt>
                <c:pt idx="105">
                  <c:v>6.2776400001894217E-2</c:v>
                </c:pt>
                <c:pt idx="107">
                  <c:v>6.8732599997019861E-2</c:v>
                </c:pt>
                <c:pt idx="108">
                  <c:v>6.8335199997818563E-2</c:v>
                </c:pt>
                <c:pt idx="113">
                  <c:v>7.0378849995904602E-2</c:v>
                </c:pt>
                <c:pt idx="114">
                  <c:v>7.0378849995904602E-2</c:v>
                </c:pt>
                <c:pt idx="115">
                  <c:v>7.0378849995904602E-2</c:v>
                </c:pt>
                <c:pt idx="116">
                  <c:v>7.2028799993859138E-2</c:v>
                </c:pt>
                <c:pt idx="117">
                  <c:v>7.2831600002245978E-2</c:v>
                </c:pt>
                <c:pt idx="118">
                  <c:v>7.1941999995033257E-2</c:v>
                </c:pt>
                <c:pt idx="119">
                  <c:v>6.8326799999340437E-2</c:v>
                </c:pt>
                <c:pt idx="120">
                  <c:v>7.3684150003828108E-2</c:v>
                </c:pt>
                <c:pt idx="121">
                  <c:v>7.4300399995991029E-2</c:v>
                </c:pt>
                <c:pt idx="122">
                  <c:v>7.4400399993464816E-2</c:v>
                </c:pt>
                <c:pt idx="123">
                  <c:v>7.4400399993464816E-2</c:v>
                </c:pt>
                <c:pt idx="124">
                  <c:v>7.5359949994890485E-2</c:v>
                </c:pt>
                <c:pt idx="125">
                  <c:v>8.1198749998293351E-2</c:v>
                </c:pt>
                <c:pt idx="126">
                  <c:v>8.1798749997687992E-2</c:v>
                </c:pt>
                <c:pt idx="127">
                  <c:v>8.1798749997687992E-2</c:v>
                </c:pt>
                <c:pt idx="128">
                  <c:v>8.2512000000861008E-2</c:v>
                </c:pt>
                <c:pt idx="129">
                  <c:v>8.2611999998334795E-2</c:v>
                </c:pt>
                <c:pt idx="130">
                  <c:v>8.2625149996601976E-2</c:v>
                </c:pt>
                <c:pt idx="131">
                  <c:v>8.3225149995996617E-2</c:v>
                </c:pt>
                <c:pt idx="132">
                  <c:v>8.2727100001648068E-2</c:v>
                </c:pt>
                <c:pt idx="133">
                  <c:v>8.1766174997028429E-2</c:v>
                </c:pt>
                <c:pt idx="134">
                  <c:v>8.5470300000451971E-2</c:v>
                </c:pt>
                <c:pt idx="135">
                  <c:v>8.4911800004192628E-2</c:v>
                </c:pt>
                <c:pt idx="136">
                  <c:v>8.5217699997883756E-2</c:v>
                </c:pt>
                <c:pt idx="137">
                  <c:v>9.1644650005036965E-2</c:v>
                </c:pt>
                <c:pt idx="138">
                  <c:v>9.3041975007508881E-2</c:v>
                </c:pt>
                <c:pt idx="139">
                  <c:v>9.5274824998341501E-2</c:v>
                </c:pt>
                <c:pt idx="140">
                  <c:v>9.3188000006193761E-2</c:v>
                </c:pt>
                <c:pt idx="141">
                  <c:v>9.1972349997377023E-2</c:v>
                </c:pt>
                <c:pt idx="142">
                  <c:v>9.4208299997262657E-2</c:v>
                </c:pt>
                <c:pt idx="143">
                  <c:v>9.5917250000638887E-2</c:v>
                </c:pt>
                <c:pt idx="144">
                  <c:v>9.6457450003072154E-2</c:v>
                </c:pt>
                <c:pt idx="145">
                  <c:v>9.6481150001636706E-2</c:v>
                </c:pt>
                <c:pt idx="146">
                  <c:v>0.10264579999784473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544-4C2B-9AF8-A958AD96CAE5}"/>
            </c:ext>
          </c:extLst>
        </c:ser>
        <c:ser>
          <c:idx val="4"/>
          <c:order val="4"/>
          <c:tx>
            <c:strRef>
              <c:f>'A (old)'!$L$20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(old)'!$L$21:$L$1003</c:f>
              <c:numCache>
                <c:formatCode>General</c:formatCode>
                <c:ptCount val="9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544-4C2B-9AF8-A958AD96CAE5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(old)'!$M$21:$M$1003</c:f>
              <c:numCache>
                <c:formatCode>General</c:formatCode>
                <c:ptCount val="9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544-4C2B-9AF8-A958AD96CAE5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(old)'!$N$21:$N$1003</c:f>
              <c:numCache>
                <c:formatCode>General</c:formatCode>
                <c:ptCount val="9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544-4C2B-9AF8-A958AD96CAE5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(old)'!$O$21:$O$1003</c:f>
              <c:numCache>
                <c:formatCode>General</c:formatCode>
                <c:ptCount val="983"/>
                <c:pt idx="73">
                  <c:v>1.5558168951250576E-2</c:v>
                </c:pt>
                <c:pt idx="74">
                  <c:v>1.5560426410666545E-2</c:v>
                </c:pt>
                <c:pt idx="75">
                  <c:v>1.876150386250526E-2</c:v>
                </c:pt>
                <c:pt idx="76">
                  <c:v>1.8811167969656484E-2</c:v>
                </c:pt>
                <c:pt idx="90">
                  <c:v>4.8322934914570126E-2</c:v>
                </c:pt>
                <c:pt idx="91">
                  <c:v>5.1501437772249192E-2</c:v>
                </c:pt>
                <c:pt idx="92">
                  <c:v>5.1871661116467488E-2</c:v>
                </c:pt>
                <c:pt idx="93">
                  <c:v>5.5659678016457159E-2</c:v>
                </c:pt>
                <c:pt idx="94">
                  <c:v>5.5670965313536991E-2</c:v>
                </c:pt>
                <c:pt idx="95">
                  <c:v>5.5689024988864716E-2</c:v>
                </c:pt>
                <c:pt idx="96">
                  <c:v>5.9122620760547834E-2</c:v>
                </c:pt>
                <c:pt idx="97">
                  <c:v>5.9190344543026796E-2</c:v>
                </c:pt>
                <c:pt idx="98">
                  <c:v>5.9237751190762078E-2</c:v>
                </c:pt>
                <c:pt idx="99">
                  <c:v>5.9343851783312446E-2</c:v>
                </c:pt>
                <c:pt idx="100">
                  <c:v>5.9373198755719975E-2</c:v>
                </c:pt>
                <c:pt idx="101">
                  <c:v>6.2797764689739244E-2</c:v>
                </c:pt>
                <c:pt idx="102">
                  <c:v>6.2998678577760175E-2</c:v>
                </c:pt>
                <c:pt idx="103">
                  <c:v>6.3391476516138107E-2</c:v>
                </c:pt>
                <c:pt idx="104">
                  <c:v>6.5186156751830482E-2</c:v>
                </c:pt>
                <c:pt idx="105">
                  <c:v>6.6048506248729211E-2</c:v>
                </c:pt>
                <c:pt idx="106">
                  <c:v>6.6048506248729211E-2</c:v>
                </c:pt>
                <c:pt idx="107">
                  <c:v>6.9281188132391425E-2</c:v>
                </c:pt>
                <c:pt idx="108">
                  <c:v>6.9588202612962696E-2</c:v>
                </c:pt>
                <c:pt idx="109">
                  <c:v>6.962657942303413E-2</c:v>
                </c:pt>
                <c:pt idx="110">
                  <c:v>6.9673986070769384E-2</c:v>
                </c:pt>
                <c:pt idx="111">
                  <c:v>6.9759769528576071E-2</c:v>
                </c:pt>
                <c:pt idx="112">
                  <c:v>6.9981000551340655E-2</c:v>
                </c:pt>
                <c:pt idx="113">
                  <c:v>7.0297044869575803E-2</c:v>
                </c:pt>
                <c:pt idx="114">
                  <c:v>7.0297044869575803E-2</c:v>
                </c:pt>
                <c:pt idx="115">
                  <c:v>7.0297044869575803E-2</c:v>
                </c:pt>
                <c:pt idx="116">
                  <c:v>7.2513870016053666E-2</c:v>
                </c:pt>
                <c:pt idx="117">
                  <c:v>7.2983421574574436E-2</c:v>
                </c:pt>
                <c:pt idx="118">
                  <c:v>7.3308495730473433E-2</c:v>
                </c:pt>
                <c:pt idx="119">
                  <c:v>7.3597450535716979E-2</c:v>
                </c:pt>
                <c:pt idx="120">
                  <c:v>7.3701293668851392E-2</c:v>
                </c:pt>
                <c:pt idx="121">
                  <c:v>7.652311793880795E-2</c:v>
                </c:pt>
                <c:pt idx="122">
                  <c:v>7.652311793880795E-2</c:v>
                </c:pt>
                <c:pt idx="123">
                  <c:v>7.652311793880795E-2</c:v>
                </c:pt>
                <c:pt idx="124">
                  <c:v>7.6608901396614609E-2</c:v>
                </c:pt>
                <c:pt idx="125">
                  <c:v>8.0148597760848123E-2</c:v>
                </c:pt>
                <c:pt idx="126">
                  <c:v>8.0148597760848123E-2</c:v>
                </c:pt>
                <c:pt idx="127">
                  <c:v>8.0148597760848123E-2</c:v>
                </c:pt>
                <c:pt idx="128">
                  <c:v>8.0532365861562205E-2</c:v>
                </c:pt>
                <c:pt idx="129">
                  <c:v>8.0532365861562205E-2</c:v>
                </c:pt>
                <c:pt idx="130">
                  <c:v>8.3543816722459835E-2</c:v>
                </c:pt>
                <c:pt idx="131">
                  <c:v>8.3543816722459835E-2</c:v>
                </c:pt>
                <c:pt idx="132">
                  <c:v>8.3774077582888296E-2</c:v>
                </c:pt>
                <c:pt idx="133">
                  <c:v>8.4151073305354485E-2</c:v>
                </c:pt>
                <c:pt idx="134">
                  <c:v>8.6374670830080269E-2</c:v>
                </c:pt>
                <c:pt idx="135">
                  <c:v>8.6690715148315389E-2</c:v>
                </c:pt>
                <c:pt idx="136">
                  <c:v>8.6970640115895087E-2</c:v>
                </c:pt>
                <c:pt idx="137">
                  <c:v>8.7652392859516592E-2</c:v>
                </c:pt>
                <c:pt idx="138">
                  <c:v>9.0670616098662116E-2</c:v>
                </c:pt>
                <c:pt idx="139">
                  <c:v>9.0729310043477202E-2</c:v>
                </c:pt>
                <c:pt idx="140">
                  <c:v>9.0826380798363721E-2</c:v>
                </c:pt>
                <c:pt idx="141">
                  <c:v>9.1201119061413954E-2</c:v>
                </c:pt>
                <c:pt idx="142">
                  <c:v>9.3779137714446265E-2</c:v>
                </c:pt>
                <c:pt idx="143">
                  <c:v>9.4280293704790546E-2</c:v>
                </c:pt>
                <c:pt idx="144">
                  <c:v>9.4442830782740045E-2</c:v>
                </c:pt>
                <c:pt idx="145">
                  <c:v>9.474081542564744E-2</c:v>
                </c:pt>
                <c:pt idx="146">
                  <c:v>9.8068310604780218E-2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544-4C2B-9AF8-A958AD96CAE5}"/>
            </c:ext>
          </c:extLst>
        </c:ser>
        <c:ser>
          <c:idx val="8"/>
          <c:order val="8"/>
          <c:tx>
            <c:strRef>
              <c:f>'A (old)'!$P$20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(old)'!$V$2:$V$34</c:f>
              <c:numCache>
                <c:formatCode>General</c:formatCode>
                <c:ptCount val="33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</c:numCache>
            </c:numRef>
          </c:xVal>
          <c:yVal>
            <c:numRef>
              <c:f>'A (old)'!$W$2:$W$34</c:f>
              <c:numCache>
                <c:formatCode>0.00E+00</c:formatCode>
                <c:ptCount val="33"/>
                <c:pt idx="0">
                  <c:v>4.8615764373272516E-2</c:v>
                </c:pt>
                <c:pt idx="1">
                  <c:v>4.1645396709540636E-2</c:v>
                </c:pt>
                <c:pt idx="2">
                  <c:v>3.5173916276127967E-2</c:v>
                </c:pt>
                <c:pt idx="3">
                  <c:v>2.9201323073034514E-2</c:v>
                </c:pt>
                <c:pt idx="4">
                  <c:v>2.3727617100260275E-2</c:v>
                </c:pt>
                <c:pt idx="5">
                  <c:v>1.8752798357805259E-2</c:v>
                </c:pt>
                <c:pt idx="6">
                  <c:v>1.4276866845669454E-2</c:v>
                </c:pt>
                <c:pt idx="7">
                  <c:v>1.0299822563852871E-2</c:v>
                </c:pt>
                <c:pt idx="8">
                  <c:v>6.8216655123555011E-3</c:v>
                </c:pt>
                <c:pt idx="9">
                  <c:v>3.8423956911773499E-3</c:v>
                </c:pt>
                <c:pt idx="10">
                  <c:v>1.3620131003184146E-3</c:v>
                </c:pt>
                <c:pt idx="11">
                  <c:v>-6.194822602213039E-4</c:v>
                </c:pt>
                <c:pt idx="12">
                  <c:v>-2.1020903904418057E-3</c:v>
                </c:pt>
                <c:pt idx="13">
                  <c:v>-3.0858112903430907E-3</c:v>
                </c:pt>
                <c:pt idx="14">
                  <c:v>-3.5706449599251584E-3</c:v>
                </c:pt>
                <c:pt idx="15">
                  <c:v>-3.5565913991880099E-3</c:v>
                </c:pt>
                <c:pt idx="16">
                  <c:v>-3.0436506081316446E-3</c:v>
                </c:pt>
                <c:pt idx="17">
                  <c:v>-2.0318225867560625E-3</c:v>
                </c:pt>
                <c:pt idx="18">
                  <c:v>-5.2110733506126328E-4</c:v>
                </c:pt>
                <c:pt idx="19">
                  <c:v>1.4884951469527523E-3</c:v>
                </c:pt>
                <c:pt idx="20">
                  <c:v>3.9969848592859847E-3</c:v>
                </c:pt>
                <c:pt idx="21">
                  <c:v>7.0043618019384338E-3</c:v>
                </c:pt>
                <c:pt idx="22">
                  <c:v>1.05106259749101E-2</c:v>
                </c:pt>
                <c:pt idx="23">
                  <c:v>1.4515777378200981E-2</c:v>
                </c:pt>
                <c:pt idx="24">
                  <c:v>1.9019816011811078E-2</c:v>
                </c:pt>
                <c:pt idx="25">
                  <c:v>2.4022741875740397E-2</c:v>
                </c:pt>
                <c:pt idx="26">
                  <c:v>2.9524554969988927E-2</c:v>
                </c:pt>
                <c:pt idx="27">
                  <c:v>3.5525255294556683E-2</c:v>
                </c:pt>
                <c:pt idx="28">
                  <c:v>4.2024842849443647E-2</c:v>
                </c:pt>
                <c:pt idx="29">
                  <c:v>4.9023317634649829E-2</c:v>
                </c:pt>
                <c:pt idx="30">
                  <c:v>5.652067965017523E-2</c:v>
                </c:pt>
                <c:pt idx="31">
                  <c:v>6.4516928896019843E-2</c:v>
                </c:pt>
                <c:pt idx="32">
                  <c:v>7.3012065372183674E-2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544-4C2B-9AF8-A958AD96C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420192"/>
        <c:axId val="1"/>
      </c:scatterChart>
      <c:valAx>
        <c:axId val="7934201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532637224694735"/>
              <c:y val="0.860182370820668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09782608695652E-2"/>
              <c:y val="0.361702127659574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42019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489130434782608"/>
          <c:y val="0.92097264437689974"/>
          <c:w val="0.78940217391304346"/>
          <c:h val="0.981762917933130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4a.  DK Cyg -- [37999.5838, 0.47069055]</a:t>
            </a:r>
          </a:p>
        </c:rich>
      </c:tx>
      <c:layout>
        <c:manualLayout>
          <c:xMode val="edge"/>
          <c:yMode val="edge"/>
          <c:x val="0.14008620689655171"/>
          <c:y val="1.8181818181818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6896551724138"/>
          <c:y val="0.14909090909090908"/>
          <c:w val="0.82758620689655171"/>
          <c:h val="0.698181818181818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(old)'!$G$20</c:f>
              <c:strCache>
                <c:ptCount val="1"/>
                <c:pt idx="0">
                  <c:v>O-C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(old)'!$F$21:$F$236</c:f>
              <c:numCache>
                <c:formatCode>General</c:formatCode>
                <c:ptCount val="216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(old)'!$G$21:$G$236</c:f>
              <c:numCache>
                <c:formatCode>General</c:formatCode>
                <c:ptCount val="216"/>
                <c:pt idx="0">
                  <c:v>3.8990400000329828E-2</c:v>
                </c:pt>
                <c:pt idx="1">
                  <c:v>2.9897299998992821E-2</c:v>
                </c:pt>
                <c:pt idx="2">
                  <c:v>1.9314450000820216E-2</c:v>
                </c:pt>
                <c:pt idx="3">
                  <c:v>-4.1482000015093945E-3</c:v>
                </c:pt>
                <c:pt idx="4">
                  <c:v>-1.9173999971826561E-3</c:v>
                </c:pt>
                <c:pt idx="5">
                  <c:v>2.7037999971071258E-3</c:v>
                </c:pt>
                <c:pt idx="6">
                  <c:v>5.2076499996474013E-3</c:v>
                </c:pt>
                <c:pt idx="7">
                  <c:v>4.374949996417854E-3</c:v>
                </c:pt>
                <c:pt idx="8">
                  <c:v>-3.7776500030304305E-3</c:v>
                </c:pt>
                <c:pt idx="9">
                  <c:v>5.502749998413492E-3</c:v>
                </c:pt>
                <c:pt idx="10">
                  <c:v>1.6483500003232621E-3</c:v>
                </c:pt>
                <c:pt idx="11">
                  <c:v>1.6704000008758157E-3</c:v>
                </c:pt>
                <c:pt idx="12">
                  <c:v>-6.158499963930808E-4</c:v>
                </c:pt>
                <c:pt idx="13">
                  <c:v>1.0355499980505556E-3</c:v>
                </c:pt>
                <c:pt idx="14">
                  <c:v>-1.234324999677483E-2</c:v>
                </c:pt>
                <c:pt idx="15">
                  <c:v>1.6967500414466485E-4</c:v>
                </c:pt>
                <c:pt idx="16">
                  <c:v>0</c:v>
                </c:pt>
                <c:pt idx="17">
                  <c:v>5.1890000031562522E-4</c:v>
                </c:pt>
                <c:pt idx="18">
                  <c:v>8.0059999963850714E-3</c:v>
                </c:pt>
                <c:pt idx="19">
                  <c:v>1.6005999998014886E-2</c:v>
                </c:pt>
                <c:pt idx="20">
                  <c:v>-1.5558125000097789E-2</c:v>
                </c:pt>
                <c:pt idx="21">
                  <c:v>-3.22914999560453E-3</c:v>
                </c:pt>
                <c:pt idx="22">
                  <c:v>9.1488499965635128E-3</c:v>
                </c:pt>
                <c:pt idx="23">
                  <c:v>7.0316500059561804E-3</c:v>
                </c:pt>
                <c:pt idx="24">
                  <c:v>-1.2528150000434835E-2</c:v>
                </c:pt>
                <c:pt idx="25">
                  <c:v>-6.9890499944449402E-3</c:v>
                </c:pt>
                <c:pt idx="26">
                  <c:v>5.3339500009315088E-3</c:v>
                </c:pt>
                <c:pt idx="27">
                  <c:v>-8.6408999995910563E-3</c:v>
                </c:pt>
                <c:pt idx="28">
                  <c:v>1.0845150005479809E-2</c:v>
                </c:pt>
                <c:pt idx="29">
                  <c:v>1.5486899996176362E-2</c:v>
                </c:pt>
                <c:pt idx="30">
                  <c:v>2.2459999963757582E-3</c:v>
                </c:pt>
                <c:pt idx="31">
                  <c:v>5.1154500033590011E-3</c:v>
                </c:pt>
                <c:pt idx="32">
                  <c:v>-7.5615499954437837E-3</c:v>
                </c:pt>
                <c:pt idx="33">
                  <c:v>6.0979999980190769E-3</c:v>
                </c:pt>
                <c:pt idx="34">
                  <c:v>7.1177499994519167E-3</c:v>
                </c:pt>
                <c:pt idx="35">
                  <c:v>1.2121674997615628E-2</c:v>
                </c:pt>
                <c:pt idx="36">
                  <c:v>6.5607500000623986E-3</c:v>
                </c:pt>
                <c:pt idx="37">
                  <c:v>1.4597150002373382E-2</c:v>
                </c:pt>
                <c:pt idx="38">
                  <c:v>2.520450005249586E-3</c:v>
                </c:pt>
                <c:pt idx="39">
                  <c:v>-2.0558500036713667E-3</c:v>
                </c:pt>
                <c:pt idx="40">
                  <c:v>-1.0342450004827697E-2</c:v>
                </c:pt>
                <c:pt idx="41">
                  <c:v>1.3168975005100947E-2</c:v>
                </c:pt>
                <c:pt idx="42">
                  <c:v>1.1299300000246149E-2</c:v>
                </c:pt>
                <c:pt idx="43">
                  <c:v>1.0309174998837989E-2</c:v>
                </c:pt>
                <c:pt idx="44">
                  <c:v>1.1963899996771943E-2</c:v>
                </c:pt>
                <c:pt idx="45">
                  <c:v>1.0950924995995592E-2</c:v>
                </c:pt>
                <c:pt idx="46">
                  <c:v>1.1602549995586742E-2</c:v>
                </c:pt>
                <c:pt idx="47">
                  <c:v>6.6680000018095598E-3</c:v>
                </c:pt>
                <c:pt idx="48">
                  <c:v>2.3995824994926807E-2</c:v>
                </c:pt>
                <c:pt idx="49">
                  <c:v>6.1261499940883368E-3</c:v>
                </c:pt>
                <c:pt idx="50">
                  <c:v>-3.2871000003069639E-3</c:v>
                </c:pt>
                <c:pt idx="51">
                  <c:v>1.3980325005832128E-2</c:v>
                </c:pt>
                <c:pt idx="52">
                  <c:v>1.1563500011106953E-3</c:v>
                </c:pt>
                <c:pt idx="53">
                  <c:v>1.9417000003159046E-2</c:v>
                </c:pt>
                <c:pt idx="54">
                  <c:v>3.0833249984425493E-3</c:v>
                </c:pt>
                <c:pt idx="55">
                  <c:v>3.7022250035079196E-3</c:v>
                </c:pt>
                <c:pt idx="56">
                  <c:v>1.650547499593813E-2</c:v>
                </c:pt>
                <c:pt idx="57">
                  <c:v>1.8016900001384784E-2</c:v>
                </c:pt>
                <c:pt idx="58">
                  <c:v>3.5823250000248663E-2</c:v>
                </c:pt>
                <c:pt idx="59">
                  <c:v>2.4366599995119032E-2</c:v>
                </c:pt>
                <c:pt idx="60">
                  <c:v>2.2101299997302704E-2</c:v>
                </c:pt>
                <c:pt idx="61">
                  <c:v>2.4412724997091573E-2</c:v>
                </c:pt>
                <c:pt idx="62">
                  <c:v>2.2131625002657529E-2</c:v>
                </c:pt>
                <c:pt idx="63">
                  <c:v>2.2086350007157307E-2</c:v>
                </c:pt>
                <c:pt idx="64">
                  <c:v>3.3739499922376126E-3</c:v>
                </c:pt>
                <c:pt idx="65">
                  <c:v>2.233295000041835E-2</c:v>
                </c:pt>
                <c:pt idx="66">
                  <c:v>1.5819699998246506E-2</c:v>
                </c:pt>
                <c:pt idx="67">
                  <c:v>3.6052799994649831E-2</c:v>
                </c:pt>
                <c:pt idx="68">
                  <c:v>2.3526850003690924E-2</c:v>
                </c:pt>
                <c:pt idx="69">
                  <c:v>2.4226850000559352E-2</c:v>
                </c:pt>
                <c:pt idx="70">
                  <c:v>2.5669449998531491E-2</c:v>
                </c:pt>
                <c:pt idx="71">
                  <c:v>2.5869450000755023E-2</c:v>
                </c:pt>
                <c:pt idx="72">
                  <c:v>3.2734050000726711E-2</c:v>
                </c:pt>
                <c:pt idx="73">
                  <c:v>2.9947049995826092E-2</c:v>
                </c:pt>
                <c:pt idx="74">
                  <c:v>2.8601774996786844E-2</c:v>
                </c:pt>
                <c:pt idx="75">
                  <c:v>2.9001825001614634E-2</c:v>
                </c:pt>
                <c:pt idx="76">
                  <c:v>2.8405774995917454E-2</c:v>
                </c:pt>
                <c:pt idx="77">
                  <c:v>2.7612575002422091E-2</c:v>
                </c:pt>
                <c:pt idx="78">
                  <c:v>2.9612575002829544E-2</c:v>
                </c:pt>
                <c:pt idx="79">
                  <c:v>2.7956024998275097E-2</c:v>
                </c:pt>
                <c:pt idx="80">
                  <c:v>2.9856025001208764E-2</c:v>
                </c:pt>
                <c:pt idx="81">
                  <c:v>3.2671300003130455E-2</c:v>
                </c:pt>
                <c:pt idx="82">
                  <c:v>4.3159599998034537E-2</c:v>
                </c:pt>
                <c:pt idx="83">
                  <c:v>6.0025949998816941E-2</c:v>
                </c:pt>
                <c:pt idx="84">
                  <c:v>4.6930650001741014E-2</c:v>
                </c:pt>
                <c:pt idx="85">
                  <c:v>5.1113449997501448E-2</c:v>
                </c:pt>
                <c:pt idx="86">
                  <c:v>3.5951249999925494E-2</c:v>
                </c:pt>
                <c:pt idx="87">
                  <c:v>3.6151250002149027E-2</c:v>
                </c:pt>
                <c:pt idx="88">
                  <c:v>3.6451250001846347E-2</c:v>
                </c:pt>
                <c:pt idx="89">
                  <c:v>3.7292900000466034E-2</c:v>
                </c:pt>
                <c:pt idx="90">
                  <c:v>4.8325699994165916E-2</c:v>
                </c:pt>
                <c:pt idx="91">
                  <c:v>5.0419836239598226E-2</c:v>
                </c:pt>
                <c:pt idx="92">
                  <c:v>4.8553399996308144E-2</c:v>
                </c:pt>
                <c:pt idx="93">
                  <c:v>5.5781949995434843E-2</c:v>
                </c:pt>
                <c:pt idx="94">
                  <c:v>5.5755574998329394E-2</c:v>
                </c:pt>
                <c:pt idx="95">
                  <c:v>5.6093375002092216E-2</c:v>
                </c:pt>
                <c:pt idx="96">
                  <c:v>5.7160100004693959E-2</c:v>
                </c:pt>
                <c:pt idx="97">
                  <c:v>5.5971850000787526E-2</c:v>
                </c:pt>
                <c:pt idx="98">
                  <c:v>5.9321075001207646E-2</c:v>
                </c:pt>
                <c:pt idx="99">
                  <c:v>5.7793149993813131E-2</c:v>
                </c:pt>
                <c:pt idx="100">
                  <c:v>5.7304574998852331E-2</c:v>
                </c:pt>
                <c:pt idx="101">
                  <c:v>6.3422400002309587E-2</c:v>
                </c:pt>
                <c:pt idx="102">
                  <c:v>6.2692925006558653E-2</c:v>
                </c:pt>
                <c:pt idx="103">
                  <c:v>5.9815074993821327E-2</c:v>
                </c:pt>
                <c:pt idx="104">
                  <c:v>6.4271450006344821E-2</c:v>
                </c:pt>
                <c:pt idx="105">
                  <c:v>6.2776400001894217E-2</c:v>
                </c:pt>
                <c:pt idx="106">
                  <c:v>6.4726399999926798E-2</c:v>
                </c:pt>
                <c:pt idx="107">
                  <c:v>6.8732599997019861E-2</c:v>
                </c:pt>
                <c:pt idx="108">
                  <c:v>6.8335199997818563E-2</c:v>
                </c:pt>
                <c:pt idx="109">
                  <c:v>6.8665524995594751E-2</c:v>
                </c:pt>
                <c:pt idx="110">
                  <c:v>6.7914749997726176E-2</c:v>
                </c:pt>
                <c:pt idx="111">
                  <c:v>6.9494299998041242E-2</c:v>
                </c:pt>
                <c:pt idx="112">
                  <c:v>7.0357350006815977E-2</c:v>
                </c:pt>
                <c:pt idx="113">
                  <c:v>7.0378849995904602E-2</c:v>
                </c:pt>
                <c:pt idx="114">
                  <c:v>7.0378849995904602E-2</c:v>
                </c:pt>
                <c:pt idx="115">
                  <c:v>7.0378849995904602E-2</c:v>
                </c:pt>
                <c:pt idx="116">
                  <c:v>7.2028799993859138E-2</c:v>
                </c:pt>
                <c:pt idx="117">
                  <c:v>7.2831600002245978E-2</c:v>
                </c:pt>
                <c:pt idx="118">
                  <c:v>7.1941999995033257E-2</c:v>
                </c:pt>
                <c:pt idx="119">
                  <c:v>6.8326799999340437E-2</c:v>
                </c:pt>
                <c:pt idx="120">
                  <c:v>7.3684150003828108E-2</c:v>
                </c:pt>
                <c:pt idx="121">
                  <c:v>7.4300399995991029E-2</c:v>
                </c:pt>
                <c:pt idx="122">
                  <c:v>7.4400399993464816E-2</c:v>
                </c:pt>
                <c:pt idx="123">
                  <c:v>7.4400399993464816E-2</c:v>
                </c:pt>
                <c:pt idx="124">
                  <c:v>7.5359949994890485E-2</c:v>
                </c:pt>
                <c:pt idx="125">
                  <c:v>8.1198749998293351E-2</c:v>
                </c:pt>
                <c:pt idx="126">
                  <c:v>8.1798749997687992E-2</c:v>
                </c:pt>
                <c:pt idx="127">
                  <c:v>8.1798749997687992E-2</c:v>
                </c:pt>
                <c:pt idx="128">
                  <c:v>8.2512000000861008E-2</c:v>
                </c:pt>
                <c:pt idx="129">
                  <c:v>8.2611999998334795E-2</c:v>
                </c:pt>
                <c:pt idx="130">
                  <c:v>8.2625149996601976E-2</c:v>
                </c:pt>
                <c:pt idx="131">
                  <c:v>8.3225149995996617E-2</c:v>
                </c:pt>
                <c:pt idx="132">
                  <c:v>8.2727100001648068E-2</c:v>
                </c:pt>
                <c:pt idx="133">
                  <c:v>8.1766174997028429E-2</c:v>
                </c:pt>
                <c:pt idx="134">
                  <c:v>8.5470300000451971E-2</c:v>
                </c:pt>
                <c:pt idx="135">
                  <c:v>8.4911800004192628E-2</c:v>
                </c:pt>
                <c:pt idx="136">
                  <c:v>8.5217699997883756E-2</c:v>
                </c:pt>
                <c:pt idx="137">
                  <c:v>9.1644650005036965E-2</c:v>
                </c:pt>
                <c:pt idx="138">
                  <c:v>9.3041975007508881E-2</c:v>
                </c:pt>
                <c:pt idx="139">
                  <c:v>9.5274824998341501E-2</c:v>
                </c:pt>
                <c:pt idx="140">
                  <c:v>9.3188000006193761E-2</c:v>
                </c:pt>
                <c:pt idx="141">
                  <c:v>9.1972349997377023E-2</c:v>
                </c:pt>
                <c:pt idx="142">
                  <c:v>9.4208299997262657E-2</c:v>
                </c:pt>
                <c:pt idx="143">
                  <c:v>9.5917250000638887E-2</c:v>
                </c:pt>
                <c:pt idx="144">
                  <c:v>9.6457450003072154E-2</c:v>
                </c:pt>
                <c:pt idx="145">
                  <c:v>9.6481150001636706E-2</c:v>
                </c:pt>
                <c:pt idx="146">
                  <c:v>0.10264579999784473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B4-4B10-B882-3A0E7003F1C7}"/>
            </c:ext>
          </c:extLst>
        </c:ser>
        <c:ser>
          <c:idx val="8"/>
          <c:order val="1"/>
          <c:tx>
            <c:strRef>
              <c:f>'A (old)'!$W$1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'A (old)'!$V$2:$V$39</c:f>
              <c:numCache>
                <c:formatCode>General</c:formatCode>
                <c:ptCount val="38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</c:numCache>
            </c:numRef>
          </c:xVal>
          <c:yVal>
            <c:numRef>
              <c:f>'A (old)'!$W$2:$W$39</c:f>
              <c:numCache>
                <c:formatCode>0.00E+00</c:formatCode>
                <c:ptCount val="38"/>
                <c:pt idx="0">
                  <c:v>4.8615764373272516E-2</c:v>
                </c:pt>
                <c:pt idx="1">
                  <c:v>4.1645396709540636E-2</c:v>
                </c:pt>
                <c:pt idx="2">
                  <c:v>3.5173916276127967E-2</c:v>
                </c:pt>
                <c:pt idx="3">
                  <c:v>2.9201323073034514E-2</c:v>
                </c:pt>
                <c:pt idx="4">
                  <c:v>2.3727617100260275E-2</c:v>
                </c:pt>
                <c:pt idx="5">
                  <c:v>1.8752798357805259E-2</c:v>
                </c:pt>
                <c:pt idx="6">
                  <c:v>1.4276866845669454E-2</c:v>
                </c:pt>
                <c:pt idx="7">
                  <c:v>1.0299822563852871E-2</c:v>
                </c:pt>
                <c:pt idx="8">
                  <c:v>6.8216655123555011E-3</c:v>
                </c:pt>
                <c:pt idx="9">
                  <c:v>3.8423956911773499E-3</c:v>
                </c:pt>
                <c:pt idx="10">
                  <c:v>1.3620131003184146E-3</c:v>
                </c:pt>
                <c:pt idx="11">
                  <c:v>-6.194822602213039E-4</c:v>
                </c:pt>
                <c:pt idx="12">
                  <c:v>-2.1020903904418057E-3</c:v>
                </c:pt>
                <c:pt idx="13">
                  <c:v>-3.0858112903430907E-3</c:v>
                </c:pt>
                <c:pt idx="14">
                  <c:v>-3.5706449599251584E-3</c:v>
                </c:pt>
                <c:pt idx="15">
                  <c:v>-3.5565913991880099E-3</c:v>
                </c:pt>
                <c:pt idx="16">
                  <c:v>-3.0436506081316446E-3</c:v>
                </c:pt>
                <c:pt idx="17">
                  <c:v>-2.0318225867560625E-3</c:v>
                </c:pt>
                <c:pt idx="18">
                  <c:v>-5.2110733506126328E-4</c:v>
                </c:pt>
                <c:pt idx="19">
                  <c:v>1.4884951469527523E-3</c:v>
                </c:pt>
                <c:pt idx="20">
                  <c:v>3.9969848592859847E-3</c:v>
                </c:pt>
                <c:pt idx="21">
                  <c:v>7.0043618019384338E-3</c:v>
                </c:pt>
                <c:pt idx="22">
                  <c:v>1.05106259749101E-2</c:v>
                </c:pt>
                <c:pt idx="23">
                  <c:v>1.4515777378200981E-2</c:v>
                </c:pt>
                <c:pt idx="24">
                  <c:v>1.9019816011811078E-2</c:v>
                </c:pt>
                <c:pt idx="25">
                  <c:v>2.4022741875740397E-2</c:v>
                </c:pt>
                <c:pt idx="26">
                  <c:v>2.9524554969988927E-2</c:v>
                </c:pt>
                <c:pt idx="27">
                  <c:v>3.5525255294556683E-2</c:v>
                </c:pt>
                <c:pt idx="28">
                  <c:v>4.2024842849443647E-2</c:v>
                </c:pt>
                <c:pt idx="29">
                  <c:v>4.9023317634649829E-2</c:v>
                </c:pt>
                <c:pt idx="30">
                  <c:v>5.652067965017523E-2</c:v>
                </c:pt>
                <c:pt idx="31">
                  <c:v>6.4516928896019843E-2</c:v>
                </c:pt>
                <c:pt idx="32">
                  <c:v>7.3012065372183674E-2</c:v>
                </c:pt>
                <c:pt idx="33">
                  <c:v>8.2006089078666716E-2</c:v>
                </c:pt>
                <c:pt idx="34">
                  <c:v>9.1499000015468984E-2</c:v>
                </c:pt>
                <c:pt idx="35">
                  <c:v>0.10149079818259048</c:v>
                </c:pt>
                <c:pt idx="36">
                  <c:v>0.11198148358003117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3B4-4B10-B882-3A0E7003F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418552"/>
        <c:axId val="1"/>
      </c:scatterChart>
      <c:valAx>
        <c:axId val="793418552"/>
        <c:scaling>
          <c:orientation val="minMax"/>
          <c:max val="40000"/>
          <c:min val="-3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0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418552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4a.  DK Cyg -- [37999.5838, 0.47069055]</a:t>
            </a:r>
          </a:p>
        </c:rich>
      </c:tx>
      <c:layout>
        <c:manualLayout>
          <c:xMode val="edge"/>
          <c:yMode val="edge"/>
          <c:x val="0.17948762814904548"/>
          <c:y val="1.96078431372549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290803391266418E-2"/>
          <c:y val="0.14902017853928667"/>
          <c:w val="0.8482923683985385"/>
          <c:h val="0.713728223530267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9933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(old)'!$H$21:$H$1003</c:f>
              <c:numCache>
                <c:formatCode>General</c:formatCode>
                <c:ptCount val="9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6D-4AEE-921D-8C5B5DDF0D84}"/>
            </c:ext>
          </c:extLst>
        </c:ser>
        <c:ser>
          <c:idx val="1"/>
          <c:order val="1"/>
          <c:tx>
            <c:strRef>
              <c:f>'A (old)'!$I$20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(old)'!$I$21:$I$1003</c:f>
              <c:numCache>
                <c:formatCode>General</c:formatCode>
                <c:ptCount val="983"/>
                <c:pt idx="18">
                  <c:v>8.0059999963850714E-3</c:v>
                </c:pt>
                <c:pt idx="19">
                  <c:v>1.6005999998014886E-2</c:v>
                </c:pt>
                <c:pt idx="20">
                  <c:v>-1.5558125000097789E-2</c:v>
                </c:pt>
                <c:pt idx="21">
                  <c:v>-3.22914999560453E-3</c:v>
                </c:pt>
                <c:pt idx="22">
                  <c:v>9.1488499965635128E-3</c:v>
                </c:pt>
                <c:pt idx="24">
                  <c:v>-1.2528150000434835E-2</c:v>
                </c:pt>
                <c:pt idx="25">
                  <c:v>-6.9890499944449402E-3</c:v>
                </c:pt>
                <c:pt idx="26">
                  <c:v>5.3339500009315088E-3</c:v>
                </c:pt>
                <c:pt idx="27">
                  <c:v>-8.6408999995910563E-3</c:v>
                </c:pt>
                <c:pt idx="28">
                  <c:v>1.0845150005479809E-2</c:v>
                </c:pt>
                <c:pt idx="29">
                  <c:v>1.5486899996176362E-2</c:v>
                </c:pt>
                <c:pt idx="30">
                  <c:v>2.2459999963757582E-3</c:v>
                </c:pt>
                <c:pt idx="31">
                  <c:v>5.1154500033590011E-3</c:v>
                </c:pt>
                <c:pt idx="32">
                  <c:v>-7.5615499954437837E-3</c:v>
                </c:pt>
                <c:pt idx="33">
                  <c:v>6.0979999980190769E-3</c:v>
                </c:pt>
                <c:pt idx="34">
                  <c:v>7.1177499994519167E-3</c:v>
                </c:pt>
                <c:pt idx="35">
                  <c:v>1.2121674997615628E-2</c:v>
                </c:pt>
                <c:pt idx="36">
                  <c:v>6.5607500000623986E-3</c:v>
                </c:pt>
                <c:pt idx="37">
                  <c:v>1.4597150002373382E-2</c:v>
                </c:pt>
                <c:pt idx="38">
                  <c:v>2.520450005249586E-3</c:v>
                </c:pt>
                <c:pt idx="39">
                  <c:v>-2.0558500036713667E-3</c:v>
                </c:pt>
                <c:pt idx="40">
                  <c:v>-1.0342450004827697E-2</c:v>
                </c:pt>
                <c:pt idx="41">
                  <c:v>1.3168975005100947E-2</c:v>
                </c:pt>
                <c:pt idx="42">
                  <c:v>1.1299300000246149E-2</c:v>
                </c:pt>
                <c:pt idx="43">
                  <c:v>1.0309174998837989E-2</c:v>
                </c:pt>
                <c:pt idx="44">
                  <c:v>1.1963899996771943E-2</c:v>
                </c:pt>
                <c:pt idx="45">
                  <c:v>1.0950924995995592E-2</c:v>
                </c:pt>
                <c:pt idx="46">
                  <c:v>1.1602549995586742E-2</c:v>
                </c:pt>
                <c:pt idx="47">
                  <c:v>6.6680000018095598E-3</c:v>
                </c:pt>
                <c:pt idx="48">
                  <c:v>2.3995824994926807E-2</c:v>
                </c:pt>
                <c:pt idx="49">
                  <c:v>6.1261499940883368E-3</c:v>
                </c:pt>
                <c:pt idx="50">
                  <c:v>-3.2871000003069639E-3</c:v>
                </c:pt>
                <c:pt idx="51">
                  <c:v>1.3980325005832128E-2</c:v>
                </c:pt>
                <c:pt idx="52">
                  <c:v>1.1563500011106953E-3</c:v>
                </c:pt>
                <c:pt idx="53">
                  <c:v>1.9417000003159046E-2</c:v>
                </c:pt>
                <c:pt idx="54">
                  <c:v>3.0833249984425493E-3</c:v>
                </c:pt>
                <c:pt idx="55">
                  <c:v>3.7022250035079196E-3</c:v>
                </c:pt>
                <c:pt idx="58">
                  <c:v>3.5823250000248663E-2</c:v>
                </c:pt>
                <c:pt idx="59">
                  <c:v>2.4366599995119032E-2</c:v>
                </c:pt>
                <c:pt idx="64">
                  <c:v>3.3739499922376126E-3</c:v>
                </c:pt>
                <c:pt idx="65">
                  <c:v>2.233295000041835E-2</c:v>
                </c:pt>
                <c:pt idx="66">
                  <c:v>1.5819699998246506E-2</c:v>
                </c:pt>
                <c:pt idx="67">
                  <c:v>3.6052799994649831E-2</c:v>
                </c:pt>
                <c:pt idx="68">
                  <c:v>2.3526850003690924E-2</c:v>
                </c:pt>
                <c:pt idx="69">
                  <c:v>2.4226850000559352E-2</c:v>
                </c:pt>
                <c:pt idx="70">
                  <c:v>2.5669449998531491E-2</c:v>
                </c:pt>
                <c:pt idx="71">
                  <c:v>2.5869450000755023E-2</c:v>
                </c:pt>
                <c:pt idx="72">
                  <c:v>3.2734050000726711E-2</c:v>
                </c:pt>
                <c:pt idx="77">
                  <c:v>2.7612575002422091E-2</c:v>
                </c:pt>
                <c:pt idx="78">
                  <c:v>2.9612575002829544E-2</c:v>
                </c:pt>
                <c:pt idx="79">
                  <c:v>2.7956024998275097E-2</c:v>
                </c:pt>
                <c:pt idx="80">
                  <c:v>2.9856025001208764E-2</c:v>
                </c:pt>
                <c:pt idx="82">
                  <c:v>4.3159599998034537E-2</c:v>
                </c:pt>
                <c:pt idx="83">
                  <c:v>6.0025949998816941E-2</c:v>
                </c:pt>
                <c:pt idx="84">
                  <c:v>4.6930650001741014E-2</c:v>
                </c:pt>
                <c:pt idx="85">
                  <c:v>5.1113449997501448E-2</c:v>
                </c:pt>
                <c:pt idx="86">
                  <c:v>3.5951249999925494E-2</c:v>
                </c:pt>
                <c:pt idx="88">
                  <c:v>3.6451250001846347E-2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6D-4AEE-921D-8C5B5DDF0D84}"/>
            </c:ext>
          </c:extLst>
        </c:ser>
        <c:ser>
          <c:idx val="2"/>
          <c:order val="2"/>
          <c:tx>
            <c:strRef>
              <c:f>'A (old)'!$J$20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(old)'!$J$21:$J$1003</c:f>
              <c:numCache>
                <c:formatCode>General</c:formatCode>
                <c:ptCount val="983"/>
                <c:pt idx="0">
                  <c:v>3.8990400000329828E-2</c:v>
                </c:pt>
                <c:pt idx="1">
                  <c:v>2.9897299998992821E-2</c:v>
                </c:pt>
                <c:pt idx="2">
                  <c:v>1.9314450000820216E-2</c:v>
                </c:pt>
                <c:pt idx="3">
                  <c:v>-4.1482000015093945E-3</c:v>
                </c:pt>
                <c:pt idx="4">
                  <c:v>-1.9173999971826561E-3</c:v>
                </c:pt>
                <c:pt idx="5">
                  <c:v>2.7037999971071258E-3</c:v>
                </c:pt>
                <c:pt idx="6">
                  <c:v>5.2076499996474013E-3</c:v>
                </c:pt>
                <c:pt idx="7">
                  <c:v>4.374949996417854E-3</c:v>
                </c:pt>
                <c:pt idx="8">
                  <c:v>-3.7776500030304305E-3</c:v>
                </c:pt>
                <c:pt idx="9">
                  <c:v>5.502749998413492E-3</c:v>
                </c:pt>
                <c:pt idx="10">
                  <c:v>1.6483500003232621E-3</c:v>
                </c:pt>
                <c:pt idx="11">
                  <c:v>1.6704000008758157E-3</c:v>
                </c:pt>
                <c:pt idx="12">
                  <c:v>-6.158499963930808E-4</c:v>
                </c:pt>
                <c:pt idx="13">
                  <c:v>1.0355499980505556E-3</c:v>
                </c:pt>
                <c:pt idx="14">
                  <c:v>-1.234324999677483E-2</c:v>
                </c:pt>
                <c:pt idx="15">
                  <c:v>1.6967500414466485E-4</c:v>
                </c:pt>
                <c:pt idx="16">
                  <c:v>0</c:v>
                </c:pt>
                <c:pt idx="17">
                  <c:v>5.1890000031562522E-4</c:v>
                </c:pt>
                <c:pt idx="23">
                  <c:v>7.0316500059561804E-3</c:v>
                </c:pt>
                <c:pt idx="56">
                  <c:v>1.650547499593813E-2</c:v>
                </c:pt>
                <c:pt idx="57">
                  <c:v>1.8016900001384784E-2</c:v>
                </c:pt>
                <c:pt idx="60">
                  <c:v>2.2101299997302704E-2</c:v>
                </c:pt>
                <c:pt idx="61">
                  <c:v>2.4412724997091573E-2</c:v>
                </c:pt>
                <c:pt idx="62">
                  <c:v>2.2131625002657529E-2</c:v>
                </c:pt>
                <c:pt idx="63">
                  <c:v>2.2086350007157307E-2</c:v>
                </c:pt>
                <c:pt idx="81">
                  <c:v>3.2671300003130455E-2</c:v>
                </c:pt>
                <c:pt idx="87">
                  <c:v>3.6151250002149027E-2</c:v>
                </c:pt>
                <c:pt idx="89">
                  <c:v>3.7292900000466034E-2</c:v>
                </c:pt>
                <c:pt idx="94">
                  <c:v>5.5755574998329394E-2</c:v>
                </c:pt>
                <c:pt idx="95">
                  <c:v>5.6093375002092216E-2</c:v>
                </c:pt>
                <c:pt idx="98">
                  <c:v>5.9321075001207646E-2</c:v>
                </c:pt>
                <c:pt idx="99">
                  <c:v>5.7793149993813131E-2</c:v>
                </c:pt>
                <c:pt idx="100">
                  <c:v>5.7304574998852331E-2</c:v>
                </c:pt>
                <c:pt idx="101">
                  <c:v>6.3422400002309587E-2</c:v>
                </c:pt>
                <c:pt idx="102">
                  <c:v>6.2692925006558653E-2</c:v>
                </c:pt>
                <c:pt idx="103">
                  <c:v>5.9815074993821327E-2</c:v>
                </c:pt>
                <c:pt idx="106">
                  <c:v>6.4726399999926798E-2</c:v>
                </c:pt>
                <c:pt idx="109">
                  <c:v>6.8665524995594751E-2</c:v>
                </c:pt>
                <c:pt idx="110">
                  <c:v>6.7914749997726176E-2</c:v>
                </c:pt>
                <c:pt idx="111">
                  <c:v>6.9494299998041242E-2</c:v>
                </c:pt>
                <c:pt idx="112">
                  <c:v>7.0357350006815977E-2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16D-4AEE-921D-8C5B5DDF0D84}"/>
            </c:ext>
          </c:extLst>
        </c:ser>
        <c:ser>
          <c:idx val="3"/>
          <c:order val="3"/>
          <c:tx>
            <c:strRef>
              <c:f>'A (old)'!$K$20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(old)'!$K$21:$K$1003</c:f>
              <c:numCache>
                <c:formatCode>General</c:formatCode>
                <c:ptCount val="983"/>
                <c:pt idx="73">
                  <c:v>2.9947049995826092E-2</c:v>
                </c:pt>
                <c:pt idx="74">
                  <c:v>2.8601774996786844E-2</c:v>
                </c:pt>
                <c:pt idx="75">
                  <c:v>2.9001825001614634E-2</c:v>
                </c:pt>
                <c:pt idx="76">
                  <c:v>2.8405774995917454E-2</c:v>
                </c:pt>
                <c:pt idx="90">
                  <c:v>4.8325699994165916E-2</c:v>
                </c:pt>
                <c:pt idx="91">
                  <c:v>5.0419836239598226E-2</c:v>
                </c:pt>
                <c:pt idx="92">
                  <c:v>4.8553399996308144E-2</c:v>
                </c:pt>
                <c:pt idx="93">
                  <c:v>5.5781949995434843E-2</c:v>
                </c:pt>
                <c:pt idx="96">
                  <c:v>5.7160100004693959E-2</c:v>
                </c:pt>
                <c:pt idx="97">
                  <c:v>5.5971850000787526E-2</c:v>
                </c:pt>
                <c:pt idx="104">
                  <c:v>6.4271450006344821E-2</c:v>
                </c:pt>
                <c:pt idx="105">
                  <c:v>6.2776400001894217E-2</c:v>
                </c:pt>
                <c:pt idx="107">
                  <c:v>6.8732599997019861E-2</c:v>
                </c:pt>
                <c:pt idx="108">
                  <c:v>6.8335199997818563E-2</c:v>
                </c:pt>
                <c:pt idx="113">
                  <c:v>7.0378849995904602E-2</c:v>
                </c:pt>
                <c:pt idx="114">
                  <c:v>7.0378849995904602E-2</c:v>
                </c:pt>
                <c:pt idx="115">
                  <c:v>7.0378849995904602E-2</c:v>
                </c:pt>
                <c:pt idx="116">
                  <c:v>7.2028799993859138E-2</c:v>
                </c:pt>
                <c:pt idx="117">
                  <c:v>7.2831600002245978E-2</c:v>
                </c:pt>
                <c:pt idx="118">
                  <c:v>7.1941999995033257E-2</c:v>
                </c:pt>
                <c:pt idx="119">
                  <c:v>6.8326799999340437E-2</c:v>
                </c:pt>
                <c:pt idx="120">
                  <c:v>7.3684150003828108E-2</c:v>
                </c:pt>
                <c:pt idx="121">
                  <c:v>7.4300399995991029E-2</c:v>
                </c:pt>
                <c:pt idx="122">
                  <c:v>7.4400399993464816E-2</c:v>
                </c:pt>
                <c:pt idx="123">
                  <c:v>7.4400399993464816E-2</c:v>
                </c:pt>
                <c:pt idx="124">
                  <c:v>7.5359949994890485E-2</c:v>
                </c:pt>
                <c:pt idx="125">
                  <c:v>8.1198749998293351E-2</c:v>
                </c:pt>
                <c:pt idx="126">
                  <c:v>8.1798749997687992E-2</c:v>
                </c:pt>
                <c:pt idx="127">
                  <c:v>8.1798749997687992E-2</c:v>
                </c:pt>
                <c:pt idx="128">
                  <c:v>8.2512000000861008E-2</c:v>
                </c:pt>
                <c:pt idx="129">
                  <c:v>8.2611999998334795E-2</c:v>
                </c:pt>
                <c:pt idx="130">
                  <c:v>8.2625149996601976E-2</c:v>
                </c:pt>
                <c:pt idx="131">
                  <c:v>8.3225149995996617E-2</c:v>
                </c:pt>
                <c:pt idx="132">
                  <c:v>8.2727100001648068E-2</c:v>
                </c:pt>
                <c:pt idx="133">
                  <c:v>8.1766174997028429E-2</c:v>
                </c:pt>
                <c:pt idx="134">
                  <c:v>8.5470300000451971E-2</c:v>
                </c:pt>
                <c:pt idx="135">
                  <c:v>8.4911800004192628E-2</c:v>
                </c:pt>
                <c:pt idx="136">
                  <c:v>8.5217699997883756E-2</c:v>
                </c:pt>
                <c:pt idx="137">
                  <c:v>9.1644650005036965E-2</c:v>
                </c:pt>
                <c:pt idx="138">
                  <c:v>9.3041975007508881E-2</c:v>
                </c:pt>
                <c:pt idx="139">
                  <c:v>9.5274824998341501E-2</c:v>
                </c:pt>
                <c:pt idx="140">
                  <c:v>9.3188000006193761E-2</c:v>
                </c:pt>
                <c:pt idx="141">
                  <c:v>9.1972349997377023E-2</c:v>
                </c:pt>
                <c:pt idx="142">
                  <c:v>9.4208299997262657E-2</c:v>
                </c:pt>
                <c:pt idx="143">
                  <c:v>9.5917250000638887E-2</c:v>
                </c:pt>
                <c:pt idx="144">
                  <c:v>9.6457450003072154E-2</c:v>
                </c:pt>
                <c:pt idx="145">
                  <c:v>9.6481150001636706E-2</c:v>
                </c:pt>
                <c:pt idx="146">
                  <c:v>0.10264579999784473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16D-4AEE-921D-8C5B5DDF0D84}"/>
            </c:ext>
          </c:extLst>
        </c:ser>
        <c:ser>
          <c:idx val="4"/>
          <c:order val="4"/>
          <c:tx>
            <c:strRef>
              <c:f>'A (old)'!$L$20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(old)'!$L$21:$L$1003</c:f>
              <c:numCache>
                <c:formatCode>General</c:formatCode>
                <c:ptCount val="9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16D-4AEE-921D-8C5B5DDF0D84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(old)'!$M$21:$M$1003</c:f>
              <c:numCache>
                <c:formatCode>General</c:formatCode>
                <c:ptCount val="9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16D-4AEE-921D-8C5B5DDF0D84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(old)'!$N$21:$N$1003</c:f>
              <c:numCache>
                <c:formatCode>General</c:formatCode>
                <c:ptCount val="9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16D-4AEE-921D-8C5B5DDF0D84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(old)'!$O$21:$O$1003</c:f>
              <c:numCache>
                <c:formatCode>General</c:formatCode>
                <c:ptCount val="983"/>
                <c:pt idx="73">
                  <c:v>1.5558168951250576E-2</c:v>
                </c:pt>
                <c:pt idx="74">
                  <c:v>1.5560426410666545E-2</c:v>
                </c:pt>
                <c:pt idx="75">
                  <c:v>1.876150386250526E-2</c:v>
                </c:pt>
                <c:pt idx="76">
                  <c:v>1.8811167969656484E-2</c:v>
                </c:pt>
                <c:pt idx="90">
                  <c:v>4.8322934914570126E-2</c:v>
                </c:pt>
                <c:pt idx="91">
                  <c:v>5.1501437772249192E-2</c:v>
                </c:pt>
                <c:pt idx="92">
                  <c:v>5.1871661116467488E-2</c:v>
                </c:pt>
                <c:pt idx="93">
                  <c:v>5.5659678016457159E-2</c:v>
                </c:pt>
                <c:pt idx="94">
                  <c:v>5.5670965313536991E-2</c:v>
                </c:pt>
                <c:pt idx="95">
                  <c:v>5.5689024988864716E-2</c:v>
                </c:pt>
                <c:pt idx="96">
                  <c:v>5.9122620760547834E-2</c:v>
                </c:pt>
                <c:pt idx="97">
                  <c:v>5.9190344543026796E-2</c:v>
                </c:pt>
                <c:pt idx="98">
                  <c:v>5.9237751190762078E-2</c:v>
                </c:pt>
                <c:pt idx="99">
                  <c:v>5.9343851783312446E-2</c:v>
                </c:pt>
                <c:pt idx="100">
                  <c:v>5.9373198755719975E-2</c:v>
                </c:pt>
                <c:pt idx="101">
                  <c:v>6.2797764689739244E-2</c:v>
                </c:pt>
                <c:pt idx="102">
                  <c:v>6.2998678577760175E-2</c:v>
                </c:pt>
                <c:pt idx="103">
                  <c:v>6.3391476516138107E-2</c:v>
                </c:pt>
                <c:pt idx="104">
                  <c:v>6.5186156751830482E-2</c:v>
                </c:pt>
                <c:pt idx="105">
                  <c:v>6.6048506248729211E-2</c:v>
                </c:pt>
                <c:pt idx="106">
                  <c:v>6.6048506248729211E-2</c:v>
                </c:pt>
                <c:pt idx="107">
                  <c:v>6.9281188132391425E-2</c:v>
                </c:pt>
                <c:pt idx="108">
                  <c:v>6.9588202612962696E-2</c:v>
                </c:pt>
                <c:pt idx="109">
                  <c:v>6.962657942303413E-2</c:v>
                </c:pt>
                <c:pt idx="110">
                  <c:v>6.9673986070769384E-2</c:v>
                </c:pt>
                <c:pt idx="111">
                  <c:v>6.9759769528576071E-2</c:v>
                </c:pt>
                <c:pt idx="112">
                  <c:v>6.9981000551340655E-2</c:v>
                </c:pt>
                <c:pt idx="113">
                  <c:v>7.0297044869575803E-2</c:v>
                </c:pt>
                <c:pt idx="114">
                  <c:v>7.0297044869575803E-2</c:v>
                </c:pt>
                <c:pt idx="115">
                  <c:v>7.0297044869575803E-2</c:v>
                </c:pt>
                <c:pt idx="116">
                  <c:v>7.2513870016053666E-2</c:v>
                </c:pt>
                <c:pt idx="117">
                  <c:v>7.2983421574574436E-2</c:v>
                </c:pt>
                <c:pt idx="118">
                  <c:v>7.3308495730473433E-2</c:v>
                </c:pt>
                <c:pt idx="119">
                  <c:v>7.3597450535716979E-2</c:v>
                </c:pt>
                <c:pt idx="120">
                  <c:v>7.3701293668851392E-2</c:v>
                </c:pt>
                <c:pt idx="121">
                  <c:v>7.652311793880795E-2</c:v>
                </c:pt>
                <c:pt idx="122">
                  <c:v>7.652311793880795E-2</c:v>
                </c:pt>
                <c:pt idx="123">
                  <c:v>7.652311793880795E-2</c:v>
                </c:pt>
                <c:pt idx="124">
                  <c:v>7.6608901396614609E-2</c:v>
                </c:pt>
                <c:pt idx="125">
                  <c:v>8.0148597760848123E-2</c:v>
                </c:pt>
                <c:pt idx="126">
                  <c:v>8.0148597760848123E-2</c:v>
                </c:pt>
                <c:pt idx="127">
                  <c:v>8.0148597760848123E-2</c:v>
                </c:pt>
                <c:pt idx="128">
                  <c:v>8.0532365861562205E-2</c:v>
                </c:pt>
                <c:pt idx="129">
                  <c:v>8.0532365861562205E-2</c:v>
                </c:pt>
                <c:pt idx="130">
                  <c:v>8.3543816722459835E-2</c:v>
                </c:pt>
                <c:pt idx="131">
                  <c:v>8.3543816722459835E-2</c:v>
                </c:pt>
                <c:pt idx="132">
                  <c:v>8.3774077582888296E-2</c:v>
                </c:pt>
                <c:pt idx="133">
                  <c:v>8.4151073305354485E-2</c:v>
                </c:pt>
                <c:pt idx="134">
                  <c:v>8.6374670830080269E-2</c:v>
                </c:pt>
                <c:pt idx="135">
                  <c:v>8.6690715148315389E-2</c:v>
                </c:pt>
                <c:pt idx="136">
                  <c:v>8.6970640115895087E-2</c:v>
                </c:pt>
                <c:pt idx="137">
                  <c:v>8.7652392859516592E-2</c:v>
                </c:pt>
                <c:pt idx="138">
                  <c:v>9.0670616098662116E-2</c:v>
                </c:pt>
                <c:pt idx="139">
                  <c:v>9.0729310043477202E-2</c:v>
                </c:pt>
                <c:pt idx="140">
                  <c:v>9.0826380798363721E-2</c:v>
                </c:pt>
                <c:pt idx="141">
                  <c:v>9.1201119061413954E-2</c:v>
                </c:pt>
                <c:pt idx="142">
                  <c:v>9.3779137714446265E-2</c:v>
                </c:pt>
                <c:pt idx="143">
                  <c:v>9.4280293704790546E-2</c:v>
                </c:pt>
                <c:pt idx="144">
                  <c:v>9.4442830782740045E-2</c:v>
                </c:pt>
                <c:pt idx="145">
                  <c:v>9.474081542564744E-2</c:v>
                </c:pt>
                <c:pt idx="146">
                  <c:v>9.8068310604780218E-2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16D-4AEE-921D-8C5B5DDF0D84}"/>
            </c:ext>
          </c:extLst>
        </c:ser>
        <c:ser>
          <c:idx val="8"/>
          <c:order val="8"/>
          <c:tx>
            <c:strRef>
              <c:f>'A (old)'!$P$20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(old)'!$V$2:$V$34</c:f>
              <c:numCache>
                <c:formatCode>General</c:formatCode>
                <c:ptCount val="33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</c:numCache>
            </c:numRef>
          </c:xVal>
          <c:yVal>
            <c:numRef>
              <c:f>'A (old)'!$W$2:$W$34</c:f>
              <c:numCache>
                <c:formatCode>0.00E+00</c:formatCode>
                <c:ptCount val="33"/>
                <c:pt idx="0">
                  <c:v>4.8615764373272516E-2</c:v>
                </c:pt>
                <c:pt idx="1">
                  <c:v>4.1645396709540636E-2</c:v>
                </c:pt>
                <c:pt idx="2">
                  <c:v>3.5173916276127967E-2</c:v>
                </c:pt>
                <c:pt idx="3">
                  <c:v>2.9201323073034514E-2</c:v>
                </c:pt>
                <c:pt idx="4">
                  <c:v>2.3727617100260275E-2</c:v>
                </c:pt>
                <c:pt idx="5">
                  <c:v>1.8752798357805259E-2</c:v>
                </c:pt>
                <c:pt idx="6">
                  <c:v>1.4276866845669454E-2</c:v>
                </c:pt>
                <c:pt idx="7">
                  <c:v>1.0299822563852871E-2</c:v>
                </c:pt>
                <c:pt idx="8">
                  <c:v>6.8216655123555011E-3</c:v>
                </c:pt>
                <c:pt idx="9">
                  <c:v>3.8423956911773499E-3</c:v>
                </c:pt>
                <c:pt idx="10">
                  <c:v>1.3620131003184146E-3</c:v>
                </c:pt>
                <c:pt idx="11">
                  <c:v>-6.194822602213039E-4</c:v>
                </c:pt>
                <c:pt idx="12">
                  <c:v>-2.1020903904418057E-3</c:v>
                </c:pt>
                <c:pt idx="13">
                  <c:v>-3.0858112903430907E-3</c:v>
                </c:pt>
                <c:pt idx="14">
                  <c:v>-3.5706449599251584E-3</c:v>
                </c:pt>
                <c:pt idx="15">
                  <c:v>-3.5565913991880099E-3</c:v>
                </c:pt>
                <c:pt idx="16">
                  <c:v>-3.0436506081316446E-3</c:v>
                </c:pt>
                <c:pt idx="17">
                  <c:v>-2.0318225867560625E-3</c:v>
                </c:pt>
                <c:pt idx="18">
                  <c:v>-5.2110733506126328E-4</c:v>
                </c:pt>
                <c:pt idx="19">
                  <c:v>1.4884951469527523E-3</c:v>
                </c:pt>
                <c:pt idx="20">
                  <c:v>3.9969848592859847E-3</c:v>
                </c:pt>
                <c:pt idx="21">
                  <c:v>7.0043618019384338E-3</c:v>
                </c:pt>
                <c:pt idx="22">
                  <c:v>1.05106259749101E-2</c:v>
                </c:pt>
                <c:pt idx="23">
                  <c:v>1.4515777378200981E-2</c:v>
                </c:pt>
                <c:pt idx="24">
                  <c:v>1.9019816011811078E-2</c:v>
                </c:pt>
                <c:pt idx="25">
                  <c:v>2.4022741875740397E-2</c:v>
                </c:pt>
                <c:pt idx="26">
                  <c:v>2.9524554969988927E-2</c:v>
                </c:pt>
                <c:pt idx="27">
                  <c:v>3.5525255294556683E-2</c:v>
                </c:pt>
                <c:pt idx="28">
                  <c:v>4.2024842849443647E-2</c:v>
                </c:pt>
                <c:pt idx="29">
                  <c:v>4.9023317634649829E-2</c:v>
                </c:pt>
                <c:pt idx="30">
                  <c:v>5.652067965017523E-2</c:v>
                </c:pt>
                <c:pt idx="31">
                  <c:v>6.4516928896019843E-2</c:v>
                </c:pt>
                <c:pt idx="32">
                  <c:v>7.3012065372183674E-2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16D-4AEE-921D-8C5B5DDF0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415272"/>
        <c:axId val="1"/>
      </c:scatterChart>
      <c:valAx>
        <c:axId val="7934152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415272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Diagr.</a:t>
            </a:r>
          </a:p>
        </c:rich>
      </c:tx>
      <c:layout>
        <c:manualLayout>
          <c:xMode val="edge"/>
          <c:yMode val="edge"/>
          <c:x val="0.41440245920346913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0224151760036"/>
          <c:y val="0.13677811550151975"/>
          <c:w val="0.85462013219427502"/>
          <c:h val="0.66261398176291797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  <c:pt idx="280">
                  <c:v>47798</c:v>
                </c:pt>
                <c:pt idx="281">
                  <c:v>47808</c:v>
                </c:pt>
              </c:numCache>
            </c:numRef>
          </c:xVal>
          <c:yVal>
            <c:numRef>
              <c:f>Active!$H$21:$H$991</c:f>
              <c:numCache>
                <c:formatCode>General</c:formatCode>
                <c:ptCount val="971"/>
                <c:pt idx="0">
                  <c:v>3.8990400000329828E-2</c:v>
                </c:pt>
                <c:pt idx="1">
                  <c:v>3.8124400001834147E-2</c:v>
                </c:pt>
                <c:pt idx="2">
                  <c:v>3.5003950000827899E-2</c:v>
                </c:pt>
                <c:pt idx="4">
                  <c:v>2.9897299998992821E-2</c:v>
                </c:pt>
                <c:pt idx="5">
                  <c:v>1.9314450000820216E-2</c:v>
                </c:pt>
                <c:pt idx="6">
                  <c:v>1.3349050001124851E-2</c:v>
                </c:pt>
                <c:pt idx="7">
                  <c:v>1.109517499935464E-2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78-4F49-9233-99B99DA9231C}"/>
            </c:ext>
          </c:extLst>
        </c:ser>
        <c:ser>
          <c:idx val="1"/>
          <c:order val="1"/>
          <c:tx>
            <c:strRef>
              <c:f>Active!$I$20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  <c:pt idx="280">
                  <c:v>47798</c:v>
                </c:pt>
                <c:pt idx="281">
                  <c:v>47808</c:v>
                </c:pt>
              </c:numCache>
            </c:numRef>
          </c:xVal>
          <c:yVal>
            <c:numRef>
              <c:f>Active!$I$21:$I$991</c:f>
              <c:numCache>
                <c:formatCode>General</c:formatCode>
                <c:ptCount val="971"/>
                <c:pt idx="8">
                  <c:v>-1.1148199999297503E-2</c:v>
                </c:pt>
                <c:pt idx="10">
                  <c:v>2.8944000005139969E-3</c:v>
                </c:pt>
                <c:pt idx="12">
                  <c:v>-6.8000500032212585E-3</c:v>
                </c:pt>
                <c:pt idx="13">
                  <c:v>-2.9619999986607581E-4</c:v>
                </c:pt>
                <c:pt idx="15">
                  <c:v>7.0694000023650005E-3</c:v>
                </c:pt>
                <c:pt idx="17">
                  <c:v>5.1371500012464821E-3</c:v>
                </c:pt>
                <c:pt idx="18">
                  <c:v>3.7494999560294673E-4</c:v>
                </c:pt>
                <c:pt idx="19">
                  <c:v>5.9388500012573786E-3</c:v>
                </c:pt>
                <c:pt idx="20">
                  <c:v>1.4199500001268461E-2</c:v>
                </c:pt>
                <c:pt idx="22">
                  <c:v>9.3396999945980497E-3</c:v>
                </c:pt>
                <c:pt idx="35">
                  <c:v>-3.385349999734899E-2</c:v>
                </c:pt>
                <c:pt idx="36">
                  <c:v>6.4094500048668124E-3</c:v>
                </c:pt>
                <c:pt idx="37">
                  <c:v>8.0059999963850714E-3</c:v>
                </c:pt>
                <c:pt idx="38">
                  <c:v>1.6005999998014886E-2</c:v>
                </c:pt>
                <c:pt idx="39">
                  <c:v>-1.5558125000097789E-2</c:v>
                </c:pt>
                <c:pt idx="40">
                  <c:v>-3.22914999560453E-3</c:v>
                </c:pt>
                <c:pt idx="41">
                  <c:v>9.1488499965635128E-3</c:v>
                </c:pt>
                <c:pt idx="43">
                  <c:v>-1.2528150000434835E-2</c:v>
                </c:pt>
                <c:pt idx="44">
                  <c:v>-6.9890499944449402E-3</c:v>
                </c:pt>
                <c:pt idx="45">
                  <c:v>5.3339500009315088E-3</c:v>
                </c:pt>
                <c:pt idx="46">
                  <c:v>-8.6408999995910563E-3</c:v>
                </c:pt>
                <c:pt idx="47">
                  <c:v>1.0845150005479809E-2</c:v>
                </c:pt>
                <c:pt idx="48">
                  <c:v>1.5486899996176362E-2</c:v>
                </c:pt>
                <c:pt idx="49">
                  <c:v>2.2459999963757582E-3</c:v>
                </c:pt>
                <c:pt idx="50">
                  <c:v>5.1154500033590011E-3</c:v>
                </c:pt>
                <c:pt idx="51">
                  <c:v>-7.5615499954437837E-3</c:v>
                </c:pt>
                <c:pt idx="52">
                  <c:v>6.0979999980190769E-3</c:v>
                </c:pt>
                <c:pt idx="53">
                  <c:v>7.1177499994519167E-3</c:v>
                </c:pt>
                <c:pt idx="54">
                  <c:v>1.2121674997615628E-2</c:v>
                </c:pt>
                <c:pt idx="55">
                  <c:v>6.5607500000623986E-3</c:v>
                </c:pt>
                <c:pt idx="56">
                  <c:v>1.4597150002373382E-2</c:v>
                </c:pt>
                <c:pt idx="57">
                  <c:v>2.520450005249586E-3</c:v>
                </c:pt>
                <c:pt idx="58">
                  <c:v>-2.0558500036713667E-3</c:v>
                </c:pt>
                <c:pt idx="59">
                  <c:v>-1.0342450004827697E-2</c:v>
                </c:pt>
                <c:pt idx="60">
                  <c:v>1.3168975005100947E-2</c:v>
                </c:pt>
                <c:pt idx="61">
                  <c:v>1.1299300000246149E-2</c:v>
                </c:pt>
                <c:pt idx="62">
                  <c:v>1.0309174998837989E-2</c:v>
                </c:pt>
                <c:pt idx="63">
                  <c:v>1.1963899996771943E-2</c:v>
                </c:pt>
                <c:pt idx="64">
                  <c:v>1.0950924995995592E-2</c:v>
                </c:pt>
                <c:pt idx="65">
                  <c:v>1.1602549995586742E-2</c:v>
                </c:pt>
                <c:pt idx="66">
                  <c:v>6.6680000018095598E-3</c:v>
                </c:pt>
                <c:pt idx="67">
                  <c:v>2.3995824994926807E-2</c:v>
                </c:pt>
                <c:pt idx="68">
                  <c:v>6.1261499940883368E-3</c:v>
                </c:pt>
                <c:pt idx="69">
                  <c:v>-3.2871000003069639E-3</c:v>
                </c:pt>
                <c:pt idx="70">
                  <c:v>1.3980325005832128E-2</c:v>
                </c:pt>
                <c:pt idx="71">
                  <c:v>1.1563500011106953E-3</c:v>
                </c:pt>
                <c:pt idx="72">
                  <c:v>1.9417000003159046E-2</c:v>
                </c:pt>
                <c:pt idx="73">
                  <c:v>3.0833249984425493E-3</c:v>
                </c:pt>
                <c:pt idx="74">
                  <c:v>3.7022250035079196E-3</c:v>
                </c:pt>
                <c:pt idx="77">
                  <c:v>3.5823250000248663E-2</c:v>
                </c:pt>
                <c:pt idx="78">
                  <c:v>2.4366599995119032E-2</c:v>
                </c:pt>
                <c:pt idx="84">
                  <c:v>3.3739499922376126E-3</c:v>
                </c:pt>
                <c:pt idx="85">
                  <c:v>2.233295000041835E-2</c:v>
                </c:pt>
                <c:pt idx="86">
                  <c:v>1.5819699998246506E-2</c:v>
                </c:pt>
                <c:pt idx="87">
                  <c:v>3.6052799994649831E-2</c:v>
                </c:pt>
                <c:pt idx="88">
                  <c:v>2.3526850003690924E-2</c:v>
                </c:pt>
                <c:pt idx="89">
                  <c:v>2.4226850000559352E-2</c:v>
                </c:pt>
                <c:pt idx="90">
                  <c:v>2.5669449998531491E-2</c:v>
                </c:pt>
                <c:pt idx="91">
                  <c:v>2.5869450000755023E-2</c:v>
                </c:pt>
                <c:pt idx="92">
                  <c:v>3.2734050000726711E-2</c:v>
                </c:pt>
                <c:pt idx="103">
                  <c:v>2.7612575002422091E-2</c:v>
                </c:pt>
                <c:pt idx="104">
                  <c:v>2.9612575002829544E-2</c:v>
                </c:pt>
                <c:pt idx="105">
                  <c:v>2.7956024998275097E-2</c:v>
                </c:pt>
                <c:pt idx="106">
                  <c:v>2.9856025001208764E-2</c:v>
                </c:pt>
                <c:pt idx="112">
                  <c:v>3.5951249999925494E-2</c:v>
                </c:pt>
                <c:pt idx="114">
                  <c:v>3.6451250001846347E-2</c:v>
                </c:pt>
                <c:pt idx="116">
                  <c:v>4.1200949999620207E-2</c:v>
                </c:pt>
                <c:pt idx="118">
                  <c:v>3.4030900002107956E-2</c:v>
                </c:pt>
                <c:pt idx="119">
                  <c:v>5.2288449995103292E-2</c:v>
                </c:pt>
                <c:pt idx="120">
                  <c:v>3.3112999997683801E-2</c:v>
                </c:pt>
                <c:pt idx="121">
                  <c:v>4.4138149998616427E-2</c:v>
                </c:pt>
                <c:pt idx="123">
                  <c:v>5.3027350004413165E-2</c:v>
                </c:pt>
                <c:pt idx="124">
                  <c:v>3.5731449999730103E-2</c:v>
                </c:pt>
                <c:pt idx="129">
                  <c:v>3.642039999976987E-2</c:v>
                </c:pt>
                <c:pt idx="133">
                  <c:v>5.5169400002341717E-2</c:v>
                </c:pt>
                <c:pt idx="179">
                  <c:v>7.4596799997380003E-2</c:v>
                </c:pt>
                <c:pt idx="185">
                  <c:v>7.6372550000087358E-2</c:v>
                </c:pt>
                <c:pt idx="204">
                  <c:v>8.4286899997096043E-2</c:v>
                </c:pt>
                <c:pt idx="244">
                  <c:v>0.11786152500280878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378-4F49-9233-99B99DA9231C}"/>
            </c:ext>
          </c:extLst>
        </c:ser>
        <c:ser>
          <c:idx val="2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  <c:pt idx="280">
                  <c:v>47798</c:v>
                </c:pt>
                <c:pt idx="281">
                  <c:v>47808</c:v>
                </c:pt>
              </c:numCache>
            </c:numRef>
          </c:xVal>
          <c:yVal>
            <c:numRef>
              <c:f>Active!$J$21:$J$991</c:f>
              <c:numCache>
                <c:formatCode>General</c:formatCode>
                <c:ptCount val="971"/>
                <c:pt idx="9">
                  <c:v>-4.1482000015093945E-3</c:v>
                </c:pt>
                <c:pt idx="11">
                  <c:v>-1.9173999971826561E-3</c:v>
                </c:pt>
                <c:pt idx="14">
                  <c:v>2.7037999971071258E-3</c:v>
                </c:pt>
                <c:pt idx="16">
                  <c:v>5.2076499996474013E-3</c:v>
                </c:pt>
                <c:pt idx="21">
                  <c:v>-3.7776500030304305E-3</c:v>
                </c:pt>
                <c:pt idx="23">
                  <c:v>5.502749998413492E-3</c:v>
                </c:pt>
                <c:pt idx="24">
                  <c:v>1.6483500003232621E-3</c:v>
                </c:pt>
                <c:pt idx="25">
                  <c:v>1.6704000008758157E-3</c:v>
                </c:pt>
                <c:pt idx="26">
                  <c:v>-1.3475000014295802E-4</c:v>
                </c:pt>
                <c:pt idx="27">
                  <c:v>-6.158499963930808E-4</c:v>
                </c:pt>
                <c:pt idx="28">
                  <c:v>-3.9455000660382211E-4</c:v>
                </c:pt>
                <c:pt idx="29">
                  <c:v>2.4849999972502701E-3</c:v>
                </c:pt>
                <c:pt idx="30">
                  <c:v>1.0355499980505556E-3</c:v>
                </c:pt>
                <c:pt idx="31">
                  <c:v>-1.234324999677483E-2</c:v>
                </c:pt>
                <c:pt idx="32">
                  <c:v>1.6967500414466485E-4</c:v>
                </c:pt>
                <c:pt idx="33">
                  <c:v>0</c:v>
                </c:pt>
                <c:pt idx="34">
                  <c:v>5.1890000031562522E-4</c:v>
                </c:pt>
                <c:pt idx="42">
                  <c:v>7.0316500059561804E-3</c:v>
                </c:pt>
                <c:pt idx="75">
                  <c:v>1.650547499593813E-2</c:v>
                </c:pt>
                <c:pt idx="76">
                  <c:v>1.8016900001384784E-2</c:v>
                </c:pt>
                <c:pt idx="79">
                  <c:v>2.2101299997302704E-2</c:v>
                </c:pt>
                <c:pt idx="80">
                  <c:v>2.2056024994526524E-2</c:v>
                </c:pt>
                <c:pt idx="81">
                  <c:v>2.4412724997091573E-2</c:v>
                </c:pt>
                <c:pt idx="82">
                  <c:v>2.2131625002657529E-2</c:v>
                </c:pt>
                <c:pt idx="83">
                  <c:v>2.2086350007157307E-2</c:v>
                </c:pt>
                <c:pt idx="95">
                  <c:v>2.8649774998484645E-2</c:v>
                </c:pt>
                <c:pt idx="96">
                  <c:v>2.8849775000708178E-2</c:v>
                </c:pt>
                <c:pt idx="97">
                  <c:v>2.8991525003220886E-2</c:v>
                </c:pt>
                <c:pt idx="100">
                  <c:v>3.0264449997048359E-2</c:v>
                </c:pt>
                <c:pt idx="101">
                  <c:v>3.013144999567885E-2</c:v>
                </c:pt>
                <c:pt idx="107">
                  <c:v>3.2671300003130455E-2</c:v>
                </c:pt>
                <c:pt idx="113">
                  <c:v>3.6151250002149027E-2</c:v>
                </c:pt>
                <c:pt idx="115">
                  <c:v>3.7292900000466034E-2</c:v>
                </c:pt>
                <c:pt idx="117">
                  <c:v>4.0703350001422223E-2</c:v>
                </c:pt>
                <c:pt idx="122">
                  <c:v>4.2209000006550923E-2</c:v>
                </c:pt>
                <c:pt idx="125">
                  <c:v>4.4543600000906736E-2</c:v>
                </c:pt>
                <c:pt idx="131">
                  <c:v>5.5755574998329394E-2</c:v>
                </c:pt>
                <c:pt idx="132">
                  <c:v>5.6093375002092216E-2</c:v>
                </c:pt>
                <c:pt idx="140">
                  <c:v>5.9321075001207646E-2</c:v>
                </c:pt>
                <c:pt idx="143">
                  <c:v>5.7793149993813131E-2</c:v>
                </c:pt>
                <c:pt idx="144">
                  <c:v>5.7304574998852331E-2</c:v>
                </c:pt>
                <c:pt idx="146">
                  <c:v>6.3422400002309587E-2</c:v>
                </c:pt>
                <c:pt idx="147">
                  <c:v>6.2692925006558653E-2</c:v>
                </c:pt>
                <c:pt idx="148">
                  <c:v>5.9815074993821327E-2</c:v>
                </c:pt>
                <c:pt idx="155">
                  <c:v>6.4726399999926798E-2</c:v>
                </c:pt>
                <c:pt idx="167">
                  <c:v>6.8665524995594751E-2</c:v>
                </c:pt>
                <c:pt idx="168">
                  <c:v>6.7914749997726176E-2</c:v>
                </c:pt>
                <c:pt idx="169">
                  <c:v>6.9494299998041242E-2</c:v>
                </c:pt>
                <c:pt idx="170">
                  <c:v>7.0357350006815977E-2</c:v>
                </c:pt>
                <c:pt idx="227">
                  <c:v>9.970982500090031E-2</c:v>
                </c:pt>
                <c:pt idx="229">
                  <c:v>0.10410155000136001</c:v>
                </c:pt>
                <c:pt idx="230">
                  <c:v>0.10654307500226423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378-4F49-9233-99B99DA9231C}"/>
            </c:ext>
          </c:extLst>
        </c:ser>
        <c:ser>
          <c:idx val="3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  <c:pt idx="280">
                  <c:v>47798</c:v>
                </c:pt>
                <c:pt idx="281">
                  <c:v>47808</c:v>
                </c:pt>
              </c:numCache>
            </c:numRef>
          </c:xVal>
          <c:yVal>
            <c:numRef>
              <c:f>Active!$K$21:$K$991</c:f>
              <c:numCache>
                <c:formatCode>General</c:formatCode>
                <c:ptCount val="971"/>
                <c:pt idx="93">
                  <c:v>2.9947049995826092E-2</c:v>
                </c:pt>
                <c:pt idx="94">
                  <c:v>2.8601774996786844E-2</c:v>
                </c:pt>
                <c:pt idx="98">
                  <c:v>2.9001825001614634E-2</c:v>
                </c:pt>
                <c:pt idx="99">
                  <c:v>2.8405774995917454E-2</c:v>
                </c:pt>
                <c:pt idx="102">
                  <c:v>2.7720049998606555E-2</c:v>
                </c:pt>
                <c:pt idx="126">
                  <c:v>4.8325699994165916E-2</c:v>
                </c:pt>
                <c:pt idx="127">
                  <c:v>5.0419836239598226E-2</c:v>
                </c:pt>
                <c:pt idx="128">
                  <c:v>4.8553399996308144E-2</c:v>
                </c:pt>
                <c:pt idx="130">
                  <c:v>5.5781949995434843E-2</c:v>
                </c:pt>
                <c:pt idx="134">
                  <c:v>5.5213700004969724E-2</c:v>
                </c:pt>
                <c:pt idx="135">
                  <c:v>5.5574350000824779E-2</c:v>
                </c:pt>
                <c:pt idx="136">
                  <c:v>5.4622049996396527E-2</c:v>
                </c:pt>
                <c:pt idx="137">
                  <c:v>5.6454350000421982E-2</c:v>
                </c:pt>
                <c:pt idx="138">
                  <c:v>5.7160100004693959E-2</c:v>
                </c:pt>
                <c:pt idx="139">
                  <c:v>5.5971850000787526E-2</c:v>
                </c:pt>
                <c:pt idx="141">
                  <c:v>5.8236450000549667E-2</c:v>
                </c:pt>
                <c:pt idx="142">
                  <c:v>5.8155350001470651E-2</c:v>
                </c:pt>
                <c:pt idx="145">
                  <c:v>6.1482049997721333E-2</c:v>
                </c:pt>
                <c:pt idx="149">
                  <c:v>6.1007600001175888E-2</c:v>
                </c:pt>
                <c:pt idx="150">
                  <c:v>6.0415100000682287E-2</c:v>
                </c:pt>
                <c:pt idx="151">
                  <c:v>6.4271450006344821E-2</c:v>
                </c:pt>
                <c:pt idx="152">
                  <c:v>6.5170400004717521E-2</c:v>
                </c:pt>
                <c:pt idx="153">
                  <c:v>6.499607500154525E-2</c:v>
                </c:pt>
                <c:pt idx="154">
                  <c:v>6.2776400001894217E-2</c:v>
                </c:pt>
                <c:pt idx="156">
                  <c:v>6.2245300003269222E-2</c:v>
                </c:pt>
                <c:pt idx="157">
                  <c:v>6.7559125003754161E-2</c:v>
                </c:pt>
                <c:pt idx="158">
                  <c:v>6.5778024996689055E-2</c:v>
                </c:pt>
                <c:pt idx="159">
                  <c:v>6.4432749997649807E-2</c:v>
                </c:pt>
                <c:pt idx="160">
                  <c:v>6.6588749999937136E-2</c:v>
                </c:pt>
                <c:pt idx="161">
                  <c:v>6.4907650004897732E-2</c:v>
                </c:pt>
                <c:pt idx="162">
                  <c:v>6.292895000660792E-2</c:v>
                </c:pt>
                <c:pt idx="163">
                  <c:v>6.8692599998030346E-2</c:v>
                </c:pt>
                <c:pt idx="164">
                  <c:v>6.8732599997019861E-2</c:v>
                </c:pt>
                <c:pt idx="165">
                  <c:v>6.6800500004319474E-2</c:v>
                </c:pt>
                <c:pt idx="166">
                  <c:v>6.8335199997818563E-2</c:v>
                </c:pt>
                <c:pt idx="171">
                  <c:v>7.1470750001026317E-2</c:v>
                </c:pt>
                <c:pt idx="172">
                  <c:v>7.0378849995904602E-2</c:v>
                </c:pt>
                <c:pt idx="173">
                  <c:v>7.2028799993859138E-2</c:v>
                </c:pt>
                <c:pt idx="174">
                  <c:v>7.2831600002245978E-2</c:v>
                </c:pt>
                <c:pt idx="175">
                  <c:v>7.1941999995033257E-2</c:v>
                </c:pt>
                <c:pt idx="176">
                  <c:v>7.3848799998813774E-2</c:v>
                </c:pt>
                <c:pt idx="177">
                  <c:v>6.8326799999340437E-2</c:v>
                </c:pt>
                <c:pt idx="178">
                  <c:v>7.3684150003828108E-2</c:v>
                </c:pt>
                <c:pt idx="180">
                  <c:v>7.5703149996115826E-2</c:v>
                </c:pt>
                <c:pt idx="181">
                  <c:v>7.4300399995991029E-2</c:v>
                </c:pt>
                <c:pt idx="182">
                  <c:v>7.4400399993464816E-2</c:v>
                </c:pt>
                <c:pt idx="183">
                  <c:v>7.4400399993464816E-2</c:v>
                </c:pt>
                <c:pt idx="184">
                  <c:v>7.5359949994890485E-2</c:v>
                </c:pt>
                <c:pt idx="186">
                  <c:v>7.6818249995994847E-2</c:v>
                </c:pt>
                <c:pt idx="187">
                  <c:v>7.584109999879729E-2</c:v>
                </c:pt>
                <c:pt idx="188">
                  <c:v>7.6978900004178286E-2</c:v>
                </c:pt>
                <c:pt idx="189">
                  <c:v>7.9861700003675651E-2</c:v>
                </c:pt>
                <c:pt idx="190">
                  <c:v>8.0042550005600788E-2</c:v>
                </c:pt>
                <c:pt idx="191">
                  <c:v>8.1161449998035096E-2</c:v>
                </c:pt>
                <c:pt idx="192">
                  <c:v>7.8940999999758787E-2</c:v>
                </c:pt>
                <c:pt idx="193">
                  <c:v>8.1626899998809677E-2</c:v>
                </c:pt>
                <c:pt idx="194">
                  <c:v>7.8881624998757616E-2</c:v>
                </c:pt>
                <c:pt idx="195">
                  <c:v>8.1198749998293351E-2</c:v>
                </c:pt>
                <c:pt idx="196">
                  <c:v>8.1798749997687992E-2</c:v>
                </c:pt>
                <c:pt idx="197">
                  <c:v>8.2611999998334795E-2</c:v>
                </c:pt>
                <c:pt idx="198">
                  <c:v>7.9589399996621069E-2</c:v>
                </c:pt>
                <c:pt idx="199">
                  <c:v>8.4527649996744003E-2</c:v>
                </c:pt>
                <c:pt idx="200">
                  <c:v>7.879395000054501E-2</c:v>
                </c:pt>
                <c:pt idx="201">
                  <c:v>8.2926250004675239E-2</c:v>
                </c:pt>
                <c:pt idx="202">
                  <c:v>8.2625149996601976E-2</c:v>
                </c:pt>
                <c:pt idx="203">
                  <c:v>8.3225149995996617E-2</c:v>
                </c:pt>
                <c:pt idx="205">
                  <c:v>8.3371949993306771E-2</c:v>
                </c:pt>
                <c:pt idx="206">
                  <c:v>8.2727100001648068E-2</c:v>
                </c:pt>
                <c:pt idx="207">
                  <c:v>8.5087750005186535E-2</c:v>
                </c:pt>
                <c:pt idx="208">
                  <c:v>8.7842474997160025E-2</c:v>
                </c:pt>
                <c:pt idx="209">
                  <c:v>7.9491700002108701E-2</c:v>
                </c:pt>
                <c:pt idx="210">
                  <c:v>8.2691700001305435E-2</c:v>
                </c:pt>
                <c:pt idx="211">
                  <c:v>8.1766174997028429E-2</c:v>
                </c:pt>
                <c:pt idx="212">
                  <c:v>8.5470300000451971E-2</c:v>
                </c:pt>
                <c:pt idx="213">
                  <c:v>8.4911800004192628E-2</c:v>
                </c:pt>
                <c:pt idx="214">
                  <c:v>8.5217699997883756E-2</c:v>
                </c:pt>
                <c:pt idx="215">
                  <c:v>8.8168900001619477E-2</c:v>
                </c:pt>
                <c:pt idx="216">
                  <c:v>9.0321374998893589E-2</c:v>
                </c:pt>
                <c:pt idx="217">
                  <c:v>9.1644650005036965E-2</c:v>
                </c:pt>
                <c:pt idx="218">
                  <c:v>9.2202375002671033E-2</c:v>
                </c:pt>
                <c:pt idx="219">
                  <c:v>9.3041975007508881E-2</c:v>
                </c:pt>
                <c:pt idx="220">
                  <c:v>9.5274824998341501E-2</c:v>
                </c:pt>
                <c:pt idx="221">
                  <c:v>9.3188000006193761E-2</c:v>
                </c:pt>
                <c:pt idx="222">
                  <c:v>9.1972349997377023E-2</c:v>
                </c:pt>
                <c:pt idx="223">
                  <c:v>9.4208299997262657E-2</c:v>
                </c:pt>
                <c:pt idx="224">
                  <c:v>9.5917250000638887E-2</c:v>
                </c:pt>
                <c:pt idx="225">
                  <c:v>9.6457450003072154E-2</c:v>
                </c:pt>
                <c:pt idx="226">
                  <c:v>9.6481150001636706E-2</c:v>
                </c:pt>
                <c:pt idx="228">
                  <c:v>0.10264579999784473</c:v>
                </c:pt>
                <c:pt idx="231">
                  <c:v>0.10650262488343287</c:v>
                </c:pt>
                <c:pt idx="232">
                  <c:v>0.10913799999980256</c:v>
                </c:pt>
                <c:pt idx="233">
                  <c:v>0.11173969999799738</c:v>
                </c:pt>
                <c:pt idx="234">
                  <c:v>0.11554509999405127</c:v>
                </c:pt>
                <c:pt idx="235">
                  <c:v>0.11542635000660084</c:v>
                </c:pt>
                <c:pt idx="236">
                  <c:v>0.11551337499258807</c:v>
                </c:pt>
                <c:pt idx="237">
                  <c:v>0.11330915000144159</c:v>
                </c:pt>
                <c:pt idx="238">
                  <c:v>0.11493214999791235</c:v>
                </c:pt>
                <c:pt idx="239">
                  <c:v>0.11513215000013588</c:v>
                </c:pt>
                <c:pt idx="240">
                  <c:v>0.11523214999760967</c:v>
                </c:pt>
                <c:pt idx="241">
                  <c:v>0.11747279999690363</c:v>
                </c:pt>
                <c:pt idx="242">
                  <c:v>0.11657860000559594</c:v>
                </c:pt>
                <c:pt idx="243">
                  <c:v>0.11592879999807337</c:v>
                </c:pt>
                <c:pt idx="245">
                  <c:v>0.11897689999750583</c:v>
                </c:pt>
                <c:pt idx="246">
                  <c:v>0.11812282504979521</c:v>
                </c:pt>
                <c:pt idx="247">
                  <c:v>0.11880282510537654</c:v>
                </c:pt>
                <c:pt idx="248">
                  <c:v>0.12430694999784464</c:v>
                </c:pt>
                <c:pt idx="249">
                  <c:v>0.12510637500236044</c:v>
                </c:pt>
                <c:pt idx="250">
                  <c:v>0.12483999999676598</c:v>
                </c:pt>
                <c:pt idx="251">
                  <c:v>0.12586877500143601</c:v>
                </c:pt>
                <c:pt idx="252">
                  <c:v>0.126623500000278</c:v>
                </c:pt>
                <c:pt idx="253">
                  <c:v>0.12703027500538155</c:v>
                </c:pt>
                <c:pt idx="254">
                  <c:v>0.12526274999981979</c:v>
                </c:pt>
                <c:pt idx="255">
                  <c:v>0.13002905000030296</c:v>
                </c:pt>
                <c:pt idx="256">
                  <c:v>0.12876262499776203</c:v>
                </c:pt>
                <c:pt idx="257">
                  <c:v>0.12968745000398485</c:v>
                </c:pt>
                <c:pt idx="258">
                  <c:v>0.12834217499766964</c:v>
                </c:pt>
                <c:pt idx="259">
                  <c:v>0.12975529999675928</c:v>
                </c:pt>
                <c:pt idx="260">
                  <c:v>0.13223529999959283</c:v>
                </c:pt>
                <c:pt idx="262">
                  <c:v>0.13368397500016727</c:v>
                </c:pt>
                <c:pt idx="263">
                  <c:v>0.13230880000628531</c:v>
                </c:pt>
                <c:pt idx="264">
                  <c:v>0.13704547499946784</c:v>
                </c:pt>
                <c:pt idx="265">
                  <c:v>0.13607580000098096</c:v>
                </c:pt>
                <c:pt idx="266">
                  <c:v>0.13728214999719057</c:v>
                </c:pt>
                <c:pt idx="267">
                  <c:v>0.1415381500046351</c:v>
                </c:pt>
                <c:pt idx="268">
                  <c:v>0.14036625000153435</c:v>
                </c:pt>
                <c:pt idx="269">
                  <c:v>0.14036709999345476</c:v>
                </c:pt>
                <c:pt idx="270">
                  <c:v>0.14014115000463789</c:v>
                </c:pt>
                <c:pt idx="271">
                  <c:v>0.14007472499361029</c:v>
                </c:pt>
                <c:pt idx="272">
                  <c:v>0.13934835000691237</c:v>
                </c:pt>
                <c:pt idx="273">
                  <c:v>0.13992394999513635</c:v>
                </c:pt>
                <c:pt idx="274">
                  <c:v>0.13888544999645092</c:v>
                </c:pt>
                <c:pt idx="275">
                  <c:v>0.14385389999370091</c:v>
                </c:pt>
                <c:pt idx="276">
                  <c:v>0.1460729500031448</c:v>
                </c:pt>
                <c:pt idx="277">
                  <c:v>0.1461276749978424</c:v>
                </c:pt>
                <c:pt idx="278">
                  <c:v>0.15056425000511808</c:v>
                </c:pt>
                <c:pt idx="279">
                  <c:v>0.15421207500185119</c:v>
                </c:pt>
                <c:pt idx="280">
                  <c:v>0.15499109999655047</c:v>
                </c:pt>
                <c:pt idx="281">
                  <c:v>0.15705560000060359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378-4F49-9233-99B99DA9231C}"/>
            </c:ext>
          </c:extLst>
        </c:ser>
        <c:ser>
          <c:idx val="4"/>
          <c:order val="4"/>
          <c:tx>
            <c:strRef>
              <c:f>Active!$L$20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  <c:pt idx="280">
                  <c:v>47798</c:v>
                </c:pt>
                <c:pt idx="281">
                  <c:v>47808</c:v>
                </c:pt>
              </c:numCache>
            </c:numRef>
          </c:xVal>
          <c:yVal>
            <c:numRef>
              <c:f>Active!$L$21:$L$991</c:f>
              <c:numCache>
                <c:formatCode>General</c:formatCode>
                <c:ptCount val="97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378-4F49-9233-99B99DA9231C}"/>
            </c:ext>
          </c:extLst>
        </c:ser>
        <c:ser>
          <c:idx val="5"/>
          <c:order val="5"/>
          <c:tx>
            <c:strRef>
              <c:f>Active!$M$20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  <c:pt idx="280">
                  <c:v>47798</c:v>
                </c:pt>
                <c:pt idx="281">
                  <c:v>47808</c:v>
                </c:pt>
              </c:numCache>
            </c:numRef>
          </c:xVal>
          <c:yVal>
            <c:numRef>
              <c:f>Active!$M$21:$M$991</c:f>
              <c:numCache>
                <c:formatCode>General</c:formatCode>
                <c:ptCount val="97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378-4F49-9233-99B99DA9231C}"/>
            </c:ext>
          </c:extLst>
        </c:ser>
        <c:ser>
          <c:idx val="6"/>
          <c:order val="6"/>
          <c:tx>
            <c:strRef>
              <c:f>Active!$N$20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  <c:pt idx="280">
                  <c:v>47798</c:v>
                </c:pt>
                <c:pt idx="281">
                  <c:v>47808</c:v>
                </c:pt>
              </c:numCache>
            </c:numRef>
          </c:xVal>
          <c:yVal>
            <c:numRef>
              <c:f>Active!$N$21:$N$991</c:f>
              <c:numCache>
                <c:formatCode>General</c:formatCode>
                <c:ptCount val="97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378-4F49-9233-99B99DA9231C}"/>
            </c:ext>
          </c:extLst>
        </c:ser>
        <c:ser>
          <c:idx val="7"/>
          <c:order val="7"/>
          <c:tx>
            <c:strRef>
              <c:f>Active!$O$20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  <c:pt idx="280">
                  <c:v>47798</c:v>
                </c:pt>
                <c:pt idx="281">
                  <c:v>47808</c:v>
                </c:pt>
              </c:numCache>
            </c:numRef>
          </c:xVal>
          <c:yVal>
            <c:numRef>
              <c:f>Active!$O$21:$O$991</c:f>
              <c:numCache>
                <c:formatCode>General</c:formatCode>
                <c:ptCount val="971"/>
                <c:pt idx="116">
                  <c:v>4.0743958684094639E-3</c:v>
                </c:pt>
                <c:pt idx="117">
                  <c:v>4.2915313856278781E-3</c:v>
                </c:pt>
                <c:pt idx="118">
                  <c:v>8.7631659433447251E-3</c:v>
                </c:pt>
                <c:pt idx="119">
                  <c:v>9.1635095532161814E-3</c:v>
                </c:pt>
                <c:pt idx="120">
                  <c:v>9.9709822578721852E-3</c:v>
                </c:pt>
                <c:pt idx="121">
                  <c:v>1.4225481298370618E-2</c:v>
                </c:pt>
                <c:pt idx="122">
                  <c:v>1.8656402946609002E-2</c:v>
                </c:pt>
                <c:pt idx="123">
                  <c:v>2.0033856383963378E-2</c:v>
                </c:pt>
                <c:pt idx="124">
                  <c:v>2.0970253301967806E-2</c:v>
                </c:pt>
                <c:pt idx="125">
                  <c:v>2.2917687472020526E-2</c:v>
                </c:pt>
                <c:pt idx="126">
                  <c:v>2.4125503786547986E-2</c:v>
                </c:pt>
                <c:pt idx="127">
                  <c:v>2.8902485165353237E-2</c:v>
                </c:pt>
                <c:pt idx="128">
                  <c:v>2.9458894928225426E-2</c:v>
                </c:pt>
                <c:pt idx="129">
                  <c:v>2.9866024023009974E-2</c:v>
                </c:pt>
                <c:pt idx="130">
                  <c:v>3.5151916770295916E-2</c:v>
                </c:pt>
                <c:pt idx="131">
                  <c:v>3.5168880482578602E-2</c:v>
                </c:pt>
                <c:pt idx="132">
                  <c:v>3.5196022422230883E-2</c:v>
                </c:pt>
                <c:pt idx="133">
                  <c:v>3.5430121651732011E-2</c:v>
                </c:pt>
                <c:pt idx="134">
                  <c:v>3.6610796026607162E-2</c:v>
                </c:pt>
                <c:pt idx="135">
                  <c:v>3.672614927012946E-2</c:v>
                </c:pt>
                <c:pt idx="136">
                  <c:v>3.934534644657664E-2</c:v>
                </c:pt>
                <c:pt idx="137">
                  <c:v>3.9440343235359721E-2</c:v>
                </c:pt>
                <c:pt idx="138">
                  <c:v>4.0356383698624931E-2</c:v>
                </c:pt>
                <c:pt idx="139">
                  <c:v>4.0458165972321047E-2</c:v>
                </c:pt>
                <c:pt idx="140">
                  <c:v>4.0529413563908351E-2</c:v>
                </c:pt>
                <c:pt idx="141">
                  <c:v>4.0648159549887181E-2</c:v>
                </c:pt>
                <c:pt idx="142">
                  <c:v>4.0661730519713335E-2</c:v>
                </c:pt>
                <c:pt idx="143">
                  <c:v>4.0688872459365644E-2</c:v>
                </c:pt>
                <c:pt idx="144">
                  <c:v>4.0732978111300611E-2</c:v>
                </c:pt>
                <c:pt idx="145">
                  <c:v>4.4773734377037161E-2</c:v>
                </c:pt>
                <c:pt idx="146">
                  <c:v>4.5879768417868505E-2</c:v>
                </c:pt>
                <c:pt idx="147">
                  <c:v>4.6181722496500377E-2</c:v>
                </c:pt>
                <c:pt idx="148">
                  <c:v>4.6772059683937939E-2</c:v>
                </c:pt>
                <c:pt idx="149">
                  <c:v>4.6802594366046779E-2</c:v>
                </c:pt>
                <c:pt idx="150">
                  <c:v>4.9177514085623264E-2</c:v>
                </c:pt>
                <c:pt idx="151">
                  <c:v>4.9469289936885513E-2</c:v>
                </c:pt>
                <c:pt idx="152">
                  <c:v>5.02224787622369E-2</c:v>
                </c:pt>
                <c:pt idx="153">
                  <c:v>5.0707640933521814E-2</c:v>
                </c:pt>
                <c:pt idx="154">
                  <c:v>5.0765317555282963E-2</c:v>
                </c:pt>
                <c:pt idx="155">
                  <c:v>5.0765317555282963E-2</c:v>
                </c:pt>
                <c:pt idx="156">
                  <c:v>5.0778888525109117E-2</c:v>
                </c:pt>
                <c:pt idx="157">
                  <c:v>5.1040129694262526E-2</c:v>
                </c:pt>
                <c:pt idx="158">
                  <c:v>5.105370066408868E-2</c:v>
                </c:pt>
                <c:pt idx="159">
                  <c:v>5.1057093406545212E-2</c:v>
                </c:pt>
                <c:pt idx="160">
                  <c:v>5.1599932199591275E-2</c:v>
                </c:pt>
                <c:pt idx="161">
                  <c:v>5.161350316941743E-2</c:v>
                </c:pt>
                <c:pt idx="162">
                  <c:v>5.1844209656461998E-2</c:v>
                </c:pt>
                <c:pt idx="163">
                  <c:v>5.5623724753045112E-2</c:v>
                </c:pt>
                <c:pt idx="164">
                  <c:v>5.5623724753045112E-2</c:v>
                </c:pt>
                <c:pt idx="165">
                  <c:v>5.5773005421132782E-2</c:v>
                </c:pt>
                <c:pt idx="166">
                  <c:v>5.6085137727134277E-2</c:v>
                </c:pt>
                <c:pt idx="167">
                  <c:v>5.6142814348895398E-2</c:v>
                </c:pt>
                <c:pt idx="168">
                  <c:v>5.6214061940482701E-2</c:v>
                </c:pt>
                <c:pt idx="169">
                  <c:v>5.6342986153831154E-2</c:v>
                </c:pt>
                <c:pt idx="170">
                  <c:v>5.6675474914571838E-2</c:v>
                </c:pt>
                <c:pt idx="171">
                  <c:v>5.6756900733528765E-2</c:v>
                </c:pt>
                <c:pt idx="172">
                  <c:v>5.7150458858487158E-2</c:v>
                </c:pt>
                <c:pt idx="173">
                  <c:v>6.0482131950807289E-2</c:v>
                </c:pt>
                <c:pt idx="174">
                  <c:v>6.1187822381767148E-2</c:v>
                </c:pt>
                <c:pt idx="175">
                  <c:v>6.1676377295508594E-2</c:v>
                </c:pt>
                <c:pt idx="176">
                  <c:v>6.1839228933422419E-2</c:v>
                </c:pt>
                <c:pt idx="177">
                  <c:v>6.211064832994545E-2</c:v>
                </c:pt>
                <c:pt idx="178">
                  <c:v>6.2266714482946184E-2</c:v>
                </c:pt>
                <c:pt idx="179">
                  <c:v>6.6181939277790813E-2</c:v>
                </c:pt>
                <c:pt idx="180">
                  <c:v>6.647371512905309E-2</c:v>
                </c:pt>
                <c:pt idx="181">
                  <c:v>6.6507642553618462E-2</c:v>
                </c:pt>
                <c:pt idx="182">
                  <c:v>6.6507642553618462E-2</c:v>
                </c:pt>
                <c:pt idx="183">
                  <c:v>6.6507642553618462E-2</c:v>
                </c:pt>
                <c:pt idx="184">
                  <c:v>6.6636566766966887E-2</c:v>
                </c:pt>
                <c:pt idx="185">
                  <c:v>6.7097979741056052E-2</c:v>
                </c:pt>
                <c:pt idx="186">
                  <c:v>6.7274402348796003E-2</c:v>
                </c:pt>
                <c:pt idx="187">
                  <c:v>6.7362613652665992E-2</c:v>
                </c:pt>
                <c:pt idx="188">
                  <c:v>6.7389755592318301E-2</c:v>
                </c:pt>
                <c:pt idx="189">
                  <c:v>6.8095446023278161E-2</c:v>
                </c:pt>
                <c:pt idx="190">
                  <c:v>7.1169270688901415E-2</c:v>
                </c:pt>
                <c:pt idx="191">
                  <c:v>7.1182841658727569E-2</c:v>
                </c:pt>
                <c:pt idx="192">
                  <c:v>7.1311765872076022E-2</c:v>
                </c:pt>
                <c:pt idx="193">
                  <c:v>7.1732465936686696E-2</c:v>
                </c:pt>
                <c:pt idx="194">
                  <c:v>7.1735858679143255E-2</c:v>
                </c:pt>
                <c:pt idx="195">
                  <c:v>7.1956386938818201E-2</c:v>
                </c:pt>
                <c:pt idx="196">
                  <c:v>7.1956386938818201E-2</c:v>
                </c:pt>
                <c:pt idx="197">
                  <c:v>7.2533153156429636E-2</c:v>
                </c:pt>
                <c:pt idx="198">
                  <c:v>7.3428837164955602E-2</c:v>
                </c:pt>
                <c:pt idx="199">
                  <c:v>7.6041248856489746E-2</c:v>
                </c:pt>
                <c:pt idx="200">
                  <c:v>7.6950503834841866E-2</c:v>
                </c:pt>
                <c:pt idx="201">
                  <c:v>7.7045500623624946E-2</c:v>
                </c:pt>
                <c:pt idx="202">
                  <c:v>7.7059071593451073E-2</c:v>
                </c:pt>
                <c:pt idx="203">
                  <c:v>7.7059071593451073E-2</c:v>
                </c:pt>
                <c:pt idx="204">
                  <c:v>7.7160853867147217E-2</c:v>
                </c:pt>
                <c:pt idx="205">
                  <c:v>7.7221923231364897E-2</c:v>
                </c:pt>
                <c:pt idx="206">
                  <c:v>7.7405131324017939E-2</c:v>
                </c:pt>
                <c:pt idx="207">
                  <c:v>7.7520484567540238E-2</c:v>
                </c:pt>
                <c:pt idx="208">
                  <c:v>7.7523877309996769E-2</c:v>
                </c:pt>
                <c:pt idx="209">
                  <c:v>7.7595124901584073E-2</c:v>
                </c:pt>
                <c:pt idx="210">
                  <c:v>7.7595124901584073E-2</c:v>
                </c:pt>
                <c:pt idx="211">
                  <c:v>7.7971719314259752E-2</c:v>
                </c:pt>
                <c:pt idx="212">
                  <c:v>8.1313570633949533E-2</c:v>
                </c:pt>
                <c:pt idx="213">
                  <c:v>8.1788554577864797E-2</c:v>
                </c:pt>
                <c:pt idx="214">
                  <c:v>8.2209254642475499E-2</c:v>
                </c:pt>
                <c:pt idx="215">
                  <c:v>8.2317822401084734E-2</c:v>
                </c:pt>
                <c:pt idx="216">
                  <c:v>8.2965836210283445E-2</c:v>
                </c:pt>
                <c:pt idx="217">
                  <c:v>8.3233862864349945E-2</c:v>
                </c:pt>
                <c:pt idx="218">
                  <c:v>8.6901417459867319E-2</c:v>
                </c:pt>
                <c:pt idx="219">
                  <c:v>8.7769959528740976E-2</c:v>
                </c:pt>
                <c:pt idx="220">
                  <c:v>8.7858170832610966E-2</c:v>
                </c:pt>
                <c:pt idx="221">
                  <c:v>8.8004058758242104E-2</c:v>
                </c:pt>
                <c:pt idx="222">
                  <c:v>8.8567254006027357E-2</c:v>
                </c:pt>
                <c:pt idx="223">
                  <c:v>9.2441765891393551E-2</c:v>
                </c:pt>
                <c:pt idx="224">
                  <c:v>9.3194954716744965E-2</c:v>
                </c:pt>
                <c:pt idx="225">
                  <c:v>9.3439232173615688E-2</c:v>
                </c:pt>
                <c:pt idx="226">
                  <c:v>9.3887074177878699E-2</c:v>
                </c:pt>
                <c:pt idx="227">
                  <c:v>9.8036398202224456E-2</c:v>
                </c:pt>
                <c:pt idx="228">
                  <c:v>9.8887976558815455E-2</c:v>
                </c:pt>
                <c:pt idx="229">
                  <c:v>0.10251821098731093</c:v>
                </c:pt>
                <c:pt idx="230">
                  <c:v>0.10811284329814178</c:v>
                </c:pt>
                <c:pt idx="231">
                  <c:v>0.1082417675114902</c:v>
                </c:pt>
                <c:pt idx="232">
                  <c:v>0.10836051349746903</c:v>
                </c:pt>
                <c:pt idx="233">
                  <c:v>0.10907977489825507</c:v>
                </c:pt>
                <c:pt idx="234">
                  <c:v>0.11296107226853433</c:v>
                </c:pt>
                <c:pt idx="235">
                  <c:v>0.1138092578826688</c:v>
                </c:pt>
                <c:pt idx="236">
                  <c:v>0.11390764741390838</c:v>
                </c:pt>
                <c:pt idx="237">
                  <c:v>0.11451494831362866</c:v>
                </c:pt>
                <c:pt idx="238">
                  <c:v>0.11546491620145924</c:v>
                </c:pt>
                <c:pt idx="239">
                  <c:v>0.11546491620145924</c:v>
                </c:pt>
                <c:pt idx="240">
                  <c:v>0.11546491620145924</c:v>
                </c:pt>
                <c:pt idx="241">
                  <c:v>0.1182944634102118</c:v>
                </c:pt>
                <c:pt idx="242">
                  <c:v>0.11859302474638708</c:v>
                </c:pt>
                <c:pt idx="243">
                  <c:v>0.11883730220325781</c:v>
                </c:pt>
                <c:pt idx="244">
                  <c:v>0.11911211434223737</c:v>
                </c:pt>
                <c:pt idx="245">
                  <c:v>0.1192308603282162</c:v>
                </c:pt>
                <c:pt idx="246">
                  <c:v>0.11934282082928196</c:v>
                </c:pt>
                <c:pt idx="247">
                  <c:v>0.11934282082928196</c:v>
                </c:pt>
                <c:pt idx="248">
                  <c:v>0.12404176913158685</c:v>
                </c:pt>
                <c:pt idx="249">
                  <c:v>0.12435729418004485</c:v>
                </c:pt>
                <c:pt idx="250">
                  <c:v>0.12437425789232756</c:v>
                </c:pt>
                <c:pt idx="251">
                  <c:v>0.12457442969726326</c:v>
                </c:pt>
                <c:pt idx="252">
                  <c:v>0.12457782243971985</c:v>
                </c:pt>
                <c:pt idx="253">
                  <c:v>0.12504941364117858</c:v>
                </c:pt>
                <c:pt idx="254">
                  <c:v>0.12569742745037729</c:v>
                </c:pt>
                <c:pt idx="255">
                  <c:v>0.1293208763939597</c:v>
                </c:pt>
                <c:pt idx="256">
                  <c:v>0.12995531923333228</c:v>
                </c:pt>
                <c:pt idx="257">
                  <c:v>0.13008085070422418</c:v>
                </c:pt>
                <c:pt idx="258">
                  <c:v>0.13008424344668071</c:v>
                </c:pt>
                <c:pt idx="259">
                  <c:v>0.13084761049940172</c:v>
                </c:pt>
                <c:pt idx="260">
                  <c:v>0.13356180446463198</c:v>
                </c:pt>
                <c:pt idx="261">
                  <c:v>0.13401643195380805</c:v>
                </c:pt>
                <c:pt idx="262">
                  <c:v>0.13499693452374747</c:v>
                </c:pt>
                <c:pt idx="263">
                  <c:v>0.13512246599463937</c:v>
                </c:pt>
                <c:pt idx="264">
                  <c:v>0.13547191846766279</c:v>
                </c:pt>
                <c:pt idx="265">
                  <c:v>0.13552959508942389</c:v>
                </c:pt>
                <c:pt idx="266">
                  <c:v>0.13582137094068616</c:v>
                </c:pt>
                <c:pt idx="267">
                  <c:v>0.13636420973373223</c:v>
                </c:pt>
                <c:pt idx="268">
                  <c:v>0.13947196182392088</c:v>
                </c:pt>
                <c:pt idx="269">
                  <c:v>0.13983159252431385</c:v>
                </c:pt>
                <c:pt idx="270">
                  <c:v>0.14002837158679307</c:v>
                </c:pt>
                <c:pt idx="271">
                  <c:v>0.14066281442616566</c:v>
                </c:pt>
                <c:pt idx="272">
                  <c:v>0.14067977813844831</c:v>
                </c:pt>
                <c:pt idx="273">
                  <c:v>0.14073406201775293</c:v>
                </c:pt>
                <c:pt idx="274">
                  <c:v>0.14120904596166825</c:v>
                </c:pt>
                <c:pt idx="275">
                  <c:v>0.14542283209268822</c:v>
                </c:pt>
                <c:pt idx="276">
                  <c:v>0.14629815964647494</c:v>
                </c:pt>
                <c:pt idx="277">
                  <c:v>0.14630155238893153</c:v>
                </c:pt>
                <c:pt idx="278">
                  <c:v>0.1506001570813649</c:v>
                </c:pt>
                <c:pt idx="279">
                  <c:v>0.15167565644008743</c:v>
                </c:pt>
                <c:pt idx="280">
                  <c:v>0.15557391752264935</c:v>
                </c:pt>
                <c:pt idx="281">
                  <c:v>0.15564177237178015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378-4F49-9233-99B99DA9231C}"/>
            </c:ext>
          </c:extLst>
        </c:ser>
        <c:ser>
          <c:idx val="8"/>
          <c:order val="8"/>
          <c:tx>
            <c:strRef>
              <c:f>Active!$P$20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Active!$V$2:$V$34</c:f>
              <c:numCache>
                <c:formatCode>General</c:formatCode>
                <c:ptCount val="33"/>
                <c:pt idx="0">
                  <c:v>-30000</c:v>
                </c:pt>
                <c:pt idx="1">
                  <c:v>-25000</c:v>
                </c:pt>
                <c:pt idx="2">
                  <c:v>-20000</c:v>
                </c:pt>
                <c:pt idx="3">
                  <c:v>-15000</c:v>
                </c:pt>
                <c:pt idx="4">
                  <c:v>-10000</c:v>
                </c:pt>
                <c:pt idx="5">
                  <c:v>-5000</c:v>
                </c:pt>
                <c:pt idx="6">
                  <c:v>0</c:v>
                </c:pt>
                <c:pt idx="7">
                  <c:v>5000</c:v>
                </c:pt>
                <c:pt idx="8">
                  <c:v>10000</c:v>
                </c:pt>
                <c:pt idx="9">
                  <c:v>15000</c:v>
                </c:pt>
                <c:pt idx="10">
                  <c:v>20000</c:v>
                </c:pt>
                <c:pt idx="11">
                  <c:v>25000</c:v>
                </c:pt>
                <c:pt idx="12">
                  <c:v>30000</c:v>
                </c:pt>
                <c:pt idx="13">
                  <c:v>35000</c:v>
                </c:pt>
                <c:pt idx="14">
                  <c:v>40000</c:v>
                </c:pt>
                <c:pt idx="15">
                  <c:v>45000</c:v>
                </c:pt>
                <c:pt idx="16">
                  <c:v>50000</c:v>
                </c:pt>
                <c:pt idx="17">
                  <c:v>55000</c:v>
                </c:pt>
                <c:pt idx="18">
                  <c:v>60000</c:v>
                </c:pt>
              </c:numCache>
            </c:numRef>
          </c:xVal>
          <c:yVal>
            <c:numRef>
              <c:f>Active!$W$2:$W$34</c:f>
              <c:numCache>
                <c:formatCode>0.00E+00</c:formatCode>
                <c:ptCount val="33"/>
                <c:pt idx="0">
                  <c:v>5.0847762982001429E-2</c:v>
                </c:pt>
                <c:pt idx="1">
                  <c:v>3.3395336823399617E-2</c:v>
                </c:pt>
                <c:pt idx="2">
                  <c:v>1.9198505680277693E-2</c:v>
                </c:pt>
                <c:pt idx="3">
                  <c:v>8.2572695526356432E-3</c:v>
                </c:pt>
                <c:pt idx="4">
                  <c:v>5.7162844047347217E-4</c:v>
                </c:pt>
                <c:pt idx="5">
                  <c:v>-3.8584176562088185E-3</c:v>
                </c:pt>
                <c:pt idx="6">
                  <c:v>-5.0328687374112304E-3</c:v>
                </c:pt>
                <c:pt idx="7">
                  <c:v>-2.9517248031337628E-3</c:v>
                </c:pt>
                <c:pt idx="8">
                  <c:v>2.3850141466235835E-3</c:v>
                </c:pt>
                <c:pt idx="9">
                  <c:v>1.0977348111860807E-2</c:v>
                </c:pt>
                <c:pt idx="10">
                  <c:v>2.2825277092577912E-2</c:v>
                </c:pt>
                <c:pt idx="11">
                  <c:v>3.7928801088774895E-2</c:v>
                </c:pt>
                <c:pt idx="12">
                  <c:v>5.6287920100451756E-2</c:v>
                </c:pt>
                <c:pt idx="13">
                  <c:v>7.7902634127608492E-2</c:v>
                </c:pt>
                <c:pt idx="14">
                  <c:v>0.10277294317024513</c:v>
                </c:pt>
                <c:pt idx="15">
                  <c:v>0.13089884722836159</c:v>
                </c:pt>
                <c:pt idx="16">
                  <c:v>0.16228034630195801</c:v>
                </c:pt>
                <c:pt idx="17">
                  <c:v>0.19691744039103426</c:v>
                </c:pt>
                <c:pt idx="18">
                  <c:v>0.23481012949559038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378-4F49-9233-99B99DA92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424456"/>
        <c:axId val="1"/>
      </c:scatterChart>
      <c:valAx>
        <c:axId val="793424456"/>
        <c:scaling>
          <c:orientation val="minMax"/>
          <c:max val="50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532637224694735"/>
              <c:y val="0.860182370820668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09782608695652E-2"/>
              <c:y val="0.361702127659574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424456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489144699303892"/>
          <c:y val="0.92097264437689974"/>
          <c:w val="0.63451129750085589"/>
          <c:h val="6.079027355623101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4a.  DK Cyg -- [37999.5838, 0.47069055]</a:t>
            </a:r>
          </a:p>
        </c:rich>
      </c:tx>
      <c:layout>
        <c:manualLayout>
          <c:xMode val="edge"/>
          <c:yMode val="edge"/>
          <c:x val="0.24353448275862069"/>
          <c:y val="3.636363636363636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6896551724138"/>
          <c:y val="0.14909090909090908"/>
          <c:w val="0.82758620689655171"/>
          <c:h val="0.69818181818181824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Active!$G$20</c:f>
              <c:strCache>
                <c:ptCount val="1"/>
                <c:pt idx="0">
                  <c:v>O-C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Active!$F$21:$F$1236</c:f>
              <c:numCache>
                <c:formatCode>General</c:formatCode>
                <c:ptCount val="1216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  <c:pt idx="280">
                  <c:v>47798</c:v>
                </c:pt>
                <c:pt idx="281">
                  <c:v>47808</c:v>
                </c:pt>
              </c:numCache>
            </c:numRef>
          </c:xVal>
          <c:yVal>
            <c:numRef>
              <c:f>Active!$G$21:$G$1236</c:f>
              <c:numCache>
                <c:formatCode>General</c:formatCode>
                <c:ptCount val="1216"/>
                <c:pt idx="0">
                  <c:v>3.8990400000329828E-2</c:v>
                </c:pt>
                <c:pt idx="1">
                  <c:v>3.8124400001834147E-2</c:v>
                </c:pt>
                <c:pt idx="2">
                  <c:v>3.5003950000827899E-2</c:v>
                </c:pt>
                <c:pt idx="4">
                  <c:v>2.9897299998992821E-2</c:v>
                </c:pt>
                <c:pt idx="5">
                  <c:v>1.9314450000820216E-2</c:v>
                </c:pt>
                <c:pt idx="6">
                  <c:v>1.3349050001124851E-2</c:v>
                </c:pt>
                <c:pt idx="7">
                  <c:v>1.109517499935464E-2</c:v>
                </c:pt>
                <c:pt idx="8">
                  <c:v>-1.1148199999297503E-2</c:v>
                </c:pt>
                <c:pt idx="9">
                  <c:v>-4.1482000015093945E-3</c:v>
                </c:pt>
                <c:pt idx="10">
                  <c:v>2.8944000005139969E-3</c:v>
                </c:pt>
                <c:pt idx="11">
                  <c:v>-1.9173999971826561E-3</c:v>
                </c:pt>
                <c:pt idx="12">
                  <c:v>-6.8000500032212585E-3</c:v>
                </c:pt>
                <c:pt idx="13">
                  <c:v>-2.9619999986607581E-4</c:v>
                </c:pt>
                <c:pt idx="14">
                  <c:v>2.7037999971071258E-3</c:v>
                </c:pt>
                <c:pt idx="15">
                  <c:v>7.0694000023650005E-3</c:v>
                </c:pt>
                <c:pt idx="16">
                  <c:v>5.2076499996474013E-3</c:v>
                </c:pt>
                <c:pt idx="17">
                  <c:v>5.1371500012464821E-3</c:v>
                </c:pt>
                <c:pt idx="18">
                  <c:v>3.7494999560294673E-4</c:v>
                </c:pt>
                <c:pt idx="19">
                  <c:v>5.9388500012573786E-3</c:v>
                </c:pt>
                <c:pt idx="20">
                  <c:v>1.4199500001268461E-2</c:v>
                </c:pt>
                <c:pt idx="21">
                  <c:v>-3.7776500030304305E-3</c:v>
                </c:pt>
                <c:pt idx="22">
                  <c:v>9.3396999945980497E-3</c:v>
                </c:pt>
                <c:pt idx="23">
                  <c:v>5.502749998413492E-3</c:v>
                </c:pt>
                <c:pt idx="24">
                  <c:v>1.6483500003232621E-3</c:v>
                </c:pt>
                <c:pt idx="25">
                  <c:v>1.6704000008758157E-3</c:v>
                </c:pt>
                <c:pt idx="26">
                  <c:v>-1.3475000014295802E-4</c:v>
                </c:pt>
                <c:pt idx="27">
                  <c:v>-6.158499963930808E-4</c:v>
                </c:pt>
                <c:pt idx="28">
                  <c:v>-3.9455000660382211E-4</c:v>
                </c:pt>
                <c:pt idx="29">
                  <c:v>2.4849999972502701E-3</c:v>
                </c:pt>
                <c:pt idx="30">
                  <c:v>1.0355499980505556E-3</c:v>
                </c:pt>
                <c:pt idx="31">
                  <c:v>-1.234324999677483E-2</c:v>
                </c:pt>
                <c:pt idx="32">
                  <c:v>1.6967500414466485E-4</c:v>
                </c:pt>
                <c:pt idx="33">
                  <c:v>0</c:v>
                </c:pt>
                <c:pt idx="34">
                  <c:v>5.1890000031562522E-4</c:v>
                </c:pt>
                <c:pt idx="35">
                  <c:v>-3.385349999734899E-2</c:v>
                </c:pt>
                <c:pt idx="36">
                  <c:v>6.4094500048668124E-3</c:v>
                </c:pt>
                <c:pt idx="37">
                  <c:v>8.0059999963850714E-3</c:v>
                </c:pt>
                <c:pt idx="38">
                  <c:v>1.6005999998014886E-2</c:v>
                </c:pt>
                <c:pt idx="39">
                  <c:v>-1.5558125000097789E-2</c:v>
                </c:pt>
                <c:pt idx="40">
                  <c:v>-3.22914999560453E-3</c:v>
                </c:pt>
                <c:pt idx="41">
                  <c:v>9.1488499965635128E-3</c:v>
                </c:pt>
                <c:pt idx="42">
                  <c:v>7.0316500059561804E-3</c:v>
                </c:pt>
                <c:pt idx="43">
                  <c:v>-1.2528150000434835E-2</c:v>
                </c:pt>
                <c:pt idx="44">
                  <c:v>-6.9890499944449402E-3</c:v>
                </c:pt>
                <c:pt idx="45">
                  <c:v>5.3339500009315088E-3</c:v>
                </c:pt>
                <c:pt idx="46">
                  <c:v>-8.6408999995910563E-3</c:v>
                </c:pt>
                <c:pt idx="47">
                  <c:v>1.0845150005479809E-2</c:v>
                </c:pt>
                <c:pt idx="48">
                  <c:v>1.5486899996176362E-2</c:v>
                </c:pt>
                <c:pt idx="49">
                  <c:v>2.2459999963757582E-3</c:v>
                </c:pt>
                <c:pt idx="50">
                  <c:v>5.1154500033590011E-3</c:v>
                </c:pt>
                <c:pt idx="51">
                  <c:v>-7.5615499954437837E-3</c:v>
                </c:pt>
                <c:pt idx="52">
                  <c:v>6.0979999980190769E-3</c:v>
                </c:pt>
                <c:pt idx="53">
                  <c:v>7.1177499994519167E-3</c:v>
                </c:pt>
                <c:pt idx="54">
                  <c:v>1.2121674997615628E-2</c:v>
                </c:pt>
                <c:pt idx="55">
                  <c:v>6.5607500000623986E-3</c:v>
                </c:pt>
                <c:pt idx="56">
                  <c:v>1.4597150002373382E-2</c:v>
                </c:pt>
                <c:pt idx="57">
                  <c:v>2.520450005249586E-3</c:v>
                </c:pt>
                <c:pt idx="58">
                  <c:v>-2.0558500036713667E-3</c:v>
                </c:pt>
                <c:pt idx="59">
                  <c:v>-1.0342450004827697E-2</c:v>
                </c:pt>
                <c:pt idx="60">
                  <c:v>1.3168975005100947E-2</c:v>
                </c:pt>
                <c:pt idx="61">
                  <c:v>1.1299300000246149E-2</c:v>
                </c:pt>
                <c:pt idx="62">
                  <c:v>1.0309174998837989E-2</c:v>
                </c:pt>
                <c:pt idx="63">
                  <c:v>1.1963899996771943E-2</c:v>
                </c:pt>
                <c:pt idx="64">
                  <c:v>1.0950924995995592E-2</c:v>
                </c:pt>
                <c:pt idx="65">
                  <c:v>1.1602549995586742E-2</c:v>
                </c:pt>
                <c:pt idx="66">
                  <c:v>6.6680000018095598E-3</c:v>
                </c:pt>
                <c:pt idx="67">
                  <c:v>2.3995824994926807E-2</c:v>
                </c:pt>
                <c:pt idx="68">
                  <c:v>6.1261499940883368E-3</c:v>
                </c:pt>
                <c:pt idx="69">
                  <c:v>-3.2871000003069639E-3</c:v>
                </c:pt>
                <c:pt idx="70">
                  <c:v>1.3980325005832128E-2</c:v>
                </c:pt>
                <c:pt idx="71">
                  <c:v>1.1563500011106953E-3</c:v>
                </c:pt>
                <c:pt idx="72">
                  <c:v>1.9417000003159046E-2</c:v>
                </c:pt>
                <c:pt idx="73">
                  <c:v>3.0833249984425493E-3</c:v>
                </c:pt>
                <c:pt idx="74">
                  <c:v>3.7022250035079196E-3</c:v>
                </c:pt>
                <c:pt idx="75">
                  <c:v>1.650547499593813E-2</c:v>
                </c:pt>
                <c:pt idx="76">
                  <c:v>1.8016900001384784E-2</c:v>
                </c:pt>
                <c:pt idx="77">
                  <c:v>3.5823250000248663E-2</c:v>
                </c:pt>
                <c:pt idx="78">
                  <c:v>2.4366599995119032E-2</c:v>
                </c:pt>
                <c:pt idx="79">
                  <c:v>2.2101299997302704E-2</c:v>
                </c:pt>
                <c:pt idx="80">
                  <c:v>2.2056024994526524E-2</c:v>
                </c:pt>
                <c:pt idx="81">
                  <c:v>2.4412724997091573E-2</c:v>
                </c:pt>
                <c:pt idx="82">
                  <c:v>2.2131625002657529E-2</c:v>
                </c:pt>
                <c:pt idx="83">
                  <c:v>2.2086350007157307E-2</c:v>
                </c:pt>
                <c:pt idx="84">
                  <c:v>3.3739499922376126E-3</c:v>
                </c:pt>
                <c:pt idx="85">
                  <c:v>2.233295000041835E-2</c:v>
                </c:pt>
                <c:pt idx="86">
                  <c:v>1.5819699998246506E-2</c:v>
                </c:pt>
                <c:pt idx="87">
                  <c:v>3.6052799994649831E-2</c:v>
                </c:pt>
                <c:pt idx="88">
                  <c:v>2.3526850003690924E-2</c:v>
                </c:pt>
                <c:pt idx="89">
                  <c:v>2.4226850000559352E-2</c:v>
                </c:pt>
                <c:pt idx="90">
                  <c:v>2.5669449998531491E-2</c:v>
                </c:pt>
                <c:pt idx="91">
                  <c:v>2.5869450000755023E-2</c:v>
                </c:pt>
                <c:pt idx="92">
                  <c:v>3.2734050000726711E-2</c:v>
                </c:pt>
                <c:pt idx="93">
                  <c:v>2.9947049995826092E-2</c:v>
                </c:pt>
                <c:pt idx="94">
                  <c:v>2.8601774996786844E-2</c:v>
                </c:pt>
                <c:pt idx="95">
                  <c:v>2.8649774998484645E-2</c:v>
                </c:pt>
                <c:pt idx="96">
                  <c:v>2.8849775000708178E-2</c:v>
                </c:pt>
                <c:pt idx="97">
                  <c:v>2.8991525003220886E-2</c:v>
                </c:pt>
                <c:pt idx="98">
                  <c:v>2.9001825001614634E-2</c:v>
                </c:pt>
                <c:pt idx="99">
                  <c:v>2.8405774995917454E-2</c:v>
                </c:pt>
                <c:pt idx="100">
                  <c:v>3.0264449997048359E-2</c:v>
                </c:pt>
                <c:pt idx="101">
                  <c:v>3.013144999567885E-2</c:v>
                </c:pt>
                <c:pt idx="102">
                  <c:v>2.7720049998606555E-2</c:v>
                </c:pt>
                <c:pt idx="103">
                  <c:v>2.7612575002422091E-2</c:v>
                </c:pt>
                <c:pt idx="104">
                  <c:v>2.9612575002829544E-2</c:v>
                </c:pt>
                <c:pt idx="105">
                  <c:v>2.7956024998275097E-2</c:v>
                </c:pt>
                <c:pt idx="106">
                  <c:v>2.9856025001208764E-2</c:v>
                </c:pt>
                <c:pt idx="107">
                  <c:v>3.2671300003130455E-2</c:v>
                </c:pt>
                <c:pt idx="108">
                  <c:v>4.3159599998034537E-2</c:v>
                </c:pt>
                <c:pt idx="109">
                  <c:v>6.0025949998816941E-2</c:v>
                </c:pt>
                <c:pt idx="110">
                  <c:v>4.6930650001741014E-2</c:v>
                </c:pt>
                <c:pt idx="111">
                  <c:v>5.1113449997501448E-2</c:v>
                </c:pt>
                <c:pt idx="112">
                  <c:v>3.5951249999925494E-2</c:v>
                </c:pt>
                <c:pt idx="113">
                  <c:v>3.6151250002149027E-2</c:v>
                </c:pt>
                <c:pt idx="114">
                  <c:v>3.6451250001846347E-2</c:v>
                </c:pt>
                <c:pt idx="115">
                  <c:v>3.7292900000466034E-2</c:v>
                </c:pt>
                <c:pt idx="116">
                  <c:v>4.1200949999620207E-2</c:v>
                </c:pt>
                <c:pt idx="117">
                  <c:v>4.0703350001422223E-2</c:v>
                </c:pt>
                <c:pt idx="118">
                  <c:v>3.4030900002107956E-2</c:v>
                </c:pt>
                <c:pt idx="119">
                  <c:v>5.2288449995103292E-2</c:v>
                </c:pt>
                <c:pt idx="120">
                  <c:v>3.3112999997683801E-2</c:v>
                </c:pt>
                <c:pt idx="121">
                  <c:v>4.4138149998616427E-2</c:v>
                </c:pt>
                <c:pt idx="122">
                  <c:v>4.2209000006550923E-2</c:v>
                </c:pt>
                <c:pt idx="123">
                  <c:v>5.3027350004413165E-2</c:v>
                </c:pt>
                <c:pt idx="124">
                  <c:v>3.5731449999730103E-2</c:v>
                </c:pt>
                <c:pt idx="125">
                  <c:v>4.4543600000906736E-2</c:v>
                </c:pt>
                <c:pt idx="126">
                  <c:v>4.8325699994165916E-2</c:v>
                </c:pt>
                <c:pt idx="127">
                  <c:v>5.0419836239598226E-2</c:v>
                </c:pt>
                <c:pt idx="128">
                  <c:v>4.8553399996308144E-2</c:v>
                </c:pt>
                <c:pt idx="129">
                  <c:v>3.642039999976987E-2</c:v>
                </c:pt>
                <c:pt idx="130">
                  <c:v>5.5781949995434843E-2</c:v>
                </c:pt>
                <c:pt idx="131">
                  <c:v>5.5755574998329394E-2</c:v>
                </c:pt>
                <c:pt idx="132">
                  <c:v>5.6093375002092216E-2</c:v>
                </c:pt>
                <c:pt idx="133">
                  <c:v>5.5169400002341717E-2</c:v>
                </c:pt>
                <c:pt idx="134">
                  <c:v>5.5213700004969724E-2</c:v>
                </c:pt>
                <c:pt idx="135">
                  <c:v>5.5574350000824779E-2</c:v>
                </c:pt>
                <c:pt idx="136">
                  <c:v>5.4622049996396527E-2</c:v>
                </c:pt>
                <c:pt idx="137">
                  <c:v>5.6454350000421982E-2</c:v>
                </c:pt>
                <c:pt idx="138">
                  <c:v>5.7160100004693959E-2</c:v>
                </c:pt>
                <c:pt idx="139">
                  <c:v>5.5971850000787526E-2</c:v>
                </c:pt>
                <c:pt idx="140">
                  <c:v>5.9321075001207646E-2</c:v>
                </c:pt>
                <c:pt idx="141">
                  <c:v>5.8236450000549667E-2</c:v>
                </c:pt>
                <c:pt idx="142">
                  <c:v>5.8155350001470651E-2</c:v>
                </c:pt>
                <c:pt idx="143">
                  <c:v>5.7793149993813131E-2</c:v>
                </c:pt>
                <c:pt idx="144">
                  <c:v>5.7304574998852331E-2</c:v>
                </c:pt>
                <c:pt idx="145">
                  <c:v>6.1482049997721333E-2</c:v>
                </c:pt>
                <c:pt idx="146">
                  <c:v>6.3422400002309587E-2</c:v>
                </c:pt>
                <c:pt idx="147">
                  <c:v>6.2692925006558653E-2</c:v>
                </c:pt>
                <c:pt idx="148">
                  <c:v>5.9815074993821327E-2</c:v>
                </c:pt>
                <c:pt idx="149">
                  <c:v>6.1007600001175888E-2</c:v>
                </c:pt>
                <c:pt idx="150">
                  <c:v>6.0415100000682287E-2</c:v>
                </c:pt>
                <c:pt idx="151">
                  <c:v>6.4271450006344821E-2</c:v>
                </c:pt>
                <c:pt idx="152">
                  <c:v>6.5170400004717521E-2</c:v>
                </c:pt>
                <c:pt idx="153">
                  <c:v>6.499607500154525E-2</c:v>
                </c:pt>
                <c:pt idx="154">
                  <c:v>6.2776400001894217E-2</c:v>
                </c:pt>
                <c:pt idx="155">
                  <c:v>6.4726399999926798E-2</c:v>
                </c:pt>
                <c:pt idx="156">
                  <c:v>6.2245300003269222E-2</c:v>
                </c:pt>
                <c:pt idx="157">
                  <c:v>6.7559125003754161E-2</c:v>
                </c:pt>
                <c:pt idx="158">
                  <c:v>6.5778024996689055E-2</c:v>
                </c:pt>
                <c:pt idx="159">
                  <c:v>6.4432749997649807E-2</c:v>
                </c:pt>
                <c:pt idx="160">
                  <c:v>6.6588749999937136E-2</c:v>
                </c:pt>
                <c:pt idx="161">
                  <c:v>6.4907650004897732E-2</c:v>
                </c:pt>
                <c:pt idx="162">
                  <c:v>6.292895000660792E-2</c:v>
                </c:pt>
                <c:pt idx="163">
                  <c:v>6.8692599998030346E-2</c:v>
                </c:pt>
                <c:pt idx="164">
                  <c:v>6.8732599997019861E-2</c:v>
                </c:pt>
                <c:pt idx="165">
                  <c:v>6.6800500004319474E-2</c:v>
                </c:pt>
                <c:pt idx="166">
                  <c:v>6.8335199997818563E-2</c:v>
                </c:pt>
                <c:pt idx="167">
                  <c:v>6.8665524995594751E-2</c:v>
                </c:pt>
                <c:pt idx="168">
                  <c:v>6.7914749997726176E-2</c:v>
                </c:pt>
                <c:pt idx="169">
                  <c:v>6.9494299998041242E-2</c:v>
                </c:pt>
                <c:pt idx="170">
                  <c:v>7.0357350006815977E-2</c:v>
                </c:pt>
                <c:pt idx="171">
                  <c:v>7.1470750001026317E-2</c:v>
                </c:pt>
                <c:pt idx="172">
                  <c:v>7.0378849995904602E-2</c:v>
                </c:pt>
                <c:pt idx="173">
                  <c:v>7.2028799993859138E-2</c:v>
                </c:pt>
                <c:pt idx="174">
                  <c:v>7.2831600002245978E-2</c:v>
                </c:pt>
                <c:pt idx="175">
                  <c:v>7.1941999995033257E-2</c:v>
                </c:pt>
                <c:pt idx="176">
                  <c:v>7.3848799998813774E-2</c:v>
                </c:pt>
                <c:pt idx="177">
                  <c:v>6.8326799999340437E-2</c:v>
                </c:pt>
                <c:pt idx="178">
                  <c:v>7.3684150003828108E-2</c:v>
                </c:pt>
                <c:pt idx="179">
                  <c:v>7.4596799997380003E-2</c:v>
                </c:pt>
                <c:pt idx="180">
                  <c:v>7.5703149996115826E-2</c:v>
                </c:pt>
                <c:pt idx="181">
                  <c:v>7.4300399995991029E-2</c:v>
                </c:pt>
                <c:pt idx="182">
                  <c:v>7.4400399993464816E-2</c:v>
                </c:pt>
                <c:pt idx="183">
                  <c:v>7.4400399993464816E-2</c:v>
                </c:pt>
                <c:pt idx="184">
                  <c:v>7.5359949994890485E-2</c:v>
                </c:pt>
                <c:pt idx="185">
                  <c:v>7.6372550000087358E-2</c:v>
                </c:pt>
                <c:pt idx="186">
                  <c:v>7.6818249995994847E-2</c:v>
                </c:pt>
                <c:pt idx="187">
                  <c:v>7.584109999879729E-2</c:v>
                </c:pt>
                <c:pt idx="188">
                  <c:v>7.6978900004178286E-2</c:v>
                </c:pt>
                <c:pt idx="189">
                  <c:v>7.9861700003675651E-2</c:v>
                </c:pt>
                <c:pt idx="190">
                  <c:v>8.0042550005600788E-2</c:v>
                </c:pt>
                <c:pt idx="191">
                  <c:v>8.1161449998035096E-2</c:v>
                </c:pt>
                <c:pt idx="192">
                  <c:v>7.8940999999758787E-2</c:v>
                </c:pt>
                <c:pt idx="193">
                  <c:v>8.1626899998809677E-2</c:v>
                </c:pt>
                <c:pt idx="194">
                  <c:v>7.8881624998757616E-2</c:v>
                </c:pt>
                <c:pt idx="195">
                  <c:v>8.1198749998293351E-2</c:v>
                </c:pt>
                <c:pt idx="196">
                  <c:v>8.1798749997687992E-2</c:v>
                </c:pt>
                <c:pt idx="197">
                  <c:v>8.2611999998334795E-2</c:v>
                </c:pt>
                <c:pt idx="198">
                  <c:v>7.9589399996621069E-2</c:v>
                </c:pt>
                <c:pt idx="199">
                  <c:v>8.4527649996744003E-2</c:v>
                </c:pt>
                <c:pt idx="200">
                  <c:v>7.879395000054501E-2</c:v>
                </c:pt>
                <c:pt idx="201">
                  <c:v>8.2926250004675239E-2</c:v>
                </c:pt>
                <c:pt idx="202">
                  <c:v>8.2625149996601976E-2</c:v>
                </c:pt>
                <c:pt idx="203">
                  <c:v>8.3225149995996617E-2</c:v>
                </c:pt>
                <c:pt idx="204">
                  <c:v>8.4286899997096043E-2</c:v>
                </c:pt>
                <c:pt idx="205">
                  <c:v>8.3371949993306771E-2</c:v>
                </c:pt>
                <c:pt idx="206">
                  <c:v>8.2727100001648068E-2</c:v>
                </c:pt>
                <c:pt idx="207">
                  <c:v>8.5087750005186535E-2</c:v>
                </c:pt>
                <c:pt idx="208">
                  <c:v>8.7842474997160025E-2</c:v>
                </c:pt>
                <c:pt idx="209">
                  <c:v>7.9491700002108701E-2</c:v>
                </c:pt>
                <c:pt idx="210">
                  <c:v>8.2691700001305435E-2</c:v>
                </c:pt>
                <c:pt idx="211">
                  <c:v>8.1766174997028429E-2</c:v>
                </c:pt>
                <c:pt idx="212">
                  <c:v>8.5470300000451971E-2</c:v>
                </c:pt>
                <c:pt idx="213">
                  <c:v>8.4911800004192628E-2</c:v>
                </c:pt>
                <c:pt idx="214">
                  <c:v>8.5217699997883756E-2</c:v>
                </c:pt>
                <c:pt idx="215">
                  <c:v>8.8168900001619477E-2</c:v>
                </c:pt>
                <c:pt idx="216">
                  <c:v>9.0321374998893589E-2</c:v>
                </c:pt>
                <c:pt idx="217">
                  <c:v>9.1644650005036965E-2</c:v>
                </c:pt>
                <c:pt idx="218">
                  <c:v>9.2202375002671033E-2</c:v>
                </c:pt>
                <c:pt idx="219">
                  <c:v>9.3041975007508881E-2</c:v>
                </c:pt>
                <c:pt idx="220">
                  <c:v>9.5274824998341501E-2</c:v>
                </c:pt>
                <c:pt idx="221">
                  <c:v>9.3188000006193761E-2</c:v>
                </c:pt>
                <c:pt idx="222">
                  <c:v>9.1972349997377023E-2</c:v>
                </c:pt>
                <c:pt idx="223">
                  <c:v>9.4208299997262657E-2</c:v>
                </c:pt>
                <c:pt idx="224">
                  <c:v>9.5917250000638887E-2</c:v>
                </c:pt>
                <c:pt idx="225">
                  <c:v>9.6457450003072154E-2</c:v>
                </c:pt>
                <c:pt idx="226">
                  <c:v>9.6481150001636706E-2</c:v>
                </c:pt>
                <c:pt idx="227">
                  <c:v>9.970982500090031E-2</c:v>
                </c:pt>
                <c:pt idx="228">
                  <c:v>0.10264579999784473</c:v>
                </c:pt>
                <c:pt idx="229">
                  <c:v>0.10410155000136001</c:v>
                </c:pt>
                <c:pt idx="230">
                  <c:v>0.10654307500226423</c:v>
                </c:pt>
                <c:pt idx="231">
                  <c:v>0.10650262488343287</c:v>
                </c:pt>
                <c:pt idx="232">
                  <c:v>0.10913799999980256</c:v>
                </c:pt>
                <c:pt idx="233">
                  <c:v>0.11173969999799738</c:v>
                </c:pt>
                <c:pt idx="234">
                  <c:v>0.11554509999405127</c:v>
                </c:pt>
                <c:pt idx="235">
                  <c:v>0.11542635000660084</c:v>
                </c:pt>
                <c:pt idx="236">
                  <c:v>0.11551337499258807</c:v>
                </c:pt>
                <c:pt idx="237">
                  <c:v>0.11330915000144159</c:v>
                </c:pt>
                <c:pt idx="238">
                  <c:v>0.11493214999791235</c:v>
                </c:pt>
                <c:pt idx="239">
                  <c:v>0.11513215000013588</c:v>
                </c:pt>
                <c:pt idx="240">
                  <c:v>0.11523214999760967</c:v>
                </c:pt>
                <c:pt idx="241">
                  <c:v>0.11747279999690363</c:v>
                </c:pt>
                <c:pt idx="242">
                  <c:v>0.11657860000559594</c:v>
                </c:pt>
                <c:pt idx="243">
                  <c:v>0.11592879999807337</c:v>
                </c:pt>
                <c:pt idx="244">
                  <c:v>0.11786152500280878</c:v>
                </c:pt>
                <c:pt idx="245">
                  <c:v>0.11897689999750583</c:v>
                </c:pt>
                <c:pt idx="246">
                  <c:v>0.11812282504979521</c:v>
                </c:pt>
                <c:pt idx="247">
                  <c:v>0.11880282510537654</c:v>
                </c:pt>
                <c:pt idx="248">
                  <c:v>0.12430694999784464</c:v>
                </c:pt>
                <c:pt idx="249">
                  <c:v>0.12510637500236044</c:v>
                </c:pt>
                <c:pt idx="250">
                  <c:v>0.12483999999676598</c:v>
                </c:pt>
                <c:pt idx="251">
                  <c:v>0.12586877500143601</c:v>
                </c:pt>
                <c:pt idx="252">
                  <c:v>0.126623500000278</c:v>
                </c:pt>
                <c:pt idx="253">
                  <c:v>0.12703027500538155</c:v>
                </c:pt>
                <c:pt idx="254">
                  <c:v>0.12526274999981979</c:v>
                </c:pt>
                <c:pt idx="255">
                  <c:v>0.13002905000030296</c:v>
                </c:pt>
                <c:pt idx="256">
                  <c:v>0.12876262499776203</c:v>
                </c:pt>
                <c:pt idx="257">
                  <c:v>0.12968745000398485</c:v>
                </c:pt>
                <c:pt idx="258">
                  <c:v>0.12834217499766964</c:v>
                </c:pt>
                <c:pt idx="259">
                  <c:v>0.12975529999675928</c:v>
                </c:pt>
                <c:pt idx="260">
                  <c:v>0.13223529999959283</c:v>
                </c:pt>
                <c:pt idx="262">
                  <c:v>0.13368397500016727</c:v>
                </c:pt>
                <c:pt idx="263">
                  <c:v>0.13230880000628531</c:v>
                </c:pt>
                <c:pt idx="264">
                  <c:v>0.13704547499946784</c:v>
                </c:pt>
                <c:pt idx="265">
                  <c:v>0.13607580000098096</c:v>
                </c:pt>
                <c:pt idx="266">
                  <c:v>0.13728214999719057</c:v>
                </c:pt>
                <c:pt idx="267">
                  <c:v>0.1415381500046351</c:v>
                </c:pt>
                <c:pt idx="268">
                  <c:v>0.14036625000153435</c:v>
                </c:pt>
                <c:pt idx="269">
                  <c:v>0.14036709999345476</c:v>
                </c:pt>
                <c:pt idx="270">
                  <c:v>0.14014115000463789</c:v>
                </c:pt>
                <c:pt idx="271">
                  <c:v>0.14007472499361029</c:v>
                </c:pt>
                <c:pt idx="272">
                  <c:v>0.13934835000691237</c:v>
                </c:pt>
                <c:pt idx="273">
                  <c:v>0.13992394999513635</c:v>
                </c:pt>
                <c:pt idx="274">
                  <c:v>0.13888544999645092</c:v>
                </c:pt>
                <c:pt idx="275">
                  <c:v>0.14385389999370091</c:v>
                </c:pt>
                <c:pt idx="276">
                  <c:v>0.1460729500031448</c:v>
                </c:pt>
                <c:pt idx="277">
                  <c:v>0.1461276749978424</c:v>
                </c:pt>
                <c:pt idx="278">
                  <c:v>0.15056425000511808</c:v>
                </c:pt>
                <c:pt idx="279">
                  <c:v>0.15421207500185119</c:v>
                </c:pt>
                <c:pt idx="280">
                  <c:v>0.15499109999655047</c:v>
                </c:pt>
                <c:pt idx="281">
                  <c:v>0.15705560000060359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4A-49EE-BD98-C8963B50F5B1}"/>
            </c:ext>
          </c:extLst>
        </c:ser>
        <c:ser>
          <c:idx val="8"/>
          <c:order val="1"/>
          <c:tx>
            <c:strRef>
              <c:f>Active!$W$1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Active!$V$2:$V$39</c:f>
              <c:numCache>
                <c:formatCode>General</c:formatCode>
                <c:ptCount val="38"/>
                <c:pt idx="0">
                  <c:v>-30000</c:v>
                </c:pt>
                <c:pt idx="1">
                  <c:v>-25000</c:v>
                </c:pt>
                <c:pt idx="2">
                  <c:v>-20000</c:v>
                </c:pt>
                <c:pt idx="3">
                  <c:v>-15000</c:v>
                </c:pt>
                <c:pt idx="4">
                  <c:v>-10000</c:v>
                </c:pt>
                <c:pt idx="5">
                  <c:v>-5000</c:v>
                </c:pt>
                <c:pt idx="6">
                  <c:v>0</c:v>
                </c:pt>
                <c:pt idx="7">
                  <c:v>5000</c:v>
                </c:pt>
                <c:pt idx="8">
                  <c:v>10000</c:v>
                </c:pt>
                <c:pt idx="9">
                  <c:v>15000</c:v>
                </c:pt>
                <c:pt idx="10">
                  <c:v>20000</c:v>
                </c:pt>
                <c:pt idx="11">
                  <c:v>25000</c:v>
                </c:pt>
                <c:pt idx="12">
                  <c:v>30000</c:v>
                </c:pt>
                <c:pt idx="13">
                  <c:v>35000</c:v>
                </c:pt>
                <c:pt idx="14">
                  <c:v>40000</c:v>
                </c:pt>
                <c:pt idx="15">
                  <c:v>45000</c:v>
                </c:pt>
                <c:pt idx="16">
                  <c:v>50000</c:v>
                </c:pt>
                <c:pt idx="17">
                  <c:v>55000</c:v>
                </c:pt>
                <c:pt idx="18">
                  <c:v>60000</c:v>
                </c:pt>
              </c:numCache>
            </c:numRef>
          </c:xVal>
          <c:yVal>
            <c:numRef>
              <c:f>Active!$W$2:$W$39</c:f>
              <c:numCache>
                <c:formatCode>0.00E+00</c:formatCode>
                <c:ptCount val="38"/>
                <c:pt idx="0">
                  <c:v>5.0847762982001429E-2</c:v>
                </c:pt>
                <c:pt idx="1">
                  <c:v>3.3395336823399617E-2</c:v>
                </c:pt>
                <c:pt idx="2">
                  <c:v>1.9198505680277693E-2</c:v>
                </c:pt>
                <c:pt idx="3">
                  <c:v>8.2572695526356432E-3</c:v>
                </c:pt>
                <c:pt idx="4">
                  <c:v>5.7162844047347217E-4</c:v>
                </c:pt>
                <c:pt idx="5">
                  <c:v>-3.8584176562088185E-3</c:v>
                </c:pt>
                <c:pt idx="6">
                  <c:v>-5.0328687374112304E-3</c:v>
                </c:pt>
                <c:pt idx="7">
                  <c:v>-2.9517248031337628E-3</c:v>
                </c:pt>
                <c:pt idx="8">
                  <c:v>2.3850141466235835E-3</c:v>
                </c:pt>
                <c:pt idx="9">
                  <c:v>1.0977348111860807E-2</c:v>
                </c:pt>
                <c:pt idx="10">
                  <c:v>2.2825277092577912E-2</c:v>
                </c:pt>
                <c:pt idx="11">
                  <c:v>3.7928801088774895E-2</c:v>
                </c:pt>
                <c:pt idx="12">
                  <c:v>5.6287920100451756E-2</c:v>
                </c:pt>
                <c:pt idx="13">
                  <c:v>7.7902634127608492E-2</c:v>
                </c:pt>
                <c:pt idx="14">
                  <c:v>0.10277294317024513</c:v>
                </c:pt>
                <c:pt idx="15">
                  <c:v>0.13089884722836159</c:v>
                </c:pt>
                <c:pt idx="16">
                  <c:v>0.16228034630195801</c:v>
                </c:pt>
                <c:pt idx="17">
                  <c:v>0.19691744039103426</c:v>
                </c:pt>
                <c:pt idx="18">
                  <c:v>0.23481012949559038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4A-49EE-BD98-C8963B50F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362136"/>
        <c:axId val="1"/>
      </c:scatterChart>
      <c:valAx>
        <c:axId val="793362136"/>
        <c:scaling>
          <c:orientation val="minMax"/>
          <c:max val="50000"/>
          <c:min val="-3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  <c:min val="-0.0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6213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Diagram</a:t>
            </a:r>
          </a:p>
        </c:rich>
      </c:tx>
      <c:layout>
        <c:manualLayout>
          <c:xMode val="edge"/>
          <c:yMode val="edge"/>
          <c:x val="0.40639317345605769"/>
          <c:y val="3.06603773584905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73071704961857"/>
          <c:y val="0.11320767754053372"/>
          <c:w val="0.86529776828464822"/>
          <c:h val="0.75000086370603591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Q_fit!$D$21:$D$248</c:f>
              <c:numCache>
                <c:formatCode>General</c:formatCode>
                <c:ptCount val="228"/>
                <c:pt idx="0">
                  <c:v>-2.8128000000000002</c:v>
                </c:pt>
                <c:pt idx="1">
                  <c:v>-2.8008000000000002</c:v>
                </c:pt>
                <c:pt idx="2">
                  <c:v>-2.7989000000000002</c:v>
                </c:pt>
                <c:pt idx="3">
                  <c:v>-2.4285999999999999</c:v>
                </c:pt>
                <c:pt idx="4">
                  <c:v>-2.1099000000000001</c:v>
                </c:pt>
                <c:pt idx="5">
                  <c:v>-1.8471</c:v>
                </c:pt>
                <c:pt idx="6">
                  <c:v>-1.84185</c:v>
                </c:pt>
                <c:pt idx="7">
                  <c:v>-0.9476</c:v>
                </c:pt>
                <c:pt idx="8">
                  <c:v>-0.9476</c:v>
                </c:pt>
                <c:pt idx="9">
                  <c:v>-0.94079999999999997</c:v>
                </c:pt>
                <c:pt idx="10">
                  <c:v>-0.87319999999999998</c:v>
                </c:pt>
                <c:pt idx="11">
                  <c:v>-0.87090000000000001</c:v>
                </c:pt>
                <c:pt idx="12">
                  <c:v>-0.81159999999999999</c:v>
                </c:pt>
                <c:pt idx="13">
                  <c:v>-0.81159999999999999</c:v>
                </c:pt>
                <c:pt idx="14">
                  <c:v>-0.79079999999999995</c:v>
                </c:pt>
                <c:pt idx="15">
                  <c:v>-0.75229999999999997</c:v>
                </c:pt>
                <c:pt idx="16">
                  <c:v>-0.72130000000000005</c:v>
                </c:pt>
                <c:pt idx="17">
                  <c:v>-0.72089999999999999</c:v>
                </c:pt>
                <c:pt idx="18">
                  <c:v>-0.7107</c:v>
                </c:pt>
                <c:pt idx="19">
                  <c:v>-0.70899999999999996</c:v>
                </c:pt>
                <c:pt idx="20">
                  <c:v>-0.7077</c:v>
                </c:pt>
                <c:pt idx="21">
                  <c:v>-0.70540000000000003</c:v>
                </c:pt>
                <c:pt idx="22">
                  <c:v>-0.70050000000000001</c:v>
                </c:pt>
                <c:pt idx="23">
                  <c:v>-0.63970000000000005</c:v>
                </c:pt>
                <c:pt idx="24">
                  <c:v>-0.57279999999999998</c:v>
                </c:pt>
                <c:pt idx="25">
                  <c:v>-0.47549999999999998</c:v>
                </c:pt>
                <c:pt idx="26">
                  <c:v>-0.4753</c:v>
                </c:pt>
                <c:pt idx="27">
                  <c:v>-0.47189999999999999</c:v>
                </c:pt>
                <c:pt idx="28">
                  <c:v>-0.47</c:v>
                </c:pt>
                <c:pt idx="29">
                  <c:v>-0.3901</c:v>
                </c:pt>
                <c:pt idx="30">
                  <c:v>-0.32850000000000001</c:v>
                </c:pt>
                <c:pt idx="31">
                  <c:v>-8.4999999999999995E-4</c:v>
                </c:pt>
                <c:pt idx="32">
                  <c:v>0</c:v>
                </c:pt>
                <c:pt idx="33">
                  <c:v>2.0000000000000001E-4</c:v>
                </c:pt>
                <c:pt idx="34">
                  <c:v>0.13700000000000001</c:v>
                </c:pt>
                <c:pt idx="35">
                  <c:v>0.2001</c:v>
                </c:pt>
                <c:pt idx="36">
                  <c:v>0.90800000000000003</c:v>
                </c:pt>
                <c:pt idx="37">
                  <c:v>0.90800000000000003</c:v>
                </c:pt>
                <c:pt idx="38">
                  <c:v>0.97875000000000001</c:v>
                </c:pt>
                <c:pt idx="39">
                  <c:v>1.0652999999999999</c:v>
                </c:pt>
                <c:pt idx="40">
                  <c:v>1.0692999999999999</c:v>
                </c:pt>
                <c:pt idx="41">
                  <c:v>1.0797000000000001</c:v>
                </c:pt>
                <c:pt idx="42">
                  <c:v>1.0832999999999999</c:v>
                </c:pt>
                <c:pt idx="43">
                  <c:v>1.1271</c:v>
                </c:pt>
                <c:pt idx="44">
                  <c:v>1.1411</c:v>
                </c:pt>
                <c:pt idx="45">
                  <c:v>1.2038</c:v>
                </c:pt>
                <c:pt idx="46">
                  <c:v>1.2226999999999999</c:v>
                </c:pt>
                <c:pt idx="47">
                  <c:v>1.2242</c:v>
                </c:pt>
                <c:pt idx="48">
                  <c:v>1.228</c:v>
                </c:pt>
                <c:pt idx="49">
                  <c:v>1.3081</c:v>
                </c:pt>
                <c:pt idx="50">
                  <c:v>1.3221000000000001</c:v>
                </c:pt>
                <c:pt idx="51">
                  <c:v>1.3640000000000001</c:v>
                </c:pt>
                <c:pt idx="52">
                  <c:v>1.3694999999999999</c:v>
                </c:pt>
                <c:pt idx="53">
                  <c:v>1.53515</c:v>
                </c:pt>
                <c:pt idx="54">
                  <c:v>1.5435000000000001</c:v>
                </c:pt>
                <c:pt idx="55">
                  <c:v>1.5587</c:v>
                </c:pt>
                <c:pt idx="56">
                  <c:v>1.5981000000000001</c:v>
                </c:pt>
                <c:pt idx="57">
                  <c:v>1.6047</c:v>
                </c:pt>
                <c:pt idx="58">
                  <c:v>1.6059000000000001</c:v>
                </c:pt>
                <c:pt idx="59">
                  <c:v>1.6065499999999999</c:v>
                </c:pt>
                <c:pt idx="60">
                  <c:v>1.6073999999999999</c:v>
                </c:pt>
                <c:pt idx="61">
                  <c:v>1.61015</c:v>
                </c:pt>
                <c:pt idx="62">
                  <c:v>1.6102000000000001</c:v>
                </c:pt>
                <c:pt idx="63">
                  <c:v>1.61165</c:v>
                </c:pt>
                <c:pt idx="64">
                  <c:v>1.6158999999999999</c:v>
                </c:pt>
                <c:pt idx="65">
                  <c:v>1.6240000000000001</c:v>
                </c:pt>
                <c:pt idx="66">
                  <c:v>1.6798500000000001</c:v>
                </c:pt>
                <c:pt idx="67">
                  <c:v>1.6807000000000001</c:v>
                </c:pt>
                <c:pt idx="68">
                  <c:v>1.6921999999999999</c:v>
                </c:pt>
                <c:pt idx="69">
                  <c:v>1.70085</c:v>
                </c:pt>
                <c:pt idx="70">
                  <c:v>1.7042999999999999</c:v>
                </c:pt>
                <c:pt idx="71">
                  <c:v>1.706</c:v>
                </c:pt>
                <c:pt idx="72">
                  <c:v>1.75485</c:v>
                </c:pt>
                <c:pt idx="73">
                  <c:v>1.75505</c:v>
                </c:pt>
                <c:pt idx="74">
                  <c:v>1.76355</c:v>
                </c:pt>
                <c:pt idx="75">
                  <c:v>1.7642</c:v>
                </c:pt>
                <c:pt idx="76">
                  <c:v>1.7685</c:v>
                </c:pt>
                <c:pt idx="77">
                  <c:v>1.8388</c:v>
                </c:pt>
                <c:pt idx="78">
                  <c:v>1.8433999999999999</c:v>
                </c:pt>
                <c:pt idx="79">
                  <c:v>1.84345</c:v>
                </c:pt>
                <c:pt idx="80">
                  <c:v>1.84405</c:v>
                </c:pt>
                <c:pt idx="81">
                  <c:v>1.8442499999999999</c:v>
                </c:pt>
                <c:pt idx="82">
                  <c:v>1.8443000000000001</c:v>
                </c:pt>
                <c:pt idx="83">
                  <c:v>1.8611</c:v>
                </c:pt>
                <c:pt idx="84">
                  <c:v>1.9231</c:v>
                </c:pt>
                <c:pt idx="85">
                  <c:v>1.9346000000000001</c:v>
                </c:pt>
                <c:pt idx="86">
                  <c:v>2.0703999999999998</c:v>
                </c:pt>
                <c:pt idx="87">
                  <c:v>2.0733000000000001</c:v>
                </c:pt>
                <c:pt idx="88">
                  <c:v>2.0733000000000001</c:v>
                </c:pt>
                <c:pt idx="89">
                  <c:v>2.0800999999999998</c:v>
                </c:pt>
                <c:pt idx="90">
                  <c:v>2.0800999999999998</c:v>
                </c:pt>
                <c:pt idx="91">
                  <c:v>2.0829</c:v>
                </c:pt>
                <c:pt idx="92">
                  <c:v>2.1168999999999998</c:v>
                </c:pt>
                <c:pt idx="93">
                  <c:v>2.1169500000000001</c:v>
                </c:pt>
                <c:pt idx="94">
                  <c:v>2.1809500000000002</c:v>
                </c:pt>
                <c:pt idx="95">
                  <c:v>2.1809500000000002</c:v>
                </c:pt>
                <c:pt idx="96">
                  <c:v>2.1824499999999998</c:v>
                </c:pt>
                <c:pt idx="97">
                  <c:v>2.1878500000000001</c:v>
                </c:pt>
                <c:pt idx="98">
                  <c:v>2.1889500000000002</c:v>
                </c:pt>
                <c:pt idx="99">
                  <c:v>2.1901000000000002</c:v>
                </c:pt>
                <c:pt idx="100">
                  <c:v>2.1960999999999999</c:v>
                </c:pt>
                <c:pt idx="101">
                  <c:v>2.2309000000000001</c:v>
                </c:pt>
                <c:pt idx="102">
                  <c:v>2.2313499999999999</c:v>
                </c:pt>
                <c:pt idx="103">
                  <c:v>2.2313499999999999</c:v>
                </c:pt>
                <c:pt idx="104">
                  <c:v>2.2434500000000002</c:v>
                </c:pt>
                <c:pt idx="105">
                  <c:v>2.2434500000000002</c:v>
                </c:pt>
                <c:pt idx="106">
                  <c:v>2.3033999999999999</c:v>
                </c:pt>
                <c:pt idx="107">
                  <c:v>2.3128000000000002</c:v>
                </c:pt>
                <c:pt idx="108">
                  <c:v>2.3971</c:v>
                </c:pt>
                <c:pt idx="109">
                  <c:v>2.4617</c:v>
                </c:pt>
                <c:pt idx="110">
                  <c:v>2.4721000000000002</c:v>
                </c:pt>
                <c:pt idx="111">
                  <c:v>2.4725000000000001</c:v>
                </c:pt>
                <c:pt idx="112">
                  <c:v>2.4725000000000001</c:v>
                </c:pt>
                <c:pt idx="113">
                  <c:v>2.4725000000000001</c:v>
                </c:pt>
                <c:pt idx="114">
                  <c:v>2.5322</c:v>
                </c:pt>
                <c:pt idx="115">
                  <c:v>2.5470999999999999</c:v>
                </c:pt>
                <c:pt idx="116">
                  <c:v>2.5503</c:v>
                </c:pt>
                <c:pt idx="117">
                  <c:v>2.6162000000000001</c:v>
                </c:pt>
                <c:pt idx="118">
                  <c:v>2.6221000000000001</c:v>
                </c:pt>
                <c:pt idx="119">
                  <c:v>2.6339999999999999</c:v>
                </c:pt>
                <c:pt idx="120">
                  <c:v>2.6966999999999999</c:v>
                </c:pt>
                <c:pt idx="121">
                  <c:v>2.762</c:v>
                </c:pt>
                <c:pt idx="122">
                  <c:v>2.7823000000000002</c:v>
                </c:pt>
                <c:pt idx="123">
                  <c:v>2.7961</c:v>
                </c:pt>
                <c:pt idx="124">
                  <c:v>2.8248000000000002</c:v>
                </c:pt>
                <c:pt idx="125">
                  <c:v>2.8426</c:v>
                </c:pt>
                <c:pt idx="126">
                  <c:v>2.9129999999999998</c:v>
                </c:pt>
                <c:pt idx="127">
                  <c:v>2.9211999999999998</c:v>
                </c:pt>
                <c:pt idx="128">
                  <c:v>2.9272</c:v>
                </c:pt>
                <c:pt idx="129">
                  <c:v>3.0051000000000001</c:v>
                </c:pt>
                <c:pt idx="130">
                  <c:v>3.00535</c:v>
                </c:pt>
                <c:pt idx="131">
                  <c:v>3.0057499999999999</c:v>
                </c:pt>
                <c:pt idx="132">
                  <c:v>3.0091999999999999</c:v>
                </c:pt>
                <c:pt idx="133">
                  <c:v>3.0266000000000002</c:v>
                </c:pt>
                <c:pt idx="134">
                  <c:v>3.0283000000000002</c:v>
                </c:pt>
                <c:pt idx="135">
                  <c:v>3.0669</c:v>
                </c:pt>
                <c:pt idx="136">
                  <c:v>3.0682999999999998</c:v>
                </c:pt>
                <c:pt idx="137">
                  <c:v>3.0817999999999999</c:v>
                </c:pt>
                <c:pt idx="138">
                  <c:v>3.0832999999999999</c:v>
                </c:pt>
                <c:pt idx="139">
                  <c:v>3.0843500000000001</c:v>
                </c:pt>
                <c:pt idx="140">
                  <c:v>3.0861000000000001</c:v>
                </c:pt>
                <c:pt idx="141">
                  <c:v>3.0863</c:v>
                </c:pt>
                <c:pt idx="142">
                  <c:v>3.0867</c:v>
                </c:pt>
                <c:pt idx="143">
                  <c:v>3.0873499999999998</c:v>
                </c:pt>
                <c:pt idx="144">
                  <c:v>3.1469</c:v>
                </c:pt>
                <c:pt idx="145">
                  <c:v>3.1631999999999998</c:v>
                </c:pt>
                <c:pt idx="146">
                  <c:v>3.1676500000000001</c:v>
                </c:pt>
                <c:pt idx="147">
                  <c:v>3.1763499999999998</c:v>
                </c:pt>
                <c:pt idx="148">
                  <c:v>3.1768000000000001</c:v>
                </c:pt>
                <c:pt idx="149">
                  <c:v>3.2118000000000002</c:v>
                </c:pt>
                <c:pt idx="150">
                  <c:v>3.2161</c:v>
                </c:pt>
                <c:pt idx="151">
                  <c:v>3.2271999999999998</c:v>
                </c:pt>
                <c:pt idx="152">
                  <c:v>3.2343500000000001</c:v>
                </c:pt>
                <c:pt idx="153">
                  <c:v>3.2351999999999999</c:v>
                </c:pt>
                <c:pt idx="154">
                  <c:v>3.2351999999999999</c:v>
                </c:pt>
                <c:pt idx="155">
                  <c:v>3.2353999999999998</c:v>
                </c:pt>
                <c:pt idx="156">
                  <c:v>3.2392500000000002</c:v>
                </c:pt>
                <c:pt idx="157">
                  <c:v>3.2394500000000002</c:v>
                </c:pt>
                <c:pt idx="158">
                  <c:v>3.2395</c:v>
                </c:pt>
                <c:pt idx="159">
                  <c:v>3.2475000000000001</c:v>
                </c:pt>
                <c:pt idx="160">
                  <c:v>3.2477</c:v>
                </c:pt>
                <c:pt idx="161">
                  <c:v>3.2511000000000001</c:v>
                </c:pt>
                <c:pt idx="162">
                  <c:v>3.3068</c:v>
                </c:pt>
                <c:pt idx="163">
                  <c:v>3.3068</c:v>
                </c:pt>
                <c:pt idx="164">
                  <c:v>3.3090000000000002</c:v>
                </c:pt>
                <c:pt idx="165">
                  <c:v>3.3136000000000001</c:v>
                </c:pt>
                <c:pt idx="166">
                  <c:v>3.3144499999999999</c:v>
                </c:pt>
                <c:pt idx="167">
                  <c:v>3.3155000000000001</c:v>
                </c:pt>
                <c:pt idx="168">
                  <c:v>3.3174000000000001</c:v>
                </c:pt>
                <c:pt idx="169">
                  <c:v>3.3222999999999998</c:v>
                </c:pt>
                <c:pt idx="170">
                  <c:v>3.3235000000000001</c:v>
                </c:pt>
                <c:pt idx="171">
                  <c:v>3.3292999999999999</c:v>
                </c:pt>
                <c:pt idx="172">
                  <c:v>3.3784000000000001</c:v>
                </c:pt>
                <c:pt idx="173">
                  <c:v>3.3887999999999998</c:v>
                </c:pt>
                <c:pt idx="174">
                  <c:v>3.3959999999999999</c:v>
                </c:pt>
                <c:pt idx="175">
                  <c:v>3.3984000000000001</c:v>
                </c:pt>
                <c:pt idx="176">
                  <c:v>3.4024000000000001</c:v>
                </c:pt>
                <c:pt idx="177">
                  <c:v>3.4047000000000001</c:v>
                </c:pt>
                <c:pt idx="178">
                  <c:v>3.4624000000000001</c:v>
                </c:pt>
                <c:pt idx="179">
                  <c:v>3.4666999999999999</c:v>
                </c:pt>
                <c:pt idx="180">
                  <c:v>3.4672000000000001</c:v>
                </c:pt>
                <c:pt idx="181">
                  <c:v>3.4672000000000001</c:v>
                </c:pt>
                <c:pt idx="182">
                  <c:v>3.4672000000000001</c:v>
                </c:pt>
                <c:pt idx="183">
                  <c:v>3.4691000000000001</c:v>
                </c:pt>
                <c:pt idx="184">
                  <c:v>3.4759000000000002</c:v>
                </c:pt>
                <c:pt idx="185">
                  <c:v>3.4784999999999999</c:v>
                </c:pt>
                <c:pt idx="186">
                  <c:v>3.4798</c:v>
                </c:pt>
                <c:pt idx="187">
                  <c:v>3.4802</c:v>
                </c:pt>
                <c:pt idx="188">
                  <c:v>3.4906000000000001</c:v>
                </c:pt>
                <c:pt idx="189">
                  <c:v>3.5358999999999998</c:v>
                </c:pt>
                <c:pt idx="190">
                  <c:v>3.5360999999999998</c:v>
                </c:pt>
                <c:pt idx="191">
                  <c:v>3.5379999999999998</c:v>
                </c:pt>
                <c:pt idx="192">
                  <c:v>3.5442</c:v>
                </c:pt>
                <c:pt idx="193">
                  <c:v>3.5442499999999999</c:v>
                </c:pt>
                <c:pt idx="194">
                  <c:v>3.5474999999999999</c:v>
                </c:pt>
                <c:pt idx="195">
                  <c:v>3.5474999999999999</c:v>
                </c:pt>
                <c:pt idx="196">
                  <c:v>3.556</c:v>
                </c:pt>
                <c:pt idx="197">
                  <c:v>3.5691999999999999</c:v>
                </c:pt>
                <c:pt idx="198">
                  <c:v>3.6076999999999999</c:v>
                </c:pt>
                <c:pt idx="199">
                  <c:v>3.6211000000000002</c:v>
                </c:pt>
                <c:pt idx="200">
                  <c:v>3.6225000000000001</c:v>
                </c:pt>
                <c:pt idx="201">
                  <c:v>3.6227</c:v>
                </c:pt>
                <c:pt idx="202">
                  <c:v>3.6227</c:v>
                </c:pt>
                <c:pt idx="203">
                  <c:v>3.6242000000000001</c:v>
                </c:pt>
                <c:pt idx="204">
                  <c:v>3.6251000000000002</c:v>
                </c:pt>
                <c:pt idx="205">
                  <c:v>3.6278000000000001</c:v>
                </c:pt>
                <c:pt idx="206">
                  <c:v>3.6295000000000002</c:v>
                </c:pt>
                <c:pt idx="207">
                  <c:v>3.6295500000000001</c:v>
                </c:pt>
                <c:pt idx="208">
                  <c:v>3.6305999999999998</c:v>
                </c:pt>
                <c:pt idx="209">
                  <c:v>3.6305999999999998</c:v>
                </c:pt>
                <c:pt idx="210">
                  <c:v>3.6361500000000002</c:v>
                </c:pt>
                <c:pt idx="211">
                  <c:v>3.6854</c:v>
                </c:pt>
                <c:pt idx="212">
                  <c:v>3.6924000000000001</c:v>
                </c:pt>
                <c:pt idx="213">
                  <c:v>3.6985999999999999</c:v>
                </c:pt>
                <c:pt idx="214">
                  <c:v>3.7002000000000002</c:v>
                </c:pt>
                <c:pt idx="215">
                  <c:v>3.7097500000000001</c:v>
                </c:pt>
                <c:pt idx="216">
                  <c:v>3.7136999999999998</c:v>
                </c:pt>
                <c:pt idx="217">
                  <c:v>3.7677499999999999</c:v>
                </c:pt>
                <c:pt idx="218">
                  <c:v>3.7805499999999999</c:v>
                </c:pt>
                <c:pt idx="219">
                  <c:v>3.7818499999999999</c:v>
                </c:pt>
                <c:pt idx="220">
                  <c:v>3.7839999999999998</c:v>
                </c:pt>
                <c:pt idx="221">
                  <c:v>3.7923</c:v>
                </c:pt>
                <c:pt idx="222">
                  <c:v>3.8494000000000002</c:v>
                </c:pt>
                <c:pt idx="223">
                  <c:v>3.8605</c:v>
                </c:pt>
                <c:pt idx="224">
                  <c:v>3.8641000000000001</c:v>
                </c:pt>
                <c:pt idx="225">
                  <c:v>3.8706999999999998</c:v>
                </c:pt>
                <c:pt idx="226">
                  <c:v>3.9318499999999998</c:v>
                </c:pt>
                <c:pt idx="227">
                  <c:v>3.9443999999999999</c:v>
                </c:pt>
              </c:numCache>
            </c:numRef>
          </c:xVal>
          <c:yVal>
            <c:numRef>
              <c:f>Q_fit!$E$21:$E$248</c:f>
              <c:numCache>
                <c:formatCode>General</c:formatCode>
                <c:ptCount val="228"/>
                <c:pt idx="0">
                  <c:v>3.8990400000329828E-2</c:v>
                </c:pt>
                <c:pt idx="1">
                  <c:v>3.8124400001834147E-2</c:v>
                </c:pt>
                <c:pt idx="2">
                  <c:v>3.5003950000827899E-2</c:v>
                </c:pt>
                <c:pt idx="3">
                  <c:v>2.9897299998992821E-2</c:v>
                </c:pt>
                <c:pt idx="4">
                  <c:v>1.9314450000820216E-2</c:v>
                </c:pt>
                <c:pt idx="5">
                  <c:v>1.3349050001124851E-2</c:v>
                </c:pt>
                <c:pt idx="6">
                  <c:v>1.109517499935464E-2</c:v>
                </c:pt>
                <c:pt idx="7">
                  <c:v>-1.1148199999297503E-2</c:v>
                </c:pt>
                <c:pt idx="8">
                  <c:v>-4.1482000015093945E-3</c:v>
                </c:pt>
                <c:pt idx="9">
                  <c:v>2.8944000005139969E-3</c:v>
                </c:pt>
                <c:pt idx="10">
                  <c:v>-1.9173999971826561E-3</c:v>
                </c:pt>
                <c:pt idx="11">
                  <c:v>-6.8000500032212585E-3</c:v>
                </c:pt>
                <c:pt idx="12">
                  <c:v>-2.9619999986607581E-4</c:v>
                </c:pt>
                <c:pt idx="13">
                  <c:v>2.7037999971071258E-3</c:v>
                </c:pt>
                <c:pt idx="14">
                  <c:v>7.0694000023650005E-3</c:v>
                </c:pt>
                <c:pt idx="15">
                  <c:v>5.2076499996474013E-3</c:v>
                </c:pt>
                <c:pt idx="16">
                  <c:v>5.1371500012464821E-3</c:v>
                </c:pt>
                <c:pt idx="17">
                  <c:v>3.7494999560294673E-4</c:v>
                </c:pt>
                <c:pt idx="18">
                  <c:v>5.9388500012573786E-3</c:v>
                </c:pt>
                <c:pt idx="19">
                  <c:v>1.4199500001268461E-2</c:v>
                </c:pt>
                <c:pt idx="20">
                  <c:v>-3.7776500030304305E-3</c:v>
                </c:pt>
                <c:pt idx="21">
                  <c:v>9.3396999945980497E-3</c:v>
                </c:pt>
                <c:pt idx="22">
                  <c:v>5.502749998413492E-3</c:v>
                </c:pt>
                <c:pt idx="23">
                  <c:v>1.6483500003232621E-3</c:v>
                </c:pt>
                <c:pt idx="24">
                  <c:v>1.6704000008758157E-3</c:v>
                </c:pt>
                <c:pt idx="25">
                  <c:v>-1.3475000014295802E-4</c:v>
                </c:pt>
                <c:pt idx="26">
                  <c:v>-6.158499963930808E-4</c:v>
                </c:pt>
                <c:pt idx="27">
                  <c:v>-3.9455000660382211E-4</c:v>
                </c:pt>
                <c:pt idx="28">
                  <c:v>2.4849999972502701E-3</c:v>
                </c:pt>
                <c:pt idx="29">
                  <c:v>1.0355499980505556E-3</c:v>
                </c:pt>
                <c:pt idx="30">
                  <c:v>-1.234324999677483E-2</c:v>
                </c:pt>
                <c:pt idx="31">
                  <c:v>1.6967500414466485E-4</c:v>
                </c:pt>
                <c:pt idx="32">
                  <c:v>0</c:v>
                </c:pt>
                <c:pt idx="33">
                  <c:v>5.1890000031562522E-4</c:v>
                </c:pt>
                <c:pt idx="34">
                  <c:v>-3.385349999734899E-2</c:v>
                </c:pt>
                <c:pt idx="35">
                  <c:v>6.4094500048668124E-3</c:v>
                </c:pt>
                <c:pt idx="36">
                  <c:v>8.0059999963850714E-3</c:v>
                </c:pt>
                <c:pt idx="37">
                  <c:v>1.6005999998014886E-2</c:v>
                </c:pt>
                <c:pt idx="38">
                  <c:v>-1.5558125000097789E-2</c:v>
                </c:pt>
                <c:pt idx="39">
                  <c:v>-3.22914999560453E-3</c:v>
                </c:pt>
                <c:pt idx="40">
                  <c:v>9.1488499965635128E-3</c:v>
                </c:pt>
                <c:pt idx="41">
                  <c:v>7.0316500059561804E-3</c:v>
                </c:pt>
                <c:pt idx="42">
                  <c:v>-1.2528150000434835E-2</c:v>
                </c:pt>
                <c:pt idx="43">
                  <c:v>-6.9890499944449402E-3</c:v>
                </c:pt>
                <c:pt idx="44">
                  <c:v>5.3339500009315088E-3</c:v>
                </c:pt>
                <c:pt idx="45">
                  <c:v>-8.6408999995910563E-3</c:v>
                </c:pt>
                <c:pt idx="46">
                  <c:v>1.0845150005479809E-2</c:v>
                </c:pt>
                <c:pt idx="47">
                  <c:v>1.5486899996176362E-2</c:v>
                </c:pt>
                <c:pt idx="48">
                  <c:v>2.2459999963757582E-3</c:v>
                </c:pt>
                <c:pt idx="49">
                  <c:v>5.1154500033590011E-3</c:v>
                </c:pt>
                <c:pt idx="50">
                  <c:v>-7.5615499954437837E-3</c:v>
                </c:pt>
                <c:pt idx="51">
                  <c:v>6.0979999980190769E-3</c:v>
                </c:pt>
                <c:pt idx="52">
                  <c:v>7.1177499994519167E-3</c:v>
                </c:pt>
                <c:pt idx="53">
                  <c:v>1.2121674997615628E-2</c:v>
                </c:pt>
                <c:pt idx="54">
                  <c:v>6.5607500000623986E-3</c:v>
                </c:pt>
                <c:pt idx="55">
                  <c:v>1.4597150002373382E-2</c:v>
                </c:pt>
                <c:pt idx="56">
                  <c:v>2.520450005249586E-3</c:v>
                </c:pt>
                <c:pt idx="57">
                  <c:v>-2.0558500036713667E-3</c:v>
                </c:pt>
                <c:pt idx="58">
                  <c:v>-1.0342450004827697E-2</c:v>
                </c:pt>
                <c:pt idx="59">
                  <c:v>1.3168975005100947E-2</c:v>
                </c:pt>
                <c:pt idx="60">
                  <c:v>1.1299300000246149E-2</c:v>
                </c:pt>
                <c:pt idx="61">
                  <c:v>1.0309174998837989E-2</c:v>
                </c:pt>
                <c:pt idx="62">
                  <c:v>1.1963899996771943E-2</c:v>
                </c:pt>
                <c:pt idx="63">
                  <c:v>1.0950924995995592E-2</c:v>
                </c:pt>
                <c:pt idx="64">
                  <c:v>1.1602549995586742E-2</c:v>
                </c:pt>
                <c:pt idx="65">
                  <c:v>6.6680000018095598E-3</c:v>
                </c:pt>
                <c:pt idx="66">
                  <c:v>2.3995824994926807E-2</c:v>
                </c:pt>
                <c:pt idx="67">
                  <c:v>6.1261499940883368E-3</c:v>
                </c:pt>
                <c:pt idx="68">
                  <c:v>-3.2871000003069639E-3</c:v>
                </c:pt>
                <c:pt idx="69">
                  <c:v>1.3980325005832128E-2</c:v>
                </c:pt>
                <c:pt idx="70">
                  <c:v>1.1563500011106953E-3</c:v>
                </c:pt>
                <c:pt idx="71">
                  <c:v>1.9417000003159046E-2</c:v>
                </c:pt>
                <c:pt idx="72">
                  <c:v>3.0833249984425493E-3</c:v>
                </c:pt>
                <c:pt idx="73">
                  <c:v>3.7022250035079196E-3</c:v>
                </c:pt>
                <c:pt idx="74">
                  <c:v>1.650547499593813E-2</c:v>
                </c:pt>
                <c:pt idx="75">
                  <c:v>1.8016900001384784E-2</c:v>
                </c:pt>
                <c:pt idx="76">
                  <c:v>3.5823250000248663E-2</c:v>
                </c:pt>
                <c:pt idx="77">
                  <c:v>2.4366599995119032E-2</c:v>
                </c:pt>
                <c:pt idx="78">
                  <c:v>2.2101299997302704E-2</c:v>
                </c:pt>
                <c:pt idx="79">
                  <c:v>2.2056024994526524E-2</c:v>
                </c:pt>
                <c:pt idx="80">
                  <c:v>2.4412724997091573E-2</c:v>
                </c:pt>
                <c:pt idx="81">
                  <c:v>2.2131625002657529E-2</c:v>
                </c:pt>
                <c:pt idx="82">
                  <c:v>2.2086350007157307E-2</c:v>
                </c:pt>
                <c:pt idx="83">
                  <c:v>3.3739499922376126E-3</c:v>
                </c:pt>
                <c:pt idx="84">
                  <c:v>2.233295000041835E-2</c:v>
                </c:pt>
                <c:pt idx="85">
                  <c:v>1.5819699998246506E-2</c:v>
                </c:pt>
                <c:pt idx="86">
                  <c:v>3.6052799994649831E-2</c:v>
                </c:pt>
                <c:pt idx="87">
                  <c:v>2.3526850003690924E-2</c:v>
                </c:pt>
                <c:pt idx="88">
                  <c:v>2.4226850000559352E-2</c:v>
                </c:pt>
                <c:pt idx="89">
                  <c:v>2.5669449998531491E-2</c:v>
                </c:pt>
                <c:pt idx="90">
                  <c:v>2.5869450000755023E-2</c:v>
                </c:pt>
                <c:pt idx="91">
                  <c:v>3.2734050000726711E-2</c:v>
                </c:pt>
                <c:pt idx="92">
                  <c:v>2.9947049995826092E-2</c:v>
                </c:pt>
                <c:pt idx="93">
                  <c:v>2.8601774996786844E-2</c:v>
                </c:pt>
                <c:pt idx="94">
                  <c:v>2.8649774998484645E-2</c:v>
                </c:pt>
                <c:pt idx="95">
                  <c:v>2.8849775000708178E-2</c:v>
                </c:pt>
                <c:pt idx="96">
                  <c:v>2.8991525003220886E-2</c:v>
                </c:pt>
                <c:pt idx="97">
                  <c:v>2.9001825001614634E-2</c:v>
                </c:pt>
                <c:pt idx="98">
                  <c:v>2.8405774995917454E-2</c:v>
                </c:pt>
                <c:pt idx="99">
                  <c:v>3.0264449997048359E-2</c:v>
                </c:pt>
                <c:pt idx="100">
                  <c:v>3.013144999567885E-2</c:v>
                </c:pt>
                <c:pt idx="101">
                  <c:v>2.7720049998606555E-2</c:v>
                </c:pt>
                <c:pt idx="102">
                  <c:v>2.7612575002422091E-2</c:v>
                </c:pt>
                <c:pt idx="103">
                  <c:v>2.9612575002829544E-2</c:v>
                </c:pt>
                <c:pt idx="104">
                  <c:v>2.7956024998275097E-2</c:v>
                </c:pt>
                <c:pt idx="105">
                  <c:v>2.9856025001208764E-2</c:v>
                </c:pt>
                <c:pt idx="106">
                  <c:v>3.2671300003130455E-2</c:v>
                </c:pt>
                <c:pt idx="107">
                  <c:v>4.3159599998034537E-2</c:v>
                </c:pt>
                <c:pt idx="108">
                  <c:v>6.0025949998816941E-2</c:v>
                </c:pt>
                <c:pt idx="109">
                  <c:v>4.6930650001741014E-2</c:v>
                </c:pt>
                <c:pt idx="110">
                  <c:v>5.1113449997501448E-2</c:v>
                </c:pt>
                <c:pt idx="111">
                  <c:v>3.5951249999925494E-2</c:v>
                </c:pt>
                <c:pt idx="112">
                  <c:v>3.6151250002149027E-2</c:v>
                </c:pt>
                <c:pt idx="113">
                  <c:v>3.6451250001846347E-2</c:v>
                </c:pt>
                <c:pt idx="114">
                  <c:v>3.7292900000466034E-2</c:v>
                </c:pt>
                <c:pt idx="115">
                  <c:v>4.1200949999620207E-2</c:v>
                </c:pt>
                <c:pt idx="116">
                  <c:v>4.0703350001422223E-2</c:v>
                </c:pt>
                <c:pt idx="117">
                  <c:v>3.4030900002107956E-2</c:v>
                </c:pt>
                <c:pt idx="118">
                  <c:v>5.2288449995103292E-2</c:v>
                </c:pt>
                <c:pt idx="119">
                  <c:v>3.3112999997683801E-2</c:v>
                </c:pt>
                <c:pt idx="120">
                  <c:v>4.4138149998616427E-2</c:v>
                </c:pt>
                <c:pt idx="121">
                  <c:v>4.2209000006550923E-2</c:v>
                </c:pt>
                <c:pt idx="122">
                  <c:v>5.3027350004413165E-2</c:v>
                </c:pt>
                <c:pt idx="123">
                  <c:v>3.5731449999730103E-2</c:v>
                </c:pt>
                <c:pt idx="124">
                  <c:v>4.4543600000906736E-2</c:v>
                </c:pt>
                <c:pt idx="125">
                  <c:v>4.8325699994165916E-2</c:v>
                </c:pt>
                <c:pt idx="126">
                  <c:v>5.0419836239598226E-2</c:v>
                </c:pt>
                <c:pt idx="127">
                  <c:v>4.8553399996308144E-2</c:v>
                </c:pt>
                <c:pt idx="128">
                  <c:v>3.642039999976987E-2</c:v>
                </c:pt>
                <c:pt idx="129">
                  <c:v>5.5781949995434843E-2</c:v>
                </c:pt>
                <c:pt idx="130">
                  <c:v>5.5755574998329394E-2</c:v>
                </c:pt>
                <c:pt idx="131">
                  <c:v>5.6093375002092216E-2</c:v>
                </c:pt>
                <c:pt idx="132">
                  <c:v>5.5169400002341717E-2</c:v>
                </c:pt>
                <c:pt idx="133">
                  <c:v>5.5213700004969724E-2</c:v>
                </c:pt>
                <c:pt idx="134">
                  <c:v>5.5574350000824779E-2</c:v>
                </c:pt>
                <c:pt idx="135">
                  <c:v>5.4622049996396527E-2</c:v>
                </c:pt>
                <c:pt idx="136">
                  <c:v>5.6454350000421982E-2</c:v>
                </c:pt>
                <c:pt idx="137">
                  <c:v>5.7160100004693959E-2</c:v>
                </c:pt>
                <c:pt idx="138">
                  <c:v>5.5971850000787526E-2</c:v>
                </c:pt>
                <c:pt idx="139">
                  <c:v>5.9321075001207646E-2</c:v>
                </c:pt>
                <c:pt idx="140">
                  <c:v>5.8236450000549667E-2</c:v>
                </c:pt>
                <c:pt idx="141">
                  <c:v>5.8155350001470651E-2</c:v>
                </c:pt>
                <c:pt idx="142">
                  <c:v>5.7793149993813131E-2</c:v>
                </c:pt>
                <c:pt idx="143">
                  <c:v>5.7304574998852331E-2</c:v>
                </c:pt>
                <c:pt idx="144">
                  <c:v>6.1482049997721333E-2</c:v>
                </c:pt>
                <c:pt idx="145">
                  <c:v>6.3422400002309587E-2</c:v>
                </c:pt>
                <c:pt idx="146">
                  <c:v>6.2692925006558653E-2</c:v>
                </c:pt>
                <c:pt idx="147">
                  <c:v>5.9815074993821327E-2</c:v>
                </c:pt>
                <c:pt idx="148">
                  <c:v>6.1007600001175888E-2</c:v>
                </c:pt>
                <c:pt idx="149">
                  <c:v>6.0415100000682287E-2</c:v>
                </c:pt>
                <c:pt idx="150">
                  <c:v>6.4271450006344821E-2</c:v>
                </c:pt>
                <c:pt idx="151">
                  <c:v>6.5170400004717521E-2</c:v>
                </c:pt>
                <c:pt idx="152">
                  <c:v>6.499607500154525E-2</c:v>
                </c:pt>
                <c:pt idx="153">
                  <c:v>6.2776400001894217E-2</c:v>
                </c:pt>
                <c:pt idx="154">
                  <c:v>6.4726399999926798E-2</c:v>
                </c:pt>
                <c:pt idx="155">
                  <c:v>6.2245300003269222E-2</c:v>
                </c:pt>
                <c:pt idx="156">
                  <c:v>6.7559125003754161E-2</c:v>
                </c:pt>
                <c:pt idx="157">
                  <c:v>6.5778024996689055E-2</c:v>
                </c:pt>
                <c:pt idx="158">
                  <c:v>6.4432749997649807E-2</c:v>
                </c:pt>
                <c:pt idx="159">
                  <c:v>6.6588749999937136E-2</c:v>
                </c:pt>
                <c:pt idx="160">
                  <c:v>6.4907650004897732E-2</c:v>
                </c:pt>
                <c:pt idx="161">
                  <c:v>6.292895000660792E-2</c:v>
                </c:pt>
                <c:pt idx="162">
                  <c:v>6.8692599998030346E-2</c:v>
                </c:pt>
                <c:pt idx="163">
                  <c:v>6.8732599997019861E-2</c:v>
                </c:pt>
                <c:pt idx="164">
                  <c:v>6.6800500004319474E-2</c:v>
                </c:pt>
                <c:pt idx="165">
                  <c:v>6.8335199997818563E-2</c:v>
                </c:pt>
                <c:pt idx="166">
                  <c:v>6.8665524995594751E-2</c:v>
                </c:pt>
                <c:pt idx="167">
                  <c:v>6.7914749997726176E-2</c:v>
                </c:pt>
                <c:pt idx="168">
                  <c:v>6.9494299998041242E-2</c:v>
                </c:pt>
                <c:pt idx="169">
                  <c:v>7.0357350006815977E-2</c:v>
                </c:pt>
                <c:pt idx="170">
                  <c:v>7.1470750001026317E-2</c:v>
                </c:pt>
                <c:pt idx="171">
                  <c:v>7.0378849995904602E-2</c:v>
                </c:pt>
                <c:pt idx="172">
                  <c:v>7.2028799993859138E-2</c:v>
                </c:pt>
                <c:pt idx="173">
                  <c:v>7.2831600002245978E-2</c:v>
                </c:pt>
                <c:pt idx="174">
                  <c:v>7.1941999995033257E-2</c:v>
                </c:pt>
                <c:pt idx="175">
                  <c:v>7.3848799998813774E-2</c:v>
                </c:pt>
                <c:pt idx="176">
                  <c:v>6.8326799999340437E-2</c:v>
                </c:pt>
                <c:pt idx="177">
                  <c:v>7.3684150003828108E-2</c:v>
                </c:pt>
                <c:pt idx="178">
                  <c:v>7.4596799997380003E-2</c:v>
                </c:pt>
                <c:pt idx="179">
                  <c:v>7.5703149996115826E-2</c:v>
                </c:pt>
                <c:pt idx="180">
                  <c:v>7.4300399995991029E-2</c:v>
                </c:pt>
                <c:pt idx="181">
                  <c:v>7.4400399993464816E-2</c:v>
                </c:pt>
                <c:pt idx="182">
                  <c:v>7.4400399993464816E-2</c:v>
                </c:pt>
                <c:pt idx="183">
                  <c:v>7.5359949994890485E-2</c:v>
                </c:pt>
                <c:pt idx="184">
                  <c:v>7.6372550000087358E-2</c:v>
                </c:pt>
                <c:pt idx="185">
                  <c:v>7.6818249995994847E-2</c:v>
                </c:pt>
                <c:pt idx="186">
                  <c:v>7.584109999879729E-2</c:v>
                </c:pt>
                <c:pt idx="187">
                  <c:v>7.6978900004178286E-2</c:v>
                </c:pt>
                <c:pt idx="188">
                  <c:v>7.9861700003675651E-2</c:v>
                </c:pt>
                <c:pt idx="189">
                  <c:v>8.0042550005600788E-2</c:v>
                </c:pt>
                <c:pt idx="190">
                  <c:v>8.1161449998035096E-2</c:v>
                </c:pt>
                <c:pt idx="191">
                  <c:v>7.8940999999758787E-2</c:v>
                </c:pt>
                <c:pt idx="192">
                  <c:v>8.1626899998809677E-2</c:v>
                </c:pt>
                <c:pt idx="193">
                  <c:v>7.8881624998757616E-2</c:v>
                </c:pt>
                <c:pt idx="194">
                  <c:v>8.1198749998293351E-2</c:v>
                </c:pt>
                <c:pt idx="195">
                  <c:v>8.1798749997687992E-2</c:v>
                </c:pt>
                <c:pt idx="196">
                  <c:v>8.2611999998334795E-2</c:v>
                </c:pt>
                <c:pt idx="197">
                  <c:v>7.9589399996621069E-2</c:v>
                </c:pt>
                <c:pt idx="198">
                  <c:v>8.4527649996744003E-2</c:v>
                </c:pt>
                <c:pt idx="199">
                  <c:v>7.879395000054501E-2</c:v>
                </c:pt>
                <c:pt idx="200">
                  <c:v>8.2926250004675239E-2</c:v>
                </c:pt>
                <c:pt idx="201">
                  <c:v>8.2625149996601976E-2</c:v>
                </c:pt>
                <c:pt idx="202">
                  <c:v>8.3225149995996617E-2</c:v>
                </c:pt>
                <c:pt idx="203">
                  <c:v>8.4286899997096043E-2</c:v>
                </c:pt>
                <c:pt idx="204">
                  <c:v>8.3371949993306771E-2</c:v>
                </c:pt>
                <c:pt idx="205">
                  <c:v>8.2727100001648068E-2</c:v>
                </c:pt>
                <c:pt idx="206">
                  <c:v>8.5087750005186535E-2</c:v>
                </c:pt>
                <c:pt idx="207">
                  <c:v>8.7842474997160025E-2</c:v>
                </c:pt>
                <c:pt idx="208">
                  <c:v>7.9491700002108701E-2</c:v>
                </c:pt>
                <c:pt idx="209">
                  <c:v>8.2691700001305435E-2</c:v>
                </c:pt>
                <c:pt idx="210">
                  <c:v>8.1766174997028429E-2</c:v>
                </c:pt>
                <c:pt idx="211">
                  <c:v>8.5470300000451971E-2</c:v>
                </c:pt>
                <c:pt idx="212">
                  <c:v>8.4911800004192628E-2</c:v>
                </c:pt>
                <c:pt idx="213">
                  <c:v>8.5217699997883756E-2</c:v>
                </c:pt>
                <c:pt idx="214">
                  <c:v>8.8168900001619477E-2</c:v>
                </c:pt>
                <c:pt idx="215">
                  <c:v>9.0321374998893589E-2</c:v>
                </c:pt>
                <c:pt idx="216">
                  <c:v>9.1644650005036965E-2</c:v>
                </c:pt>
                <c:pt idx="217">
                  <c:v>9.2202375002671033E-2</c:v>
                </c:pt>
                <c:pt idx="218">
                  <c:v>9.3041975007508881E-2</c:v>
                </c:pt>
                <c:pt idx="219">
                  <c:v>9.5274824998341501E-2</c:v>
                </c:pt>
                <c:pt idx="220">
                  <c:v>9.3188000006193761E-2</c:v>
                </c:pt>
                <c:pt idx="221">
                  <c:v>9.1972349997377023E-2</c:v>
                </c:pt>
                <c:pt idx="222">
                  <c:v>9.4208299997262657E-2</c:v>
                </c:pt>
                <c:pt idx="223">
                  <c:v>9.5917250000638887E-2</c:v>
                </c:pt>
                <c:pt idx="224">
                  <c:v>9.6457450003072154E-2</c:v>
                </c:pt>
                <c:pt idx="225">
                  <c:v>9.6481150001636706E-2</c:v>
                </c:pt>
                <c:pt idx="226">
                  <c:v>9.970982500090031E-2</c:v>
                </c:pt>
                <c:pt idx="227">
                  <c:v>0.10264579999784473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DC-4CAC-87F4-210F255CFE70}"/>
            </c:ext>
          </c:extLst>
        </c:ser>
        <c:ser>
          <c:idx val="1"/>
          <c:order val="1"/>
          <c:tx>
            <c:strRef>
              <c:f>Q_fit!$V$1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Q_fit!$U$2:$U$29</c:f>
              <c:numCache>
                <c:formatCode>General</c:formatCode>
                <c:ptCount val="28"/>
                <c:pt idx="0">
                  <c:v>-3</c:v>
                </c:pt>
                <c:pt idx="1">
                  <c:v>-2.7</c:v>
                </c:pt>
                <c:pt idx="2">
                  <c:v>-2.4</c:v>
                </c:pt>
                <c:pt idx="3">
                  <c:v>-2.1</c:v>
                </c:pt>
                <c:pt idx="4">
                  <c:v>-1.8</c:v>
                </c:pt>
                <c:pt idx="5">
                  <c:v>-1.5</c:v>
                </c:pt>
                <c:pt idx="6">
                  <c:v>-1.2</c:v>
                </c:pt>
                <c:pt idx="7">
                  <c:v>-0.9</c:v>
                </c:pt>
                <c:pt idx="8">
                  <c:v>-0.6</c:v>
                </c:pt>
                <c:pt idx="9">
                  <c:v>-0.3</c:v>
                </c:pt>
                <c:pt idx="10">
                  <c:v>0</c:v>
                </c:pt>
                <c:pt idx="11">
                  <c:v>0.3</c:v>
                </c:pt>
                <c:pt idx="12">
                  <c:v>0.6</c:v>
                </c:pt>
                <c:pt idx="13">
                  <c:v>0.9</c:v>
                </c:pt>
                <c:pt idx="14">
                  <c:v>1.2</c:v>
                </c:pt>
                <c:pt idx="15">
                  <c:v>1.5</c:v>
                </c:pt>
                <c:pt idx="16">
                  <c:v>1.8</c:v>
                </c:pt>
                <c:pt idx="17">
                  <c:v>2.1</c:v>
                </c:pt>
                <c:pt idx="18">
                  <c:v>2.4</c:v>
                </c:pt>
                <c:pt idx="19">
                  <c:v>2.7</c:v>
                </c:pt>
                <c:pt idx="20">
                  <c:v>3</c:v>
                </c:pt>
                <c:pt idx="21">
                  <c:v>3.3</c:v>
                </c:pt>
              </c:numCache>
            </c:numRef>
          </c:xVal>
          <c:yVal>
            <c:numRef>
              <c:f>Q_fit!$V$2:$V$29</c:f>
              <c:numCache>
                <c:formatCode>General</c:formatCode>
                <c:ptCount val="28"/>
                <c:pt idx="0">
                  <c:v>4.7938402301756805E-2</c:v>
                </c:pt>
                <c:pt idx="1">
                  <c:v>3.7777238032401905E-2</c:v>
                </c:pt>
                <c:pt idx="2">
                  <c:v>2.8729429065143308E-2</c:v>
                </c:pt>
                <c:pt idx="3">
                  <c:v>2.0794975399981042E-2</c:v>
                </c:pt>
                <c:pt idx="4">
                  <c:v>1.3973877036915093E-2</c:v>
                </c:pt>
                <c:pt idx="5">
                  <c:v>8.2661339759454618E-3</c:v>
                </c:pt>
                <c:pt idx="6">
                  <c:v>3.6717462170721494E-3</c:v>
                </c:pt>
                <c:pt idx="7">
                  <c:v>1.907137602951579E-4</c:v>
                </c:pt>
                <c:pt idx="8">
                  <c:v>-2.1769633943855174E-3</c:v>
                </c:pt>
                <c:pt idx="9">
                  <c:v>-3.4312852469698734E-3</c:v>
                </c:pt>
                <c:pt idx="10">
                  <c:v>-3.5722517974579103E-3</c:v>
                </c:pt>
                <c:pt idx="11">
                  <c:v>-2.5998630458496288E-3</c:v>
                </c:pt>
                <c:pt idx="12">
                  <c:v>-5.1411899214502893E-4</c:v>
                </c:pt>
                <c:pt idx="13">
                  <c:v>2.6849803636558906E-3</c:v>
                </c:pt>
                <c:pt idx="14">
                  <c:v>6.9974350215531271E-3</c:v>
                </c:pt>
                <c:pt idx="15">
                  <c:v>1.2423244981546684E-2</c:v>
                </c:pt>
                <c:pt idx="16">
                  <c:v>1.8962410243636561E-2</c:v>
                </c:pt>
                <c:pt idx="17">
                  <c:v>2.6614930807822755E-2</c:v>
                </c:pt>
                <c:pt idx="18">
                  <c:v>3.5380806674105258E-2</c:v>
                </c:pt>
                <c:pt idx="19">
                  <c:v>4.5260037842484099E-2</c:v>
                </c:pt>
                <c:pt idx="20">
                  <c:v>5.6252624312959243E-2</c:v>
                </c:pt>
                <c:pt idx="21">
                  <c:v>6.8358566085530703E-2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DC-4CAC-87F4-210F255CF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370008"/>
        <c:axId val="1"/>
      </c:scatterChart>
      <c:valAx>
        <c:axId val="793370008"/>
        <c:scaling>
          <c:orientation val="minMax"/>
          <c:max val="4"/>
          <c:min val="-3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71575426359376315"/>
              <c:y val="0.929246273461100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2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5.7077625570776253E-3"/>
              <c:y val="0.438679740504135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0008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3447524538884693"/>
          <c:y val="0.91509533006487387"/>
          <c:w val="0.46347079902683397"/>
          <c:h val="0.966982122517704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Diagr.</a:t>
            </a:r>
          </a:p>
        </c:rich>
      </c:tx>
      <c:layout>
        <c:manualLayout>
          <c:xMode val="edge"/>
          <c:yMode val="edge"/>
          <c:x val="0.41440245920346913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67455303328342E-2"/>
          <c:y val="0.13677811550151975"/>
          <c:w val="0.86277231151568301"/>
          <c:h val="0.662613981762917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(2)'!$H$21:$H$897</c:f>
              <c:numCache>
                <c:formatCode>General</c:formatCode>
                <c:ptCount val="8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3B-46E1-9832-218B9538B046}"/>
            </c:ext>
          </c:extLst>
        </c:ser>
        <c:ser>
          <c:idx val="1"/>
          <c:order val="1"/>
          <c:tx>
            <c:strRef>
              <c:f>'A (2)'!$I$20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(2)'!$I$21:$I$897</c:f>
              <c:numCache>
                <c:formatCode>General</c:formatCode>
                <c:ptCount val="8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73B-46E1-9832-218B9538B046}"/>
            </c:ext>
          </c:extLst>
        </c:ser>
        <c:ser>
          <c:idx val="2"/>
          <c:order val="2"/>
          <c:tx>
            <c:strRef>
              <c:f>'A (2)'!$J$20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(2)'!$J$21:$J$897</c:f>
              <c:numCache>
                <c:formatCode>General</c:formatCode>
                <c:ptCount val="877"/>
                <c:pt idx="0">
                  <c:v>1.650547499593813E-2</c:v>
                </c:pt>
                <c:pt idx="1">
                  <c:v>1.8016900001384784E-2</c:v>
                </c:pt>
                <c:pt idx="2">
                  <c:v>2.2101299997302704E-2</c:v>
                </c:pt>
                <c:pt idx="3">
                  <c:v>2.2056024994526524E-2</c:v>
                </c:pt>
                <c:pt idx="4">
                  <c:v>2.4412724997091573E-2</c:v>
                </c:pt>
                <c:pt idx="5">
                  <c:v>2.2131625002657529E-2</c:v>
                </c:pt>
                <c:pt idx="6">
                  <c:v>2.2086350007157307E-2</c:v>
                </c:pt>
                <c:pt idx="9">
                  <c:v>2.8649774998484645E-2</c:v>
                </c:pt>
                <c:pt idx="10">
                  <c:v>2.8849775000708178E-2</c:v>
                </c:pt>
                <c:pt idx="11">
                  <c:v>2.8991525003220886E-2</c:v>
                </c:pt>
                <c:pt idx="14">
                  <c:v>3.0264449997048359E-2</c:v>
                </c:pt>
                <c:pt idx="15">
                  <c:v>3.013144999567885E-2</c:v>
                </c:pt>
                <c:pt idx="17">
                  <c:v>3.2671300003130455E-2</c:v>
                </c:pt>
                <c:pt idx="18">
                  <c:v>3.6151250002149027E-2</c:v>
                </c:pt>
                <c:pt idx="19">
                  <c:v>3.7292900000466034E-2</c:v>
                </c:pt>
                <c:pt idx="20">
                  <c:v>4.0703350001422223E-2</c:v>
                </c:pt>
                <c:pt idx="21">
                  <c:v>4.2209000006550923E-2</c:v>
                </c:pt>
                <c:pt idx="22">
                  <c:v>4.4543600000906736E-2</c:v>
                </c:pt>
                <c:pt idx="27">
                  <c:v>5.5755574998329394E-2</c:v>
                </c:pt>
                <c:pt idx="28">
                  <c:v>5.6093375002092216E-2</c:v>
                </c:pt>
                <c:pt idx="35">
                  <c:v>5.9321075001207646E-2</c:v>
                </c:pt>
                <c:pt idx="38">
                  <c:v>5.7793149993813131E-2</c:v>
                </c:pt>
                <c:pt idx="39">
                  <c:v>5.7304574998852331E-2</c:v>
                </c:pt>
                <c:pt idx="41">
                  <c:v>6.3422400002309587E-2</c:v>
                </c:pt>
                <c:pt idx="42">
                  <c:v>6.2692925006558653E-2</c:v>
                </c:pt>
                <c:pt idx="43">
                  <c:v>5.9815074993821327E-2</c:v>
                </c:pt>
                <c:pt idx="50">
                  <c:v>6.4726399999926798E-2</c:v>
                </c:pt>
                <c:pt idx="62">
                  <c:v>6.8665524995594751E-2</c:v>
                </c:pt>
                <c:pt idx="63">
                  <c:v>6.7914749997726176E-2</c:v>
                </c:pt>
                <c:pt idx="64">
                  <c:v>6.9494299998041242E-2</c:v>
                </c:pt>
                <c:pt idx="65">
                  <c:v>7.0357350006815977E-2</c:v>
                </c:pt>
                <c:pt idx="119">
                  <c:v>9.970982500090031E-2</c:v>
                </c:pt>
                <c:pt idx="121">
                  <c:v>0.10410155000136001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73B-46E1-9832-218B9538B046}"/>
            </c:ext>
          </c:extLst>
        </c:ser>
        <c:ser>
          <c:idx val="3"/>
          <c:order val="3"/>
          <c:tx>
            <c:strRef>
              <c:f>'A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(2)'!$K$21:$K$897</c:f>
              <c:numCache>
                <c:formatCode>General</c:formatCode>
                <c:ptCount val="877"/>
                <c:pt idx="7">
                  <c:v>2.9947049995826092E-2</c:v>
                </c:pt>
                <c:pt idx="8">
                  <c:v>2.8601774996786844E-2</c:v>
                </c:pt>
                <c:pt idx="12">
                  <c:v>2.9001825001614634E-2</c:v>
                </c:pt>
                <c:pt idx="13">
                  <c:v>2.8405774995917454E-2</c:v>
                </c:pt>
                <c:pt idx="16">
                  <c:v>2.7720049998606555E-2</c:v>
                </c:pt>
                <c:pt idx="23">
                  <c:v>4.8325699994165916E-2</c:v>
                </c:pt>
                <c:pt idx="24">
                  <c:v>5.0419836239598226E-2</c:v>
                </c:pt>
                <c:pt idx="25">
                  <c:v>4.8553399996308144E-2</c:v>
                </c:pt>
                <c:pt idx="26">
                  <c:v>5.5781949995434843E-2</c:v>
                </c:pt>
                <c:pt idx="29">
                  <c:v>5.5213700004969724E-2</c:v>
                </c:pt>
                <c:pt idx="30">
                  <c:v>5.5574350000824779E-2</c:v>
                </c:pt>
                <c:pt idx="31">
                  <c:v>5.4622049996396527E-2</c:v>
                </c:pt>
                <c:pt idx="32">
                  <c:v>5.6454350000421982E-2</c:v>
                </c:pt>
                <c:pt idx="33">
                  <c:v>5.7160100004693959E-2</c:v>
                </c:pt>
                <c:pt idx="34">
                  <c:v>5.5971850000787526E-2</c:v>
                </c:pt>
                <c:pt idx="36">
                  <c:v>5.8236450000549667E-2</c:v>
                </c:pt>
                <c:pt idx="37">
                  <c:v>5.8155350001470651E-2</c:v>
                </c:pt>
                <c:pt idx="40">
                  <c:v>6.1482049997721333E-2</c:v>
                </c:pt>
                <c:pt idx="44">
                  <c:v>6.1007600001175888E-2</c:v>
                </c:pt>
                <c:pt idx="45">
                  <c:v>6.0415100000682287E-2</c:v>
                </c:pt>
                <c:pt idx="46">
                  <c:v>6.4271450006344821E-2</c:v>
                </c:pt>
                <c:pt idx="47">
                  <c:v>6.5170400004717521E-2</c:v>
                </c:pt>
                <c:pt idx="48">
                  <c:v>6.499607500154525E-2</c:v>
                </c:pt>
                <c:pt idx="49">
                  <c:v>6.2776400001894217E-2</c:v>
                </c:pt>
                <c:pt idx="51">
                  <c:v>6.2245300003269222E-2</c:v>
                </c:pt>
                <c:pt idx="52">
                  <c:v>6.7559125003754161E-2</c:v>
                </c:pt>
                <c:pt idx="53">
                  <c:v>6.5778024996689055E-2</c:v>
                </c:pt>
                <c:pt idx="54">
                  <c:v>6.4432749997649807E-2</c:v>
                </c:pt>
                <c:pt idx="55">
                  <c:v>6.6588749999937136E-2</c:v>
                </c:pt>
                <c:pt idx="56">
                  <c:v>6.4907650004897732E-2</c:v>
                </c:pt>
                <c:pt idx="57">
                  <c:v>6.292895000660792E-2</c:v>
                </c:pt>
                <c:pt idx="58">
                  <c:v>6.8692599998030346E-2</c:v>
                </c:pt>
                <c:pt idx="59">
                  <c:v>6.8732599997019861E-2</c:v>
                </c:pt>
                <c:pt idx="60">
                  <c:v>6.6800500004319474E-2</c:v>
                </c:pt>
                <c:pt idx="61">
                  <c:v>6.8335199997818563E-2</c:v>
                </c:pt>
                <c:pt idx="66">
                  <c:v>7.1470750001026317E-2</c:v>
                </c:pt>
                <c:pt idx="67">
                  <c:v>7.0378849995904602E-2</c:v>
                </c:pt>
                <c:pt idx="68">
                  <c:v>7.2028799993859138E-2</c:v>
                </c:pt>
                <c:pt idx="69">
                  <c:v>7.2831600002245978E-2</c:v>
                </c:pt>
                <c:pt idx="70">
                  <c:v>7.1941999995033257E-2</c:v>
                </c:pt>
                <c:pt idx="71">
                  <c:v>7.3848799998813774E-2</c:v>
                </c:pt>
                <c:pt idx="72">
                  <c:v>6.8326799999340437E-2</c:v>
                </c:pt>
                <c:pt idx="73">
                  <c:v>7.3684150003828108E-2</c:v>
                </c:pt>
                <c:pt idx="74">
                  <c:v>7.5703149996115826E-2</c:v>
                </c:pt>
                <c:pt idx="75">
                  <c:v>7.4300399995991029E-2</c:v>
                </c:pt>
                <c:pt idx="76">
                  <c:v>7.4400399993464816E-2</c:v>
                </c:pt>
                <c:pt idx="77">
                  <c:v>7.4400399993464816E-2</c:v>
                </c:pt>
                <c:pt idx="78">
                  <c:v>7.5359949994890485E-2</c:v>
                </c:pt>
                <c:pt idx="79">
                  <c:v>7.6818249995994847E-2</c:v>
                </c:pt>
                <c:pt idx="80">
                  <c:v>7.584109999879729E-2</c:v>
                </c:pt>
                <c:pt idx="81">
                  <c:v>7.6978900004178286E-2</c:v>
                </c:pt>
                <c:pt idx="82">
                  <c:v>7.9861700003675651E-2</c:v>
                </c:pt>
                <c:pt idx="83">
                  <c:v>8.0042550005600788E-2</c:v>
                </c:pt>
                <c:pt idx="84">
                  <c:v>8.1161449998035096E-2</c:v>
                </c:pt>
                <c:pt idx="85">
                  <c:v>7.8940999999758787E-2</c:v>
                </c:pt>
                <c:pt idx="86">
                  <c:v>8.1626899998809677E-2</c:v>
                </c:pt>
                <c:pt idx="87">
                  <c:v>7.8881624998757616E-2</c:v>
                </c:pt>
                <c:pt idx="88">
                  <c:v>8.1198749998293351E-2</c:v>
                </c:pt>
                <c:pt idx="89">
                  <c:v>8.1798749997687992E-2</c:v>
                </c:pt>
                <c:pt idx="90">
                  <c:v>8.2611999998334795E-2</c:v>
                </c:pt>
                <c:pt idx="91">
                  <c:v>7.9589399996621069E-2</c:v>
                </c:pt>
                <c:pt idx="92">
                  <c:v>8.4527649996744003E-2</c:v>
                </c:pt>
                <c:pt idx="93">
                  <c:v>7.879395000054501E-2</c:v>
                </c:pt>
                <c:pt idx="94">
                  <c:v>8.2926250004675239E-2</c:v>
                </c:pt>
                <c:pt idx="95">
                  <c:v>8.2625149996601976E-2</c:v>
                </c:pt>
                <c:pt idx="96">
                  <c:v>8.3225149995996617E-2</c:v>
                </c:pt>
                <c:pt idx="97">
                  <c:v>8.3371949993306771E-2</c:v>
                </c:pt>
                <c:pt idx="98">
                  <c:v>8.2727100001648068E-2</c:v>
                </c:pt>
                <c:pt idx="99">
                  <c:v>8.5087750005186535E-2</c:v>
                </c:pt>
                <c:pt idx="100">
                  <c:v>8.7842474997160025E-2</c:v>
                </c:pt>
                <c:pt idx="101">
                  <c:v>7.9491700002108701E-2</c:v>
                </c:pt>
                <c:pt idx="102">
                  <c:v>8.2691700001305435E-2</c:v>
                </c:pt>
                <c:pt idx="103">
                  <c:v>8.1766174997028429E-2</c:v>
                </c:pt>
                <c:pt idx="104">
                  <c:v>8.5470300000451971E-2</c:v>
                </c:pt>
                <c:pt idx="105">
                  <c:v>8.4911800004192628E-2</c:v>
                </c:pt>
                <c:pt idx="106">
                  <c:v>8.5217699997883756E-2</c:v>
                </c:pt>
                <c:pt idx="107">
                  <c:v>8.8168900001619477E-2</c:v>
                </c:pt>
                <c:pt idx="108">
                  <c:v>9.0321374998893589E-2</c:v>
                </c:pt>
                <c:pt idx="109">
                  <c:v>9.1644650005036965E-2</c:v>
                </c:pt>
                <c:pt idx="110">
                  <c:v>9.2202375002671033E-2</c:v>
                </c:pt>
                <c:pt idx="111">
                  <c:v>9.3041975007508881E-2</c:v>
                </c:pt>
                <c:pt idx="112">
                  <c:v>9.5274824998341501E-2</c:v>
                </c:pt>
                <c:pt idx="113">
                  <c:v>9.3188000006193761E-2</c:v>
                </c:pt>
                <c:pt idx="114">
                  <c:v>9.1972349997377023E-2</c:v>
                </c:pt>
                <c:pt idx="115">
                  <c:v>9.4208299997262657E-2</c:v>
                </c:pt>
                <c:pt idx="116">
                  <c:v>9.5917250000638887E-2</c:v>
                </c:pt>
                <c:pt idx="117">
                  <c:v>9.6457450003072154E-2</c:v>
                </c:pt>
                <c:pt idx="118">
                  <c:v>9.6481150001636706E-2</c:v>
                </c:pt>
                <c:pt idx="120">
                  <c:v>0.10264579999784473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73B-46E1-9832-218B9538B046}"/>
            </c:ext>
          </c:extLst>
        </c:ser>
        <c:ser>
          <c:idx val="4"/>
          <c:order val="4"/>
          <c:tx>
            <c:strRef>
              <c:f>'A (2)'!$L$20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(2)'!$L$21:$L$897</c:f>
              <c:numCache>
                <c:formatCode>General</c:formatCode>
                <c:ptCount val="8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73B-46E1-9832-218B9538B046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(2)'!$M$21:$M$897</c:f>
              <c:numCache>
                <c:formatCode>General</c:formatCode>
                <c:ptCount val="8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73B-46E1-9832-218B9538B046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(2)'!$N$21:$N$897</c:f>
              <c:numCache>
                <c:formatCode>General</c:formatCode>
                <c:ptCount val="8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73B-46E1-9832-218B9538B046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(2)'!$O$21:$O$897</c:f>
              <c:numCache>
                <c:formatCode>General</c:formatCode>
                <c:ptCount val="877"/>
                <c:pt idx="20">
                  <c:v>1.5154597067557396E-2</c:v>
                </c:pt>
                <c:pt idx="21">
                  <c:v>2.822792883354186E-2</c:v>
                </c:pt>
                <c:pt idx="22">
                  <c:v>3.2106082989913243E-2</c:v>
                </c:pt>
                <c:pt idx="23">
                  <c:v>3.3205305027865645E-2</c:v>
                </c:pt>
                <c:pt idx="24">
                  <c:v>3.755278994201447E-2</c:v>
                </c:pt>
                <c:pt idx="25">
                  <c:v>3.8059173128037471E-2</c:v>
                </c:pt>
                <c:pt idx="26">
                  <c:v>4.3240337677712015E-2</c:v>
                </c:pt>
                <c:pt idx="27">
                  <c:v>4.325577618948101E-2</c:v>
                </c:pt>
                <c:pt idx="28">
                  <c:v>4.3280477808311402E-2</c:v>
                </c:pt>
                <c:pt idx="29">
                  <c:v>4.4568049689845513E-2</c:v>
                </c:pt>
                <c:pt idx="30">
                  <c:v>4.4673031569874677E-2</c:v>
                </c:pt>
                <c:pt idx="31">
                  <c:v>4.7056737787007419E-2</c:v>
                </c:pt>
                <c:pt idx="32">
                  <c:v>4.714319345291379E-2</c:v>
                </c:pt>
                <c:pt idx="33">
                  <c:v>4.7976873088439481E-2</c:v>
                </c:pt>
                <c:pt idx="34">
                  <c:v>4.806950415905345E-2</c:v>
                </c:pt>
                <c:pt idx="35">
                  <c:v>4.8134345908483228E-2</c:v>
                </c:pt>
                <c:pt idx="36">
                  <c:v>4.8242415490866192E-2</c:v>
                </c:pt>
                <c:pt idx="37">
                  <c:v>4.8254766300281388E-2</c:v>
                </c:pt>
                <c:pt idx="38">
                  <c:v>4.8279467919111779E-2</c:v>
                </c:pt>
                <c:pt idx="39">
                  <c:v>4.8319608049711166E-2</c:v>
                </c:pt>
                <c:pt idx="40">
                  <c:v>5.1997061553085616E-2</c:v>
                </c:pt>
                <c:pt idx="41">
                  <c:v>5.3003652520424077E-2</c:v>
                </c:pt>
                <c:pt idx="42">
                  <c:v>5.3278458029912157E-2</c:v>
                </c:pt>
                <c:pt idx="43">
                  <c:v>5.3815718239473176E-2</c:v>
                </c:pt>
                <c:pt idx="44">
                  <c:v>5.3843507560657367E-2</c:v>
                </c:pt>
                <c:pt idx="45">
                  <c:v>5.6004899208316583E-2</c:v>
                </c:pt>
                <c:pt idx="46">
                  <c:v>5.6270441610743266E-2</c:v>
                </c:pt>
                <c:pt idx="47">
                  <c:v>5.6955911533286635E-2</c:v>
                </c:pt>
                <c:pt idx="48">
                  <c:v>5.7397452969879859E-2</c:v>
                </c:pt>
                <c:pt idx="49">
                  <c:v>5.7449943909894441E-2</c:v>
                </c:pt>
                <c:pt idx="50">
                  <c:v>5.7449943909894441E-2</c:v>
                </c:pt>
                <c:pt idx="51">
                  <c:v>5.7462294719309637E-2</c:v>
                </c:pt>
                <c:pt idx="52">
                  <c:v>5.7700047800552157E-2</c:v>
                </c:pt>
                <c:pt idx="53">
                  <c:v>5.7712398609967352E-2</c:v>
                </c:pt>
                <c:pt idx="54">
                  <c:v>5.7715486312321151E-2</c:v>
                </c:pt>
                <c:pt idx="55">
                  <c:v>5.8209518688928985E-2</c:v>
                </c:pt>
                <c:pt idx="56">
                  <c:v>5.8221869498344181E-2</c:v>
                </c:pt>
                <c:pt idx="57">
                  <c:v>5.8431833258402482E-2</c:v>
                </c:pt>
                <c:pt idx="58">
                  <c:v>6.1871533680534441E-2</c:v>
                </c:pt>
                <c:pt idx="59">
                  <c:v>6.1871533680534441E-2</c:v>
                </c:pt>
                <c:pt idx="60">
                  <c:v>6.2007392584101595E-2</c:v>
                </c:pt>
                <c:pt idx="61">
                  <c:v>6.2291461200651099E-2</c:v>
                </c:pt>
                <c:pt idx="62">
                  <c:v>6.2343952140665682E-2</c:v>
                </c:pt>
                <c:pt idx="63">
                  <c:v>6.240879389009546E-2</c:v>
                </c:pt>
                <c:pt idx="64">
                  <c:v>6.252612657953982E-2</c:v>
                </c:pt>
                <c:pt idx="65">
                  <c:v>6.2828721410212091E-2</c:v>
                </c:pt>
                <c:pt idx="66">
                  <c:v>6.2902826266703266E-2</c:v>
                </c:pt>
                <c:pt idx="67">
                  <c:v>6.3260999739743945E-2</c:v>
                </c:pt>
                <c:pt idx="68">
                  <c:v>6.629312345117444E-2</c:v>
                </c:pt>
                <c:pt idx="69">
                  <c:v>6.6935365540764624E-2</c:v>
                </c:pt>
                <c:pt idx="70">
                  <c:v>6.7379994679711647E-2</c:v>
                </c:pt>
                <c:pt idx="71">
                  <c:v>6.7528204392693997E-2</c:v>
                </c:pt>
                <c:pt idx="72">
                  <c:v>6.7775220580997914E-2</c:v>
                </c:pt>
                <c:pt idx="73">
                  <c:v>6.7917254889272666E-2</c:v>
                </c:pt>
                <c:pt idx="74">
                  <c:v>7.1746005807983265E-2</c:v>
                </c:pt>
                <c:pt idx="75">
                  <c:v>7.1776882831521255E-2</c:v>
                </c:pt>
                <c:pt idx="76">
                  <c:v>7.1776882831521255E-2</c:v>
                </c:pt>
                <c:pt idx="77">
                  <c:v>7.1776882831521255E-2</c:v>
                </c:pt>
                <c:pt idx="78">
                  <c:v>7.1894215520965615E-2</c:v>
                </c:pt>
                <c:pt idx="79">
                  <c:v>7.2474703563479792E-2</c:v>
                </c:pt>
                <c:pt idx="80">
                  <c:v>7.2554983824678565E-2</c:v>
                </c:pt>
                <c:pt idx="81">
                  <c:v>7.2579685443508957E-2</c:v>
                </c:pt>
                <c:pt idx="82">
                  <c:v>7.322192753309914E-2</c:v>
                </c:pt>
                <c:pt idx="83">
                  <c:v>7.6019385865640915E-2</c:v>
                </c:pt>
                <c:pt idx="84">
                  <c:v>7.6031736675056111E-2</c:v>
                </c:pt>
                <c:pt idx="85">
                  <c:v>7.6149069364500471E-2</c:v>
                </c:pt>
                <c:pt idx="86">
                  <c:v>7.6531944456371542E-2</c:v>
                </c:pt>
                <c:pt idx="87">
                  <c:v>7.6535032158725341E-2</c:v>
                </c:pt>
                <c:pt idx="88">
                  <c:v>7.6735732811722246E-2</c:v>
                </c:pt>
                <c:pt idx="89">
                  <c:v>7.6735732811722246E-2</c:v>
                </c:pt>
                <c:pt idx="90">
                  <c:v>7.7260642211868069E-2</c:v>
                </c:pt>
                <c:pt idx="91">
                  <c:v>7.8075795633270967E-2</c:v>
                </c:pt>
                <c:pt idx="92">
                  <c:v>8.0453326445696111E-2</c:v>
                </c:pt>
                <c:pt idx="93">
                  <c:v>8.1280830676514204E-2</c:v>
                </c:pt>
                <c:pt idx="94">
                  <c:v>8.1367286342420575E-2</c:v>
                </c:pt>
                <c:pt idx="95">
                  <c:v>8.1379637151835771E-2</c:v>
                </c:pt>
                <c:pt idx="96">
                  <c:v>8.1379637151835771E-2</c:v>
                </c:pt>
                <c:pt idx="97">
                  <c:v>8.1527846864818121E-2</c:v>
                </c:pt>
                <c:pt idx="98">
                  <c:v>8.1694582791923265E-2</c:v>
                </c:pt>
                <c:pt idx="99">
                  <c:v>8.1799564671952429E-2</c:v>
                </c:pt>
                <c:pt idx="100">
                  <c:v>8.1802652374306228E-2</c:v>
                </c:pt>
                <c:pt idx="101">
                  <c:v>8.1867494123736007E-2</c:v>
                </c:pt>
                <c:pt idx="102">
                  <c:v>8.1867494123736007E-2</c:v>
                </c:pt>
                <c:pt idx="103">
                  <c:v>8.2210229085007663E-2</c:v>
                </c:pt>
                <c:pt idx="104">
                  <c:v>8.5251615903499584E-2</c:v>
                </c:pt>
                <c:pt idx="105">
                  <c:v>8.568389423303141E-2</c:v>
                </c:pt>
                <c:pt idx="106">
                  <c:v>8.6066769324902481E-2</c:v>
                </c:pt>
                <c:pt idx="107">
                  <c:v>8.6165575800224048E-2</c:v>
                </c:pt>
                <c:pt idx="108">
                  <c:v>8.6755326949799622E-2</c:v>
                </c:pt>
                <c:pt idx="109">
                  <c:v>8.6999255435749739E-2</c:v>
                </c:pt>
                <c:pt idx="110">
                  <c:v>9.0337061680206332E-2</c:v>
                </c:pt>
                <c:pt idx="111">
                  <c:v>9.1127513482778838E-2</c:v>
                </c:pt>
                <c:pt idx="112">
                  <c:v>9.1207793743977611E-2</c:v>
                </c:pt>
                <c:pt idx="113">
                  <c:v>9.1340564945190966E-2</c:v>
                </c:pt>
                <c:pt idx="114">
                  <c:v>9.1853123535921566E-2</c:v>
                </c:pt>
                <c:pt idx="115">
                  <c:v>9.5379279623959895E-2</c:v>
                </c:pt>
                <c:pt idx="116">
                  <c:v>9.6064749546503264E-2</c:v>
                </c:pt>
                <c:pt idx="117">
                  <c:v>9.6287064115976762E-2</c:v>
                </c:pt>
                <c:pt idx="118">
                  <c:v>9.6694640826678224E-2</c:v>
                </c:pt>
                <c:pt idx="119">
                  <c:v>0.10047090080537424</c:v>
                </c:pt>
                <c:pt idx="120">
                  <c:v>0.10124591409617778</c:v>
                </c:pt>
                <c:pt idx="121">
                  <c:v>0.10454975561474258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73B-46E1-9832-218B9538B046}"/>
            </c:ext>
          </c:extLst>
        </c:ser>
        <c:ser>
          <c:idx val="8"/>
          <c:order val="8"/>
          <c:tx>
            <c:strRef>
              <c:f>'A (2)'!$P$20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(2)'!$V$2:$V$21</c:f>
              <c:numCache>
                <c:formatCode>General</c:formatCode>
                <c:ptCount val="20"/>
                <c:pt idx="0">
                  <c:v>20000</c:v>
                </c:pt>
                <c:pt idx="1">
                  <c:v>22000</c:v>
                </c:pt>
                <c:pt idx="2">
                  <c:v>24000</c:v>
                </c:pt>
                <c:pt idx="3">
                  <c:v>26000</c:v>
                </c:pt>
                <c:pt idx="4">
                  <c:v>28000</c:v>
                </c:pt>
                <c:pt idx="5">
                  <c:v>30000</c:v>
                </c:pt>
                <c:pt idx="6">
                  <c:v>32000</c:v>
                </c:pt>
                <c:pt idx="7">
                  <c:v>34000</c:v>
                </c:pt>
                <c:pt idx="8">
                  <c:v>36000</c:v>
                </c:pt>
                <c:pt idx="9">
                  <c:v>38000</c:v>
                </c:pt>
                <c:pt idx="10">
                  <c:v>40000</c:v>
                </c:pt>
              </c:numCache>
            </c:numRef>
          </c:xVal>
          <c:yVal>
            <c:numRef>
              <c:f>'A (2)'!$W$2:$W$21</c:f>
              <c:numCache>
                <c:formatCode>0.00E+00</c:formatCode>
                <c:ptCount val="20"/>
                <c:pt idx="0">
                  <c:v>2.4961699705922484E-2</c:v>
                </c:pt>
                <c:pt idx="1">
                  <c:v>2.9198920089795716E-2</c:v>
                </c:pt>
                <c:pt idx="2">
                  <c:v>3.427442318088731E-2</c:v>
                </c:pt>
                <c:pt idx="3">
                  <c:v>4.0188208979197282E-2</c:v>
                </c:pt>
                <c:pt idx="4">
                  <c:v>4.6940277484725623E-2</c:v>
                </c:pt>
                <c:pt idx="5">
                  <c:v>5.4530628697472314E-2</c:v>
                </c:pt>
                <c:pt idx="6">
                  <c:v>6.2959262617437409E-2</c:v>
                </c:pt>
                <c:pt idx="7">
                  <c:v>7.2226179244620853E-2</c:v>
                </c:pt>
                <c:pt idx="8">
                  <c:v>8.2331378579022674E-2</c:v>
                </c:pt>
                <c:pt idx="9">
                  <c:v>9.3274860620642858E-2</c:v>
                </c:pt>
                <c:pt idx="10">
                  <c:v>0.10505662536948142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73B-46E1-9832-218B9538B046}"/>
            </c:ext>
          </c:extLst>
        </c:ser>
        <c:ser>
          <c:idx val="9"/>
          <c:order val="9"/>
          <c:tx>
            <c:strRef>
              <c:f>'A (2)'!$R$20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(2)'!$R$21:$R$897</c:f>
              <c:numCache>
                <c:formatCode>General</c:formatCode>
                <c:ptCount val="8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73B-46E1-9832-218B9538B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80136"/>
        <c:axId val="1"/>
      </c:scatterChart>
      <c:valAx>
        <c:axId val="796780136"/>
        <c:scaling>
          <c:orientation val="minMax"/>
          <c:min val="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396767659477351"/>
              <c:y val="0.860182370820668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09782608695652E-2"/>
              <c:y val="0.361702127659574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80136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1413057742782151"/>
          <c:y val="0.92097264437689974"/>
          <c:w val="0.71195694967476897"/>
          <c:h val="6.079027355623101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4b.  DK Cyg -- [37999.5838, 0.47069055]</a:t>
            </a:r>
          </a:p>
        </c:rich>
      </c:tx>
      <c:layout>
        <c:manualLayout>
          <c:xMode val="edge"/>
          <c:yMode val="edge"/>
          <c:x val="0.13948520383449922"/>
          <c:y val="1.8248175182481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44217476086243"/>
          <c:y val="0.14598566161336254"/>
          <c:w val="0.83476482317598999"/>
          <c:h val="0.7007311757441401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(2)'!$G$20</c:f>
              <c:strCache>
                <c:ptCount val="1"/>
                <c:pt idx="0">
                  <c:v>O-C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(2)'!$F$22:$F$897</c:f>
              <c:numCache>
                <c:formatCode>General</c:formatCode>
                <c:ptCount val="876"/>
                <c:pt idx="0">
                  <c:v>17642</c:v>
                </c:pt>
                <c:pt idx="1">
                  <c:v>18434</c:v>
                </c:pt>
                <c:pt idx="2">
                  <c:v>18434.5</c:v>
                </c:pt>
                <c:pt idx="3">
                  <c:v>18440.5</c:v>
                </c:pt>
                <c:pt idx="4">
                  <c:v>18442.5</c:v>
                </c:pt>
                <c:pt idx="5">
                  <c:v>18443</c:v>
                </c:pt>
                <c:pt idx="6">
                  <c:v>21169</c:v>
                </c:pt>
                <c:pt idx="7">
                  <c:v>21169.5</c:v>
                </c:pt>
                <c:pt idx="8">
                  <c:v>21809.5</c:v>
                </c:pt>
                <c:pt idx="9">
                  <c:v>21809.5</c:v>
                </c:pt>
                <c:pt idx="10">
                  <c:v>21824.5</c:v>
                </c:pt>
                <c:pt idx="11">
                  <c:v>21878.5</c:v>
                </c:pt>
                <c:pt idx="12">
                  <c:v>21889.5</c:v>
                </c:pt>
                <c:pt idx="13">
                  <c:v>21901</c:v>
                </c:pt>
                <c:pt idx="14">
                  <c:v>21961</c:v>
                </c:pt>
                <c:pt idx="15">
                  <c:v>22309</c:v>
                </c:pt>
                <c:pt idx="16">
                  <c:v>23034</c:v>
                </c:pt>
                <c:pt idx="17">
                  <c:v>24725</c:v>
                </c:pt>
                <c:pt idx="18">
                  <c:v>25322</c:v>
                </c:pt>
                <c:pt idx="19">
                  <c:v>25503</c:v>
                </c:pt>
                <c:pt idx="20">
                  <c:v>27620</c:v>
                </c:pt>
                <c:pt idx="21">
                  <c:v>28248</c:v>
                </c:pt>
                <c:pt idx="22">
                  <c:v>28426</c:v>
                </c:pt>
                <c:pt idx="23">
                  <c:v>29130</c:v>
                </c:pt>
                <c:pt idx="24">
                  <c:v>29212</c:v>
                </c:pt>
                <c:pt idx="25">
                  <c:v>30051</c:v>
                </c:pt>
                <c:pt idx="26">
                  <c:v>30053.5</c:v>
                </c:pt>
                <c:pt idx="27">
                  <c:v>30057.5</c:v>
                </c:pt>
                <c:pt idx="28">
                  <c:v>30266</c:v>
                </c:pt>
                <c:pt idx="29">
                  <c:v>30283</c:v>
                </c:pt>
                <c:pt idx="30">
                  <c:v>30669</c:v>
                </c:pt>
                <c:pt idx="31">
                  <c:v>30683</c:v>
                </c:pt>
                <c:pt idx="32">
                  <c:v>30818</c:v>
                </c:pt>
                <c:pt idx="33">
                  <c:v>30833</c:v>
                </c:pt>
                <c:pt idx="34">
                  <c:v>30843.5</c:v>
                </c:pt>
                <c:pt idx="35">
                  <c:v>30861</c:v>
                </c:pt>
                <c:pt idx="36">
                  <c:v>30863</c:v>
                </c:pt>
                <c:pt idx="37">
                  <c:v>30867</c:v>
                </c:pt>
                <c:pt idx="38">
                  <c:v>30873.5</c:v>
                </c:pt>
                <c:pt idx="39">
                  <c:v>31469</c:v>
                </c:pt>
                <c:pt idx="40">
                  <c:v>31632</c:v>
                </c:pt>
                <c:pt idx="41">
                  <c:v>31676.5</c:v>
                </c:pt>
                <c:pt idx="42">
                  <c:v>31763.5</c:v>
                </c:pt>
                <c:pt idx="43">
                  <c:v>31768</c:v>
                </c:pt>
                <c:pt idx="44">
                  <c:v>32118</c:v>
                </c:pt>
                <c:pt idx="45">
                  <c:v>32161</c:v>
                </c:pt>
                <c:pt idx="46">
                  <c:v>32272</c:v>
                </c:pt>
                <c:pt idx="47">
                  <c:v>32343.5</c:v>
                </c:pt>
                <c:pt idx="48">
                  <c:v>32352</c:v>
                </c:pt>
                <c:pt idx="49">
                  <c:v>32352</c:v>
                </c:pt>
                <c:pt idx="50">
                  <c:v>32354</c:v>
                </c:pt>
                <c:pt idx="51">
                  <c:v>32392.5</c:v>
                </c:pt>
                <c:pt idx="52">
                  <c:v>32394.5</c:v>
                </c:pt>
                <c:pt idx="53">
                  <c:v>32395</c:v>
                </c:pt>
                <c:pt idx="54">
                  <c:v>32475</c:v>
                </c:pt>
                <c:pt idx="55">
                  <c:v>32477</c:v>
                </c:pt>
                <c:pt idx="56">
                  <c:v>32511</c:v>
                </c:pt>
                <c:pt idx="57">
                  <c:v>33068</c:v>
                </c:pt>
                <c:pt idx="58">
                  <c:v>33068</c:v>
                </c:pt>
                <c:pt idx="59">
                  <c:v>33090</c:v>
                </c:pt>
                <c:pt idx="60">
                  <c:v>33136</c:v>
                </c:pt>
                <c:pt idx="61">
                  <c:v>33144.5</c:v>
                </c:pt>
                <c:pt idx="62">
                  <c:v>33155</c:v>
                </c:pt>
                <c:pt idx="63">
                  <c:v>33174</c:v>
                </c:pt>
                <c:pt idx="64">
                  <c:v>33223</c:v>
                </c:pt>
                <c:pt idx="65">
                  <c:v>33235</c:v>
                </c:pt>
                <c:pt idx="66">
                  <c:v>33293</c:v>
                </c:pt>
                <c:pt idx="67">
                  <c:v>33784</c:v>
                </c:pt>
                <c:pt idx="68">
                  <c:v>33888</c:v>
                </c:pt>
                <c:pt idx="69">
                  <c:v>33960</c:v>
                </c:pt>
                <c:pt idx="70">
                  <c:v>33984</c:v>
                </c:pt>
                <c:pt idx="71">
                  <c:v>34024</c:v>
                </c:pt>
                <c:pt idx="72">
                  <c:v>34047</c:v>
                </c:pt>
                <c:pt idx="73">
                  <c:v>34667</c:v>
                </c:pt>
                <c:pt idx="74">
                  <c:v>34672</c:v>
                </c:pt>
                <c:pt idx="75">
                  <c:v>34672</c:v>
                </c:pt>
                <c:pt idx="76">
                  <c:v>34672</c:v>
                </c:pt>
                <c:pt idx="77">
                  <c:v>34691</c:v>
                </c:pt>
                <c:pt idx="78">
                  <c:v>34785</c:v>
                </c:pt>
                <c:pt idx="79">
                  <c:v>34798</c:v>
                </c:pt>
                <c:pt idx="80">
                  <c:v>34802</c:v>
                </c:pt>
                <c:pt idx="81">
                  <c:v>34906</c:v>
                </c:pt>
                <c:pt idx="82">
                  <c:v>35359</c:v>
                </c:pt>
                <c:pt idx="83">
                  <c:v>35361</c:v>
                </c:pt>
                <c:pt idx="84">
                  <c:v>35380</c:v>
                </c:pt>
                <c:pt idx="85">
                  <c:v>35442</c:v>
                </c:pt>
                <c:pt idx="86">
                  <c:v>35442.5</c:v>
                </c:pt>
                <c:pt idx="87">
                  <c:v>35475</c:v>
                </c:pt>
                <c:pt idx="88">
                  <c:v>35475</c:v>
                </c:pt>
                <c:pt idx="89">
                  <c:v>35560</c:v>
                </c:pt>
                <c:pt idx="90">
                  <c:v>35692</c:v>
                </c:pt>
                <c:pt idx="91">
                  <c:v>36077</c:v>
                </c:pt>
                <c:pt idx="92">
                  <c:v>36211</c:v>
                </c:pt>
                <c:pt idx="93">
                  <c:v>36225</c:v>
                </c:pt>
                <c:pt idx="94">
                  <c:v>36227</c:v>
                </c:pt>
                <c:pt idx="95">
                  <c:v>36227</c:v>
                </c:pt>
                <c:pt idx="96">
                  <c:v>36251</c:v>
                </c:pt>
                <c:pt idx="97">
                  <c:v>36278</c:v>
                </c:pt>
                <c:pt idx="98">
                  <c:v>36295</c:v>
                </c:pt>
                <c:pt idx="99">
                  <c:v>36295.5</c:v>
                </c:pt>
                <c:pt idx="100">
                  <c:v>36306</c:v>
                </c:pt>
                <c:pt idx="101">
                  <c:v>36306</c:v>
                </c:pt>
                <c:pt idx="102">
                  <c:v>36361.5</c:v>
                </c:pt>
                <c:pt idx="103">
                  <c:v>36854</c:v>
                </c:pt>
                <c:pt idx="104">
                  <c:v>36924</c:v>
                </c:pt>
                <c:pt idx="105">
                  <c:v>36986</c:v>
                </c:pt>
                <c:pt idx="106">
                  <c:v>37002</c:v>
                </c:pt>
                <c:pt idx="107">
                  <c:v>37097.5</c:v>
                </c:pt>
                <c:pt idx="108">
                  <c:v>37137</c:v>
                </c:pt>
                <c:pt idx="109">
                  <c:v>37677.5</c:v>
                </c:pt>
                <c:pt idx="110">
                  <c:v>37805.5</c:v>
                </c:pt>
                <c:pt idx="111">
                  <c:v>37818.5</c:v>
                </c:pt>
                <c:pt idx="112">
                  <c:v>37840</c:v>
                </c:pt>
                <c:pt idx="113">
                  <c:v>37923</c:v>
                </c:pt>
                <c:pt idx="114">
                  <c:v>38494</c:v>
                </c:pt>
                <c:pt idx="115">
                  <c:v>38605</c:v>
                </c:pt>
                <c:pt idx="116">
                  <c:v>38641</c:v>
                </c:pt>
                <c:pt idx="117">
                  <c:v>38707</c:v>
                </c:pt>
                <c:pt idx="118">
                  <c:v>39318.5</c:v>
                </c:pt>
                <c:pt idx="119">
                  <c:v>39444</c:v>
                </c:pt>
                <c:pt idx="120">
                  <c:v>39979</c:v>
                </c:pt>
              </c:numCache>
            </c:numRef>
          </c:xVal>
          <c:yVal>
            <c:numRef>
              <c:f>'A (2)'!$G$22:$G$897</c:f>
              <c:numCache>
                <c:formatCode>General</c:formatCode>
                <c:ptCount val="876"/>
                <c:pt idx="0">
                  <c:v>1.8016900001384784E-2</c:v>
                </c:pt>
                <c:pt idx="1">
                  <c:v>2.2101299997302704E-2</c:v>
                </c:pt>
                <c:pt idx="2">
                  <c:v>2.2056024994526524E-2</c:v>
                </c:pt>
                <c:pt idx="3">
                  <c:v>2.4412724997091573E-2</c:v>
                </c:pt>
                <c:pt idx="4">
                  <c:v>2.2131625002657529E-2</c:v>
                </c:pt>
                <c:pt idx="5">
                  <c:v>2.2086350007157307E-2</c:v>
                </c:pt>
                <c:pt idx="6">
                  <c:v>2.9947049995826092E-2</c:v>
                </c:pt>
                <c:pt idx="7">
                  <c:v>2.8601774996786844E-2</c:v>
                </c:pt>
                <c:pt idx="8">
                  <c:v>2.8649774998484645E-2</c:v>
                </c:pt>
                <c:pt idx="9">
                  <c:v>2.8849775000708178E-2</c:v>
                </c:pt>
                <c:pt idx="10">
                  <c:v>2.8991525003220886E-2</c:v>
                </c:pt>
                <c:pt idx="11">
                  <c:v>2.9001825001614634E-2</c:v>
                </c:pt>
                <c:pt idx="12">
                  <c:v>2.8405774995917454E-2</c:v>
                </c:pt>
                <c:pt idx="13">
                  <c:v>3.0264449997048359E-2</c:v>
                </c:pt>
                <c:pt idx="14">
                  <c:v>3.013144999567885E-2</c:v>
                </c:pt>
                <c:pt idx="15">
                  <c:v>2.7720049998606555E-2</c:v>
                </c:pt>
                <c:pt idx="16">
                  <c:v>3.2671300003130455E-2</c:v>
                </c:pt>
                <c:pt idx="17">
                  <c:v>3.6151250002149027E-2</c:v>
                </c:pt>
                <c:pt idx="18">
                  <c:v>3.7292900000466034E-2</c:v>
                </c:pt>
                <c:pt idx="19">
                  <c:v>4.0703350001422223E-2</c:v>
                </c:pt>
                <c:pt idx="20">
                  <c:v>4.2209000006550923E-2</c:v>
                </c:pt>
                <c:pt idx="21">
                  <c:v>4.4543600000906736E-2</c:v>
                </c:pt>
                <c:pt idx="22">
                  <c:v>4.8325699994165916E-2</c:v>
                </c:pt>
                <c:pt idx="23">
                  <c:v>5.0419836239598226E-2</c:v>
                </c:pt>
                <c:pt idx="24">
                  <c:v>4.8553399996308144E-2</c:v>
                </c:pt>
                <c:pt idx="25">
                  <c:v>5.5781949995434843E-2</c:v>
                </c:pt>
                <c:pt idx="26">
                  <c:v>5.5755574998329394E-2</c:v>
                </c:pt>
                <c:pt idx="27">
                  <c:v>5.6093375002092216E-2</c:v>
                </c:pt>
                <c:pt idx="28">
                  <c:v>5.5213700004969724E-2</c:v>
                </c:pt>
                <c:pt idx="29">
                  <c:v>5.5574350000824779E-2</c:v>
                </c:pt>
                <c:pt idx="30">
                  <c:v>5.4622049996396527E-2</c:v>
                </c:pt>
                <c:pt idx="31">
                  <c:v>5.6454350000421982E-2</c:v>
                </c:pt>
                <c:pt idx="32">
                  <c:v>5.7160100004693959E-2</c:v>
                </c:pt>
                <c:pt idx="33">
                  <c:v>5.5971850000787526E-2</c:v>
                </c:pt>
                <c:pt idx="34">
                  <c:v>5.9321075001207646E-2</c:v>
                </c:pt>
                <c:pt idx="35">
                  <c:v>5.8236450000549667E-2</c:v>
                </c:pt>
                <c:pt idx="36">
                  <c:v>5.8155350001470651E-2</c:v>
                </c:pt>
                <c:pt idx="37">
                  <c:v>5.7793149993813131E-2</c:v>
                </c:pt>
                <c:pt idx="38">
                  <c:v>5.7304574998852331E-2</c:v>
                </c:pt>
                <c:pt idx="39">
                  <c:v>6.1482049997721333E-2</c:v>
                </c:pt>
                <c:pt idx="40">
                  <c:v>6.3422400002309587E-2</c:v>
                </c:pt>
                <c:pt idx="41">
                  <c:v>6.2692925006558653E-2</c:v>
                </c:pt>
                <c:pt idx="42">
                  <c:v>5.9815074993821327E-2</c:v>
                </c:pt>
                <c:pt idx="43">
                  <c:v>6.1007600001175888E-2</c:v>
                </c:pt>
                <c:pt idx="44">
                  <c:v>6.0415100000682287E-2</c:v>
                </c:pt>
                <c:pt idx="45">
                  <c:v>6.4271450006344821E-2</c:v>
                </c:pt>
                <c:pt idx="46">
                  <c:v>6.5170400004717521E-2</c:v>
                </c:pt>
                <c:pt idx="47">
                  <c:v>6.499607500154525E-2</c:v>
                </c:pt>
                <c:pt idx="48">
                  <c:v>6.2776400001894217E-2</c:v>
                </c:pt>
                <c:pt idx="49">
                  <c:v>6.4726399999926798E-2</c:v>
                </c:pt>
                <c:pt idx="50">
                  <c:v>6.2245300003269222E-2</c:v>
                </c:pt>
                <c:pt idx="51">
                  <c:v>6.7559125003754161E-2</c:v>
                </c:pt>
                <c:pt idx="52">
                  <c:v>6.5778024996689055E-2</c:v>
                </c:pt>
                <c:pt idx="53">
                  <c:v>6.4432749997649807E-2</c:v>
                </c:pt>
                <c:pt idx="54">
                  <c:v>6.6588749999937136E-2</c:v>
                </c:pt>
                <c:pt idx="55">
                  <c:v>6.4907650004897732E-2</c:v>
                </c:pt>
                <c:pt idx="56">
                  <c:v>6.292895000660792E-2</c:v>
                </c:pt>
                <c:pt idx="57">
                  <c:v>6.8692599998030346E-2</c:v>
                </c:pt>
                <c:pt idx="58">
                  <c:v>6.8732599997019861E-2</c:v>
                </c:pt>
                <c:pt idx="59">
                  <c:v>6.6800500004319474E-2</c:v>
                </c:pt>
                <c:pt idx="60">
                  <c:v>6.8335199997818563E-2</c:v>
                </c:pt>
                <c:pt idx="61">
                  <c:v>6.8665524995594751E-2</c:v>
                </c:pt>
                <c:pt idx="62">
                  <c:v>6.7914749997726176E-2</c:v>
                </c:pt>
                <c:pt idx="63">
                  <c:v>6.9494299998041242E-2</c:v>
                </c:pt>
                <c:pt idx="64">
                  <c:v>7.0357350006815977E-2</c:v>
                </c:pt>
                <c:pt idx="65">
                  <c:v>7.1470750001026317E-2</c:v>
                </c:pt>
                <c:pt idx="66">
                  <c:v>7.0378849995904602E-2</c:v>
                </c:pt>
                <c:pt idx="67">
                  <c:v>7.2028799993859138E-2</c:v>
                </c:pt>
                <c:pt idx="68">
                  <c:v>7.2831600002245978E-2</c:v>
                </c:pt>
                <c:pt idx="69">
                  <c:v>7.1941999995033257E-2</c:v>
                </c:pt>
                <c:pt idx="70">
                  <c:v>7.3848799998813774E-2</c:v>
                </c:pt>
                <c:pt idx="71">
                  <c:v>6.8326799999340437E-2</c:v>
                </c:pt>
                <c:pt idx="72">
                  <c:v>7.3684150003828108E-2</c:v>
                </c:pt>
                <c:pt idx="73">
                  <c:v>7.5703149996115826E-2</c:v>
                </c:pt>
                <c:pt idx="74">
                  <c:v>7.4300399995991029E-2</c:v>
                </c:pt>
                <c:pt idx="75">
                  <c:v>7.4400399993464816E-2</c:v>
                </c:pt>
                <c:pt idx="76">
                  <c:v>7.4400399993464816E-2</c:v>
                </c:pt>
                <c:pt idx="77">
                  <c:v>7.5359949994890485E-2</c:v>
                </c:pt>
                <c:pt idx="78">
                  <c:v>7.6818249995994847E-2</c:v>
                </c:pt>
                <c:pt idx="79">
                  <c:v>7.584109999879729E-2</c:v>
                </c:pt>
                <c:pt idx="80">
                  <c:v>7.6978900004178286E-2</c:v>
                </c:pt>
                <c:pt idx="81">
                  <c:v>7.9861700003675651E-2</c:v>
                </c:pt>
                <c:pt idx="82">
                  <c:v>8.0042550005600788E-2</c:v>
                </c:pt>
                <c:pt idx="83">
                  <c:v>8.1161449998035096E-2</c:v>
                </c:pt>
                <c:pt idx="84">
                  <c:v>7.8940999999758787E-2</c:v>
                </c:pt>
                <c:pt idx="85">
                  <c:v>8.1626899998809677E-2</c:v>
                </c:pt>
                <c:pt idx="86">
                  <c:v>7.8881624998757616E-2</c:v>
                </c:pt>
                <c:pt idx="87">
                  <c:v>8.1198749998293351E-2</c:v>
                </c:pt>
                <c:pt idx="88">
                  <c:v>8.1798749997687992E-2</c:v>
                </c:pt>
                <c:pt idx="89">
                  <c:v>8.2611999998334795E-2</c:v>
                </c:pt>
                <c:pt idx="90">
                  <c:v>7.9589399996621069E-2</c:v>
                </c:pt>
                <c:pt idx="91">
                  <c:v>8.4527649996744003E-2</c:v>
                </c:pt>
                <c:pt idx="92">
                  <c:v>7.879395000054501E-2</c:v>
                </c:pt>
                <c:pt idx="93">
                  <c:v>8.2926250004675239E-2</c:v>
                </c:pt>
                <c:pt idx="94">
                  <c:v>8.2625149996601976E-2</c:v>
                </c:pt>
                <c:pt idx="95">
                  <c:v>8.3225149995996617E-2</c:v>
                </c:pt>
                <c:pt idx="96">
                  <c:v>8.3371949993306771E-2</c:v>
                </c:pt>
                <c:pt idx="97">
                  <c:v>8.2727100001648068E-2</c:v>
                </c:pt>
                <c:pt idx="98">
                  <c:v>8.5087750005186535E-2</c:v>
                </c:pt>
                <c:pt idx="99">
                  <c:v>8.7842474997160025E-2</c:v>
                </c:pt>
                <c:pt idx="100">
                  <c:v>7.9491700002108701E-2</c:v>
                </c:pt>
                <c:pt idx="101">
                  <c:v>8.2691700001305435E-2</c:v>
                </c:pt>
                <c:pt idx="102">
                  <c:v>8.1766174997028429E-2</c:v>
                </c:pt>
                <c:pt idx="103">
                  <c:v>8.5470300000451971E-2</c:v>
                </c:pt>
                <c:pt idx="104">
                  <c:v>8.4911800004192628E-2</c:v>
                </c:pt>
                <c:pt idx="105">
                  <c:v>8.5217699997883756E-2</c:v>
                </c:pt>
                <c:pt idx="106">
                  <c:v>8.8168900001619477E-2</c:v>
                </c:pt>
                <c:pt idx="107">
                  <c:v>9.0321374998893589E-2</c:v>
                </c:pt>
                <c:pt idx="108">
                  <c:v>9.1644650005036965E-2</c:v>
                </c:pt>
                <c:pt idx="109">
                  <c:v>9.2202375002671033E-2</c:v>
                </c:pt>
                <c:pt idx="110">
                  <c:v>9.3041975007508881E-2</c:v>
                </c:pt>
                <c:pt idx="111">
                  <c:v>9.5274824998341501E-2</c:v>
                </c:pt>
                <c:pt idx="112">
                  <c:v>9.3188000006193761E-2</c:v>
                </c:pt>
                <c:pt idx="113">
                  <c:v>9.1972349997377023E-2</c:v>
                </c:pt>
                <c:pt idx="114">
                  <c:v>9.4208299997262657E-2</c:v>
                </c:pt>
                <c:pt idx="115">
                  <c:v>9.5917250000638887E-2</c:v>
                </c:pt>
                <c:pt idx="116">
                  <c:v>9.6457450003072154E-2</c:v>
                </c:pt>
                <c:pt idx="117">
                  <c:v>9.6481150001636706E-2</c:v>
                </c:pt>
                <c:pt idx="118">
                  <c:v>9.970982500090031E-2</c:v>
                </c:pt>
                <c:pt idx="119">
                  <c:v>0.10264579999784473</c:v>
                </c:pt>
                <c:pt idx="120">
                  <c:v>0.10410155000136001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6D-4369-AD65-3C4AFFEA0516}"/>
            </c:ext>
          </c:extLst>
        </c:ser>
        <c:ser>
          <c:idx val="8"/>
          <c:order val="1"/>
          <c:tx>
            <c:strRef>
              <c:f>'A (2)'!$P$20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'A (2)'!$V$2:$V$21</c:f>
              <c:numCache>
                <c:formatCode>General</c:formatCode>
                <c:ptCount val="20"/>
                <c:pt idx="0">
                  <c:v>20000</c:v>
                </c:pt>
                <c:pt idx="1">
                  <c:v>22000</c:v>
                </c:pt>
                <c:pt idx="2">
                  <c:v>24000</c:v>
                </c:pt>
                <c:pt idx="3">
                  <c:v>26000</c:v>
                </c:pt>
                <c:pt idx="4">
                  <c:v>28000</c:v>
                </c:pt>
                <c:pt idx="5">
                  <c:v>30000</c:v>
                </c:pt>
                <c:pt idx="6">
                  <c:v>32000</c:v>
                </c:pt>
                <c:pt idx="7">
                  <c:v>34000</c:v>
                </c:pt>
                <c:pt idx="8">
                  <c:v>36000</c:v>
                </c:pt>
                <c:pt idx="9">
                  <c:v>38000</c:v>
                </c:pt>
                <c:pt idx="10">
                  <c:v>40000</c:v>
                </c:pt>
              </c:numCache>
            </c:numRef>
          </c:xVal>
          <c:yVal>
            <c:numRef>
              <c:f>'A (2)'!$W$2:$W$21</c:f>
              <c:numCache>
                <c:formatCode>0.00E+00</c:formatCode>
                <c:ptCount val="20"/>
                <c:pt idx="0">
                  <c:v>2.4961699705922484E-2</c:v>
                </c:pt>
                <c:pt idx="1">
                  <c:v>2.9198920089795716E-2</c:v>
                </c:pt>
                <c:pt idx="2">
                  <c:v>3.427442318088731E-2</c:v>
                </c:pt>
                <c:pt idx="3">
                  <c:v>4.0188208979197282E-2</c:v>
                </c:pt>
                <c:pt idx="4">
                  <c:v>4.6940277484725623E-2</c:v>
                </c:pt>
                <c:pt idx="5">
                  <c:v>5.4530628697472314E-2</c:v>
                </c:pt>
                <c:pt idx="6">
                  <c:v>6.2959262617437409E-2</c:v>
                </c:pt>
                <c:pt idx="7">
                  <c:v>7.2226179244620853E-2</c:v>
                </c:pt>
                <c:pt idx="8">
                  <c:v>8.2331378579022674E-2</c:v>
                </c:pt>
                <c:pt idx="9">
                  <c:v>9.3274860620642858E-2</c:v>
                </c:pt>
                <c:pt idx="10">
                  <c:v>0.10505662536948142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46D-4369-AD65-3C4AFFEA0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89976"/>
        <c:axId val="1"/>
      </c:scatterChart>
      <c:valAx>
        <c:axId val="796789976"/>
        <c:scaling>
          <c:orientation val="minMax"/>
          <c:max val="40000"/>
          <c:min val="2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0.0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89976"/>
        <c:crosses val="autoZero"/>
        <c:crossBetween val="midCat"/>
        <c:majorUnit val="0.01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  [37999.5838, 0.47069055]</a:t>
            </a:r>
          </a:p>
        </c:rich>
      </c:tx>
      <c:layout>
        <c:manualLayout>
          <c:xMode val="edge"/>
          <c:yMode val="edge"/>
          <c:x val="0.20765065568989666"/>
          <c:y val="1.9047619047619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43376172899899"/>
          <c:y val="0.13968297272747002"/>
          <c:w val="0.81420909859029666"/>
          <c:h val="0.676192572521616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(2)'!$F$22:$F$897</c:f>
              <c:numCache>
                <c:formatCode>General</c:formatCode>
                <c:ptCount val="876"/>
                <c:pt idx="0">
                  <c:v>17642</c:v>
                </c:pt>
                <c:pt idx="1">
                  <c:v>18434</c:v>
                </c:pt>
                <c:pt idx="2">
                  <c:v>18434.5</c:v>
                </c:pt>
                <c:pt idx="3">
                  <c:v>18440.5</c:v>
                </c:pt>
                <c:pt idx="4">
                  <c:v>18442.5</c:v>
                </c:pt>
                <c:pt idx="5">
                  <c:v>18443</c:v>
                </c:pt>
                <c:pt idx="6">
                  <c:v>21169</c:v>
                </c:pt>
                <c:pt idx="7">
                  <c:v>21169.5</c:v>
                </c:pt>
                <c:pt idx="8">
                  <c:v>21809.5</c:v>
                </c:pt>
                <c:pt idx="9">
                  <c:v>21809.5</c:v>
                </c:pt>
                <c:pt idx="10">
                  <c:v>21824.5</c:v>
                </c:pt>
                <c:pt idx="11">
                  <c:v>21878.5</c:v>
                </c:pt>
                <c:pt idx="12">
                  <c:v>21889.5</c:v>
                </c:pt>
                <c:pt idx="13">
                  <c:v>21901</c:v>
                </c:pt>
                <c:pt idx="14">
                  <c:v>21961</c:v>
                </c:pt>
                <c:pt idx="15">
                  <c:v>22309</c:v>
                </c:pt>
                <c:pt idx="16">
                  <c:v>23034</c:v>
                </c:pt>
                <c:pt idx="17">
                  <c:v>24725</c:v>
                </c:pt>
                <c:pt idx="18">
                  <c:v>25322</c:v>
                </c:pt>
                <c:pt idx="19">
                  <c:v>25503</c:v>
                </c:pt>
                <c:pt idx="20">
                  <c:v>27620</c:v>
                </c:pt>
                <c:pt idx="21">
                  <c:v>28248</c:v>
                </c:pt>
                <c:pt idx="22">
                  <c:v>28426</c:v>
                </c:pt>
                <c:pt idx="23">
                  <c:v>29130</c:v>
                </c:pt>
                <c:pt idx="24">
                  <c:v>29212</c:v>
                </c:pt>
                <c:pt idx="25">
                  <c:v>30051</c:v>
                </c:pt>
                <c:pt idx="26">
                  <c:v>30053.5</c:v>
                </c:pt>
                <c:pt idx="27">
                  <c:v>30057.5</c:v>
                </c:pt>
                <c:pt idx="28">
                  <c:v>30266</c:v>
                </c:pt>
                <c:pt idx="29">
                  <c:v>30283</c:v>
                </c:pt>
                <c:pt idx="30">
                  <c:v>30669</c:v>
                </c:pt>
                <c:pt idx="31">
                  <c:v>30683</c:v>
                </c:pt>
                <c:pt idx="32">
                  <c:v>30818</c:v>
                </c:pt>
                <c:pt idx="33">
                  <c:v>30833</c:v>
                </c:pt>
                <c:pt idx="34">
                  <c:v>30843.5</c:v>
                </c:pt>
                <c:pt idx="35">
                  <c:v>30861</c:v>
                </c:pt>
                <c:pt idx="36">
                  <c:v>30863</c:v>
                </c:pt>
                <c:pt idx="37">
                  <c:v>30867</c:v>
                </c:pt>
                <c:pt idx="38">
                  <c:v>30873.5</c:v>
                </c:pt>
                <c:pt idx="39">
                  <c:v>31469</c:v>
                </c:pt>
                <c:pt idx="40">
                  <c:v>31632</c:v>
                </c:pt>
                <c:pt idx="41">
                  <c:v>31676.5</c:v>
                </c:pt>
                <c:pt idx="42">
                  <c:v>31763.5</c:v>
                </c:pt>
                <c:pt idx="43">
                  <c:v>31768</c:v>
                </c:pt>
                <c:pt idx="44">
                  <c:v>32118</c:v>
                </c:pt>
                <c:pt idx="45">
                  <c:v>32161</c:v>
                </c:pt>
                <c:pt idx="46">
                  <c:v>32272</c:v>
                </c:pt>
                <c:pt idx="47">
                  <c:v>32343.5</c:v>
                </c:pt>
                <c:pt idx="48">
                  <c:v>32352</c:v>
                </c:pt>
                <c:pt idx="49">
                  <c:v>32352</c:v>
                </c:pt>
                <c:pt idx="50">
                  <c:v>32354</c:v>
                </c:pt>
                <c:pt idx="51">
                  <c:v>32392.5</c:v>
                </c:pt>
                <c:pt idx="52">
                  <c:v>32394.5</c:v>
                </c:pt>
                <c:pt idx="53">
                  <c:v>32395</c:v>
                </c:pt>
                <c:pt idx="54">
                  <c:v>32475</c:v>
                </c:pt>
                <c:pt idx="55">
                  <c:v>32477</c:v>
                </c:pt>
                <c:pt idx="56">
                  <c:v>32511</c:v>
                </c:pt>
                <c:pt idx="57">
                  <c:v>33068</c:v>
                </c:pt>
                <c:pt idx="58">
                  <c:v>33068</c:v>
                </c:pt>
                <c:pt idx="59">
                  <c:v>33090</c:v>
                </c:pt>
                <c:pt idx="60">
                  <c:v>33136</c:v>
                </c:pt>
                <c:pt idx="61">
                  <c:v>33144.5</c:v>
                </c:pt>
                <c:pt idx="62">
                  <c:v>33155</c:v>
                </c:pt>
                <c:pt idx="63">
                  <c:v>33174</c:v>
                </c:pt>
                <c:pt idx="64">
                  <c:v>33223</c:v>
                </c:pt>
                <c:pt idx="65">
                  <c:v>33235</c:v>
                </c:pt>
                <c:pt idx="66">
                  <c:v>33293</c:v>
                </c:pt>
                <c:pt idx="67">
                  <c:v>33784</c:v>
                </c:pt>
                <c:pt idx="68">
                  <c:v>33888</c:v>
                </c:pt>
                <c:pt idx="69">
                  <c:v>33960</c:v>
                </c:pt>
                <c:pt idx="70">
                  <c:v>33984</c:v>
                </c:pt>
                <c:pt idx="71">
                  <c:v>34024</c:v>
                </c:pt>
                <c:pt idx="72">
                  <c:v>34047</c:v>
                </c:pt>
                <c:pt idx="73">
                  <c:v>34667</c:v>
                </c:pt>
                <c:pt idx="74">
                  <c:v>34672</c:v>
                </c:pt>
                <c:pt idx="75">
                  <c:v>34672</c:v>
                </c:pt>
                <c:pt idx="76">
                  <c:v>34672</c:v>
                </c:pt>
                <c:pt idx="77">
                  <c:v>34691</c:v>
                </c:pt>
                <c:pt idx="78">
                  <c:v>34785</c:v>
                </c:pt>
                <c:pt idx="79">
                  <c:v>34798</c:v>
                </c:pt>
                <c:pt idx="80">
                  <c:v>34802</c:v>
                </c:pt>
                <c:pt idx="81">
                  <c:v>34906</c:v>
                </c:pt>
                <c:pt idx="82">
                  <c:v>35359</c:v>
                </c:pt>
                <c:pt idx="83">
                  <c:v>35361</c:v>
                </c:pt>
                <c:pt idx="84">
                  <c:v>35380</c:v>
                </c:pt>
                <c:pt idx="85">
                  <c:v>35442</c:v>
                </c:pt>
                <c:pt idx="86">
                  <c:v>35442.5</c:v>
                </c:pt>
                <c:pt idx="87">
                  <c:v>35475</c:v>
                </c:pt>
                <c:pt idx="88">
                  <c:v>35475</c:v>
                </c:pt>
                <c:pt idx="89">
                  <c:v>35560</c:v>
                </c:pt>
                <c:pt idx="90">
                  <c:v>35692</c:v>
                </c:pt>
                <c:pt idx="91">
                  <c:v>36077</c:v>
                </c:pt>
                <c:pt idx="92">
                  <c:v>36211</c:v>
                </c:pt>
                <c:pt idx="93">
                  <c:v>36225</c:v>
                </c:pt>
                <c:pt idx="94">
                  <c:v>36227</c:v>
                </c:pt>
                <c:pt idx="95">
                  <c:v>36227</c:v>
                </c:pt>
                <c:pt idx="96">
                  <c:v>36251</c:v>
                </c:pt>
                <c:pt idx="97">
                  <c:v>36278</c:v>
                </c:pt>
                <c:pt idx="98">
                  <c:v>36295</c:v>
                </c:pt>
                <c:pt idx="99">
                  <c:v>36295.5</c:v>
                </c:pt>
                <c:pt idx="100">
                  <c:v>36306</c:v>
                </c:pt>
                <c:pt idx="101">
                  <c:v>36306</c:v>
                </c:pt>
                <c:pt idx="102">
                  <c:v>36361.5</c:v>
                </c:pt>
                <c:pt idx="103">
                  <c:v>36854</c:v>
                </c:pt>
                <c:pt idx="104">
                  <c:v>36924</c:v>
                </c:pt>
                <c:pt idx="105">
                  <c:v>36986</c:v>
                </c:pt>
                <c:pt idx="106">
                  <c:v>37002</c:v>
                </c:pt>
                <c:pt idx="107">
                  <c:v>37097.5</c:v>
                </c:pt>
                <c:pt idx="108">
                  <c:v>37137</c:v>
                </c:pt>
                <c:pt idx="109">
                  <c:v>37677.5</c:v>
                </c:pt>
                <c:pt idx="110">
                  <c:v>37805.5</c:v>
                </c:pt>
                <c:pt idx="111">
                  <c:v>37818.5</c:v>
                </c:pt>
                <c:pt idx="112">
                  <c:v>37840</c:v>
                </c:pt>
                <c:pt idx="113">
                  <c:v>37923</c:v>
                </c:pt>
                <c:pt idx="114">
                  <c:v>38494</c:v>
                </c:pt>
                <c:pt idx="115">
                  <c:v>38605</c:v>
                </c:pt>
                <c:pt idx="116">
                  <c:v>38641</c:v>
                </c:pt>
                <c:pt idx="117">
                  <c:v>38707</c:v>
                </c:pt>
                <c:pt idx="118">
                  <c:v>39318.5</c:v>
                </c:pt>
                <c:pt idx="119">
                  <c:v>39444</c:v>
                </c:pt>
                <c:pt idx="120">
                  <c:v>39979</c:v>
                </c:pt>
              </c:numCache>
            </c:numRef>
          </c:xVal>
          <c:yVal>
            <c:numRef>
              <c:f>'A (2)'!$G$22:$G$897</c:f>
              <c:numCache>
                <c:formatCode>General</c:formatCode>
                <c:ptCount val="876"/>
                <c:pt idx="0">
                  <c:v>1.8016900001384784E-2</c:v>
                </c:pt>
                <c:pt idx="1">
                  <c:v>2.2101299997302704E-2</c:v>
                </c:pt>
                <c:pt idx="2">
                  <c:v>2.2056024994526524E-2</c:v>
                </c:pt>
                <c:pt idx="3">
                  <c:v>2.4412724997091573E-2</c:v>
                </c:pt>
                <c:pt idx="4">
                  <c:v>2.2131625002657529E-2</c:v>
                </c:pt>
                <c:pt idx="5">
                  <c:v>2.2086350007157307E-2</c:v>
                </c:pt>
                <c:pt idx="6">
                  <c:v>2.9947049995826092E-2</c:v>
                </c:pt>
                <c:pt idx="7">
                  <c:v>2.8601774996786844E-2</c:v>
                </c:pt>
                <c:pt idx="8">
                  <c:v>2.8649774998484645E-2</c:v>
                </c:pt>
                <c:pt idx="9">
                  <c:v>2.8849775000708178E-2</c:v>
                </c:pt>
                <c:pt idx="10">
                  <c:v>2.8991525003220886E-2</c:v>
                </c:pt>
                <c:pt idx="11">
                  <c:v>2.9001825001614634E-2</c:v>
                </c:pt>
                <c:pt idx="12">
                  <c:v>2.8405774995917454E-2</c:v>
                </c:pt>
                <c:pt idx="13">
                  <c:v>3.0264449997048359E-2</c:v>
                </c:pt>
                <c:pt idx="14">
                  <c:v>3.013144999567885E-2</c:v>
                </c:pt>
                <c:pt idx="15">
                  <c:v>2.7720049998606555E-2</c:v>
                </c:pt>
                <c:pt idx="16">
                  <c:v>3.2671300003130455E-2</c:v>
                </c:pt>
                <c:pt idx="17">
                  <c:v>3.6151250002149027E-2</c:v>
                </c:pt>
                <c:pt idx="18">
                  <c:v>3.7292900000466034E-2</c:v>
                </c:pt>
                <c:pt idx="19">
                  <c:v>4.0703350001422223E-2</c:v>
                </c:pt>
                <c:pt idx="20">
                  <c:v>4.2209000006550923E-2</c:v>
                </c:pt>
                <c:pt idx="21">
                  <c:v>4.4543600000906736E-2</c:v>
                </c:pt>
                <c:pt idx="22">
                  <c:v>4.8325699994165916E-2</c:v>
                </c:pt>
                <c:pt idx="23">
                  <c:v>5.0419836239598226E-2</c:v>
                </c:pt>
                <c:pt idx="24">
                  <c:v>4.8553399996308144E-2</c:v>
                </c:pt>
                <c:pt idx="25">
                  <c:v>5.5781949995434843E-2</c:v>
                </c:pt>
                <c:pt idx="26">
                  <c:v>5.5755574998329394E-2</c:v>
                </c:pt>
                <c:pt idx="27">
                  <c:v>5.6093375002092216E-2</c:v>
                </c:pt>
                <c:pt idx="28">
                  <c:v>5.5213700004969724E-2</c:v>
                </c:pt>
                <c:pt idx="29">
                  <c:v>5.5574350000824779E-2</c:v>
                </c:pt>
                <c:pt idx="30">
                  <c:v>5.4622049996396527E-2</c:v>
                </c:pt>
                <c:pt idx="31">
                  <c:v>5.6454350000421982E-2</c:v>
                </c:pt>
                <c:pt idx="32">
                  <c:v>5.7160100004693959E-2</c:v>
                </c:pt>
                <c:pt idx="33">
                  <c:v>5.5971850000787526E-2</c:v>
                </c:pt>
                <c:pt idx="34">
                  <c:v>5.9321075001207646E-2</c:v>
                </c:pt>
                <c:pt idx="35">
                  <c:v>5.8236450000549667E-2</c:v>
                </c:pt>
                <c:pt idx="36">
                  <c:v>5.8155350001470651E-2</c:v>
                </c:pt>
                <c:pt idx="37">
                  <c:v>5.7793149993813131E-2</c:v>
                </c:pt>
                <c:pt idx="38">
                  <c:v>5.7304574998852331E-2</c:v>
                </c:pt>
                <c:pt idx="39">
                  <c:v>6.1482049997721333E-2</c:v>
                </c:pt>
                <c:pt idx="40">
                  <c:v>6.3422400002309587E-2</c:v>
                </c:pt>
                <c:pt idx="41">
                  <c:v>6.2692925006558653E-2</c:v>
                </c:pt>
                <c:pt idx="42">
                  <c:v>5.9815074993821327E-2</c:v>
                </c:pt>
                <c:pt idx="43">
                  <c:v>6.1007600001175888E-2</c:v>
                </c:pt>
                <c:pt idx="44">
                  <c:v>6.0415100000682287E-2</c:v>
                </c:pt>
                <c:pt idx="45">
                  <c:v>6.4271450006344821E-2</c:v>
                </c:pt>
                <c:pt idx="46">
                  <c:v>6.5170400004717521E-2</c:v>
                </c:pt>
                <c:pt idx="47">
                  <c:v>6.499607500154525E-2</c:v>
                </c:pt>
                <c:pt idx="48">
                  <c:v>6.2776400001894217E-2</c:v>
                </c:pt>
                <c:pt idx="49">
                  <c:v>6.4726399999926798E-2</c:v>
                </c:pt>
                <c:pt idx="50">
                  <c:v>6.2245300003269222E-2</c:v>
                </c:pt>
                <c:pt idx="51">
                  <c:v>6.7559125003754161E-2</c:v>
                </c:pt>
                <c:pt idx="52">
                  <c:v>6.5778024996689055E-2</c:v>
                </c:pt>
                <c:pt idx="53">
                  <c:v>6.4432749997649807E-2</c:v>
                </c:pt>
                <c:pt idx="54">
                  <c:v>6.6588749999937136E-2</c:v>
                </c:pt>
                <c:pt idx="55">
                  <c:v>6.4907650004897732E-2</c:v>
                </c:pt>
                <c:pt idx="56">
                  <c:v>6.292895000660792E-2</c:v>
                </c:pt>
                <c:pt idx="57">
                  <c:v>6.8692599998030346E-2</c:v>
                </c:pt>
                <c:pt idx="58">
                  <c:v>6.8732599997019861E-2</c:v>
                </c:pt>
                <c:pt idx="59">
                  <c:v>6.6800500004319474E-2</c:v>
                </c:pt>
                <c:pt idx="60">
                  <c:v>6.8335199997818563E-2</c:v>
                </c:pt>
                <c:pt idx="61">
                  <c:v>6.8665524995594751E-2</c:v>
                </c:pt>
                <c:pt idx="62">
                  <c:v>6.7914749997726176E-2</c:v>
                </c:pt>
                <c:pt idx="63">
                  <c:v>6.9494299998041242E-2</c:v>
                </c:pt>
                <c:pt idx="64">
                  <c:v>7.0357350006815977E-2</c:v>
                </c:pt>
                <c:pt idx="65">
                  <c:v>7.1470750001026317E-2</c:v>
                </c:pt>
                <c:pt idx="66">
                  <c:v>7.0378849995904602E-2</c:v>
                </c:pt>
                <c:pt idx="67">
                  <c:v>7.2028799993859138E-2</c:v>
                </c:pt>
                <c:pt idx="68">
                  <c:v>7.2831600002245978E-2</c:v>
                </c:pt>
                <c:pt idx="69">
                  <c:v>7.1941999995033257E-2</c:v>
                </c:pt>
                <c:pt idx="70">
                  <c:v>7.3848799998813774E-2</c:v>
                </c:pt>
                <c:pt idx="71">
                  <c:v>6.8326799999340437E-2</c:v>
                </c:pt>
                <c:pt idx="72">
                  <c:v>7.3684150003828108E-2</c:v>
                </c:pt>
                <c:pt idx="73">
                  <c:v>7.5703149996115826E-2</c:v>
                </c:pt>
                <c:pt idx="74">
                  <c:v>7.4300399995991029E-2</c:v>
                </c:pt>
                <c:pt idx="75">
                  <c:v>7.4400399993464816E-2</c:v>
                </c:pt>
                <c:pt idx="76">
                  <c:v>7.4400399993464816E-2</c:v>
                </c:pt>
                <c:pt idx="77">
                  <c:v>7.5359949994890485E-2</c:v>
                </c:pt>
                <c:pt idx="78">
                  <c:v>7.6818249995994847E-2</c:v>
                </c:pt>
                <c:pt idx="79">
                  <c:v>7.584109999879729E-2</c:v>
                </c:pt>
                <c:pt idx="80">
                  <c:v>7.6978900004178286E-2</c:v>
                </c:pt>
                <c:pt idx="81">
                  <c:v>7.9861700003675651E-2</c:v>
                </c:pt>
                <c:pt idx="82">
                  <c:v>8.0042550005600788E-2</c:v>
                </c:pt>
                <c:pt idx="83">
                  <c:v>8.1161449998035096E-2</c:v>
                </c:pt>
                <c:pt idx="84">
                  <c:v>7.8940999999758787E-2</c:v>
                </c:pt>
                <c:pt idx="85">
                  <c:v>8.1626899998809677E-2</c:v>
                </c:pt>
                <c:pt idx="86">
                  <c:v>7.8881624998757616E-2</c:v>
                </c:pt>
                <c:pt idx="87">
                  <c:v>8.1198749998293351E-2</c:v>
                </c:pt>
                <c:pt idx="88">
                  <c:v>8.1798749997687992E-2</c:v>
                </c:pt>
                <c:pt idx="89">
                  <c:v>8.2611999998334795E-2</c:v>
                </c:pt>
                <c:pt idx="90">
                  <c:v>7.9589399996621069E-2</c:v>
                </c:pt>
                <c:pt idx="91">
                  <c:v>8.4527649996744003E-2</c:v>
                </c:pt>
                <c:pt idx="92">
                  <c:v>7.879395000054501E-2</c:v>
                </c:pt>
                <c:pt idx="93">
                  <c:v>8.2926250004675239E-2</c:v>
                </c:pt>
                <c:pt idx="94">
                  <c:v>8.2625149996601976E-2</c:v>
                </c:pt>
                <c:pt idx="95">
                  <c:v>8.3225149995996617E-2</c:v>
                </c:pt>
                <c:pt idx="96">
                  <c:v>8.3371949993306771E-2</c:v>
                </c:pt>
                <c:pt idx="97">
                  <c:v>8.2727100001648068E-2</c:v>
                </c:pt>
                <c:pt idx="98">
                  <c:v>8.5087750005186535E-2</c:v>
                </c:pt>
                <c:pt idx="99">
                  <c:v>8.7842474997160025E-2</c:v>
                </c:pt>
                <c:pt idx="100">
                  <c:v>7.9491700002108701E-2</c:v>
                </c:pt>
                <c:pt idx="101">
                  <c:v>8.2691700001305435E-2</c:v>
                </c:pt>
                <c:pt idx="102">
                  <c:v>8.1766174997028429E-2</c:v>
                </c:pt>
                <c:pt idx="103">
                  <c:v>8.5470300000451971E-2</c:v>
                </c:pt>
                <c:pt idx="104">
                  <c:v>8.4911800004192628E-2</c:v>
                </c:pt>
                <c:pt idx="105">
                  <c:v>8.5217699997883756E-2</c:v>
                </c:pt>
                <c:pt idx="106">
                  <c:v>8.8168900001619477E-2</c:v>
                </c:pt>
                <c:pt idx="107">
                  <c:v>9.0321374998893589E-2</c:v>
                </c:pt>
                <c:pt idx="108">
                  <c:v>9.1644650005036965E-2</c:v>
                </c:pt>
                <c:pt idx="109">
                  <c:v>9.2202375002671033E-2</c:v>
                </c:pt>
                <c:pt idx="110">
                  <c:v>9.3041975007508881E-2</c:v>
                </c:pt>
                <c:pt idx="111">
                  <c:v>9.5274824998341501E-2</c:v>
                </c:pt>
                <c:pt idx="112">
                  <c:v>9.3188000006193761E-2</c:v>
                </c:pt>
                <c:pt idx="113">
                  <c:v>9.1972349997377023E-2</c:v>
                </c:pt>
                <c:pt idx="114">
                  <c:v>9.4208299997262657E-2</c:v>
                </c:pt>
                <c:pt idx="115">
                  <c:v>9.5917250000638887E-2</c:v>
                </c:pt>
                <c:pt idx="116">
                  <c:v>9.6457450003072154E-2</c:v>
                </c:pt>
                <c:pt idx="117">
                  <c:v>9.6481150001636706E-2</c:v>
                </c:pt>
                <c:pt idx="118">
                  <c:v>9.970982500090031E-2</c:v>
                </c:pt>
                <c:pt idx="119">
                  <c:v>0.10264579999784473</c:v>
                </c:pt>
                <c:pt idx="120">
                  <c:v>0.10410155000136001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38-420C-98EF-E68C1821FE79}"/>
            </c:ext>
          </c:extLst>
        </c:ser>
        <c:ser>
          <c:idx val="8"/>
          <c:order val="1"/>
          <c:tx>
            <c:strRef>
              <c:f>'A (2)'!$P$20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'A (2)'!$V$2:$V$21</c:f>
              <c:numCache>
                <c:formatCode>General</c:formatCode>
                <c:ptCount val="20"/>
                <c:pt idx="0">
                  <c:v>20000</c:v>
                </c:pt>
                <c:pt idx="1">
                  <c:v>22000</c:v>
                </c:pt>
                <c:pt idx="2">
                  <c:v>24000</c:v>
                </c:pt>
                <c:pt idx="3">
                  <c:v>26000</c:v>
                </c:pt>
                <c:pt idx="4">
                  <c:v>28000</c:v>
                </c:pt>
                <c:pt idx="5">
                  <c:v>30000</c:v>
                </c:pt>
                <c:pt idx="6">
                  <c:v>32000</c:v>
                </c:pt>
                <c:pt idx="7">
                  <c:v>34000</c:v>
                </c:pt>
                <c:pt idx="8">
                  <c:v>36000</c:v>
                </c:pt>
                <c:pt idx="9">
                  <c:v>38000</c:v>
                </c:pt>
                <c:pt idx="10">
                  <c:v>40000</c:v>
                </c:pt>
              </c:numCache>
            </c:numRef>
          </c:xVal>
          <c:yVal>
            <c:numRef>
              <c:f>'A (2)'!$W$2:$W$21</c:f>
              <c:numCache>
                <c:formatCode>0.00E+00</c:formatCode>
                <c:ptCount val="20"/>
                <c:pt idx="0">
                  <c:v>2.4961699705922484E-2</c:v>
                </c:pt>
                <c:pt idx="1">
                  <c:v>2.9198920089795716E-2</c:v>
                </c:pt>
                <c:pt idx="2">
                  <c:v>3.427442318088731E-2</c:v>
                </c:pt>
                <c:pt idx="3">
                  <c:v>4.0188208979197282E-2</c:v>
                </c:pt>
                <c:pt idx="4">
                  <c:v>4.6940277484725623E-2</c:v>
                </c:pt>
                <c:pt idx="5">
                  <c:v>5.4530628697472314E-2</c:v>
                </c:pt>
                <c:pt idx="6">
                  <c:v>6.2959262617437409E-2</c:v>
                </c:pt>
                <c:pt idx="7">
                  <c:v>7.2226179244620853E-2</c:v>
                </c:pt>
                <c:pt idx="8">
                  <c:v>8.2331378579022674E-2</c:v>
                </c:pt>
                <c:pt idx="9">
                  <c:v>9.3274860620642858E-2</c:v>
                </c:pt>
                <c:pt idx="10">
                  <c:v>0.10505662536948142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38-420C-98EF-E68C1821F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32904"/>
        <c:axId val="1"/>
      </c:scatterChart>
      <c:valAx>
        <c:axId val="796732904"/>
        <c:scaling>
          <c:orientation val="minMax"/>
          <c:max val="34000"/>
          <c:min val="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4517457175776523"/>
              <c:y val="0.898415364746073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7.0000000000000007E-2"/>
          <c:min val="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092896174863388E-2"/>
              <c:y val="0.346032745906761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329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Diagr.</a:t>
            </a:r>
          </a:p>
        </c:rich>
      </c:tx>
      <c:layout>
        <c:manualLayout>
          <c:xMode val="edge"/>
          <c:yMode val="edge"/>
          <c:x val="0.40974212034383956"/>
          <c:y val="3.448275862068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71919770773639"/>
          <c:y val="0.12931070770111491"/>
          <c:w val="0.85530085959885382"/>
          <c:h val="0.6551742523523155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(2)'!$H$21:$H$897</c:f>
              <c:numCache>
                <c:formatCode>General</c:formatCode>
                <c:ptCount val="8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9A-4017-AAB3-1B77E9FF49F1}"/>
            </c:ext>
          </c:extLst>
        </c:ser>
        <c:ser>
          <c:idx val="1"/>
          <c:order val="1"/>
          <c:tx>
            <c:strRef>
              <c:f>'A (2)'!$I$20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(2)'!$I$21:$I$897</c:f>
              <c:numCache>
                <c:formatCode>General</c:formatCode>
                <c:ptCount val="8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29A-4017-AAB3-1B77E9FF49F1}"/>
            </c:ext>
          </c:extLst>
        </c:ser>
        <c:ser>
          <c:idx val="2"/>
          <c:order val="2"/>
          <c:tx>
            <c:strRef>
              <c:f>'A (2)'!$J$20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(2)'!$J$21:$J$897</c:f>
              <c:numCache>
                <c:formatCode>General</c:formatCode>
                <c:ptCount val="877"/>
                <c:pt idx="0">
                  <c:v>1.650547499593813E-2</c:v>
                </c:pt>
                <c:pt idx="1">
                  <c:v>1.8016900001384784E-2</c:v>
                </c:pt>
                <c:pt idx="2">
                  <c:v>2.2101299997302704E-2</c:v>
                </c:pt>
                <c:pt idx="3">
                  <c:v>2.2056024994526524E-2</c:v>
                </c:pt>
                <c:pt idx="4">
                  <c:v>2.4412724997091573E-2</c:v>
                </c:pt>
                <c:pt idx="5">
                  <c:v>2.2131625002657529E-2</c:v>
                </c:pt>
                <c:pt idx="6">
                  <c:v>2.2086350007157307E-2</c:v>
                </c:pt>
                <c:pt idx="9">
                  <c:v>2.8649774998484645E-2</c:v>
                </c:pt>
                <c:pt idx="10">
                  <c:v>2.8849775000708178E-2</c:v>
                </c:pt>
                <c:pt idx="11">
                  <c:v>2.8991525003220886E-2</c:v>
                </c:pt>
                <c:pt idx="14">
                  <c:v>3.0264449997048359E-2</c:v>
                </c:pt>
                <c:pt idx="15">
                  <c:v>3.013144999567885E-2</c:v>
                </c:pt>
                <c:pt idx="17">
                  <c:v>3.2671300003130455E-2</c:v>
                </c:pt>
                <c:pt idx="18">
                  <c:v>3.6151250002149027E-2</c:v>
                </c:pt>
                <c:pt idx="19">
                  <c:v>3.7292900000466034E-2</c:v>
                </c:pt>
                <c:pt idx="20">
                  <c:v>4.0703350001422223E-2</c:v>
                </c:pt>
                <c:pt idx="21">
                  <c:v>4.2209000006550923E-2</c:v>
                </c:pt>
                <c:pt idx="22">
                  <c:v>4.4543600000906736E-2</c:v>
                </c:pt>
                <c:pt idx="27">
                  <c:v>5.5755574998329394E-2</c:v>
                </c:pt>
                <c:pt idx="28">
                  <c:v>5.6093375002092216E-2</c:v>
                </c:pt>
                <c:pt idx="35">
                  <c:v>5.9321075001207646E-2</c:v>
                </c:pt>
                <c:pt idx="38">
                  <c:v>5.7793149993813131E-2</c:v>
                </c:pt>
                <c:pt idx="39">
                  <c:v>5.7304574998852331E-2</c:v>
                </c:pt>
                <c:pt idx="41">
                  <c:v>6.3422400002309587E-2</c:v>
                </c:pt>
                <c:pt idx="42">
                  <c:v>6.2692925006558653E-2</c:v>
                </c:pt>
                <c:pt idx="43">
                  <c:v>5.9815074993821327E-2</c:v>
                </c:pt>
                <c:pt idx="50">
                  <c:v>6.4726399999926798E-2</c:v>
                </c:pt>
                <c:pt idx="62">
                  <c:v>6.8665524995594751E-2</c:v>
                </c:pt>
                <c:pt idx="63">
                  <c:v>6.7914749997726176E-2</c:v>
                </c:pt>
                <c:pt idx="64">
                  <c:v>6.9494299998041242E-2</c:v>
                </c:pt>
                <c:pt idx="65">
                  <c:v>7.0357350006815977E-2</c:v>
                </c:pt>
                <c:pt idx="119">
                  <c:v>9.970982500090031E-2</c:v>
                </c:pt>
                <c:pt idx="121">
                  <c:v>0.10410155000136001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29A-4017-AAB3-1B77E9FF49F1}"/>
            </c:ext>
          </c:extLst>
        </c:ser>
        <c:ser>
          <c:idx val="3"/>
          <c:order val="3"/>
          <c:tx>
            <c:strRef>
              <c:f>'A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(2)'!$K$21:$K$897</c:f>
              <c:numCache>
                <c:formatCode>General</c:formatCode>
                <c:ptCount val="877"/>
                <c:pt idx="7">
                  <c:v>2.9947049995826092E-2</c:v>
                </c:pt>
                <c:pt idx="8">
                  <c:v>2.8601774996786844E-2</c:v>
                </c:pt>
                <c:pt idx="12">
                  <c:v>2.9001825001614634E-2</c:v>
                </c:pt>
                <c:pt idx="13">
                  <c:v>2.8405774995917454E-2</c:v>
                </c:pt>
                <c:pt idx="16">
                  <c:v>2.7720049998606555E-2</c:v>
                </c:pt>
                <c:pt idx="23">
                  <c:v>4.8325699994165916E-2</c:v>
                </c:pt>
                <c:pt idx="24">
                  <c:v>5.0419836239598226E-2</c:v>
                </c:pt>
                <c:pt idx="25">
                  <c:v>4.8553399996308144E-2</c:v>
                </c:pt>
                <c:pt idx="26">
                  <c:v>5.5781949995434843E-2</c:v>
                </c:pt>
                <c:pt idx="29">
                  <c:v>5.5213700004969724E-2</c:v>
                </c:pt>
                <c:pt idx="30">
                  <c:v>5.5574350000824779E-2</c:v>
                </c:pt>
                <c:pt idx="31">
                  <c:v>5.4622049996396527E-2</c:v>
                </c:pt>
                <c:pt idx="32">
                  <c:v>5.6454350000421982E-2</c:v>
                </c:pt>
                <c:pt idx="33">
                  <c:v>5.7160100004693959E-2</c:v>
                </c:pt>
                <c:pt idx="34">
                  <c:v>5.5971850000787526E-2</c:v>
                </c:pt>
                <c:pt idx="36">
                  <c:v>5.8236450000549667E-2</c:v>
                </c:pt>
                <c:pt idx="37">
                  <c:v>5.8155350001470651E-2</c:v>
                </c:pt>
                <c:pt idx="40">
                  <c:v>6.1482049997721333E-2</c:v>
                </c:pt>
                <c:pt idx="44">
                  <c:v>6.1007600001175888E-2</c:v>
                </c:pt>
                <c:pt idx="45">
                  <c:v>6.0415100000682287E-2</c:v>
                </c:pt>
                <c:pt idx="46">
                  <c:v>6.4271450006344821E-2</c:v>
                </c:pt>
                <c:pt idx="47">
                  <c:v>6.5170400004717521E-2</c:v>
                </c:pt>
                <c:pt idx="48">
                  <c:v>6.499607500154525E-2</c:v>
                </c:pt>
                <c:pt idx="49">
                  <c:v>6.2776400001894217E-2</c:v>
                </c:pt>
                <c:pt idx="51">
                  <c:v>6.2245300003269222E-2</c:v>
                </c:pt>
                <c:pt idx="52">
                  <c:v>6.7559125003754161E-2</c:v>
                </c:pt>
                <c:pt idx="53">
                  <c:v>6.5778024996689055E-2</c:v>
                </c:pt>
                <c:pt idx="54">
                  <c:v>6.4432749997649807E-2</c:v>
                </c:pt>
                <c:pt idx="55">
                  <c:v>6.6588749999937136E-2</c:v>
                </c:pt>
                <c:pt idx="56">
                  <c:v>6.4907650004897732E-2</c:v>
                </c:pt>
                <c:pt idx="57">
                  <c:v>6.292895000660792E-2</c:v>
                </c:pt>
                <c:pt idx="58">
                  <c:v>6.8692599998030346E-2</c:v>
                </c:pt>
                <c:pt idx="59">
                  <c:v>6.8732599997019861E-2</c:v>
                </c:pt>
                <c:pt idx="60">
                  <c:v>6.6800500004319474E-2</c:v>
                </c:pt>
                <c:pt idx="61">
                  <c:v>6.8335199997818563E-2</c:v>
                </c:pt>
                <c:pt idx="66">
                  <c:v>7.1470750001026317E-2</c:v>
                </c:pt>
                <c:pt idx="67">
                  <c:v>7.0378849995904602E-2</c:v>
                </c:pt>
                <c:pt idx="68">
                  <c:v>7.2028799993859138E-2</c:v>
                </c:pt>
                <c:pt idx="69">
                  <c:v>7.2831600002245978E-2</c:v>
                </c:pt>
                <c:pt idx="70">
                  <c:v>7.1941999995033257E-2</c:v>
                </c:pt>
                <c:pt idx="71">
                  <c:v>7.3848799998813774E-2</c:v>
                </c:pt>
                <c:pt idx="72">
                  <c:v>6.8326799999340437E-2</c:v>
                </c:pt>
                <c:pt idx="73">
                  <c:v>7.3684150003828108E-2</c:v>
                </c:pt>
                <c:pt idx="74">
                  <c:v>7.5703149996115826E-2</c:v>
                </c:pt>
                <c:pt idx="75">
                  <c:v>7.4300399995991029E-2</c:v>
                </c:pt>
                <c:pt idx="76">
                  <c:v>7.4400399993464816E-2</c:v>
                </c:pt>
                <c:pt idx="77">
                  <c:v>7.4400399993464816E-2</c:v>
                </c:pt>
                <c:pt idx="78">
                  <c:v>7.5359949994890485E-2</c:v>
                </c:pt>
                <c:pt idx="79">
                  <c:v>7.6818249995994847E-2</c:v>
                </c:pt>
                <c:pt idx="80">
                  <c:v>7.584109999879729E-2</c:v>
                </c:pt>
                <c:pt idx="81">
                  <c:v>7.6978900004178286E-2</c:v>
                </c:pt>
                <c:pt idx="82">
                  <c:v>7.9861700003675651E-2</c:v>
                </c:pt>
                <c:pt idx="83">
                  <c:v>8.0042550005600788E-2</c:v>
                </c:pt>
                <c:pt idx="84">
                  <c:v>8.1161449998035096E-2</c:v>
                </c:pt>
                <c:pt idx="85">
                  <c:v>7.8940999999758787E-2</c:v>
                </c:pt>
                <c:pt idx="86">
                  <c:v>8.1626899998809677E-2</c:v>
                </c:pt>
                <c:pt idx="87">
                  <c:v>7.8881624998757616E-2</c:v>
                </c:pt>
                <c:pt idx="88">
                  <c:v>8.1198749998293351E-2</c:v>
                </c:pt>
                <c:pt idx="89">
                  <c:v>8.1798749997687992E-2</c:v>
                </c:pt>
                <c:pt idx="90">
                  <c:v>8.2611999998334795E-2</c:v>
                </c:pt>
                <c:pt idx="91">
                  <c:v>7.9589399996621069E-2</c:v>
                </c:pt>
                <c:pt idx="92">
                  <c:v>8.4527649996744003E-2</c:v>
                </c:pt>
                <c:pt idx="93">
                  <c:v>7.879395000054501E-2</c:v>
                </c:pt>
                <c:pt idx="94">
                  <c:v>8.2926250004675239E-2</c:v>
                </c:pt>
                <c:pt idx="95">
                  <c:v>8.2625149996601976E-2</c:v>
                </c:pt>
                <c:pt idx="96">
                  <c:v>8.3225149995996617E-2</c:v>
                </c:pt>
                <c:pt idx="97">
                  <c:v>8.3371949993306771E-2</c:v>
                </c:pt>
                <c:pt idx="98">
                  <c:v>8.2727100001648068E-2</c:v>
                </c:pt>
                <c:pt idx="99">
                  <c:v>8.5087750005186535E-2</c:v>
                </c:pt>
                <c:pt idx="100">
                  <c:v>8.7842474997160025E-2</c:v>
                </c:pt>
                <c:pt idx="101">
                  <c:v>7.9491700002108701E-2</c:v>
                </c:pt>
                <c:pt idx="102">
                  <c:v>8.2691700001305435E-2</c:v>
                </c:pt>
                <c:pt idx="103">
                  <c:v>8.1766174997028429E-2</c:v>
                </c:pt>
                <c:pt idx="104">
                  <c:v>8.5470300000451971E-2</c:v>
                </c:pt>
                <c:pt idx="105">
                  <c:v>8.4911800004192628E-2</c:v>
                </c:pt>
                <c:pt idx="106">
                  <c:v>8.5217699997883756E-2</c:v>
                </c:pt>
                <c:pt idx="107">
                  <c:v>8.8168900001619477E-2</c:v>
                </c:pt>
                <c:pt idx="108">
                  <c:v>9.0321374998893589E-2</c:v>
                </c:pt>
                <c:pt idx="109">
                  <c:v>9.1644650005036965E-2</c:v>
                </c:pt>
                <c:pt idx="110">
                  <c:v>9.2202375002671033E-2</c:v>
                </c:pt>
                <c:pt idx="111">
                  <c:v>9.3041975007508881E-2</c:v>
                </c:pt>
                <c:pt idx="112">
                  <c:v>9.5274824998341501E-2</c:v>
                </c:pt>
                <c:pt idx="113">
                  <c:v>9.3188000006193761E-2</c:v>
                </c:pt>
                <c:pt idx="114">
                  <c:v>9.1972349997377023E-2</c:v>
                </c:pt>
                <c:pt idx="115">
                  <c:v>9.4208299997262657E-2</c:v>
                </c:pt>
                <c:pt idx="116">
                  <c:v>9.5917250000638887E-2</c:v>
                </c:pt>
                <c:pt idx="117">
                  <c:v>9.6457450003072154E-2</c:v>
                </c:pt>
                <c:pt idx="118">
                  <c:v>9.6481150001636706E-2</c:v>
                </c:pt>
                <c:pt idx="120">
                  <c:v>0.10264579999784473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29A-4017-AAB3-1B77E9FF49F1}"/>
            </c:ext>
          </c:extLst>
        </c:ser>
        <c:ser>
          <c:idx val="4"/>
          <c:order val="4"/>
          <c:tx>
            <c:strRef>
              <c:f>'A (2)'!$L$20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(2)'!$L$21:$L$897</c:f>
              <c:numCache>
                <c:formatCode>General</c:formatCode>
                <c:ptCount val="8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29A-4017-AAB3-1B77E9FF49F1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(2)'!$M$21:$M$897</c:f>
              <c:numCache>
                <c:formatCode>General</c:formatCode>
                <c:ptCount val="8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29A-4017-AAB3-1B77E9FF49F1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(2)'!$N$21:$N$897</c:f>
              <c:numCache>
                <c:formatCode>General</c:formatCode>
                <c:ptCount val="8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29A-4017-AAB3-1B77E9FF49F1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(2)'!$O$21:$O$897</c:f>
              <c:numCache>
                <c:formatCode>General</c:formatCode>
                <c:ptCount val="877"/>
                <c:pt idx="20">
                  <c:v>1.5154597067557396E-2</c:v>
                </c:pt>
                <c:pt idx="21">
                  <c:v>2.822792883354186E-2</c:v>
                </c:pt>
                <c:pt idx="22">
                  <c:v>3.2106082989913243E-2</c:v>
                </c:pt>
                <c:pt idx="23">
                  <c:v>3.3205305027865645E-2</c:v>
                </c:pt>
                <c:pt idx="24">
                  <c:v>3.755278994201447E-2</c:v>
                </c:pt>
                <c:pt idx="25">
                  <c:v>3.8059173128037471E-2</c:v>
                </c:pt>
                <c:pt idx="26">
                  <c:v>4.3240337677712015E-2</c:v>
                </c:pt>
                <c:pt idx="27">
                  <c:v>4.325577618948101E-2</c:v>
                </c:pt>
                <c:pt idx="28">
                  <c:v>4.3280477808311402E-2</c:v>
                </c:pt>
                <c:pt idx="29">
                  <c:v>4.4568049689845513E-2</c:v>
                </c:pt>
                <c:pt idx="30">
                  <c:v>4.4673031569874677E-2</c:v>
                </c:pt>
                <c:pt idx="31">
                  <c:v>4.7056737787007419E-2</c:v>
                </c:pt>
                <c:pt idx="32">
                  <c:v>4.714319345291379E-2</c:v>
                </c:pt>
                <c:pt idx="33">
                  <c:v>4.7976873088439481E-2</c:v>
                </c:pt>
                <c:pt idx="34">
                  <c:v>4.806950415905345E-2</c:v>
                </c:pt>
                <c:pt idx="35">
                  <c:v>4.8134345908483228E-2</c:v>
                </c:pt>
                <c:pt idx="36">
                  <c:v>4.8242415490866192E-2</c:v>
                </c:pt>
                <c:pt idx="37">
                  <c:v>4.8254766300281388E-2</c:v>
                </c:pt>
                <c:pt idx="38">
                  <c:v>4.8279467919111779E-2</c:v>
                </c:pt>
                <c:pt idx="39">
                  <c:v>4.8319608049711166E-2</c:v>
                </c:pt>
                <c:pt idx="40">
                  <c:v>5.1997061553085616E-2</c:v>
                </c:pt>
                <c:pt idx="41">
                  <c:v>5.3003652520424077E-2</c:v>
                </c:pt>
                <c:pt idx="42">
                  <c:v>5.3278458029912157E-2</c:v>
                </c:pt>
                <c:pt idx="43">
                  <c:v>5.3815718239473176E-2</c:v>
                </c:pt>
                <c:pt idx="44">
                  <c:v>5.3843507560657367E-2</c:v>
                </c:pt>
                <c:pt idx="45">
                  <c:v>5.6004899208316583E-2</c:v>
                </c:pt>
                <c:pt idx="46">
                  <c:v>5.6270441610743266E-2</c:v>
                </c:pt>
                <c:pt idx="47">
                  <c:v>5.6955911533286635E-2</c:v>
                </c:pt>
                <c:pt idx="48">
                  <c:v>5.7397452969879859E-2</c:v>
                </c:pt>
                <c:pt idx="49">
                  <c:v>5.7449943909894441E-2</c:v>
                </c:pt>
                <c:pt idx="50">
                  <c:v>5.7449943909894441E-2</c:v>
                </c:pt>
                <c:pt idx="51">
                  <c:v>5.7462294719309637E-2</c:v>
                </c:pt>
                <c:pt idx="52">
                  <c:v>5.7700047800552157E-2</c:v>
                </c:pt>
                <c:pt idx="53">
                  <c:v>5.7712398609967352E-2</c:v>
                </c:pt>
                <c:pt idx="54">
                  <c:v>5.7715486312321151E-2</c:v>
                </c:pt>
                <c:pt idx="55">
                  <c:v>5.8209518688928985E-2</c:v>
                </c:pt>
                <c:pt idx="56">
                  <c:v>5.8221869498344181E-2</c:v>
                </c:pt>
                <c:pt idx="57">
                  <c:v>5.8431833258402482E-2</c:v>
                </c:pt>
                <c:pt idx="58">
                  <c:v>6.1871533680534441E-2</c:v>
                </c:pt>
                <c:pt idx="59">
                  <c:v>6.1871533680534441E-2</c:v>
                </c:pt>
                <c:pt idx="60">
                  <c:v>6.2007392584101595E-2</c:v>
                </c:pt>
                <c:pt idx="61">
                  <c:v>6.2291461200651099E-2</c:v>
                </c:pt>
                <c:pt idx="62">
                  <c:v>6.2343952140665682E-2</c:v>
                </c:pt>
                <c:pt idx="63">
                  <c:v>6.240879389009546E-2</c:v>
                </c:pt>
                <c:pt idx="64">
                  <c:v>6.252612657953982E-2</c:v>
                </c:pt>
                <c:pt idx="65">
                  <c:v>6.2828721410212091E-2</c:v>
                </c:pt>
                <c:pt idx="66">
                  <c:v>6.2902826266703266E-2</c:v>
                </c:pt>
                <c:pt idx="67">
                  <c:v>6.3260999739743945E-2</c:v>
                </c:pt>
                <c:pt idx="68">
                  <c:v>6.629312345117444E-2</c:v>
                </c:pt>
                <c:pt idx="69">
                  <c:v>6.6935365540764624E-2</c:v>
                </c:pt>
                <c:pt idx="70">
                  <c:v>6.7379994679711647E-2</c:v>
                </c:pt>
                <c:pt idx="71">
                  <c:v>6.7528204392693997E-2</c:v>
                </c:pt>
                <c:pt idx="72">
                  <c:v>6.7775220580997914E-2</c:v>
                </c:pt>
                <c:pt idx="73">
                  <c:v>6.7917254889272666E-2</c:v>
                </c:pt>
                <c:pt idx="74">
                  <c:v>7.1746005807983265E-2</c:v>
                </c:pt>
                <c:pt idx="75">
                  <c:v>7.1776882831521255E-2</c:v>
                </c:pt>
                <c:pt idx="76">
                  <c:v>7.1776882831521255E-2</c:v>
                </c:pt>
                <c:pt idx="77">
                  <c:v>7.1776882831521255E-2</c:v>
                </c:pt>
                <c:pt idx="78">
                  <c:v>7.1894215520965615E-2</c:v>
                </c:pt>
                <c:pt idx="79">
                  <c:v>7.2474703563479792E-2</c:v>
                </c:pt>
                <c:pt idx="80">
                  <c:v>7.2554983824678565E-2</c:v>
                </c:pt>
                <c:pt idx="81">
                  <c:v>7.2579685443508957E-2</c:v>
                </c:pt>
                <c:pt idx="82">
                  <c:v>7.322192753309914E-2</c:v>
                </c:pt>
                <c:pt idx="83">
                  <c:v>7.6019385865640915E-2</c:v>
                </c:pt>
                <c:pt idx="84">
                  <c:v>7.6031736675056111E-2</c:v>
                </c:pt>
                <c:pt idx="85">
                  <c:v>7.6149069364500471E-2</c:v>
                </c:pt>
                <c:pt idx="86">
                  <c:v>7.6531944456371542E-2</c:v>
                </c:pt>
                <c:pt idx="87">
                  <c:v>7.6535032158725341E-2</c:v>
                </c:pt>
                <c:pt idx="88">
                  <c:v>7.6735732811722246E-2</c:v>
                </c:pt>
                <c:pt idx="89">
                  <c:v>7.6735732811722246E-2</c:v>
                </c:pt>
                <c:pt idx="90">
                  <c:v>7.7260642211868069E-2</c:v>
                </c:pt>
                <c:pt idx="91">
                  <c:v>7.8075795633270967E-2</c:v>
                </c:pt>
                <c:pt idx="92">
                  <c:v>8.0453326445696111E-2</c:v>
                </c:pt>
                <c:pt idx="93">
                  <c:v>8.1280830676514204E-2</c:v>
                </c:pt>
                <c:pt idx="94">
                  <c:v>8.1367286342420575E-2</c:v>
                </c:pt>
                <c:pt idx="95">
                  <c:v>8.1379637151835771E-2</c:v>
                </c:pt>
                <c:pt idx="96">
                  <c:v>8.1379637151835771E-2</c:v>
                </c:pt>
                <c:pt idx="97">
                  <c:v>8.1527846864818121E-2</c:v>
                </c:pt>
                <c:pt idx="98">
                  <c:v>8.1694582791923265E-2</c:v>
                </c:pt>
                <c:pt idx="99">
                  <c:v>8.1799564671952429E-2</c:v>
                </c:pt>
                <c:pt idx="100">
                  <c:v>8.1802652374306228E-2</c:v>
                </c:pt>
                <c:pt idx="101">
                  <c:v>8.1867494123736007E-2</c:v>
                </c:pt>
                <c:pt idx="102">
                  <c:v>8.1867494123736007E-2</c:v>
                </c:pt>
                <c:pt idx="103">
                  <c:v>8.2210229085007663E-2</c:v>
                </c:pt>
                <c:pt idx="104">
                  <c:v>8.5251615903499584E-2</c:v>
                </c:pt>
                <c:pt idx="105">
                  <c:v>8.568389423303141E-2</c:v>
                </c:pt>
                <c:pt idx="106">
                  <c:v>8.6066769324902481E-2</c:v>
                </c:pt>
                <c:pt idx="107">
                  <c:v>8.6165575800224048E-2</c:v>
                </c:pt>
                <c:pt idx="108">
                  <c:v>8.6755326949799622E-2</c:v>
                </c:pt>
                <c:pt idx="109">
                  <c:v>8.6999255435749739E-2</c:v>
                </c:pt>
                <c:pt idx="110">
                  <c:v>9.0337061680206332E-2</c:v>
                </c:pt>
                <c:pt idx="111">
                  <c:v>9.1127513482778838E-2</c:v>
                </c:pt>
                <c:pt idx="112">
                  <c:v>9.1207793743977611E-2</c:v>
                </c:pt>
                <c:pt idx="113">
                  <c:v>9.1340564945190966E-2</c:v>
                </c:pt>
                <c:pt idx="114">
                  <c:v>9.1853123535921566E-2</c:v>
                </c:pt>
                <c:pt idx="115">
                  <c:v>9.5379279623959895E-2</c:v>
                </c:pt>
                <c:pt idx="116">
                  <c:v>9.6064749546503264E-2</c:v>
                </c:pt>
                <c:pt idx="117">
                  <c:v>9.6287064115976762E-2</c:v>
                </c:pt>
                <c:pt idx="118">
                  <c:v>9.6694640826678224E-2</c:v>
                </c:pt>
                <c:pt idx="119">
                  <c:v>0.10047090080537424</c:v>
                </c:pt>
                <c:pt idx="120">
                  <c:v>0.10124591409617778</c:v>
                </c:pt>
                <c:pt idx="121">
                  <c:v>0.10454975561474258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29A-4017-AAB3-1B77E9FF49F1}"/>
            </c:ext>
          </c:extLst>
        </c:ser>
        <c:ser>
          <c:idx val="8"/>
          <c:order val="8"/>
          <c:tx>
            <c:strRef>
              <c:f>'A (2)'!$P$20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(2)'!$V$2:$V$21</c:f>
              <c:numCache>
                <c:formatCode>General</c:formatCode>
                <c:ptCount val="20"/>
                <c:pt idx="0">
                  <c:v>20000</c:v>
                </c:pt>
                <c:pt idx="1">
                  <c:v>22000</c:v>
                </c:pt>
                <c:pt idx="2">
                  <c:v>24000</c:v>
                </c:pt>
                <c:pt idx="3">
                  <c:v>26000</c:v>
                </c:pt>
                <c:pt idx="4">
                  <c:v>28000</c:v>
                </c:pt>
                <c:pt idx="5">
                  <c:v>30000</c:v>
                </c:pt>
                <c:pt idx="6">
                  <c:v>32000</c:v>
                </c:pt>
                <c:pt idx="7">
                  <c:v>34000</c:v>
                </c:pt>
                <c:pt idx="8">
                  <c:v>36000</c:v>
                </c:pt>
                <c:pt idx="9">
                  <c:v>38000</c:v>
                </c:pt>
                <c:pt idx="10">
                  <c:v>40000</c:v>
                </c:pt>
              </c:numCache>
            </c:numRef>
          </c:xVal>
          <c:yVal>
            <c:numRef>
              <c:f>'A (2)'!$W$2:$W$21</c:f>
              <c:numCache>
                <c:formatCode>0.00E+00</c:formatCode>
                <c:ptCount val="20"/>
                <c:pt idx="0">
                  <c:v>2.4961699705922484E-2</c:v>
                </c:pt>
                <c:pt idx="1">
                  <c:v>2.9198920089795716E-2</c:v>
                </c:pt>
                <c:pt idx="2">
                  <c:v>3.427442318088731E-2</c:v>
                </c:pt>
                <c:pt idx="3">
                  <c:v>4.0188208979197282E-2</c:v>
                </c:pt>
                <c:pt idx="4">
                  <c:v>4.6940277484725623E-2</c:v>
                </c:pt>
                <c:pt idx="5">
                  <c:v>5.4530628697472314E-2</c:v>
                </c:pt>
                <c:pt idx="6">
                  <c:v>6.2959262617437409E-2</c:v>
                </c:pt>
                <c:pt idx="7">
                  <c:v>7.2226179244620853E-2</c:v>
                </c:pt>
                <c:pt idx="8">
                  <c:v>8.2331378579022674E-2</c:v>
                </c:pt>
                <c:pt idx="9">
                  <c:v>9.3274860620642858E-2</c:v>
                </c:pt>
                <c:pt idx="10">
                  <c:v>0.10505662536948142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29A-4017-AAB3-1B77E9FF49F1}"/>
            </c:ext>
          </c:extLst>
        </c:ser>
        <c:ser>
          <c:idx val="9"/>
          <c:order val="9"/>
          <c:tx>
            <c:strRef>
              <c:f>'A (2)'!$R$20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(2)'!$R$21:$R$897</c:f>
              <c:numCache>
                <c:formatCode>General</c:formatCode>
                <c:ptCount val="8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29A-4017-AAB3-1B77E9FF4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41760"/>
        <c:axId val="1"/>
      </c:scatterChart>
      <c:valAx>
        <c:axId val="7967417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5730659025787965"/>
              <c:y val="0.813220804296014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4355300859598854E-2"/>
              <c:y val="0.356322744139741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4176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825214899713467"/>
          <c:y val="0.26724137931034481"/>
          <c:w val="9.8853868194842431E-2"/>
          <c:h val="0.5402298850574713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161925</xdr:colOff>
      <xdr:row>0</xdr:row>
      <xdr:rowOff>19050</xdr:rowOff>
    </xdr:from>
    <xdr:to>
      <xdr:col>17</xdr:col>
      <xdr:colOff>95250</xdr:colOff>
      <xdr:row>18</xdr:row>
      <xdr:rowOff>95250</xdr:rowOff>
    </xdr:to>
    <xdr:graphicFrame macro="">
      <xdr:nvGraphicFramePr>
        <xdr:cNvPr id="22541" name="Chart 1">
          <a:extLst>
            <a:ext uri="{FF2B5EF4-FFF2-40B4-BE49-F238E27FC236}">
              <a16:creationId xmlns:a16="http://schemas.microsoft.com/office/drawing/2014/main" id="{4F86987A-8066-E110-5B82-CCA35B520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</xdr:colOff>
      <xdr:row>0</xdr:row>
      <xdr:rowOff>0</xdr:rowOff>
    </xdr:from>
    <xdr:to>
      <xdr:col>19</xdr:col>
      <xdr:colOff>533400</xdr:colOff>
      <xdr:row>25</xdr:row>
      <xdr:rowOff>0</xdr:rowOff>
    </xdr:to>
    <xdr:graphicFrame macro="">
      <xdr:nvGraphicFramePr>
        <xdr:cNvPr id="16388" name="Chart 1">
          <a:extLst>
            <a:ext uri="{FF2B5EF4-FFF2-40B4-BE49-F238E27FC236}">
              <a16:creationId xmlns:a16="http://schemas.microsoft.com/office/drawing/2014/main" id="{46055D53-A142-AC23-8CA8-FEA1EF3E2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</xdr:colOff>
      <xdr:row>0</xdr:row>
      <xdr:rowOff>9525</xdr:rowOff>
    </xdr:from>
    <xdr:to>
      <xdr:col>16</xdr:col>
      <xdr:colOff>419100</xdr:colOff>
      <xdr:row>18</xdr:row>
      <xdr:rowOff>142875</xdr:rowOff>
    </xdr:to>
    <xdr:graphicFrame macro="">
      <xdr:nvGraphicFramePr>
        <xdr:cNvPr id="19461" name="Chart 1">
          <a:extLst>
            <a:ext uri="{FF2B5EF4-FFF2-40B4-BE49-F238E27FC236}">
              <a16:creationId xmlns:a16="http://schemas.microsoft.com/office/drawing/2014/main" id="{3D7AFBC5-A743-5E62-91CE-E037C51EB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</xdr:colOff>
      <xdr:row>0</xdr:row>
      <xdr:rowOff>0</xdr:rowOff>
    </xdr:from>
    <xdr:to>
      <xdr:col>19</xdr:col>
      <xdr:colOff>533400</xdr:colOff>
      <xdr:row>25</xdr:row>
      <xdr:rowOff>0</xdr:rowOff>
    </xdr:to>
    <xdr:graphicFrame macro="">
      <xdr:nvGraphicFramePr>
        <xdr:cNvPr id="21508" name="Chart 1">
          <a:extLst>
            <a:ext uri="{FF2B5EF4-FFF2-40B4-BE49-F238E27FC236}">
              <a16:creationId xmlns:a16="http://schemas.microsoft.com/office/drawing/2014/main" id="{5D32C034-5F78-6A9F-D6F6-2928144E9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723900</xdr:colOff>
      <xdr:row>0</xdr:row>
      <xdr:rowOff>66675</xdr:rowOff>
    </xdr:from>
    <xdr:to>
      <xdr:col>16</xdr:col>
      <xdr:colOff>276225</xdr:colOff>
      <xdr:row>18</xdr:row>
      <xdr:rowOff>95250</xdr:rowOff>
    </xdr:to>
    <xdr:graphicFrame macro="">
      <xdr:nvGraphicFramePr>
        <xdr:cNvPr id="1039" name="Chart 1">
          <a:extLst>
            <a:ext uri="{FF2B5EF4-FFF2-40B4-BE49-F238E27FC236}">
              <a16:creationId xmlns:a16="http://schemas.microsoft.com/office/drawing/2014/main" id="{284D7FF9-8BA0-442A-1367-BAD9EF952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742950</xdr:colOff>
      <xdr:row>0</xdr:row>
      <xdr:rowOff>0</xdr:rowOff>
    </xdr:from>
    <xdr:to>
      <xdr:col>16</xdr:col>
      <xdr:colOff>304800</xdr:colOff>
      <xdr:row>18</xdr:row>
      <xdr:rowOff>28575</xdr:rowOff>
    </xdr:to>
    <xdr:graphicFrame macro="">
      <xdr:nvGraphicFramePr>
        <xdr:cNvPr id="1040" name="Chart 2">
          <a:extLst>
            <a:ext uri="{FF2B5EF4-FFF2-40B4-BE49-F238E27FC236}">
              <a16:creationId xmlns:a16="http://schemas.microsoft.com/office/drawing/2014/main" id="{028E2047-691E-3E76-8D13-227439E81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9525</xdr:colOff>
      <xdr:row>0</xdr:row>
      <xdr:rowOff>171450</xdr:rowOff>
    </xdr:from>
    <xdr:to>
      <xdr:col>24</xdr:col>
      <xdr:colOff>161925</xdr:colOff>
      <xdr:row>16</xdr:row>
      <xdr:rowOff>38100</xdr:rowOff>
    </xdr:to>
    <xdr:graphicFrame macro="">
      <xdr:nvGraphicFramePr>
        <xdr:cNvPr id="1041" name="Chart 5">
          <a:extLst>
            <a:ext uri="{FF2B5EF4-FFF2-40B4-BE49-F238E27FC236}">
              <a16:creationId xmlns:a16="http://schemas.microsoft.com/office/drawing/2014/main" id="{52E35DB6-37A5-1F34-DDA7-04A798924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619125</xdr:colOff>
      <xdr:row>26</xdr:row>
      <xdr:rowOff>0</xdr:rowOff>
    </xdr:from>
    <xdr:to>
      <xdr:col>22</xdr:col>
      <xdr:colOff>381000</xdr:colOff>
      <xdr:row>41</xdr:row>
      <xdr:rowOff>0</xdr:rowOff>
    </xdr:to>
    <xdr:graphicFrame macro="">
      <xdr:nvGraphicFramePr>
        <xdr:cNvPr id="1042" name="Chart 6">
          <a:extLst>
            <a:ext uri="{FF2B5EF4-FFF2-40B4-BE49-F238E27FC236}">
              <a16:creationId xmlns:a16="http://schemas.microsoft.com/office/drawing/2014/main" id="{2999643D-46BC-AF7F-B2EA-2E553E7C3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66674</xdr:rowOff>
    </xdr:from>
    <xdr:to>
      <xdr:col>11</xdr:col>
      <xdr:colOff>66675</xdr:colOff>
      <xdr:row>19</xdr:row>
      <xdr:rowOff>66674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48ED9E2-486E-F494-2F45-2B2E3C0AC6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19</xdr:row>
      <xdr:rowOff>142875</xdr:rowOff>
    </xdr:from>
    <xdr:to>
      <xdr:col>11</xdr:col>
      <xdr:colOff>9525</xdr:colOff>
      <xdr:row>38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F9AF6FF-0F69-84D9-F00B-C4CBAE3866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304799</xdr:colOff>
      <xdr:row>0</xdr:row>
      <xdr:rowOff>57150</xdr:rowOff>
    </xdr:from>
    <xdr:to>
      <xdr:col>22</xdr:col>
      <xdr:colOff>123824</xdr:colOff>
      <xdr:row>19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A19E688-5417-B7AA-99EA-28ED1C99E3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66675</xdr:colOff>
      <xdr:row>19</xdr:row>
      <xdr:rowOff>180975</xdr:rowOff>
    </xdr:from>
    <xdr:to>
      <xdr:col>17</xdr:col>
      <xdr:colOff>447675</xdr:colOff>
      <xdr:row>44</xdr:row>
      <xdr:rowOff>142875</xdr:rowOff>
    </xdr:to>
    <xdr:graphicFrame macro="">
      <xdr:nvGraphicFramePr>
        <xdr:cNvPr id="17412" name="Chart 1">
          <a:extLst>
            <a:ext uri="{FF2B5EF4-FFF2-40B4-BE49-F238E27FC236}">
              <a16:creationId xmlns:a16="http://schemas.microsoft.com/office/drawing/2014/main" id="{7A5DCD75-A793-35D0-9C25-BC38135C3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16</xdr:col>
      <xdr:colOff>342900</xdr:colOff>
      <xdr:row>18</xdr:row>
      <xdr:rowOff>28575</xdr:rowOff>
    </xdr:to>
    <xdr:graphicFrame macro="">
      <xdr:nvGraphicFramePr>
        <xdr:cNvPr id="18448" name="Chart 1">
          <a:extLst>
            <a:ext uri="{FF2B5EF4-FFF2-40B4-BE49-F238E27FC236}">
              <a16:creationId xmlns:a16="http://schemas.microsoft.com/office/drawing/2014/main" id="{39B4670B-D236-4254-0584-52063034C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295275</xdr:colOff>
      <xdr:row>0</xdr:row>
      <xdr:rowOff>95250</xdr:rowOff>
    </xdr:from>
    <xdr:to>
      <xdr:col>31</xdr:col>
      <xdr:colOff>466725</xdr:colOff>
      <xdr:row>15</xdr:row>
      <xdr:rowOff>114300</xdr:rowOff>
    </xdr:to>
    <xdr:graphicFrame macro="">
      <xdr:nvGraphicFramePr>
        <xdr:cNvPr id="18449" name="Chart 2">
          <a:extLst>
            <a:ext uri="{FF2B5EF4-FFF2-40B4-BE49-F238E27FC236}">
              <a16:creationId xmlns:a16="http://schemas.microsoft.com/office/drawing/2014/main" id="{1CE440DA-8542-CEA1-D0C5-92CC1ECAB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200025</xdr:colOff>
      <xdr:row>3</xdr:row>
      <xdr:rowOff>38100</xdr:rowOff>
    </xdr:from>
    <xdr:to>
      <xdr:col>31</xdr:col>
      <xdr:colOff>552450</xdr:colOff>
      <xdr:row>21</xdr:row>
      <xdr:rowOff>0</xdr:rowOff>
    </xdr:to>
    <xdr:graphicFrame macro="">
      <xdr:nvGraphicFramePr>
        <xdr:cNvPr id="18450" name="Chart 3">
          <a:extLst>
            <a:ext uri="{FF2B5EF4-FFF2-40B4-BE49-F238E27FC236}">
              <a16:creationId xmlns:a16="http://schemas.microsoft.com/office/drawing/2014/main" id="{00CABA4F-046C-153D-488E-674A1340A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200025</xdr:colOff>
      <xdr:row>21</xdr:row>
      <xdr:rowOff>76200</xdr:rowOff>
    </xdr:from>
    <xdr:to>
      <xdr:col>33</xdr:col>
      <xdr:colOff>142875</xdr:colOff>
      <xdr:row>41</xdr:row>
      <xdr:rowOff>152400</xdr:rowOff>
    </xdr:to>
    <xdr:graphicFrame macro="">
      <xdr:nvGraphicFramePr>
        <xdr:cNvPr id="18451" name="Chart 4">
          <a:extLst>
            <a:ext uri="{FF2B5EF4-FFF2-40B4-BE49-F238E27FC236}">
              <a16:creationId xmlns:a16="http://schemas.microsoft.com/office/drawing/2014/main" id="{5C578E40-5BD5-4A65-C419-C3F6AB316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352425</xdr:colOff>
      <xdr:row>20</xdr:row>
      <xdr:rowOff>133350</xdr:rowOff>
    </xdr:from>
    <xdr:to>
      <xdr:col>9</xdr:col>
      <xdr:colOff>561975</xdr:colOff>
      <xdr:row>35</xdr:row>
      <xdr:rowOff>152400</xdr:rowOff>
    </xdr:to>
    <xdr:graphicFrame macro="">
      <xdr:nvGraphicFramePr>
        <xdr:cNvPr id="18452" name="Chart 5">
          <a:extLst>
            <a:ext uri="{FF2B5EF4-FFF2-40B4-BE49-F238E27FC236}">
              <a16:creationId xmlns:a16="http://schemas.microsoft.com/office/drawing/2014/main" id="{29F57C7F-5279-1886-82D2-B98EFCB26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</xdr:colOff>
      <xdr:row>0</xdr:row>
      <xdr:rowOff>0</xdr:rowOff>
    </xdr:from>
    <xdr:to>
      <xdr:col>19</xdr:col>
      <xdr:colOff>533400</xdr:colOff>
      <xdr:row>25</xdr:row>
      <xdr:rowOff>0</xdr:rowOff>
    </xdr:to>
    <xdr:graphicFrame macro="">
      <xdr:nvGraphicFramePr>
        <xdr:cNvPr id="9221" name="Chart 1">
          <a:extLst>
            <a:ext uri="{FF2B5EF4-FFF2-40B4-BE49-F238E27FC236}">
              <a16:creationId xmlns:a16="http://schemas.microsoft.com/office/drawing/2014/main" id="{81007361-F08D-B713-7FC5-558CBA56B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0</xdr:row>
      <xdr:rowOff>0</xdr:rowOff>
    </xdr:from>
    <xdr:to>
      <xdr:col>19</xdr:col>
      <xdr:colOff>333375</xdr:colOff>
      <xdr:row>18</xdr:row>
      <xdr:rowOff>28575</xdr:rowOff>
    </xdr:to>
    <xdr:graphicFrame macro="">
      <xdr:nvGraphicFramePr>
        <xdr:cNvPr id="25620" name="Chart 2">
          <a:extLst>
            <a:ext uri="{FF2B5EF4-FFF2-40B4-BE49-F238E27FC236}">
              <a16:creationId xmlns:a16="http://schemas.microsoft.com/office/drawing/2014/main" id="{F0560455-A20F-E605-4D89-1D01249C4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0</xdr:row>
      <xdr:rowOff>0</xdr:rowOff>
    </xdr:from>
    <xdr:to>
      <xdr:col>42</xdr:col>
      <xdr:colOff>390525</xdr:colOff>
      <xdr:row>18</xdr:row>
      <xdr:rowOff>38100</xdr:rowOff>
    </xdr:to>
    <xdr:graphicFrame macro="">
      <xdr:nvGraphicFramePr>
        <xdr:cNvPr id="25621" name="Chart 9">
          <a:extLst>
            <a:ext uri="{FF2B5EF4-FFF2-40B4-BE49-F238E27FC236}">
              <a16:creationId xmlns:a16="http://schemas.microsoft.com/office/drawing/2014/main" id="{88DA2BCF-3C5F-2954-056A-42267261D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0</xdr:colOff>
      <xdr:row>23</xdr:row>
      <xdr:rowOff>0</xdr:rowOff>
    </xdr:from>
    <xdr:to>
      <xdr:col>41</xdr:col>
      <xdr:colOff>381000</xdr:colOff>
      <xdr:row>44</xdr:row>
      <xdr:rowOff>85725</xdr:rowOff>
    </xdr:to>
    <xdr:graphicFrame macro="">
      <xdr:nvGraphicFramePr>
        <xdr:cNvPr id="25622" name="Chart 10">
          <a:extLst>
            <a:ext uri="{FF2B5EF4-FFF2-40B4-BE49-F238E27FC236}">
              <a16:creationId xmlns:a16="http://schemas.microsoft.com/office/drawing/2014/main" id="{871CA41B-E4AE-29E6-417B-FEF256414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22</xdr:row>
      <xdr:rowOff>0</xdr:rowOff>
    </xdr:from>
    <xdr:to>
      <xdr:col>20</xdr:col>
      <xdr:colOff>104775</xdr:colOff>
      <xdr:row>43</xdr:row>
      <xdr:rowOff>85725</xdr:rowOff>
    </xdr:to>
    <xdr:graphicFrame macro="">
      <xdr:nvGraphicFramePr>
        <xdr:cNvPr id="25623" name="Chart 11">
          <a:extLst>
            <a:ext uri="{FF2B5EF4-FFF2-40B4-BE49-F238E27FC236}">
              <a16:creationId xmlns:a16="http://schemas.microsoft.com/office/drawing/2014/main" id="{BC75783A-54B0-BE21-DB4B-07209A340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723900</xdr:colOff>
      <xdr:row>0</xdr:row>
      <xdr:rowOff>66675</xdr:rowOff>
    </xdr:from>
    <xdr:to>
      <xdr:col>16</xdr:col>
      <xdr:colOff>276225</xdr:colOff>
      <xdr:row>18</xdr:row>
      <xdr:rowOff>95250</xdr:rowOff>
    </xdr:to>
    <xdr:graphicFrame macro="">
      <xdr:nvGraphicFramePr>
        <xdr:cNvPr id="10247" name="Chart 1">
          <a:extLst>
            <a:ext uri="{FF2B5EF4-FFF2-40B4-BE49-F238E27FC236}">
              <a16:creationId xmlns:a16="http://schemas.microsoft.com/office/drawing/2014/main" id="{567B1DB8-C8CE-1E80-C80A-06EEE93EE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742950</xdr:colOff>
      <xdr:row>0</xdr:row>
      <xdr:rowOff>0</xdr:rowOff>
    </xdr:from>
    <xdr:to>
      <xdr:col>13</xdr:col>
      <xdr:colOff>657225</xdr:colOff>
      <xdr:row>18</xdr:row>
      <xdr:rowOff>28575</xdr:rowOff>
    </xdr:to>
    <xdr:graphicFrame macro="">
      <xdr:nvGraphicFramePr>
        <xdr:cNvPr id="10248" name="Chart 2">
          <a:extLst>
            <a:ext uri="{FF2B5EF4-FFF2-40B4-BE49-F238E27FC236}">
              <a16:creationId xmlns:a16="http://schemas.microsoft.com/office/drawing/2014/main" id="{A645DF84-3AEC-1CC9-5B74-A64B2D098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</xdr:colOff>
      <xdr:row>0</xdr:row>
      <xdr:rowOff>0</xdr:rowOff>
    </xdr:from>
    <xdr:to>
      <xdr:col>19</xdr:col>
      <xdr:colOff>533400</xdr:colOff>
      <xdr:row>25</xdr:row>
      <xdr:rowOff>0</xdr:rowOff>
    </xdr:to>
    <xdr:graphicFrame macro="">
      <xdr:nvGraphicFramePr>
        <xdr:cNvPr id="11268" name="Chart 1">
          <a:extLst>
            <a:ext uri="{FF2B5EF4-FFF2-40B4-BE49-F238E27FC236}">
              <a16:creationId xmlns:a16="http://schemas.microsoft.com/office/drawing/2014/main" id="{76C67DAB-2B86-3611-0081-1EEF76B21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609600</xdr:colOff>
      <xdr:row>0</xdr:row>
      <xdr:rowOff>0</xdr:rowOff>
    </xdr:from>
    <xdr:to>
      <xdr:col>19</xdr:col>
      <xdr:colOff>533400</xdr:colOff>
      <xdr:row>18</xdr:row>
      <xdr:rowOff>28575</xdr:rowOff>
    </xdr:to>
    <xdr:graphicFrame macro="">
      <xdr:nvGraphicFramePr>
        <xdr:cNvPr id="15365" name="Chart 2">
          <a:extLst>
            <a:ext uri="{FF2B5EF4-FFF2-40B4-BE49-F238E27FC236}">
              <a16:creationId xmlns:a16="http://schemas.microsoft.com/office/drawing/2014/main" id="{15CFF694-DAAD-FF1A-CA1E-1E833EDD3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bulletin.html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vsolj.cetus-net.org/bulletin.html" TargetMode="External"/><Relationship Id="rId26" Type="http://schemas.openxmlformats.org/officeDocument/2006/relationships/hyperlink" Target="https://www.aavso.org/ejaavso" TargetMode="External"/><Relationship Id="rId39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s://www.aavso.org/ejaavso" TargetMode="External"/><Relationship Id="rId21" Type="http://schemas.openxmlformats.org/officeDocument/2006/relationships/hyperlink" Target="http://cdsbib.u-strasbg.fr/cgi-bin/cdsbib?1990RMxAA..21..381G" TargetMode="External"/><Relationship Id="rId34" Type="http://schemas.openxmlformats.org/officeDocument/2006/relationships/hyperlink" Target="http://vsolj.cetus-net.org/bulletin.html" TargetMode="External"/><Relationship Id="rId42" Type="http://schemas.openxmlformats.org/officeDocument/2006/relationships/printerSettings" Target="../printerSettings/printerSettings1.bin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s://www.aavso.org/ejaavso" TargetMode="External"/><Relationship Id="rId17" Type="http://schemas.openxmlformats.org/officeDocument/2006/relationships/hyperlink" Target="http://cdsbib.u-strasbg.fr/cgi-bin/cdsbib?1990RMxAA..21..381G" TargetMode="External"/><Relationship Id="rId25" Type="http://schemas.openxmlformats.org/officeDocument/2006/relationships/hyperlink" Target="http://cdsbib.u-strasbg.fr/cgi-bin/cdsbib?1990RMxAA..21..381G" TargetMode="External"/><Relationship Id="rId33" Type="http://schemas.openxmlformats.org/officeDocument/2006/relationships/hyperlink" Target="http://cdsbib.u-strasbg.fr/cgi-bin/cdsbib?1990RMxAA..21..381G" TargetMode="External"/><Relationship Id="rId38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://vsolj.cetus-net.org/bulletin.html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cdsbib.u-strasbg.fr/cgi-bin/cdsbib?1990RMxAA..21..381G" TargetMode="External"/><Relationship Id="rId41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24" Type="http://schemas.openxmlformats.org/officeDocument/2006/relationships/hyperlink" Target="http://vsolj.cetus-net.org/bulletin.html" TargetMode="External"/><Relationship Id="rId32" Type="http://schemas.openxmlformats.org/officeDocument/2006/relationships/hyperlink" Target="http://cdsbib.u-strasbg.fr/cgi-bin/cdsbib?1990RMxAA..21..381G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s://www.aavso.org/ejaavso" TargetMode="External"/><Relationship Id="rId28" Type="http://schemas.openxmlformats.org/officeDocument/2006/relationships/hyperlink" Target="http://cdsbib.u-strasbg.fr/cgi-bin/cdsbib?1990RMxAA..21..381G" TargetMode="External"/><Relationship Id="rId36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31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hyperlink" Target="http://vsolj.cetus-net.org/bulletin.html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Relationship Id="rId35" Type="http://schemas.openxmlformats.org/officeDocument/2006/relationships/hyperlink" Target="http://vsolj.cetus-net.org/bulletin.html" TargetMode="External"/><Relationship Id="rId43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bav-astro.de/sfs/BAVM_link.php?BAVMnr=80" TargetMode="External"/><Relationship Id="rId21" Type="http://schemas.openxmlformats.org/officeDocument/2006/relationships/hyperlink" Target="http://www.bav-astro.de/sfs/BAVM_link.php?BAVMnr=60" TargetMode="External"/><Relationship Id="rId34" Type="http://schemas.openxmlformats.org/officeDocument/2006/relationships/hyperlink" Target="http://www.konkoly.hu/cgi-bin/IBVS?5594" TargetMode="External"/><Relationship Id="rId42" Type="http://schemas.openxmlformats.org/officeDocument/2006/relationships/hyperlink" Target="http://vsolj.cetus-net.org/no43.pdf" TargetMode="External"/><Relationship Id="rId47" Type="http://schemas.openxmlformats.org/officeDocument/2006/relationships/hyperlink" Target="http://www.konkoly.hu/cgi-bin/IBVS?5662" TargetMode="External"/><Relationship Id="rId50" Type="http://schemas.openxmlformats.org/officeDocument/2006/relationships/hyperlink" Target="http://www.konkoly.hu/cgi-bin/IBVS?5649" TargetMode="External"/><Relationship Id="rId55" Type="http://schemas.openxmlformats.org/officeDocument/2006/relationships/hyperlink" Target="http://var.astro.cz/oejv/issues/oejv0074.pdf" TargetMode="External"/><Relationship Id="rId63" Type="http://schemas.openxmlformats.org/officeDocument/2006/relationships/hyperlink" Target="http://var.astro.cz/oejv/issues/oejv0074.pdf" TargetMode="External"/><Relationship Id="rId68" Type="http://schemas.openxmlformats.org/officeDocument/2006/relationships/hyperlink" Target="http://www.aavso.org/sites/default/files/jaavso/v36n2/171.pdf" TargetMode="External"/><Relationship Id="rId76" Type="http://schemas.openxmlformats.org/officeDocument/2006/relationships/hyperlink" Target="http://var.astro.cz/oejv/issues/oejv0094.pdf" TargetMode="External"/><Relationship Id="rId84" Type="http://schemas.openxmlformats.org/officeDocument/2006/relationships/hyperlink" Target="http://var.astro.cz/oejv/issues/oejv0160.pdf" TargetMode="External"/><Relationship Id="rId89" Type="http://schemas.openxmlformats.org/officeDocument/2006/relationships/hyperlink" Target="http://var.astro.cz/oejv/issues/oejv0137.pdf" TargetMode="External"/><Relationship Id="rId97" Type="http://schemas.openxmlformats.org/officeDocument/2006/relationships/hyperlink" Target="http://var.astro.cz/oejv/issues/oejv0137.pdf" TargetMode="External"/><Relationship Id="rId7" Type="http://schemas.openxmlformats.org/officeDocument/2006/relationships/hyperlink" Target="http://www.bav-astro.de/sfs/BAVM_link.php?BAVMnr=38" TargetMode="External"/><Relationship Id="rId71" Type="http://schemas.openxmlformats.org/officeDocument/2006/relationships/hyperlink" Target="http://www.aavso.org/sites/default/files/jaavso/v36n2/186.pdf" TargetMode="External"/><Relationship Id="rId92" Type="http://schemas.openxmlformats.org/officeDocument/2006/relationships/hyperlink" Target="http://www.bav-astro.de/sfs/BAVM_link.php?BAVMnr=212" TargetMode="External"/><Relationship Id="rId2" Type="http://schemas.openxmlformats.org/officeDocument/2006/relationships/hyperlink" Target="http://www.konkoly.hu/cgi-bin/IBVS?2838" TargetMode="External"/><Relationship Id="rId16" Type="http://schemas.openxmlformats.org/officeDocument/2006/relationships/hyperlink" Target="http://www.bav-astro.de/sfs/BAVM_link.php?BAVMnr=50" TargetMode="External"/><Relationship Id="rId29" Type="http://schemas.openxmlformats.org/officeDocument/2006/relationships/hyperlink" Target="http://www.konkoly.hu/cgi-bin/IBVS?5040" TargetMode="External"/><Relationship Id="rId11" Type="http://schemas.openxmlformats.org/officeDocument/2006/relationships/hyperlink" Target="http://www.bav-astro.de/sfs/BAVM_link.php?BAVMnr=39" TargetMode="External"/><Relationship Id="rId24" Type="http://schemas.openxmlformats.org/officeDocument/2006/relationships/hyperlink" Target="http://www.konkoly.hu/cgi-bin/IBVS?4340" TargetMode="External"/><Relationship Id="rId32" Type="http://schemas.openxmlformats.org/officeDocument/2006/relationships/hyperlink" Target="http://www.konkoly.hu/cgi-bin/IBVS?5623" TargetMode="External"/><Relationship Id="rId37" Type="http://schemas.openxmlformats.org/officeDocument/2006/relationships/hyperlink" Target="http://www.konkoly.hu/cgi-bin/IBVS?5623" TargetMode="External"/><Relationship Id="rId40" Type="http://schemas.openxmlformats.org/officeDocument/2006/relationships/hyperlink" Target="http://www.konkoly.hu/cgi-bin/IBVS?5623" TargetMode="External"/><Relationship Id="rId45" Type="http://schemas.openxmlformats.org/officeDocument/2006/relationships/hyperlink" Target="http://www.bav-astro.de/sfs/BAVM_link.php?BAVMnr=173" TargetMode="External"/><Relationship Id="rId53" Type="http://schemas.openxmlformats.org/officeDocument/2006/relationships/hyperlink" Target="http://var.astro.cz/oejv/issues/oejv0074.pdf" TargetMode="External"/><Relationship Id="rId58" Type="http://schemas.openxmlformats.org/officeDocument/2006/relationships/hyperlink" Target="http://var.astro.cz/oejv/issues/oejv0074.pdf" TargetMode="External"/><Relationship Id="rId66" Type="http://schemas.openxmlformats.org/officeDocument/2006/relationships/hyperlink" Target="http://www.bav-astro.de/sfs/BAVM_link.php?BAVMnr=193" TargetMode="External"/><Relationship Id="rId74" Type="http://schemas.openxmlformats.org/officeDocument/2006/relationships/hyperlink" Target="http://www.aavso.org/sites/default/files/jaavso/v36n2/186.pdf" TargetMode="External"/><Relationship Id="rId79" Type="http://schemas.openxmlformats.org/officeDocument/2006/relationships/hyperlink" Target="http://var.astro.cz/oejv/issues/oejv0107.pdf" TargetMode="External"/><Relationship Id="rId87" Type="http://schemas.openxmlformats.org/officeDocument/2006/relationships/hyperlink" Target="http://vsolj.cetus-net.org/vsoljno51.pdf" TargetMode="External"/><Relationship Id="rId5" Type="http://schemas.openxmlformats.org/officeDocument/2006/relationships/hyperlink" Target="http://www.bav-astro.de/sfs/BAVM_link.php?BAVMnr=38" TargetMode="External"/><Relationship Id="rId61" Type="http://schemas.openxmlformats.org/officeDocument/2006/relationships/hyperlink" Target="http://vsolj.cetus-net.org/no46.pdf" TargetMode="External"/><Relationship Id="rId82" Type="http://schemas.openxmlformats.org/officeDocument/2006/relationships/hyperlink" Target="http://var.astro.cz/oejv/issues/oejv0160.pdf" TargetMode="External"/><Relationship Id="rId90" Type="http://schemas.openxmlformats.org/officeDocument/2006/relationships/hyperlink" Target="http://www.konkoly.hu/cgi-bin/IBVS?5988" TargetMode="External"/><Relationship Id="rId95" Type="http://schemas.openxmlformats.org/officeDocument/2006/relationships/hyperlink" Target="http://www.bav-astro.de/sfs/BAVM_link.php?BAVMnr=212" TargetMode="External"/><Relationship Id="rId19" Type="http://schemas.openxmlformats.org/officeDocument/2006/relationships/hyperlink" Target="http://www.bav-astro.de/sfs/BAVM_link.php?BAVMnr=60" TargetMode="External"/><Relationship Id="rId14" Type="http://schemas.openxmlformats.org/officeDocument/2006/relationships/hyperlink" Target="http://www.konkoly.hu/cgi-bin/IBVS?2838" TargetMode="External"/><Relationship Id="rId22" Type="http://schemas.openxmlformats.org/officeDocument/2006/relationships/hyperlink" Target="http://www.bav-astro.de/sfs/BAVM_link.php?BAVMnr=60" TargetMode="External"/><Relationship Id="rId27" Type="http://schemas.openxmlformats.org/officeDocument/2006/relationships/hyperlink" Target="http://www.bav-astro.de/sfs/BAVM_link.php?BAVMnr=91" TargetMode="External"/><Relationship Id="rId30" Type="http://schemas.openxmlformats.org/officeDocument/2006/relationships/hyperlink" Target="http://www.konkoly.hu/cgi-bin/IBVS?5220" TargetMode="External"/><Relationship Id="rId35" Type="http://schemas.openxmlformats.org/officeDocument/2006/relationships/hyperlink" Target="http://www.konkoly.hu/cgi-bin/IBVS?5313" TargetMode="External"/><Relationship Id="rId43" Type="http://schemas.openxmlformats.org/officeDocument/2006/relationships/hyperlink" Target="http://www.konkoly.hu/cgi-bin/IBVS?5579" TargetMode="External"/><Relationship Id="rId48" Type="http://schemas.openxmlformats.org/officeDocument/2006/relationships/hyperlink" Target="http://www.bav-astro.de/sfs/BAVM_link.php?BAVMnr=178" TargetMode="External"/><Relationship Id="rId56" Type="http://schemas.openxmlformats.org/officeDocument/2006/relationships/hyperlink" Target="http://var.astro.cz/oejv/issues/oejv0074.pdf" TargetMode="External"/><Relationship Id="rId64" Type="http://schemas.openxmlformats.org/officeDocument/2006/relationships/hyperlink" Target="http://var.astro.cz/oejv/issues/oejv0074.pdf" TargetMode="External"/><Relationship Id="rId69" Type="http://schemas.openxmlformats.org/officeDocument/2006/relationships/hyperlink" Target="http://www.aavso.org/sites/default/files/jaavso/v36n2/171.pdf" TargetMode="External"/><Relationship Id="rId77" Type="http://schemas.openxmlformats.org/officeDocument/2006/relationships/hyperlink" Target="http://var.astro.cz/oejv/issues/oejv0094.pdf" TargetMode="External"/><Relationship Id="rId8" Type="http://schemas.openxmlformats.org/officeDocument/2006/relationships/hyperlink" Target="http://www.bav-astro.de/sfs/BAVM_link.php?BAVMnr=38" TargetMode="External"/><Relationship Id="rId51" Type="http://schemas.openxmlformats.org/officeDocument/2006/relationships/hyperlink" Target="http://www.bav-astro.de/sfs/BAVM_link.php?BAVMnr=178" TargetMode="External"/><Relationship Id="rId72" Type="http://schemas.openxmlformats.org/officeDocument/2006/relationships/hyperlink" Target="http://www.aavso.org/sites/default/files/jaavso/v36n2/186.pdf" TargetMode="External"/><Relationship Id="rId80" Type="http://schemas.openxmlformats.org/officeDocument/2006/relationships/hyperlink" Target="http://var.astro.cz/oejv/issues/oejv0107.pdf" TargetMode="External"/><Relationship Id="rId85" Type="http://schemas.openxmlformats.org/officeDocument/2006/relationships/hyperlink" Target="http://var.astro.cz/oejv/issues/oejv0160.pdf" TargetMode="External"/><Relationship Id="rId93" Type="http://schemas.openxmlformats.org/officeDocument/2006/relationships/hyperlink" Target="http://www.bav-astro.de/sfs/BAVM_link.php?BAVMnr=212" TargetMode="External"/><Relationship Id="rId98" Type="http://schemas.openxmlformats.org/officeDocument/2006/relationships/hyperlink" Target="http://var.astro.cz/oejv/issues/oejv0137.pdf" TargetMode="External"/><Relationship Id="rId3" Type="http://schemas.openxmlformats.org/officeDocument/2006/relationships/hyperlink" Target="http://www.bav-astro.de/sfs/BAVM_link.php?BAVMnr=36" TargetMode="External"/><Relationship Id="rId12" Type="http://schemas.openxmlformats.org/officeDocument/2006/relationships/hyperlink" Target="http://www.bav-astro.de/sfs/BAVM_link.php?BAVMnr=43" TargetMode="External"/><Relationship Id="rId17" Type="http://schemas.openxmlformats.org/officeDocument/2006/relationships/hyperlink" Target="http://www.bav-astro.de/sfs/BAVM_link.php?BAVMnr=56" TargetMode="External"/><Relationship Id="rId25" Type="http://schemas.openxmlformats.org/officeDocument/2006/relationships/hyperlink" Target="http://www.bav-astro.de/sfs/BAVM_link.php?BAVMnr=80" TargetMode="External"/><Relationship Id="rId33" Type="http://schemas.openxmlformats.org/officeDocument/2006/relationships/hyperlink" Target="http://vsolj.cetus-net.org/no40.pdf" TargetMode="External"/><Relationship Id="rId38" Type="http://schemas.openxmlformats.org/officeDocument/2006/relationships/hyperlink" Target="http://www.konkoly.hu/cgi-bin/IBVS?5623" TargetMode="External"/><Relationship Id="rId46" Type="http://schemas.openxmlformats.org/officeDocument/2006/relationships/hyperlink" Target="http://var.astro.cz/oejv/issues/oejv0074.pdf" TargetMode="External"/><Relationship Id="rId59" Type="http://schemas.openxmlformats.org/officeDocument/2006/relationships/hyperlink" Target="http://www.konkoly.hu/cgi-bin/IBVS?5746" TargetMode="External"/><Relationship Id="rId67" Type="http://schemas.openxmlformats.org/officeDocument/2006/relationships/hyperlink" Target="http://www.aavso.org/sites/default/files/jaavso/v36n2/171.pdf" TargetMode="External"/><Relationship Id="rId20" Type="http://schemas.openxmlformats.org/officeDocument/2006/relationships/hyperlink" Target="http://www.bav-astro.de/sfs/BAVM_link.php?BAVMnr=60" TargetMode="External"/><Relationship Id="rId41" Type="http://schemas.openxmlformats.org/officeDocument/2006/relationships/hyperlink" Target="http://www.bav-astro.de/sfs/BAVM_link.php?BAVMnr=172" TargetMode="External"/><Relationship Id="rId54" Type="http://schemas.openxmlformats.org/officeDocument/2006/relationships/hyperlink" Target="http://var.astro.cz/oejv/issues/oejv0074.pdf" TargetMode="External"/><Relationship Id="rId62" Type="http://schemas.openxmlformats.org/officeDocument/2006/relationships/hyperlink" Target="http://var.astro.cz/oejv/issues/oejv0074.pdf" TargetMode="External"/><Relationship Id="rId70" Type="http://schemas.openxmlformats.org/officeDocument/2006/relationships/hyperlink" Target="http://www.aavso.org/sites/default/files/jaavso/v36n2/171.pdf" TargetMode="External"/><Relationship Id="rId75" Type="http://schemas.openxmlformats.org/officeDocument/2006/relationships/hyperlink" Target="http://vsolj.cetus-net.org/no48.pdf" TargetMode="External"/><Relationship Id="rId83" Type="http://schemas.openxmlformats.org/officeDocument/2006/relationships/hyperlink" Target="http://www.konkoly.hu/cgi-bin/IBVS?6011" TargetMode="External"/><Relationship Id="rId88" Type="http://schemas.openxmlformats.org/officeDocument/2006/relationships/hyperlink" Target="http://vsolj.cetus-net.org/vsoljno51.pdf" TargetMode="External"/><Relationship Id="rId91" Type="http://schemas.openxmlformats.org/officeDocument/2006/relationships/hyperlink" Target="http://www.konkoly.hu/cgi-bin/IBVS?5920" TargetMode="External"/><Relationship Id="rId96" Type="http://schemas.openxmlformats.org/officeDocument/2006/relationships/hyperlink" Target="http://var.astro.cz/oejv/issues/oejv0137.pdf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bav-astro.de/sfs/BAVM_link.php?BAVMnr=38" TargetMode="External"/><Relationship Id="rId15" Type="http://schemas.openxmlformats.org/officeDocument/2006/relationships/hyperlink" Target="http://www.konkoly.hu/cgi-bin/IBVS?2838" TargetMode="External"/><Relationship Id="rId23" Type="http://schemas.openxmlformats.org/officeDocument/2006/relationships/hyperlink" Target="http://www.konkoly.hu/cgi-bin/IBVS?4340" TargetMode="External"/><Relationship Id="rId28" Type="http://schemas.openxmlformats.org/officeDocument/2006/relationships/hyperlink" Target="http://www.bav-astro.de/sfs/BAVM_link.php?BAVMnr=91" TargetMode="External"/><Relationship Id="rId36" Type="http://schemas.openxmlformats.org/officeDocument/2006/relationships/hyperlink" Target="http://www.konkoly.hu/cgi-bin/IBVS?5623" TargetMode="External"/><Relationship Id="rId49" Type="http://schemas.openxmlformats.org/officeDocument/2006/relationships/hyperlink" Target="http://www.konkoly.hu/cgi-bin/IBVS?5649" TargetMode="External"/><Relationship Id="rId57" Type="http://schemas.openxmlformats.org/officeDocument/2006/relationships/hyperlink" Target="http://var.astro.cz/oejv/issues/oejv0074.pdf" TargetMode="External"/><Relationship Id="rId10" Type="http://schemas.openxmlformats.org/officeDocument/2006/relationships/hyperlink" Target="http://www.bav-astro.de/sfs/BAVM_link.php?BAVMnr=38" TargetMode="External"/><Relationship Id="rId31" Type="http://schemas.openxmlformats.org/officeDocument/2006/relationships/hyperlink" Target="http://www.konkoly.hu/cgi-bin/IBVS?5623" TargetMode="External"/><Relationship Id="rId44" Type="http://schemas.openxmlformats.org/officeDocument/2006/relationships/hyperlink" Target="http://var.astro.cz/oejv/issues/oejv0074.pdf" TargetMode="External"/><Relationship Id="rId52" Type="http://schemas.openxmlformats.org/officeDocument/2006/relationships/hyperlink" Target="http://vsolj.cetus-net.org/no44.pdf" TargetMode="External"/><Relationship Id="rId60" Type="http://schemas.openxmlformats.org/officeDocument/2006/relationships/hyperlink" Target="http://var.astro.cz/oejv/issues/oejv0074.pdf" TargetMode="External"/><Relationship Id="rId65" Type="http://schemas.openxmlformats.org/officeDocument/2006/relationships/hyperlink" Target="http://var.astro.cz/oejv/issues/oejv0074.pdf" TargetMode="External"/><Relationship Id="rId73" Type="http://schemas.openxmlformats.org/officeDocument/2006/relationships/hyperlink" Target="http://www.aavso.org/sites/default/files/jaavso/v36n2/186.pdf" TargetMode="External"/><Relationship Id="rId78" Type="http://schemas.openxmlformats.org/officeDocument/2006/relationships/hyperlink" Target="http://var.astro.cz/oejv/issues/oejv0094.pdf" TargetMode="External"/><Relationship Id="rId81" Type="http://schemas.openxmlformats.org/officeDocument/2006/relationships/hyperlink" Target="http://www.konkoly.hu/cgi-bin/IBVS?6042" TargetMode="External"/><Relationship Id="rId86" Type="http://schemas.openxmlformats.org/officeDocument/2006/relationships/hyperlink" Target="http://vsolj.cetus-net.org/vsoljno53.pdf" TargetMode="External"/><Relationship Id="rId94" Type="http://schemas.openxmlformats.org/officeDocument/2006/relationships/hyperlink" Target="http://www.konkoly.hu/cgi-bin/IBVS?5924" TargetMode="External"/><Relationship Id="rId99" Type="http://schemas.openxmlformats.org/officeDocument/2006/relationships/hyperlink" Target="http://www.bav-astro.de/sfs/BAVM_link.php?BAVMnr=212" TargetMode="External"/><Relationship Id="rId4" Type="http://schemas.openxmlformats.org/officeDocument/2006/relationships/hyperlink" Target="http://www.bav-astro.de/sfs/BAVM_link.php?BAVMnr=36" TargetMode="External"/><Relationship Id="rId9" Type="http://schemas.openxmlformats.org/officeDocument/2006/relationships/hyperlink" Target="http://www.bav-astro.de/sfs/BAVM_link.php?BAVMnr=38" TargetMode="External"/><Relationship Id="rId13" Type="http://schemas.openxmlformats.org/officeDocument/2006/relationships/hyperlink" Target="http://www.bav-astro.de/sfs/BAVM_link.php?BAVMnr=43" TargetMode="External"/><Relationship Id="rId18" Type="http://schemas.openxmlformats.org/officeDocument/2006/relationships/hyperlink" Target="http://www.bav-astro.de/sfs/BAVM_link.php?BAVMnr=56" TargetMode="External"/><Relationship Id="rId39" Type="http://schemas.openxmlformats.org/officeDocument/2006/relationships/hyperlink" Target="http://www.konkoly.hu/cgi-bin/IBVS?5623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://var.astro.cz/ocgate/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AI6304"/>
  <sheetViews>
    <sheetView tabSelected="1" workbookViewId="0">
      <pane xSplit="13" ySplit="21" topLeftCell="N293" activePane="bottomRight" state="frozen"/>
      <selection pane="topRight" activeCell="N1" sqref="N1"/>
      <selection pane="bottomLeft" activeCell="A22" sqref="A22"/>
      <selection pane="bottomRight" activeCell="F17" sqref="F17"/>
    </sheetView>
  </sheetViews>
  <sheetFormatPr defaultRowHeight="12.75"/>
  <cols>
    <col min="1" max="1" width="16.42578125" customWidth="1"/>
    <col min="2" max="2" width="6.7109375" customWidth="1"/>
    <col min="3" max="3" width="13.140625" customWidth="1"/>
    <col min="4" max="4" width="10" customWidth="1"/>
    <col min="5" max="5" width="12.140625" customWidth="1"/>
    <col min="6" max="6" width="15.85546875" customWidth="1"/>
    <col min="7" max="7" width="9.85546875" customWidth="1"/>
    <col min="8" max="9" width="8.140625" customWidth="1"/>
    <col min="10" max="10" width="9.42578125" customWidth="1"/>
    <col min="12" max="13" width="11" customWidth="1"/>
    <col min="14" max="14" width="11.42578125" customWidth="1"/>
    <col min="16" max="16" width="12.7109375" customWidth="1"/>
    <col min="17" max="17" width="12" customWidth="1"/>
  </cols>
  <sheetData>
    <row r="1" spans="1:23" ht="21" thickBot="1">
      <c r="A1" s="23" t="s">
        <v>121</v>
      </c>
      <c r="V1" s="11" t="s">
        <v>64</v>
      </c>
      <c r="W1" s="11" t="s">
        <v>86</v>
      </c>
    </row>
    <row r="2" spans="1:23">
      <c r="A2" t="s">
        <v>76</v>
      </c>
      <c r="B2" s="22" t="s">
        <v>120</v>
      </c>
      <c r="D2" s="13"/>
      <c r="E2" s="240" t="s">
        <v>1209</v>
      </c>
      <c r="F2" s="241" t="s">
        <v>1212</v>
      </c>
      <c r="V2">
        <v>-30000</v>
      </c>
      <c r="W2" s="5">
        <f t="shared" ref="W2:W20" si="0">+D$11+D$12*V2+D$13*V2^2</f>
        <v>5.0847762982001429E-2</v>
      </c>
    </row>
    <row r="3" spans="1:23" ht="13.5" thickBot="1">
      <c r="D3" s="12"/>
      <c r="E3" s="238" t="s">
        <v>237</v>
      </c>
      <c r="F3" s="242">
        <v>1</v>
      </c>
      <c r="V3">
        <v>-25000</v>
      </c>
      <c r="W3" s="5">
        <f t="shared" si="0"/>
        <v>3.3395336823399617E-2</v>
      </c>
    </row>
    <row r="4" spans="1:23" ht="14.25" thickTop="1" thickBot="1">
      <c r="A4" s="8" t="s">
        <v>77</v>
      </c>
      <c r="C4" s="3">
        <v>37999.5838</v>
      </c>
      <c r="D4" s="237">
        <v>0.47069054999999999</v>
      </c>
      <c r="E4" s="238" t="s">
        <v>238</v>
      </c>
      <c r="F4" s="243">
        <f ca="1">NOW()+15018.5+$C$5/24</f>
        <v>60680.646515393513</v>
      </c>
      <c r="V4">
        <v>-20000</v>
      </c>
      <c r="W4" s="5">
        <f t="shared" si="0"/>
        <v>1.9198505680277693E-2</v>
      </c>
    </row>
    <row r="5" spans="1:23" ht="13.5" thickTop="1">
      <c r="A5" s="182" t="s">
        <v>234</v>
      </c>
      <c r="B5" s="55"/>
      <c r="C5" s="225">
        <v>-9.5</v>
      </c>
      <c r="D5" s="183"/>
      <c r="E5" s="238" t="s">
        <v>239</v>
      </c>
      <c r="F5" s="243">
        <f ca="1">ROUND(2*($F$4-$C$7)/$C$8,0)/2+$F$3</f>
        <v>48188</v>
      </c>
      <c r="V5">
        <v>-15000</v>
      </c>
      <c r="W5" s="5">
        <f t="shared" si="0"/>
        <v>8.2572695526356432E-3</v>
      </c>
    </row>
    <row r="6" spans="1:23">
      <c r="A6" s="8" t="s">
        <v>78</v>
      </c>
      <c r="E6" s="238" t="s">
        <v>240</v>
      </c>
      <c r="F6" s="243">
        <f ca="1">ROUND(2*($F$4-$C$15)/$C$16,0)/2+$F$3</f>
        <v>379.5</v>
      </c>
      <c r="V6">
        <v>-10000</v>
      </c>
      <c r="W6" s="5">
        <f t="shared" si="0"/>
        <v>5.7162844047347217E-4</v>
      </c>
    </row>
    <row r="7" spans="1:23">
      <c r="A7" t="s">
        <v>52</v>
      </c>
      <c r="C7">
        <v>37999.5838</v>
      </c>
      <c r="D7" s="38" t="s">
        <v>1213</v>
      </c>
      <c r="E7" s="238" t="s">
        <v>1210</v>
      </c>
      <c r="F7" s="244">
        <f ca="1">+$C$15+$C$16*$F$6-15018.5-$C$5/24</f>
        <v>45663.03872832223</v>
      </c>
      <c r="V7">
        <v>-5000</v>
      </c>
      <c r="W7" s="5">
        <f t="shared" si="0"/>
        <v>-3.8584176562088185E-3</v>
      </c>
    </row>
    <row r="8" spans="1:23">
      <c r="A8" t="s">
        <v>53</v>
      </c>
      <c r="C8">
        <v>0.47069054999999999</v>
      </c>
      <c r="D8" s="38" t="s">
        <v>1213</v>
      </c>
      <c r="E8" s="239" t="s">
        <v>1211</v>
      </c>
      <c r="F8" s="245">
        <f ca="1">+($C$15+$C$16*$F$6)-($C$16/2)-15018.5-$C$5/24</f>
        <v>45662.803379654484</v>
      </c>
      <c r="V8">
        <v>0</v>
      </c>
      <c r="W8" s="5">
        <f t="shared" si="0"/>
        <v>-5.0328687374112304E-3</v>
      </c>
    </row>
    <row r="9" spans="1:23">
      <c r="A9" s="184" t="s">
        <v>1185</v>
      </c>
      <c r="B9" s="185">
        <v>252</v>
      </c>
      <c r="C9" s="186" t="str">
        <f>"F"&amp;B9</f>
        <v>F252</v>
      </c>
      <c r="D9" s="21" t="str">
        <f>"G"&amp;B9</f>
        <v>G252</v>
      </c>
      <c r="V9">
        <v>5000</v>
      </c>
      <c r="W9" s="5">
        <f t="shared" si="0"/>
        <v>-2.9517248031337628E-3</v>
      </c>
    </row>
    <row r="10" spans="1:23" ht="13.5" thickBot="1">
      <c r="C10" s="11" t="s">
        <v>83</v>
      </c>
      <c r="D10" s="11" t="s">
        <v>84</v>
      </c>
      <c r="V10">
        <v>10000</v>
      </c>
      <c r="W10" s="5">
        <f t="shared" si="0"/>
        <v>2.3850141466235835E-3</v>
      </c>
    </row>
    <row r="11" spans="1:23">
      <c r="A11" t="s">
        <v>79</v>
      </c>
      <c r="C11">
        <f ca="1">INTERCEPT(INDIRECT(D9):G1106,INDIRECT(C9):F1106)</f>
        <v>-0.16875869035254029</v>
      </c>
      <c r="D11" s="15">
        <f>+E11*F11</f>
        <v>-5.0328687374112304E-3</v>
      </c>
      <c r="E11" s="16">
        <v>-5.0328687374112304E-3</v>
      </c>
      <c r="F11" s="5">
        <v>1</v>
      </c>
      <c r="V11">
        <v>15000</v>
      </c>
      <c r="W11" s="5">
        <f t="shared" si="0"/>
        <v>1.0977348111860807E-2</v>
      </c>
    </row>
    <row r="12" spans="1:23">
      <c r="A12" t="s">
        <v>80</v>
      </c>
      <c r="C12">
        <f ca="1">SLOPE(INDIRECT(D9):G1106,INDIRECT(C9):F1106)</f>
        <v>6.7854849130756446E-6</v>
      </c>
      <c r="D12" s="15">
        <f>+E12*F12</f>
        <v>9.0669285307505522E-8</v>
      </c>
      <c r="E12" s="17">
        <v>9.0669285307505522E-4</v>
      </c>
      <c r="F12" s="5">
        <v>1E-4</v>
      </c>
      <c r="V12">
        <v>20000</v>
      </c>
      <c r="W12" s="5">
        <f t="shared" si="0"/>
        <v>2.2825277092577912E-2</v>
      </c>
    </row>
    <row r="13" spans="1:23" ht="13.5" thickBot="1">
      <c r="A13" t="s">
        <v>81</v>
      </c>
      <c r="D13" s="15">
        <f>+E13*F13</f>
        <v>6.511190030959758E-11</v>
      </c>
      <c r="E13" s="18">
        <v>6.5111900309597574E-3</v>
      </c>
      <c r="F13" s="5">
        <v>1E-8</v>
      </c>
      <c r="V13">
        <v>25000</v>
      </c>
      <c r="W13" s="5">
        <f t="shared" si="0"/>
        <v>3.7928801088774895E-2</v>
      </c>
    </row>
    <row r="14" spans="1:23">
      <c r="A14" t="s">
        <v>73</v>
      </c>
      <c r="D14" s="51"/>
      <c r="E14">
        <f>SUM(T21:T975)</f>
        <v>7.5157476705592528E-3</v>
      </c>
      <c r="V14">
        <v>30000</v>
      </c>
      <c r="W14" s="5">
        <f t="shared" si="0"/>
        <v>5.6287920100451756E-2</v>
      </c>
    </row>
    <row r="15" spans="1:23">
      <c r="A15" s="10" t="s">
        <v>82</v>
      </c>
      <c r="C15" s="26">
        <f ca="1">(C7+C11)+(C8+C12)*INT(MAX(F21:F3521))</f>
        <v>60502.513256172373</v>
      </c>
      <c r="D15" s="28">
        <f>+C7+INT(MAX(F21:F1576))*C8+D11+D12*INT(MAX(F21:F4011))+D13*INT(MAX(F21:F4038)^2)</f>
        <v>60502.5057363245</v>
      </c>
      <c r="E15" s="99"/>
      <c r="F15" s="98"/>
      <c r="V15">
        <v>35000</v>
      </c>
      <c r="W15" s="5">
        <f t="shared" si="0"/>
        <v>7.7902634127608492E-2</v>
      </c>
    </row>
    <row r="16" spans="1:23">
      <c r="A16" s="8" t="s">
        <v>54</v>
      </c>
      <c r="C16" s="27">
        <f ca="1">+C8+C12</f>
        <v>0.47069733548491305</v>
      </c>
      <c r="D16" s="37">
        <f>+C8+D12+2*D13*MAX(F21:F245)</f>
        <v>0.47069566795910817</v>
      </c>
      <c r="E16" s="99"/>
      <c r="F16" s="100"/>
      <c r="V16">
        <v>40000</v>
      </c>
      <c r="W16" s="5">
        <f t="shared" si="0"/>
        <v>0.10277294317024513</v>
      </c>
    </row>
    <row r="17" spans="1:23" ht="13.5" thickBot="1">
      <c r="A17" s="34" t="s">
        <v>127</v>
      </c>
      <c r="C17">
        <f>COUNT(C21:C2179)</f>
        <v>282</v>
      </c>
      <c r="E17" s="99"/>
      <c r="F17" s="100"/>
      <c r="V17">
        <v>45000</v>
      </c>
      <c r="W17" s="5">
        <f t="shared" si="0"/>
        <v>0.13089884722836159</v>
      </c>
    </row>
    <row r="18" spans="1:23" ht="14.25" thickTop="1" thickBot="1">
      <c r="A18" s="187" t="s">
        <v>1186</v>
      </c>
      <c r="C18" s="29">
        <f ca="1">+C15</f>
        <v>60502.513256172373</v>
      </c>
      <c r="D18" s="30">
        <f ca="1">C16</f>
        <v>0.47069733548491305</v>
      </c>
      <c r="E18" s="99"/>
      <c r="F18" s="28"/>
      <c r="V18">
        <v>50000</v>
      </c>
      <c r="W18" s="5">
        <f t="shared" si="0"/>
        <v>0.16228034630195801</v>
      </c>
    </row>
    <row r="19" spans="1:23" ht="13.5" thickBot="1">
      <c r="A19" s="188" t="s">
        <v>243</v>
      </c>
      <c r="C19" s="32">
        <f>+D15</f>
        <v>60502.5057363245</v>
      </c>
      <c r="D19" s="33">
        <f>+D16</f>
        <v>0.47069566795910817</v>
      </c>
      <c r="E19" s="99"/>
      <c r="F19" s="101"/>
      <c r="H19" t="s">
        <v>56</v>
      </c>
      <c r="J19" t="s">
        <v>57</v>
      </c>
      <c r="K19" t="s">
        <v>58</v>
      </c>
      <c r="V19">
        <v>55000</v>
      </c>
      <c r="W19" s="5">
        <f t="shared" si="0"/>
        <v>0.19691744039103426</v>
      </c>
    </row>
    <row r="20" spans="1:23" ht="15" thickBot="1">
      <c r="A20" s="1" t="s">
        <v>59</v>
      </c>
      <c r="B20" s="1" t="s">
        <v>60</v>
      </c>
      <c r="C20" s="7" t="s">
        <v>61</v>
      </c>
      <c r="D20" s="1" t="s">
        <v>62</v>
      </c>
      <c r="E20" s="1" t="s">
        <v>63</v>
      </c>
      <c r="F20" s="1" t="s">
        <v>64</v>
      </c>
      <c r="G20" s="1" t="s">
        <v>65</v>
      </c>
      <c r="H20" s="9" t="s">
        <v>102</v>
      </c>
      <c r="I20" s="9" t="s">
        <v>297</v>
      </c>
      <c r="J20" s="9" t="s">
        <v>285</v>
      </c>
      <c r="K20" s="9" t="s">
        <v>298</v>
      </c>
      <c r="L20" s="9" t="s">
        <v>299</v>
      </c>
      <c r="M20" s="9" t="s">
        <v>300</v>
      </c>
      <c r="N20" s="9" t="s">
        <v>301</v>
      </c>
      <c r="O20" s="9" t="s">
        <v>85</v>
      </c>
      <c r="P20" s="35" t="s">
        <v>86</v>
      </c>
      <c r="Q20" s="7" t="s">
        <v>69</v>
      </c>
      <c r="R20" s="11" t="s">
        <v>213</v>
      </c>
      <c r="S20" s="11" t="s">
        <v>215</v>
      </c>
      <c r="T20" s="11" t="s">
        <v>214</v>
      </c>
      <c r="U20" s="216" t="s">
        <v>1</v>
      </c>
      <c r="V20">
        <v>60000</v>
      </c>
      <c r="W20" s="5">
        <f t="shared" si="0"/>
        <v>0.23481012949559038</v>
      </c>
    </row>
    <row r="21" spans="1:23" ht="13.5" thickTop="1">
      <c r="A21" t="s">
        <v>72</v>
      </c>
      <c r="B21" s="14" t="s">
        <v>114</v>
      </c>
      <c r="C21" s="25">
        <v>24760.039000000001</v>
      </c>
      <c r="D21" s="25"/>
      <c r="E21">
        <f t="shared" ref="E21:E84" si="1">(C21-C$7)/C$8</f>
        <v>-28127.917163410228</v>
      </c>
      <c r="F21">
        <f t="shared" ref="F21:F84" si="2">ROUND(2*E21,0)/2</f>
        <v>-28128</v>
      </c>
      <c r="G21">
        <f>C21-(C$7+C$8*F21)</f>
        <v>3.8990400000329828E-2</v>
      </c>
      <c r="H21">
        <f>G21</f>
        <v>3.8990400000329828E-2</v>
      </c>
      <c r="P21" s="36">
        <f t="shared" ref="P21:P84" si="3">+D$11+D$12*F21+D$13*F21^2</f>
        <v>4.3932304342977624E-2</v>
      </c>
      <c r="Q21" s="6">
        <f t="shared" ref="Q21:Q84" si="4">C21-15018.5</f>
        <v>9741.5390000000007</v>
      </c>
      <c r="R21">
        <f t="shared" ref="R21:R52" si="5">+(P21-G21)^2</f>
        <v>2.4422418531881144E-5</v>
      </c>
      <c r="S21">
        <v>1</v>
      </c>
      <c r="T21">
        <f t="shared" ref="T21:T84" si="6">S21*R21</f>
        <v>2.4422418531881144E-5</v>
      </c>
      <c r="W21" s="5"/>
    </row>
    <row r="22" spans="1:23">
      <c r="A22" s="141" t="s">
        <v>320</v>
      </c>
      <c r="B22" s="27" t="s">
        <v>114</v>
      </c>
      <c r="C22" s="141">
        <v>24816.521000000001</v>
      </c>
      <c r="D22" s="141" t="s">
        <v>297</v>
      </c>
      <c r="E22" s="39">
        <f t="shared" si="1"/>
        <v>-28007.919003260209</v>
      </c>
      <c r="F22">
        <f t="shared" si="2"/>
        <v>-28008</v>
      </c>
      <c r="G22">
        <f>C22-(C$7+C$8*F22)</f>
        <v>3.8124400001834147E-2</v>
      </c>
      <c r="H22">
        <f>G22</f>
        <v>3.8124400001834147E-2</v>
      </c>
      <c r="P22" s="36">
        <f t="shared" si="3"/>
        <v>4.3504570060920976E-2</v>
      </c>
      <c r="Q22" s="6">
        <f t="shared" si="4"/>
        <v>9798.0210000000006</v>
      </c>
      <c r="R22">
        <f t="shared" si="5"/>
        <v>2.8946229864694377E-5</v>
      </c>
      <c r="S22">
        <v>1</v>
      </c>
      <c r="T22">
        <f t="shared" si="6"/>
        <v>2.8946229864694377E-5</v>
      </c>
      <c r="W22" s="5"/>
    </row>
    <row r="23" spans="1:23">
      <c r="A23" s="140" t="s">
        <v>320</v>
      </c>
      <c r="B23" s="27" t="s">
        <v>114</v>
      </c>
      <c r="C23" s="141">
        <v>24825.460999999999</v>
      </c>
      <c r="D23" s="141" t="s">
        <v>297</v>
      </c>
      <c r="E23" s="39">
        <f t="shared" si="1"/>
        <v>-27988.925632775081</v>
      </c>
      <c r="F23">
        <f t="shared" si="2"/>
        <v>-27989</v>
      </c>
      <c r="G23">
        <f>C23-(C$7+C$8*F23)</f>
        <v>3.5003950000827899E-2</v>
      </c>
      <c r="H23">
        <f>G23</f>
        <v>3.5003950000827899E-2</v>
      </c>
      <c r="P23" s="36">
        <f t="shared" si="3"/>
        <v>4.3437017426790722E-2</v>
      </c>
      <c r="Q23" s="6">
        <f t="shared" si="4"/>
        <v>9806.9609999999993</v>
      </c>
      <c r="R23">
        <f t="shared" si="5"/>
        <v>7.1116626210835236E-5</v>
      </c>
      <c r="S23">
        <v>1</v>
      </c>
      <c r="T23">
        <f t="shared" si="6"/>
        <v>7.1116626210835236E-5</v>
      </c>
      <c r="W23" s="5"/>
    </row>
    <row r="24" spans="1:23">
      <c r="A24" s="140" t="s">
        <v>327</v>
      </c>
      <c r="B24" s="27" t="s">
        <v>115</v>
      </c>
      <c r="C24" s="141">
        <v>24830.469000000001</v>
      </c>
      <c r="D24" s="141" t="s">
        <v>297</v>
      </c>
      <c r="E24" s="39">
        <f t="shared" si="1"/>
        <v>-27978.28594604247</v>
      </c>
      <c r="F24">
        <f t="shared" si="2"/>
        <v>-27978.5</v>
      </c>
      <c r="P24" s="36">
        <f t="shared" si="3"/>
        <v>4.3399705876340393E-2</v>
      </c>
      <c r="Q24" s="6">
        <f t="shared" si="4"/>
        <v>9811.969000000001</v>
      </c>
      <c r="R24">
        <f t="shared" si="5"/>
        <v>1.8835344701528549E-3</v>
      </c>
      <c r="T24">
        <f t="shared" si="6"/>
        <v>0</v>
      </c>
      <c r="U24">
        <f>G24</f>
        <v>0</v>
      </c>
      <c r="W24" s="5"/>
    </row>
    <row r="25" spans="1:23">
      <c r="A25" t="s">
        <v>283</v>
      </c>
      <c r="B25" s="14" t="s">
        <v>114</v>
      </c>
      <c r="C25" s="25">
        <v>26568.422999999999</v>
      </c>
      <c r="D25" s="25"/>
      <c r="E25">
        <f t="shared" si="1"/>
        <v>-24285.936482047498</v>
      </c>
      <c r="F25">
        <f t="shared" si="2"/>
        <v>-24286</v>
      </c>
      <c r="G25">
        <f t="shared" ref="G25:G88" si="7">C25-(C$7+C$8*F25)</f>
        <v>2.9897299998992821E-2</v>
      </c>
      <c r="H25">
        <f>G25</f>
        <v>2.9897299998992821E-2</v>
      </c>
      <c r="P25" s="36">
        <f t="shared" si="3"/>
        <v>3.1168773638386778E-2</v>
      </c>
      <c r="Q25" s="6">
        <f t="shared" si="4"/>
        <v>11549.922999999999</v>
      </c>
      <c r="R25">
        <f t="shared" si="5"/>
        <v>1.6166452156737132E-6</v>
      </c>
      <c r="S25">
        <v>1</v>
      </c>
      <c r="T25">
        <f t="shared" si="6"/>
        <v>1.6166452156737132E-6</v>
      </c>
      <c r="W25" s="5"/>
    </row>
    <row r="26" spans="1:23">
      <c r="A26" t="s">
        <v>283</v>
      </c>
      <c r="B26" s="14" t="s">
        <v>114</v>
      </c>
      <c r="C26" s="25">
        <v>28068.503199999999</v>
      </c>
      <c r="D26" s="25"/>
      <c r="E26">
        <f t="shared" si="1"/>
        <v>-21098.958965715377</v>
      </c>
      <c r="F26">
        <f t="shared" si="2"/>
        <v>-21099</v>
      </c>
      <c r="G26">
        <f t="shared" si="7"/>
        <v>1.9314450000820216E-2</v>
      </c>
      <c r="H26">
        <f>G26</f>
        <v>1.9314450000820216E-2</v>
      </c>
      <c r="P26" s="36">
        <f t="shared" si="3"/>
        <v>2.2039821491640483E-2</v>
      </c>
      <c r="Q26" s="6">
        <f t="shared" si="4"/>
        <v>13050.003199999999</v>
      </c>
      <c r="R26">
        <f t="shared" si="5"/>
        <v>7.427649762975885E-6</v>
      </c>
      <c r="S26">
        <v>1</v>
      </c>
      <c r="T26">
        <f t="shared" si="6"/>
        <v>7.427649762975885E-6</v>
      </c>
      <c r="W26" s="5"/>
    </row>
    <row r="27" spans="1:23">
      <c r="A27" s="140" t="s">
        <v>343</v>
      </c>
      <c r="B27" s="27" t="s">
        <v>114</v>
      </c>
      <c r="C27" s="141">
        <v>29305.472000000002</v>
      </c>
      <c r="D27" s="141" t="s">
        <v>297</v>
      </c>
      <c r="E27" s="39">
        <f t="shared" si="1"/>
        <v>-18470.971639434865</v>
      </c>
      <c r="F27">
        <f t="shared" si="2"/>
        <v>-18471</v>
      </c>
      <c r="G27">
        <f t="shared" si="7"/>
        <v>1.3349050001124851E-2</v>
      </c>
      <c r="H27">
        <f>G27</f>
        <v>1.3349050001124851E-2</v>
      </c>
      <c r="P27" s="36">
        <f t="shared" si="3"/>
        <v>1.5507116464709569E-2</v>
      </c>
      <c r="Q27" s="6">
        <f t="shared" si="4"/>
        <v>14286.972000000002</v>
      </c>
      <c r="R27">
        <f t="shared" si="5"/>
        <v>4.6572508612490495E-6</v>
      </c>
      <c r="S27">
        <v>0.1</v>
      </c>
      <c r="T27">
        <f t="shared" si="6"/>
        <v>4.6572508612490495E-7</v>
      </c>
      <c r="W27" s="5"/>
    </row>
    <row r="28" spans="1:23">
      <c r="A28" s="140" t="s">
        <v>343</v>
      </c>
      <c r="B28" s="27" t="s">
        <v>115</v>
      </c>
      <c r="C28" s="141">
        <v>29330.181</v>
      </c>
      <c r="D28" s="141" t="s">
        <v>297</v>
      </c>
      <c r="E28" s="39">
        <f t="shared" si="1"/>
        <v>-18418.476427878148</v>
      </c>
      <c r="F28">
        <f t="shared" si="2"/>
        <v>-18418.5</v>
      </c>
      <c r="G28">
        <f t="shared" si="7"/>
        <v>1.109517499935464E-2</v>
      </c>
      <c r="H28">
        <f>G28</f>
        <v>1.109517499935464E-2</v>
      </c>
      <c r="P28" s="36">
        <f t="shared" si="3"/>
        <v>1.5385774466248489E-2</v>
      </c>
      <c r="Q28" s="6">
        <f t="shared" si="4"/>
        <v>14311.681</v>
      </c>
      <c r="R28">
        <f t="shared" si="5"/>
        <v>1.8409243785309783E-5</v>
      </c>
      <c r="S28">
        <v>0.1</v>
      </c>
      <c r="T28">
        <f t="shared" si="6"/>
        <v>1.8409243785309784E-6</v>
      </c>
      <c r="W28" s="5"/>
    </row>
    <row r="29" spans="1:23">
      <c r="A29" s="140" t="s">
        <v>351</v>
      </c>
      <c r="B29" s="27" t="s">
        <v>114</v>
      </c>
      <c r="C29" s="141">
        <v>33539.309000000001</v>
      </c>
      <c r="D29" s="141" t="s">
        <v>297</v>
      </c>
      <c r="E29" s="39">
        <f t="shared" si="1"/>
        <v>-9476.0236847754841</v>
      </c>
      <c r="F29">
        <f t="shared" si="2"/>
        <v>-9476</v>
      </c>
      <c r="G29">
        <f t="shared" si="7"/>
        <v>-1.1148199999297503E-2</v>
      </c>
      <c r="I29">
        <f>G29</f>
        <v>-1.1148199999297503E-2</v>
      </c>
      <c r="P29" s="36">
        <f t="shared" si="3"/>
        <v>-4.5355404130569682E-5</v>
      </c>
      <c r="Q29" s="6">
        <f t="shared" si="4"/>
        <v>18520.809000000001</v>
      </c>
      <c r="R29">
        <f t="shared" si="5"/>
        <v>1.232731581044276E-4</v>
      </c>
      <c r="S29">
        <v>0.1</v>
      </c>
      <c r="T29">
        <f t="shared" si="6"/>
        <v>1.2327315810442761E-5</v>
      </c>
      <c r="W29" s="5"/>
    </row>
    <row r="30" spans="1:23">
      <c r="A30" t="s">
        <v>283</v>
      </c>
      <c r="B30" s="14" t="s">
        <v>114</v>
      </c>
      <c r="C30" s="25">
        <v>33539.315999999999</v>
      </c>
      <c r="D30" s="25"/>
      <c r="E30">
        <f t="shared" si="1"/>
        <v>-9476.0088130088898</v>
      </c>
      <c r="F30">
        <f t="shared" si="2"/>
        <v>-9476</v>
      </c>
      <c r="G30">
        <f t="shared" si="7"/>
        <v>-4.1482000015093945E-3</v>
      </c>
      <c r="J30">
        <f>G30</f>
        <v>-4.1482000015093945E-3</v>
      </c>
      <c r="P30" s="36">
        <f t="shared" si="3"/>
        <v>-4.5355404130569682E-5</v>
      </c>
      <c r="Q30" s="6">
        <f t="shared" si="4"/>
        <v>18520.815999999999</v>
      </c>
      <c r="R30">
        <f t="shared" si="5"/>
        <v>1.6833333790240612E-5</v>
      </c>
      <c r="S30">
        <v>1</v>
      </c>
      <c r="T30">
        <f t="shared" si="6"/>
        <v>1.6833333790240612E-5</v>
      </c>
      <c r="W30" s="5"/>
    </row>
    <row r="31" spans="1:23">
      <c r="A31" s="140" t="s">
        <v>351</v>
      </c>
      <c r="B31" s="27" t="s">
        <v>114</v>
      </c>
      <c r="C31" s="141">
        <v>33571.33</v>
      </c>
      <c r="D31" s="141" t="s">
        <v>297</v>
      </c>
      <c r="E31" s="39">
        <f t="shared" si="1"/>
        <v>-9407.9938507369625</v>
      </c>
      <c r="F31">
        <f t="shared" si="2"/>
        <v>-9408</v>
      </c>
      <c r="G31">
        <f t="shared" si="7"/>
        <v>2.8944000005139969E-3</v>
      </c>
      <c r="I31">
        <f>G31</f>
        <v>2.8944000005139969E-3</v>
      </c>
      <c r="P31" s="36">
        <f t="shared" si="3"/>
        <v>-1.2280086526001658E-4</v>
      </c>
      <c r="Q31" s="6">
        <f t="shared" si="4"/>
        <v>18552.830000000002</v>
      </c>
      <c r="R31">
        <f t="shared" si="5"/>
        <v>9.1035010644274567E-6</v>
      </c>
      <c r="S31">
        <v>0.1</v>
      </c>
      <c r="T31">
        <f t="shared" si="6"/>
        <v>9.1035010644274567E-7</v>
      </c>
      <c r="W31" s="5"/>
    </row>
    <row r="32" spans="1:23">
      <c r="A32" t="s">
        <v>283</v>
      </c>
      <c r="B32" s="14" t="s">
        <v>114</v>
      </c>
      <c r="C32" s="25">
        <v>33889.512000000002</v>
      </c>
      <c r="D32" s="25"/>
      <c r="E32">
        <f t="shared" si="1"/>
        <v>-8732.0040735893217</v>
      </c>
      <c r="F32">
        <f t="shared" si="2"/>
        <v>-8732</v>
      </c>
      <c r="G32">
        <f t="shared" si="7"/>
        <v>-1.9173999971826561E-3</v>
      </c>
      <c r="J32">
        <f>G32</f>
        <v>-1.9173999971826561E-3</v>
      </c>
      <c r="P32" s="36">
        <f t="shared" si="3"/>
        <v>-8.5995222160462678E-4</v>
      </c>
      <c r="Q32" s="6">
        <f t="shared" si="4"/>
        <v>18871.012000000002</v>
      </c>
      <c r="R32">
        <f t="shared" si="5"/>
        <v>1.1181957980749221E-6</v>
      </c>
      <c r="S32">
        <v>1</v>
      </c>
      <c r="T32">
        <f t="shared" si="6"/>
        <v>1.1181957980749221E-6</v>
      </c>
      <c r="W32" s="5"/>
    </row>
    <row r="33" spans="1:23">
      <c r="A33" s="140" t="s">
        <v>358</v>
      </c>
      <c r="B33" s="27" t="s">
        <v>114</v>
      </c>
      <c r="C33" s="141">
        <v>33900.332999999999</v>
      </c>
      <c r="D33" s="141" t="s">
        <v>297</v>
      </c>
      <c r="E33" s="39">
        <f t="shared" si="1"/>
        <v>-8709.0144469652132</v>
      </c>
      <c r="F33">
        <f t="shared" si="2"/>
        <v>-8709</v>
      </c>
      <c r="G33">
        <f t="shared" si="7"/>
        <v>-6.8000500032212585E-3</v>
      </c>
      <c r="I33">
        <f>G33</f>
        <v>-6.8000500032212585E-3</v>
      </c>
      <c r="P33" s="36">
        <f t="shared" si="3"/>
        <v>-8.8398601106844717E-4</v>
      </c>
      <c r="Q33" s="6">
        <f t="shared" si="4"/>
        <v>18881.832999999999</v>
      </c>
      <c r="R33">
        <f t="shared" si="5"/>
        <v>3.4999813159247058E-5</v>
      </c>
      <c r="S33">
        <v>0.1</v>
      </c>
      <c r="T33">
        <f t="shared" si="6"/>
        <v>3.4999813159247059E-6</v>
      </c>
      <c r="W33" s="5"/>
    </row>
    <row r="34" spans="1:23">
      <c r="A34" s="140" t="s">
        <v>365</v>
      </c>
      <c r="B34" s="27" t="s">
        <v>114</v>
      </c>
      <c r="C34" s="141">
        <v>34179.459000000003</v>
      </c>
      <c r="D34" s="141" t="s">
        <v>297</v>
      </c>
      <c r="E34" s="39">
        <f t="shared" si="1"/>
        <v>-8116.0006292881762</v>
      </c>
      <c r="F34">
        <f t="shared" si="2"/>
        <v>-8116</v>
      </c>
      <c r="G34">
        <f t="shared" si="7"/>
        <v>-2.9619999986607581E-4</v>
      </c>
      <c r="I34">
        <f>G34</f>
        <v>-2.9619999986607581E-4</v>
      </c>
      <c r="P34" s="36">
        <f t="shared" si="3"/>
        <v>-1.479855204447521E-3</v>
      </c>
      <c r="Q34" s="6">
        <f t="shared" si="4"/>
        <v>19160.959000000003</v>
      </c>
      <c r="R34">
        <f t="shared" si="5"/>
        <v>1.4010396433327428E-6</v>
      </c>
      <c r="S34">
        <v>0.1</v>
      </c>
      <c r="T34">
        <f t="shared" si="6"/>
        <v>1.4010396433327429E-7</v>
      </c>
      <c r="W34" s="5"/>
    </row>
    <row r="35" spans="1:23">
      <c r="A35" t="s">
        <v>283</v>
      </c>
      <c r="B35" s="14" t="s">
        <v>114</v>
      </c>
      <c r="C35" s="25">
        <v>34179.462</v>
      </c>
      <c r="D35" s="25"/>
      <c r="E35">
        <f t="shared" si="1"/>
        <v>-8115.9942556739261</v>
      </c>
      <c r="F35">
        <f t="shared" si="2"/>
        <v>-8116</v>
      </c>
      <c r="G35">
        <f t="shared" si="7"/>
        <v>2.7037999971071258E-3</v>
      </c>
      <c r="J35">
        <f>G35</f>
        <v>2.7037999971071258E-3</v>
      </c>
      <c r="P35" s="36">
        <f t="shared" si="3"/>
        <v>-1.479855204447521E-3</v>
      </c>
      <c r="Q35" s="6">
        <f t="shared" si="4"/>
        <v>19160.962</v>
      </c>
      <c r="R35">
        <f t="shared" si="5"/>
        <v>1.7502970845495253E-5</v>
      </c>
      <c r="S35">
        <v>1</v>
      </c>
      <c r="T35">
        <f t="shared" si="6"/>
        <v>1.7502970845495253E-5</v>
      </c>
      <c r="W35" s="5"/>
    </row>
    <row r="36" spans="1:23">
      <c r="A36" s="140" t="s">
        <v>369</v>
      </c>
      <c r="B36" s="27" t="s">
        <v>114</v>
      </c>
      <c r="C36" s="141">
        <v>34277.370000000003</v>
      </c>
      <c r="D36" s="141" t="s">
        <v>297</v>
      </c>
      <c r="E36" s="39">
        <f t="shared" si="1"/>
        <v>-7907.9849807904529</v>
      </c>
      <c r="F36">
        <f t="shared" si="2"/>
        <v>-7908</v>
      </c>
      <c r="G36">
        <f t="shared" si="7"/>
        <v>7.0694000023650005E-3</v>
      </c>
      <c r="I36">
        <f>G36</f>
        <v>7.0694000023650005E-3</v>
      </c>
      <c r="P36" s="36">
        <f t="shared" si="3"/>
        <v>-1.6780134359402456E-3</v>
      </c>
      <c r="Q36" s="6">
        <f t="shared" si="4"/>
        <v>19258.870000000003</v>
      </c>
      <c r="R36">
        <f t="shared" si="5"/>
        <v>7.6517241860643193E-5</v>
      </c>
      <c r="S36">
        <v>0.1</v>
      </c>
      <c r="T36">
        <f t="shared" si="6"/>
        <v>7.6517241860643197E-6</v>
      </c>
      <c r="W36" s="5"/>
    </row>
    <row r="37" spans="1:23">
      <c r="A37" t="s">
        <v>283</v>
      </c>
      <c r="B37" s="14" t="s">
        <v>114</v>
      </c>
      <c r="C37" s="25">
        <v>34458.584000000003</v>
      </c>
      <c r="D37" s="25"/>
      <c r="E37">
        <f t="shared" si="1"/>
        <v>-7522.9889361492342</v>
      </c>
      <c r="F37">
        <f t="shared" si="2"/>
        <v>-7523</v>
      </c>
      <c r="G37">
        <f t="shared" si="7"/>
        <v>5.2076499996474013E-3</v>
      </c>
      <c r="J37">
        <f>G37</f>
        <v>5.2076499996474013E-3</v>
      </c>
      <c r="P37" s="36">
        <f t="shared" si="3"/>
        <v>-2.0299313285626558E-3</v>
      </c>
      <c r="Q37" s="6">
        <f t="shared" si="4"/>
        <v>19440.084000000003</v>
      </c>
      <c r="R37">
        <f t="shared" si="5"/>
        <v>5.2382583482454851E-5</v>
      </c>
      <c r="S37">
        <v>1</v>
      </c>
      <c r="T37">
        <f t="shared" si="6"/>
        <v>5.2382583482454851E-5</v>
      </c>
      <c r="W37" s="5"/>
    </row>
    <row r="38" spans="1:23">
      <c r="A38" s="140" t="s">
        <v>369</v>
      </c>
      <c r="B38" s="27" t="s">
        <v>114</v>
      </c>
      <c r="C38" s="141">
        <v>34604.498</v>
      </c>
      <c r="D38" s="141" t="s">
        <v>297</v>
      </c>
      <c r="E38" s="39">
        <f t="shared" si="1"/>
        <v>-7212.9890859291754</v>
      </c>
      <c r="F38">
        <f t="shared" si="2"/>
        <v>-7213</v>
      </c>
      <c r="G38">
        <f t="shared" si="7"/>
        <v>5.1371500012464821E-3</v>
      </c>
      <c r="I38">
        <f>G38</f>
        <v>5.1371500012464821E-3</v>
      </c>
      <c r="P38" s="36">
        <f t="shared" si="3"/>
        <v>-2.29926542863562E-3</v>
      </c>
      <c r="Q38" s="6">
        <f t="shared" si="4"/>
        <v>19585.998</v>
      </c>
      <c r="R38">
        <f t="shared" si="5"/>
        <v>5.5300274445788607E-5</v>
      </c>
      <c r="S38">
        <v>0.1</v>
      </c>
      <c r="T38">
        <f t="shared" si="6"/>
        <v>5.5300274445788611E-6</v>
      </c>
      <c r="W38" s="5"/>
    </row>
    <row r="39" spans="1:23">
      <c r="A39" t="s">
        <v>283</v>
      </c>
      <c r="B39" s="27" t="s">
        <v>114</v>
      </c>
      <c r="C39" s="141">
        <v>34606.375999999997</v>
      </c>
      <c r="D39" s="141" t="s">
        <v>297</v>
      </c>
      <c r="E39" s="39">
        <f t="shared" si="1"/>
        <v>-7208.9992034044526</v>
      </c>
      <c r="F39">
        <f t="shared" si="2"/>
        <v>-7209</v>
      </c>
      <c r="G39">
        <f t="shared" si="7"/>
        <v>3.7494999560294673E-4</v>
      </c>
      <c r="I39">
        <f>G39</f>
        <v>3.7494999560294673E-4</v>
      </c>
      <c r="P39" s="36">
        <f t="shared" si="3"/>
        <v>-2.3026589267994505E-3</v>
      </c>
      <c r="Q39" s="6">
        <f t="shared" si="4"/>
        <v>19587.875999999997</v>
      </c>
      <c r="R39">
        <f t="shared" si="5"/>
        <v>7.1695895413289266E-6</v>
      </c>
      <c r="S39">
        <v>0.1</v>
      </c>
      <c r="T39">
        <f t="shared" si="6"/>
        <v>7.1695895413289275E-7</v>
      </c>
    </row>
    <row r="40" spans="1:23">
      <c r="A40" s="140" t="s">
        <v>369</v>
      </c>
      <c r="B40" s="27" t="s">
        <v>114</v>
      </c>
      <c r="C40" s="141">
        <v>34654.392</v>
      </c>
      <c r="D40" s="141" t="s">
        <v>297</v>
      </c>
      <c r="E40" s="39">
        <f t="shared" si="1"/>
        <v>-7106.9873826869916</v>
      </c>
      <c r="F40">
        <f t="shared" si="2"/>
        <v>-7107</v>
      </c>
      <c r="G40">
        <f t="shared" si="7"/>
        <v>5.9388500012573786E-3</v>
      </c>
      <c r="I40">
        <f>G40</f>
        <v>5.9388500012573786E-3</v>
      </c>
      <c r="P40" s="36">
        <f t="shared" si="3"/>
        <v>-2.3884891401109686E-3</v>
      </c>
      <c r="Q40" s="6">
        <f t="shared" si="4"/>
        <v>19635.892</v>
      </c>
      <c r="R40">
        <f t="shared" si="5"/>
        <v>6.9344577175365328E-5</v>
      </c>
      <c r="S40">
        <v>0.1</v>
      </c>
      <c r="T40">
        <f t="shared" si="6"/>
        <v>6.9344577175365328E-6</v>
      </c>
    </row>
    <row r="41" spans="1:23">
      <c r="A41" s="140" t="s">
        <v>369</v>
      </c>
      <c r="B41" s="27" t="s">
        <v>114</v>
      </c>
      <c r="C41" s="141">
        <v>34662.402000000002</v>
      </c>
      <c r="D41" s="141" t="s">
        <v>297</v>
      </c>
      <c r="E41" s="39">
        <f t="shared" si="1"/>
        <v>-7089.9698326214511</v>
      </c>
      <c r="F41">
        <f t="shared" si="2"/>
        <v>-7090</v>
      </c>
      <c r="G41">
        <f t="shared" si="7"/>
        <v>1.4199500001268461E-2</v>
      </c>
      <c r="I41">
        <f>G41</f>
        <v>1.4199500001268461E-2</v>
      </c>
      <c r="P41" s="36">
        <f t="shared" si="3"/>
        <v>-2.4026624542885624E-3</v>
      </c>
      <c r="Q41" s="6">
        <f t="shared" si="4"/>
        <v>19643.902000000002</v>
      </c>
      <c r="R41">
        <f t="shared" si="5"/>
        <v>2.7563179820070717E-4</v>
      </c>
      <c r="S41">
        <v>0.1</v>
      </c>
      <c r="T41">
        <f t="shared" si="6"/>
        <v>2.7563179820070719E-5</v>
      </c>
    </row>
    <row r="42" spans="1:23">
      <c r="A42" t="s">
        <v>283</v>
      </c>
      <c r="B42" s="14" t="s">
        <v>114</v>
      </c>
      <c r="C42" s="25">
        <v>34668.502999999997</v>
      </c>
      <c r="D42" s="25"/>
      <c r="E42">
        <f t="shared" si="1"/>
        <v>-7077.0080257613063</v>
      </c>
      <c r="F42">
        <f t="shared" si="2"/>
        <v>-7077</v>
      </c>
      <c r="G42">
        <f t="shared" si="7"/>
        <v>-3.7776500030304305E-3</v>
      </c>
      <c r="J42">
        <f>G42</f>
        <v>-3.7776500030304305E-3</v>
      </c>
      <c r="P42" s="36">
        <f t="shared" si="3"/>
        <v>-2.4134754773714839E-3</v>
      </c>
      <c r="Q42" s="6">
        <f t="shared" si="4"/>
        <v>19650.002999999997</v>
      </c>
      <c r="R42">
        <f t="shared" si="5"/>
        <v>1.8609721364568121E-6</v>
      </c>
      <c r="S42">
        <v>1</v>
      </c>
      <c r="T42">
        <f t="shared" si="6"/>
        <v>1.8609721364568121E-6</v>
      </c>
    </row>
    <row r="43" spans="1:23">
      <c r="A43" s="140" t="s">
        <v>369</v>
      </c>
      <c r="B43" s="27" t="s">
        <v>114</v>
      </c>
      <c r="C43" s="141">
        <v>34679.341999999997</v>
      </c>
      <c r="D43" s="141" t="s">
        <v>297</v>
      </c>
      <c r="E43" s="39">
        <f t="shared" si="1"/>
        <v>-7053.9801574516496</v>
      </c>
      <c r="F43">
        <f t="shared" si="2"/>
        <v>-7054</v>
      </c>
      <c r="G43">
        <f t="shared" si="7"/>
        <v>9.3396999945980497E-3</v>
      </c>
      <c r="I43">
        <f>G43</f>
        <v>9.3396999945980497E-3</v>
      </c>
      <c r="P43" s="36">
        <f t="shared" si="3"/>
        <v>-2.4325522978647339E-3</v>
      </c>
      <c r="Q43" s="6">
        <f t="shared" si="4"/>
        <v>19660.841999999997</v>
      </c>
      <c r="R43">
        <f t="shared" si="5"/>
        <v>1.3858592403739525E-4</v>
      </c>
      <c r="S43">
        <v>0.1</v>
      </c>
      <c r="T43">
        <f t="shared" si="6"/>
        <v>1.3858592403739526E-5</v>
      </c>
    </row>
    <row r="44" spans="1:23">
      <c r="A44" t="s">
        <v>283</v>
      </c>
      <c r="B44" s="14" t="s">
        <v>114</v>
      </c>
      <c r="C44" s="25">
        <v>34702.402000000002</v>
      </c>
      <c r="D44" s="25"/>
      <c r="E44">
        <f t="shared" si="1"/>
        <v>-7004.9883091980464</v>
      </c>
      <c r="F44">
        <f t="shared" si="2"/>
        <v>-7005</v>
      </c>
      <c r="G44">
        <f t="shared" si="7"/>
        <v>5.502749998413492E-3</v>
      </c>
      <c r="J44">
        <f t="shared" ref="J44:J55" si="8">G44</f>
        <v>5.502749998413492E-3</v>
      </c>
      <c r="P44" s="36">
        <f t="shared" si="3"/>
        <v>-2.4729645050008456E-3</v>
      </c>
      <c r="Q44" s="6">
        <f t="shared" si="4"/>
        <v>19683.902000000002</v>
      </c>
      <c r="R44">
        <f t="shared" si="5"/>
        <v>6.3612021839973826E-5</v>
      </c>
      <c r="S44">
        <v>1</v>
      </c>
      <c r="T44">
        <f t="shared" si="6"/>
        <v>6.3612021839973826E-5</v>
      </c>
    </row>
    <row r="45" spans="1:23">
      <c r="A45" t="s">
        <v>283</v>
      </c>
      <c r="B45" s="14" t="s">
        <v>114</v>
      </c>
      <c r="C45" s="25">
        <v>34988.578000000001</v>
      </c>
      <c r="D45" s="25"/>
      <c r="E45">
        <f t="shared" si="1"/>
        <v>-6396.9964980176446</v>
      </c>
      <c r="F45">
        <f t="shared" si="2"/>
        <v>-6397</v>
      </c>
      <c r="G45">
        <f t="shared" si="7"/>
        <v>1.6483500003232621E-3</v>
      </c>
      <c r="J45">
        <f t="shared" si="8"/>
        <v>1.6483500003232621E-3</v>
      </c>
      <c r="P45" s="36">
        <f t="shared" si="3"/>
        <v>-2.9483964298070119E-3</v>
      </c>
      <c r="Q45" s="6">
        <f t="shared" si="4"/>
        <v>19970.078000000001</v>
      </c>
      <c r="R45">
        <f t="shared" si="5"/>
        <v>2.1130077742915417E-5</v>
      </c>
      <c r="S45">
        <v>1</v>
      </c>
      <c r="T45">
        <f t="shared" si="6"/>
        <v>2.1130077742915417E-5</v>
      </c>
    </row>
    <row r="46" spans="1:23">
      <c r="A46" t="s">
        <v>283</v>
      </c>
      <c r="B46" s="14" t="s">
        <v>114</v>
      </c>
      <c r="C46" s="25">
        <v>35303.47</v>
      </c>
      <c r="D46" s="25"/>
      <c r="E46">
        <f t="shared" si="1"/>
        <v>-5727.9964511715807</v>
      </c>
      <c r="F46">
        <f t="shared" si="2"/>
        <v>-5728</v>
      </c>
      <c r="G46">
        <f t="shared" si="7"/>
        <v>1.6704000008758157E-3</v>
      </c>
      <c r="J46">
        <f t="shared" si="8"/>
        <v>1.6704000008758157E-3</v>
      </c>
      <c r="P46" s="36">
        <f t="shared" si="3"/>
        <v>-3.4159019962851311E-3</v>
      </c>
      <c r="Q46" s="6">
        <f t="shared" si="4"/>
        <v>20284.97</v>
      </c>
      <c r="R46">
        <f t="shared" si="5"/>
        <v>2.5870468006323441E-5</v>
      </c>
      <c r="S46">
        <v>1</v>
      </c>
      <c r="T46">
        <f t="shared" si="6"/>
        <v>2.5870468006323441E-5</v>
      </c>
    </row>
    <row r="47" spans="1:23">
      <c r="A47" s="140" t="s">
        <v>403</v>
      </c>
      <c r="B47" s="27" t="s">
        <v>114</v>
      </c>
      <c r="C47" s="141">
        <v>35761.450100000002</v>
      </c>
      <c r="D47" s="141" t="s">
        <v>297</v>
      </c>
      <c r="E47" s="39">
        <f t="shared" si="1"/>
        <v>-4755.0002862815036</v>
      </c>
      <c r="F47">
        <f t="shared" si="2"/>
        <v>-4755</v>
      </c>
      <c r="G47">
        <f t="shared" si="7"/>
        <v>-1.3475000014295802E-4</v>
      </c>
      <c r="J47">
        <f t="shared" si="8"/>
        <v>-1.3475000014295802E-4</v>
      </c>
      <c r="P47" s="36">
        <f t="shared" si="3"/>
        <v>-3.9918194952509103E-3</v>
      </c>
      <c r="Q47" s="6">
        <f t="shared" si="4"/>
        <v>20742.950100000002</v>
      </c>
      <c r="R47">
        <f t="shared" si="5"/>
        <v>1.4876985090092314E-5</v>
      </c>
      <c r="S47">
        <v>1</v>
      </c>
      <c r="T47">
        <f t="shared" si="6"/>
        <v>1.4876985090092314E-5</v>
      </c>
    </row>
    <row r="48" spans="1:23">
      <c r="A48" t="s">
        <v>283</v>
      </c>
      <c r="B48" s="14" t="s">
        <v>114</v>
      </c>
      <c r="C48" s="25">
        <v>35762.391000000003</v>
      </c>
      <c r="D48" s="25"/>
      <c r="E48">
        <f t="shared" si="1"/>
        <v>-4753.0013083967742</v>
      </c>
      <c r="F48">
        <f t="shared" si="2"/>
        <v>-4753</v>
      </c>
      <c r="G48">
        <f t="shared" si="7"/>
        <v>-6.158499963930808E-4</v>
      </c>
      <c r="J48">
        <f t="shared" si="8"/>
        <v>-6.158499963930808E-4</v>
      </c>
      <c r="P48" s="36">
        <f t="shared" si="3"/>
        <v>-3.9928763245765829E-3</v>
      </c>
      <c r="Q48" s="6">
        <f t="shared" si="4"/>
        <v>20743.891000000003</v>
      </c>
      <c r="R48">
        <f t="shared" si="5"/>
        <v>1.1404306821244546E-5</v>
      </c>
      <c r="S48">
        <v>1</v>
      </c>
      <c r="T48">
        <f t="shared" si="6"/>
        <v>1.1404306821244546E-5</v>
      </c>
    </row>
    <row r="49" spans="1:35">
      <c r="A49" s="140" t="s">
        <v>408</v>
      </c>
      <c r="B49" s="27" t="s">
        <v>114</v>
      </c>
      <c r="C49" s="141">
        <v>35778.394699999997</v>
      </c>
      <c r="D49" s="141" t="s">
        <v>297</v>
      </c>
      <c r="E49" s="39">
        <f t="shared" si="1"/>
        <v>-4719.0008382365086</v>
      </c>
      <c r="F49">
        <f t="shared" si="2"/>
        <v>-4719</v>
      </c>
      <c r="G49">
        <f t="shared" si="7"/>
        <v>-3.9455000660382211E-4</v>
      </c>
      <c r="J49">
        <f t="shared" si="8"/>
        <v>-3.9455000660382211E-4</v>
      </c>
      <c r="P49" s="36">
        <f t="shared" si="3"/>
        <v>-4.0107627261470324E-3</v>
      </c>
      <c r="Q49" s="6">
        <f t="shared" si="4"/>
        <v>20759.894699999997</v>
      </c>
      <c r="R49">
        <f t="shared" si="5"/>
        <v>1.3076994432986101E-5</v>
      </c>
      <c r="S49">
        <v>1</v>
      </c>
      <c r="T49">
        <f t="shared" si="6"/>
        <v>1.3076994432986101E-5</v>
      </c>
      <c r="AF49">
        <v>11</v>
      </c>
      <c r="AG49" t="s">
        <v>90</v>
      </c>
      <c r="AI49" t="s">
        <v>92</v>
      </c>
    </row>
    <row r="50" spans="1:35">
      <c r="A50" s="140" t="s">
        <v>408</v>
      </c>
      <c r="B50" s="27" t="s">
        <v>114</v>
      </c>
      <c r="C50" s="141">
        <v>35787.340700000001</v>
      </c>
      <c r="D50" s="141" t="s">
        <v>297</v>
      </c>
      <c r="E50" s="39">
        <f t="shared" si="1"/>
        <v>-4699.9947205228564</v>
      </c>
      <c r="F50">
        <f t="shared" si="2"/>
        <v>-4700</v>
      </c>
      <c r="G50">
        <f t="shared" si="7"/>
        <v>2.4849999972502701E-3</v>
      </c>
      <c r="J50">
        <f t="shared" si="8"/>
        <v>2.4849999972502701E-3</v>
      </c>
      <c r="P50" s="36">
        <f t="shared" si="3"/>
        <v>-4.0206925005174966E-3</v>
      </c>
      <c r="Q50" s="6">
        <f t="shared" si="4"/>
        <v>20768.840700000001</v>
      </c>
      <c r="R50">
        <f t="shared" si="5"/>
        <v>4.2324034875511804E-5</v>
      </c>
      <c r="S50">
        <v>1</v>
      </c>
      <c r="T50">
        <f t="shared" si="6"/>
        <v>4.2324034875511804E-5</v>
      </c>
      <c r="AD50" t="s">
        <v>93</v>
      </c>
      <c r="AF50">
        <v>6</v>
      </c>
      <c r="AG50" t="s">
        <v>94</v>
      </c>
      <c r="AI50" t="s">
        <v>92</v>
      </c>
    </row>
    <row r="51" spans="1:35">
      <c r="A51" t="s">
        <v>283</v>
      </c>
      <c r="B51" s="14" t="s">
        <v>114</v>
      </c>
      <c r="C51" s="25">
        <v>36163.421000000002</v>
      </c>
      <c r="D51" s="25"/>
      <c r="E51">
        <f t="shared" si="1"/>
        <v>-3900.997799934582</v>
      </c>
      <c r="F51">
        <f t="shared" si="2"/>
        <v>-3901</v>
      </c>
      <c r="G51">
        <f t="shared" si="7"/>
        <v>1.0355499980505556E-3</v>
      </c>
      <c r="J51">
        <f t="shared" si="8"/>
        <v>1.0355499980505556E-3</v>
      </c>
      <c r="P51" s="36">
        <f t="shared" si="3"/>
        <v>-4.3957096777525149E-3</v>
      </c>
      <c r="Q51" s="6">
        <f t="shared" si="4"/>
        <v>21144.921000000002</v>
      </c>
      <c r="R51">
        <f t="shared" si="5"/>
        <v>2.9498581666004473E-5</v>
      </c>
      <c r="S51">
        <v>1</v>
      </c>
      <c r="T51">
        <f t="shared" si="6"/>
        <v>2.9498581666004473E-5</v>
      </c>
      <c r="AD51" t="s">
        <v>93</v>
      </c>
      <c r="AF51">
        <v>8</v>
      </c>
      <c r="AG51" t="s">
        <v>94</v>
      </c>
      <c r="AI51" t="s">
        <v>92</v>
      </c>
    </row>
    <row r="52" spans="1:35">
      <c r="A52" t="s">
        <v>283</v>
      </c>
      <c r="B52" s="14" t="s">
        <v>114</v>
      </c>
      <c r="C52" s="25">
        <v>36453.353000000003</v>
      </c>
      <c r="D52" s="25"/>
      <c r="E52">
        <f t="shared" si="1"/>
        <v>-3285.02622370472</v>
      </c>
      <c r="F52">
        <f t="shared" si="2"/>
        <v>-3285</v>
      </c>
      <c r="G52">
        <f t="shared" si="7"/>
        <v>-1.234324999677483E-2</v>
      </c>
      <c r="J52">
        <f t="shared" si="8"/>
        <v>-1.234324999677483E-2</v>
      </c>
      <c r="P52" s="36">
        <f t="shared" si="3"/>
        <v>-4.628080173227949E-3</v>
      </c>
      <c r="Q52" s="6">
        <f t="shared" si="4"/>
        <v>21434.853000000003</v>
      </c>
      <c r="R52">
        <f t="shared" si="5"/>
        <v>5.9523845406168409E-5</v>
      </c>
      <c r="S52">
        <v>1</v>
      </c>
      <c r="T52">
        <f t="shared" si="6"/>
        <v>5.9523845406168409E-5</v>
      </c>
    </row>
    <row r="53" spans="1:35">
      <c r="A53" t="s">
        <v>283</v>
      </c>
      <c r="B53" s="14" t="s">
        <v>115</v>
      </c>
      <c r="C53" s="25">
        <v>37995.583100000003</v>
      </c>
      <c r="D53" s="25"/>
      <c r="E53">
        <f t="shared" si="1"/>
        <v>-8.4996395189936749</v>
      </c>
      <c r="F53">
        <f t="shared" si="2"/>
        <v>-8.5</v>
      </c>
      <c r="G53">
        <f t="shared" si="7"/>
        <v>1.6967500414466485E-4</v>
      </c>
      <c r="J53">
        <f t="shared" si="8"/>
        <v>1.6967500414466485E-4</v>
      </c>
      <c r="P53" s="36">
        <f t="shared" si="3"/>
        <v>-5.0336347220015466E-3</v>
      </c>
      <c r="Q53" s="6">
        <f t="shared" si="4"/>
        <v>22977.083100000003</v>
      </c>
      <c r="R53">
        <f t="shared" ref="R53:R84" si="9">+(P53-G53)^2</f>
        <v>2.7074432106207761E-5</v>
      </c>
      <c r="S53">
        <v>1</v>
      </c>
      <c r="T53">
        <f t="shared" si="6"/>
        <v>2.7074432106207761E-5</v>
      </c>
    </row>
    <row r="54" spans="1:35">
      <c r="A54" t="s">
        <v>66</v>
      </c>
      <c r="B54" s="14"/>
      <c r="C54" s="25">
        <v>37999.5838</v>
      </c>
      <c r="D54" s="25"/>
      <c r="E54">
        <f t="shared" si="1"/>
        <v>0</v>
      </c>
      <c r="F54">
        <f t="shared" si="2"/>
        <v>0</v>
      </c>
      <c r="G54">
        <f t="shared" si="7"/>
        <v>0</v>
      </c>
      <c r="J54">
        <f t="shared" si="8"/>
        <v>0</v>
      </c>
      <c r="P54" s="36">
        <f t="shared" si="3"/>
        <v>-5.0328687374112304E-3</v>
      </c>
      <c r="Q54" s="6">
        <f t="shared" si="4"/>
        <v>22981.0838</v>
      </c>
      <c r="R54">
        <f t="shared" si="9"/>
        <v>2.5329767728011312E-5</v>
      </c>
      <c r="S54">
        <v>1</v>
      </c>
      <c r="T54">
        <f t="shared" si="6"/>
        <v>2.5329767728011312E-5</v>
      </c>
    </row>
    <row r="55" spans="1:35">
      <c r="A55" t="s">
        <v>283</v>
      </c>
      <c r="B55" s="14" t="s">
        <v>114</v>
      </c>
      <c r="C55" s="25">
        <v>38000.525699999998</v>
      </c>
      <c r="D55" s="25"/>
      <c r="E55">
        <f t="shared" si="1"/>
        <v>2.0011024228083314</v>
      </c>
      <c r="F55">
        <f t="shared" si="2"/>
        <v>2</v>
      </c>
      <c r="G55">
        <f t="shared" si="7"/>
        <v>5.1890000031562522E-4</v>
      </c>
      <c r="J55">
        <f t="shared" si="8"/>
        <v>5.1890000031562522E-4</v>
      </c>
      <c r="P55" s="36">
        <f t="shared" si="3"/>
        <v>-5.0326871383930142E-3</v>
      </c>
      <c r="Q55" s="6">
        <f t="shared" si="4"/>
        <v>22982.025699999998</v>
      </c>
      <c r="R55">
        <f t="shared" si="9"/>
        <v>3.0820119758675178E-5</v>
      </c>
      <c r="S55">
        <v>1</v>
      </c>
      <c r="T55">
        <f t="shared" si="6"/>
        <v>3.0820119758675178E-5</v>
      </c>
    </row>
    <row r="56" spans="1:35">
      <c r="A56" s="140" t="s">
        <v>438</v>
      </c>
      <c r="B56" s="27" t="s">
        <v>114</v>
      </c>
      <c r="C56" s="141">
        <v>38644.396000000001</v>
      </c>
      <c r="D56" s="141" t="s">
        <v>297</v>
      </c>
      <c r="E56" s="39">
        <f t="shared" si="1"/>
        <v>1369.9280769499203</v>
      </c>
      <c r="F56">
        <f t="shared" si="2"/>
        <v>1370</v>
      </c>
      <c r="G56">
        <f t="shared" si="7"/>
        <v>-3.385349999734899E-2</v>
      </c>
      <c r="I56">
        <f t="shared" ref="I56:I62" si="10">G56</f>
        <v>-3.385349999734899E-2</v>
      </c>
      <c r="P56" s="36">
        <f t="shared" si="3"/>
        <v>-4.7864432908488637E-3</v>
      </c>
      <c r="Q56" s="6">
        <f t="shared" si="4"/>
        <v>23625.896000000001</v>
      </c>
      <c r="R56">
        <f t="shared" si="9"/>
        <v>8.4489378557889403E-4</v>
      </c>
      <c r="S56">
        <v>0.1</v>
      </c>
      <c r="T56">
        <f t="shared" si="6"/>
        <v>8.4489378557889405E-5</v>
      </c>
    </row>
    <row r="57" spans="1:35">
      <c r="A57" s="140" t="s">
        <v>441</v>
      </c>
      <c r="B57" s="27" t="s">
        <v>114</v>
      </c>
      <c r="C57" s="141">
        <v>38941.442000000003</v>
      </c>
      <c r="D57" s="141" t="s">
        <v>297</v>
      </c>
      <c r="E57" s="39">
        <f t="shared" si="1"/>
        <v>2001.0136171206377</v>
      </c>
      <c r="F57">
        <f t="shared" si="2"/>
        <v>2001</v>
      </c>
      <c r="G57">
        <f t="shared" si="7"/>
        <v>6.4094500048668124E-3</v>
      </c>
      <c r="I57">
        <f t="shared" si="10"/>
        <v>6.4094500048668124E-3</v>
      </c>
      <c r="P57" s="36">
        <f t="shared" si="3"/>
        <v>-4.5907313835593828E-3</v>
      </c>
      <c r="Q57" s="6">
        <f t="shared" si="4"/>
        <v>23922.942000000003</v>
      </c>
      <c r="R57">
        <f t="shared" si="9"/>
        <v>1.2100399057827806E-4</v>
      </c>
      <c r="S57">
        <v>0.1</v>
      </c>
      <c r="T57">
        <f t="shared" si="6"/>
        <v>1.2100399057827808E-5</v>
      </c>
    </row>
    <row r="58" spans="1:35">
      <c r="A58" t="s">
        <v>91</v>
      </c>
      <c r="B58" s="14"/>
      <c r="C58" s="25">
        <v>42273.462</v>
      </c>
      <c r="D58" s="25"/>
      <c r="E58">
        <f t="shared" si="1"/>
        <v>9080.0170090519114</v>
      </c>
      <c r="F58">
        <f t="shared" si="2"/>
        <v>9080</v>
      </c>
      <c r="G58">
        <f t="shared" si="7"/>
        <v>8.0059999963850714E-3</v>
      </c>
      <c r="I58">
        <f t="shared" si="10"/>
        <v>8.0059999963850714E-3</v>
      </c>
      <c r="P58" s="36">
        <f t="shared" si="3"/>
        <v>1.1586501508661258E-3</v>
      </c>
      <c r="Q58" s="6">
        <f t="shared" si="4"/>
        <v>27254.962</v>
      </c>
      <c r="R58">
        <f t="shared" si="9"/>
        <v>4.688619990692833E-5</v>
      </c>
      <c r="S58">
        <v>0.1</v>
      </c>
      <c r="T58">
        <f t="shared" si="6"/>
        <v>4.6886199906928333E-6</v>
      </c>
    </row>
    <row r="59" spans="1:35">
      <c r="A59" t="s">
        <v>91</v>
      </c>
      <c r="B59" s="14"/>
      <c r="C59" s="25">
        <v>42273.47</v>
      </c>
      <c r="D59" s="25"/>
      <c r="E59">
        <f t="shared" si="1"/>
        <v>9080.0340053565997</v>
      </c>
      <c r="F59">
        <f t="shared" si="2"/>
        <v>9080</v>
      </c>
      <c r="G59">
        <f t="shared" si="7"/>
        <v>1.6005999998014886E-2</v>
      </c>
      <c r="I59">
        <f t="shared" si="10"/>
        <v>1.6005999998014886E-2</v>
      </c>
      <c r="P59" s="36">
        <f t="shared" si="3"/>
        <v>1.1586501508661258E-3</v>
      </c>
      <c r="Q59" s="6">
        <f t="shared" si="4"/>
        <v>27254.97</v>
      </c>
      <c r="R59">
        <f t="shared" si="9"/>
        <v>2.204437974836283E-4</v>
      </c>
      <c r="S59">
        <v>0.1</v>
      </c>
      <c r="T59">
        <f t="shared" si="6"/>
        <v>2.2044379748362833E-5</v>
      </c>
    </row>
    <row r="60" spans="1:35">
      <c r="A60" t="s">
        <v>95</v>
      </c>
      <c r="B60" s="14" t="s">
        <v>115</v>
      </c>
      <c r="C60" s="25">
        <v>42606.451999999997</v>
      </c>
      <c r="D60" s="25"/>
      <c r="E60">
        <f t="shared" si="1"/>
        <v>9787.4669461708909</v>
      </c>
      <c r="F60">
        <f t="shared" si="2"/>
        <v>9787.5</v>
      </c>
      <c r="G60">
        <f t="shared" si="7"/>
        <v>-1.5558125000097789E-2</v>
      </c>
      <c r="I60">
        <f t="shared" si="10"/>
        <v>-1.5558125000097789E-2</v>
      </c>
      <c r="P60" s="36">
        <f t="shared" si="3"/>
        <v>2.0919615564283034E-3</v>
      </c>
      <c r="Q60" s="6">
        <f t="shared" si="4"/>
        <v>27587.951999999997</v>
      </c>
      <c r="R60">
        <f t="shared" si="9"/>
        <v>3.1152555545286306E-4</v>
      </c>
      <c r="S60">
        <v>0.1</v>
      </c>
      <c r="T60">
        <f t="shared" si="6"/>
        <v>3.115255554528631E-5</v>
      </c>
    </row>
    <row r="61" spans="1:35">
      <c r="A61" t="s">
        <v>87</v>
      </c>
      <c r="B61" s="14"/>
      <c r="C61" s="25">
        <v>43013.847000000002</v>
      </c>
      <c r="D61" s="25"/>
      <c r="E61">
        <f t="shared" si="1"/>
        <v>10652.993139547843</v>
      </c>
      <c r="F61">
        <f t="shared" si="2"/>
        <v>10653</v>
      </c>
      <c r="G61">
        <f t="shared" si="7"/>
        <v>-3.22914999560453E-3</v>
      </c>
      <c r="I61">
        <f t="shared" si="10"/>
        <v>-3.22914999560453E-3</v>
      </c>
      <c r="P61" s="36">
        <f t="shared" si="3"/>
        <v>3.3223469082718435E-3</v>
      </c>
      <c r="Q61" s="6">
        <f t="shared" si="4"/>
        <v>27995.347000000002</v>
      </c>
      <c r="R61">
        <f t="shared" si="9"/>
        <v>4.2922111681501707E-5</v>
      </c>
      <c r="S61">
        <v>0.1</v>
      </c>
      <c r="T61">
        <f t="shared" si="6"/>
        <v>4.2922111681501705E-6</v>
      </c>
    </row>
    <row r="62" spans="1:35">
      <c r="A62" t="s">
        <v>87</v>
      </c>
      <c r="B62" s="14"/>
      <c r="C62" s="25">
        <v>43032.686999999998</v>
      </c>
      <c r="D62" s="25"/>
      <c r="E62">
        <f t="shared" si="1"/>
        <v>10693.01943708026</v>
      </c>
      <c r="F62">
        <f t="shared" si="2"/>
        <v>10693</v>
      </c>
      <c r="G62">
        <f t="shared" si="7"/>
        <v>9.1488499965635128E-3</v>
      </c>
      <c r="I62">
        <f t="shared" si="10"/>
        <v>9.1488499965635128E-3</v>
      </c>
      <c r="P62" s="36">
        <f t="shared" si="3"/>
        <v>3.3815688246444904E-3</v>
      </c>
      <c r="Q62" s="6">
        <f t="shared" si="4"/>
        <v>28014.186999999998</v>
      </c>
      <c r="R62">
        <f t="shared" si="9"/>
        <v>3.3261532115971652E-5</v>
      </c>
      <c r="S62">
        <v>0.1</v>
      </c>
      <c r="T62">
        <f t="shared" si="6"/>
        <v>3.3261532115971652E-6</v>
      </c>
    </row>
    <row r="63" spans="1:35">
      <c r="A63" t="s">
        <v>283</v>
      </c>
      <c r="B63" s="14" t="s">
        <v>114</v>
      </c>
      <c r="C63" s="25">
        <v>43081.636700000003</v>
      </c>
      <c r="D63" s="25"/>
      <c r="E63">
        <f t="shared" si="1"/>
        <v>10797.014939008235</v>
      </c>
      <c r="F63">
        <f t="shared" si="2"/>
        <v>10797</v>
      </c>
      <c r="G63">
        <f t="shared" si="7"/>
        <v>7.0316500059561804E-3</v>
      </c>
      <c r="J63">
        <f>G63</f>
        <v>7.0316500059561804E-3</v>
      </c>
      <c r="P63" s="36">
        <f t="shared" si="3"/>
        <v>3.5365209230324096E-3</v>
      </c>
      <c r="Q63" s="6">
        <f t="shared" si="4"/>
        <v>28063.136700000003</v>
      </c>
      <c r="R63">
        <f t="shared" si="9"/>
        <v>1.2215927306299558E-5</v>
      </c>
      <c r="S63">
        <v>1</v>
      </c>
      <c r="T63">
        <f t="shared" si="6"/>
        <v>1.2215927306299558E-5</v>
      </c>
    </row>
    <row r="64" spans="1:35">
      <c r="A64" t="s">
        <v>87</v>
      </c>
      <c r="B64" s="14"/>
      <c r="C64" s="25">
        <v>43098.561999999998</v>
      </c>
      <c r="D64" s="25"/>
      <c r="E64">
        <f t="shared" si="1"/>
        <v>10832.973383468179</v>
      </c>
      <c r="F64">
        <f t="shared" si="2"/>
        <v>10833</v>
      </c>
      <c r="G64">
        <f t="shared" si="7"/>
        <v>-1.2528150000434835E-2</v>
      </c>
      <c r="I64">
        <f t="shared" ref="I64:I95" si="11">G64</f>
        <v>-1.2528150000434835E-2</v>
      </c>
      <c r="P64" s="36">
        <f t="shared" si="3"/>
        <v>3.5904863518365568E-3</v>
      </c>
      <c r="Q64" s="6">
        <f t="shared" si="4"/>
        <v>28080.061999999998</v>
      </c>
      <c r="R64">
        <f t="shared" si="9"/>
        <v>2.5981043785676481E-4</v>
      </c>
      <c r="S64">
        <v>0.1</v>
      </c>
      <c r="T64">
        <f t="shared" si="6"/>
        <v>2.5981043785676481E-5</v>
      </c>
    </row>
    <row r="65" spans="1:35">
      <c r="A65" t="s">
        <v>87</v>
      </c>
      <c r="B65" s="14"/>
      <c r="C65" s="25">
        <v>43304.73</v>
      </c>
      <c r="D65" s="25"/>
      <c r="E65">
        <f t="shared" si="1"/>
        <v>11270.9851514971</v>
      </c>
      <c r="F65">
        <f t="shared" si="2"/>
        <v>11271</v>
      </c>
      <c r="G65">
        <f t="shared" si="7"/>
        <v>-6.9890499944449402E-3</v>
      </c>
      <c r="I65">
        <f t="shared" si="11"/>
        <v>-6.9890499944449402E-3</v>
      </c>
      <c r="P65" s="36">
        <f t="shared" si="3"/>
        <v>4.2605837474674292E-3</v>
      </c>
      <c r="Q65" s="6">
        <f t="shared" si="4"/>
        <v>28286.230000000003</v>
      </c>
      <c r="R65">
        <f t="shared" si="9"/>
        <v>1.2655425932717331E-4</v>
      </c>
      <c r="S65">
        <v>0.1</v>
      </c>
      <c r="T65">
        <f t="shared" si="6"/>
        <v>1.2655425932717332E-5</v>
      </c>
    </row>
    <row r="66" spans="1:35">
      <c r="A66" t="s">
        <v>87</v>
      </c>
      <c r="B66" s="14"/>
      <c r="C66" s="25">
        <v>43370.639000000003</v>
      </c>
      <c r="D66" s="25"/>
      <c r="E66">
        <f t="shared" si="1"/>
        <v>11411.011332179927</v>
      </c>
      <c r="F66">
        <f t="shared" si="2"/>
        <v>11411</v>
      </c>
      <c r="G66">
        <f t="shared" si="7"/>
        <v>5.3339500009315088E-3</v>
      </c>
      <c r="I66">
        <f t="shared" si="11"/>
        <v>5.3339500009315088E-3</v>
      </c>
      <c r="P66" s="36">
        <f t="shared" si="3"/>
        <v>4.4800389846056015E-3</v>
      </c>
      <c r="Q66" s="6">
        <f t="shared" si="4"/>
        <v>28352.139000000003</v>
      </c>
      <c r="R66">
        <f t="shared" si="9"/>
        <v>7.2916402380274401E-7</v>
      </c>
      <c r="S66">
        <v>0.1</v>
      </c>
      <c r="T66">
        <f t="shared" si="6"/>
        <v>7.2916402380274401E-8</v>
      </c>
      <c r="AD66" t="s">
        <v>96</v>
      </c>
      <c r="AE66" t="s">
        <v>98</v>
      </c>
      <c r="AI66" t="s">
        <v>97</v>
      </c>
    </row>
    <row r="67" spans="1:35">
      <c r="A67" t="s">
        <v>87</v>
      </c>
      <c r="B67" s="14"/>
      <c r="C67" s="25">
        <v>43665.748</v>
      </c>
      <c r="D67" s="25"/>
      <c r="E67">
        <f t="shared" si="1"/>
        <v>12037.981642078856</v>
      </c>
      <c r="F67">
        <f t="shared" si="2"/>
        <v>12038</v>
      </c>
      <c r="G67">
        <f t="shared" si="7"/>
        <v>-8.6408999995910563E-3</v>
      </c>
      <c r="I67">
        <f t="shared" si="11"/>
        <v>-8.6408999995910563E-3</v>
      </c>
      <c r="P67" s="36">
        <f t="shared" si="3"/>
        <v>5.4941978383689725E-3</v>
      </c>
      <c r="Q67" s="6">
        <f t="shared" si="4"/>
        <v>28647.248</v>
      </c>
      <c r="R67">
        <f t="shared" si="9"/>
        <v>1.9980099088870229E-4</v>
      </c>
      <c r="S67">
        <v>0.1</v>
      </c>
      <c r="T67">
        <f t="shared" si="6"/>
        <v>1.9980099088870229E-5</v>
      </c>
    </row>
    <row r="68" spans="1:35">
      <c r="A68" t="s">
        <v>87</v>
      </c>
      <c r="B68" s="14"/>
      <c r="C68" s="25">
        <v>43754.728000000003</v>
      </c>
      <c r="D68" s="25"/>
      <c r="E68">
        <f t="shared" si="1"/>
        <v>12227.023040934224</v>
      </c>
      <c r="F68">
        <f t="shared" si="2"/>
        <v>12227</v>
      </c>
      <c r="G68">
        <f t="shared" si="7"/>
        <v>1.0845150005479809E-2</v>
      </c>
      <c r="I68">
        <f t="shared" si="11"/>
        <v>1.0845150005479809E-2</v>
      </c>
      <c r="P68" s="36">
        <f t="shared" si="3"/>
        <v>5.8099430426234323E-3</v>
      </c>
      <c r="Q68" s="6">
        <f t="shared" si="4"/>
        <v>28736.228000000003</v>
      </c>
      <c r="R68">
        <f t="shared" si="9"/>
        <v>2.5353309158797337E-5</v>
      </c>
      <c r="S68">
        <v>0.1</v>
      </c>
      <c r="T68">
        <f t="shared" si="6"/>
        <v>2.535330915879734E-6</v>
      </c>
      <c r="AD68" t="s">
        <v>93</v>
      </c>
      <c r="AI68" t="s">
        <v>97</v>
      </c>
    </row>
    <row r="69" spans="1:35">
      <c r="A69" t="s">
        <v>87</v>
      </c>
      <c r="B69" s="14"/>
      <c r="C69" s="25">
        <v>43761.792999999998</v>
      </c>
      <c r="D69" s="25"/>
      <c r="E69">
        <f t="shared" si="1"/>
        <v>12242.032902508872</v>
      </c>
      <c r="F69">
        <f t="shared" si="2"/>
        <v>12242</v>
      </c>
      <c r="G69">
        <f t="shared" si="7"/>
        <v>1.5486899996176362E-2</v>
      </c>
      <c r="I69">
        <f t="shared" si="11"/>
        <v>1.5486899996176362E-2</v>
      </c>
      <c r="P69" s="36">
        <f t="shared" si="3"/>
        <v>5.8352014282331771E-3</v>
      </c>
      <c r="Q69" s="6">
        <f t="shared" si="4"/>
        <v>28743.292999999998</v>
      </c>
      <c r="R69">
        <f t="shared" si="9"/>
        <v>9.3155285246436536E-5</v>
      </c>
      <c r="S69">
        <v>0.1</v>
      </c>
      <c r="T69">
        <f t="shared" si="6"/>
        <v>9.315528524643655E-6</v>
      </c>
    </row>
    <row r="70" spans="1:35">
      <c r="A70" t="s">
        <v>87</v>
      </c>
      <c r="B70" s="14"/>
      <c r="C70" s="25">
        <v>43779.665999999997</v>
      </c>
      <c r="D70" s="25"/>
      <c r="E70">
        <f t="shared" si="1"/>
        <v>12280.004771712534</v>
      </c>
      <c r="F70">
        <f t="shared" si="2"/>
        <v>12280</v>
      </c>
      <c r="G70">
        <f t="shared" si="7"/>
        <v>2.2459999963757582E-3</v>
      </c>
      <c r="I70">
        <f t="shared" si="11"/>
        <v>2.2459999963757582E-3</v>
      </c>
      <c r="P70" s="36">
        <f t="shared" si="3"/>
        <v>5.8993204738117576E-3</v>
      </c>
      <c r="Q70" s="6">
        <f t="shared" si="4"/>
        <v>28761.165999999997</v>
      </c>
      <c r="R70">
        <f t="shared" si="9"/>
        <v>1.3346750510853199E-5</v>
      </c>
      <c r="S70">
        <v>0.1</v>
      </c>
      <c r="T70">
        <f t="shared" si="6"/>
        <v>1.3346750510853201E-6</v>
      </c>
    </row>
    <row r="71" spans="1:35">
      <c r="A71" t="s">
        <v>87</v>
      </c>
      <c r="B71" s="14"/>
      <c r="C71" s="25">
        <v>44156.692000000003</v>
      </c>
      <c r="D71" s="25"/>
      <c r="E71">
        <f t="shared" si="1"/>
        <v>13081.010867968356</v>
      </c>
      <c r="F71">
        <f t="shared" si="2"/>
        <v>13081</v>
      </c>
      <c r="G71">
        <f t="shared" si="7"/>
        <v>5.1154500033590011E-3</v>
      </c>
      <c r="I71">
        <f t="shared" si="11"/>
        <v>5.1154500033590011E-3</v>
      </c>
      <c r="P71" s="36">
        <f t="shared" si="3"/>
        <v>7.2946401972481837E-3</v>
      </c>
      <c r="Q71" s="6">
        <f t="shared" si="4"/>
        <v>29138.192000000003</v>
      </c>
      <c r="R71">
        <f t="shared" si="9"/>
        <v>4.7488699011427737E-6</v>
      </c>
      <c r="S71">
        <v>0.1</v>
      </c>
      <c r="T71">
        <f t="shared" si="6"/>
        <v>4.7488699011427737E-7</v>
      </c>
      <c r="AD71" t="s">
        <v>93</v>
      </c>
      <c r="AI71" t="s">
        <v>97</v>
      </c>
    </row>
    <row r="72" spans="1:35">
      <c r="A72" t="s">
        <v>87</v>
      </c>
      <c r="B72" s="14"/>
      <c r="C72" s="25">
        <v>44222.576000000001</v>
      </c>
      <c r="D72" s="25"/>
      <c r="E72">
        <f t="shared" si="1"/>
        <v>13220.983935199041</v>
      </c>
      <c r="F72">
        <f t="shared" si="2"/>
        <v>13221</v>
      </c>
      <c r="G72">
        <f t="shared" si="7"/>
        <v>-7.5615499954437837E-3</v>
      </c>
      <c r="I72">
        <f t="shared" si="11"/>
        <v>-7.5615499954437837E-3</v>
      </c>
      <c r="P72" s="36">
        <f t="shared" si="3"/>
        <v>7.5470941454632585E-3</v>
      </c>
      <c r="Q72" s="6">
        <f t="shared" si="4"/>
        <v>29204.076000000001</v>
      </c>
      <c r="R72">
        <f t="shared" si="9"/>
        <v>2.2827112777656469E-4</v>
      </c>
      <c r="S72">
        <v>0.1</v>
      </c>
      <c r="T72">
        <f t="shared" si="6"/>
        <v>2.282711277765647E-5</v>
      </c>
      <c r="AD72" t="s">
        <v>93</v>
      </c>
      <c r="AI72" t="s">
        <v>97</v>
      </c>
    </row>
    <row r="73" spans="1:35">
      <c r="A73" t="s">
        <v>87</v>
      </c>
      <c r="B73" s="14"/>
      <c r="C73" s="25">
        <v>44419.809000000001</v>
      </c>
      <c r="D73" s="25"/>
      <c r="E73">
        <f t="shared" si="1"/>
        <v>13640.012955433249</v>
      </c>
      <c r="F73">
        <f t="shared" si="2"/>
        <v>13640</v>
      </c>
      <c r="G73">
        <f t="shared" si="7"/>
        <v>6.0979999980190769E-3</v>
      </c>
      <c r="I73">
        <f t="shared" si="11"/>
        <v>6.0979999980190769E-3</v>
      </c>
      <c r="P73" s="36">
        <f t="shared" si="3"/>
        <v>8.3179033220236506E-3</v>
      </c>
      <c r="Q73" s="6">
        <f t="shared" si="4"/>
        <v>29401.309000000001</v>
      </c>
      <c r="R73">
        <f t="shared" si="9"/>
        <v>4.9279707679265554E-6</v>
      </c>
      <c r="S73">
        <v>0.1</v>
      </c>
      <c r="T73">
        <f t="shared" si="6"/>
        <v>4.927970767926556E-7</v>
      </c>
      <c r="AD73" t="s">
        <v>93</v>
      </c>
      <c r="AI73" t="s">
        <v>97</v>
      </c>
    </row>
    <row r="74" spans="1:35">
      <c r="A74" t="s">
        <v>87</v>
      </c>
      <c r="B74" s="14"/>
      <c r="C74" s="25">
        <v>44445.697999999997</v>
      </c>
      <c r="D74" s="25"/>
      <c r="E74">
        <f t="shared" si="1"/>
        <v>13695.015121930952</v>
      </c>
      <c r="F74">
        <f t="shared" si="2"/>
        <v>13695</v>
      </c>
      <c r="G74">
        <f t="shared" si="7"/>
        <v>7.1177499994519167E-3</v>
      </c>
      <c r="I74">
        <f t="shared" si="11"/>
        <v>7.1177499994519167E-3</v>
      </c>
      <c r="P74" s="36">
        <f t="shared" si="3"/>
        <v>8.4207809914385208E-3</v>
      </c>
      <c r="Q74" s="6">
        <f t="shared" si="4"/>
        <v>29427.197999999997</v>
      </c>
      <c r="R74">
        <f t="shared" si="9"/>
        <v>1.6978897660775935E-6</v>
      </c>
      <c r="S74">
        <v>0.1</v>
      </c>
      <c r="T74">
        <f t="shared" si="6"/>
        <v>1.6978897660775935E-7</v>
      </c>
      <c r="AD74" t="s">
        <v>102</v>
      </c>
      <c r="AI74" t="s">
        <v>97</v>
      </c>
    </row>
    <row r="75" spans="1:35">
      <c r="A75" t="s">
        <v>99</v>
      </c>
      <c r="B75" s="14" t="s">
        <v>115</v>
      </c>
      <c r="C75" s="25">
        <v>45225.401899999997</v>
      </c>
      <c r="D75" s="25"/>
      <c r="E75">
        <f t="shared" si="1"/>
        <v>15351.525752960191</v>
      </c>
      <c r="F75">
        <f t="shared" si="2"/>
        <v>15351.5</v>
      </c>
      <c r="G75">
        <f t="shared" si="7"/>
        <v>1.2121674997615628E-2</v>
      </c>
      <c r="I75">
        <f t="shared" si="11"/>
        <v>1.2121674997615628E-2</v>
      </c>
      <c r="P75" s="36">
        <f t="shared" si="3"/>
        <v>1.1703868076196128E-2</v>
      </c>
      <c r="Q75" s="6">
        <f t="shared" si="4"/>
        <v>30206.901899999997</v>
      </c>
      <c r="R75">
        <f t="shared" si="9"/>
        <v>1.7456262358603979E-7</v>
      </c>
      <c r="S75">
        <v>0.1</v>
      </c>
      <c r="T75">
        <f t="shared" si="6"/>
        <v>1.745626235860398E-8</v>
      </c>
    </row>
    <row r="76" spans="1:35">
      <c r="A76" t="s">
        <v>87</v>
      </c>
      <c r="B76" s="14"/>
      <c r="C76" s="25">
        <v>45264.699000000001</v>
      </c>
      <c r="D76" s="25"/>
      <c r="E76">
        <f t="shared" si="1"/>
        <v>15435.013938563246</v>
      </c>
      <c r="F76">
        <f t="shared" si="2"/>
        <v>15435</v>
      </c>
      <c r="G76">
        <f t="shared" si="7"/>
        <v>6.5607500000623986E-3</v>
      </c>
      <c r="I76">
        <f t="shared" si="11"/>
        <v>6.5607500000623986E-3</v>
      </c>
      <c r="P76" s="36">
        <f t="shared" si="3"/>
        <v>1.1878820349345905E-2</v>
      </c>
      <c r="Q76" s="6">
        <f t="shared" si="4"/>
        <v>30246.199000000001</v>
      </c>
      <c r="R76">
        <f t="shared" si="9"/>
        <v>2.8281872239928392E-5</v>
      </c>
      <c r="S76">
        <v>0.1</v>
      </c>
      <c r="T76">
        <f t="shared" si="6"/>
        <v>2.8281872239928393E-6</v>
      </c>
      <c r="AD76" t="s">
        <v>102</v>
      </c>
      <c r="AI76" t="s">
        <v>97</v>
      </c>
    </row>
    <row r="77" spans="1:35">
      <c r="A77" t="s">
        <v>100</v>
      </c>
      <c r="B77" s="14"/>
      <c r="C77" s="25">
        <v>45336.252</v>
      </c>
      <c r="D77" s="25"/>
      <c r="E77">
        <f t="shared" si="1"/>
        <v>15587.031012201116</v>
      </c>
      <c r="F77">
        <f t="shared" si="2"/>
        <v>15587</v>
      </c>
      <c r="G77">
        <f t="shared" si="7"/>
        <v>1.4597150002373382E-2</v>
      </c>
      <c r="I77">
        <f t="shared" si="11"/>
        <v>1.4597150002373382E-2</v>
      </c>
      <c r="P77" s="36">
        <f t="shared" si="3"/>
        <v>1.2199627089166103E-2</v>
      </c>
      <c r="Q77" s="6">
        <f t="shared" si="4"/>
        <v>30317.752</v>
      </c>
      <c r="R77">
        <f t="shared" si="9"/>
        <v>5.7481161193539215E-6</v>
      </c>
      <c r="S77">
        <v>0.1</v>
      </c>
      <c r="T77">
        <f t="shared" si="6"/>
        <v>5.7481161193539221E-7</v>
      </c>
      <c r="AD77" t="s">
        <v>102</v>
      </c>
      <c r="AI77" t="s">
        <v>97</v>
      </c>
    </row>
    <row r="78" spans="1:35">
      <c r="A78" t="s">
        <v>87</v>
      </c>
      <c r="B78" s="14"/>
      <c r="C78" s="25">
        <v>45521.692000000003</v>
      </c>
      <c r="D78" s="25"/>
      <c r="E78">
        <f t="shared" si="1"/>
        <v>15981.005354792023</v>
      </c>
      <c r="F78">
        <f t="shared" si="2"/>
        <v>15981</v>
      </c>
      <c r="G78">
        <f t="shared" si="7"/>
        <v>2.520450005249586E-3</v>
      </c>
      <c r="I78">
        <f t="shared" si="11"/>
        <v>2.520450005249586E-3</v>
      </c>
      <c r="P78" s="36">
        <f t="shared" si="3"/>
        <v>1.3045199060352772E-2</v>
      </c>
      <c r="Q78" s="6">
        <f t="shared" si="4"/>
        <v>30503.192000000003</v>
      </c>
      <c r="R78">
        <f t="shared" si="9"/>
        <v>1.107703426728954E-4</v>
      </c>
      <c r="S78">
        <v>0.1</v>
      </c>
      <c r="T78">
        <f t="shared" si="6"/>
        <v>1.1077034267289541E-5</v>
      </c>
    </row>
    <row r="79" spans="1:35">
      <c r="A79" t="s">
        <v>87</v>
      </c>
      <c r="B79" s="14"/>
      <c r="C79" s="25">
        <v>45552.752999999997</v>
      </c>
      <c r="D79" s="25"/>
      <c r="E79">
        <f t="shared" si="1"/>
        <v>16046.99563226837</v>
      </c>
      <c r="F79">
        <f t="shared" si="2"/>
        <v>16047</v>
      </c>
      <c r="G79">
        <f t="shared" si="7"/>
        <v>-2.0558500036713667E-3</v>
      </c>
      <c r="I79">
        <f t="shared" si="11"/>
        <v>-2.0558500036713667E-3</v>
      </c>
      <c r="P79" s="36">
        <f t="shared" si="3"/>
        <v>1.318881989342871E-2</v>
      </c>
      <c r="Q79" s="6">
        <f t="shared" si="4"/>
        <v>30534.252999999997</v>
      </c>
      <c r="R79">
        <f t="shared" si="9"/>
        <v>2.3239996027154928E-4</v>
      </c>
      <c r="S79">
        <v>0.1</v>
      </c>
      <c r="T79">
        <f t="shared" si="6"/>
        <v>2.3239996027154931E-5</v>
      </c>
      <c r="AD79" t="s">
        <v>93</v>
      </c>
      <c r="AF79">
        <v>10</v>
      </c>
      <c r="AG79" t="s">
        <v>103</v>
      </c>
      <c r="AI79" t="s">
        <v>92</v>
      </c>
    </row>
    <row r="80" spans="1:35">
      <c r="A80" t="s">
        <v>101</v>
      </c>
      <c r="B80" s="14"/>
      <c r="C80" s="25">
        <v>45558.392999999996</v>
      </c>
      <c r="D80" s="25"/>
      <c r="E80">
        <f t="shared" si="1"/>
        <v>16058.978027071069</v>
      </c>
      <c r="F80">
        <f t="shared" si="2"/>
        <v>16059</v>
      </c>
      <c r="G80">
        <f t="shared" si="7"/>
        <v>-1.0342450004827697E-2</v>
      </c>
      <c r="I80">
        <f t="shared" si="11"/>
        <v>-1.0342450004827697E-2</v>
      </c>
      <c r="P80" s="36">
        <f t="shared" si="3"/>
        <v>1.3214993716908478E-2</v>
      </c>
      <c r="Q80" s="6">
        <f t="shared" si="4"/>
        <v>30539.892999999996</v>
      </c>
      <c r="R80">
        <f t="shared" si="9"/>
        <v>5.5495315470276715E-4</v>
      </c>
      <c r="S80">
        <v>0.1</v>
      </c>
      <c r="T80">
        <f t="shared" si="6"/>
        <v>5.5495315470276715E-5</v>
      </c>
      <c r="AD80" t="s">
        <v>93</v>
      </c>
      <c r="AF80">
        <v>16</v>
      </c>
      <c r="AG80" t="s">
        <v>103</v>
      </c>
      <c r="AI80" t="s">
        <v>92</v>
      </c>
    </row>
    <row r="81" spans="1:35">
      <c r="A81" t="s">
        <v>101</v>
      </c>
      <c r="B81" s="14" t="s">
        <v>115</v>
      </c>
      <c r="C81" s="25">
        <v>45561.476000000002</v>
      </c>
      <c r="D81" s="25"/>
      <c r="E81">
        <f t="shared" si="1"/>
        <v>16065.527977988941</v>
      </c>
      <c r="F81">
        <f t="shared" si="2"/>
        <v>16065.5</v>
      </c>
      <c r="G81">
        <f t="shared" si="7"/>
        <v>1.3168975005100947E-2</v>
      </c>
      <c r="I81">
        <f t="shared" si="11"/>
        <v>1.3168975005100947E-2</v>
      </c>
      <c r="P81" s="36">
        <f t="shared" si="3"/>
        <v>1.3229179034332699E-2</v>
      </c>
      <c r="Q81" s="6">
        <f t="shared" si="4"/>
        <v>30542.976000000002</v>
      </c>
      <c r="R81">
        <f t="shared" si="9"/>
        <v>3.6245251357376375E-9</v>
      </c>
      <c r="S81">
        <v>0.1</v>
      </c>
      <c r="T81">
        <f t="shared" si="6"/>
        <v>3.6245251357376377E-10</v>
      </c>
    </row>
    <row r="82" spans="1:35">
      <c r="A82" t="s">
        <v>101</v>
      </c>
      <c r="B82" s="14"/>
      <c r="C82" s="25">
        <v>45565.474999999999</v>
      </c>
      <c r="D82" s="25"/>
      <c r="E82">
        <f t="shared" si="1"/>
        <v>16074.024005793188</v>
      </c>
      <c r="F82">
        <f t="shared" si="2"/>
        <v>16074</v>
      </c>
      <c r="G82">
        <f t="shared" si="7"/>
        <v>1.1299300000246149E-2</v>
      </c>
      <c r="I82">
        <f t="shared" si="11"/>
        <v>1.1299300000246149E-2</v>
      </c>
      <c r="P82" s="36">
        <f t="shared" si="3"/>
        <v>1.3247737366577816E-2</v>
      </c>
      <c r="Q82" s="6">
        <f t="shared" si="4"/>
        <v>30546.974999999999</v>
      </c>
      <c r="R82">
        <f t="shared" si="9"/>
        <v>3.7964081705174833E-6</v>
      </c>
      <c r="S82">
        <v>0.1</v>
      </c>
      <c r="T82">
        <f t="shared" si="6"/>
        <v>3.7964081705174834E-7</v>
      </c>
      <c r="AD82" t="s">
        <v>93</v>
      </c>
      <c r="AI82" t="s">
        <v>97</v>
      </c>
    </row>
    <row r="83" spans="1:35">
      <c r="A83" t="s">
        <v>101</v>
      </c>
      <c r="B83" s="14" t="s">
        <v>115</v>
      </c>
      <c r="C83" s="25">
        <v>45578.417999999998</v>
      </c>
      <c r="D83" s="25"/>
      <c r="E83">
        <f t="shared" si="1"/>
        <v>16101.521902234914</v>
      </c>
      <c r="F83">
        <f t="shared" si="2"/>
        <v>16101.5</v>
      </c>
      <c r="G83">
        <f t="shared" si="7"/>
        <v>1.0309174998837989E-2</v>
      </c>
      <c r="I83">
        <f t="shared" si="11"/>
        <v>1.0309174998837989E-2</v>
      </c>
      <c r="P83" s="36">
        <f t="shared" si="3"/>
        <v>1.3307843490505088E-2</v>
      </c>
      <c r="Q83" s="6">
        <f t="shared" si="4"/>
        <v>30559.917999999998</v>
      </c>
      <c r="R83">
        <f t="shared" si="9"/>
        <v>8.9920127229170341E-6</v>
      </c>
      <c r="S83">
        <v>0.1</v>
      </c>
      <c r="T83">
        <f t="shared" si="6"/>
        <v>8.992012722917035E-7</v>
      </c>
    </row>
    <row r="84" spans="1:35">
      <c r="A84" t="s">
        <v>87</v>
      </c>
      <c r="B84" s="14"/>
      <c r="C84" s="25">
        <v>45578.654999999999</v>
      </c>
      <c r="D84" s="25"/>
      <c r="E84">
        <f t="shared" si="1"/>
        <v>16102.025417761199</v>
      </c>
      <c r="F84">
        <f t="shared" si="2"/>
        <v>16102</v>
      </c>
      <c r="G84">
        <f t="shared" si="7"/>
        <v>1.1963899996771943E-2</v>
      </c>
      <c r="I84">
        <f t="shared" si="11"/>
        <v>1.1963899996771943E-2</v>
      </c>
      <c r="P84" s="36">
        <f t="shared" si="3"/>
        <v>1.3308937240688551E-2</v>
      </c>
      <c r="Q84" s="6">
        <f t="shared" si="4"/>
        <v>30560.154999999999</v>
      </c>
      <c r="R84">
        <f t="shared" si="9"/>
        <v>1.809125187522784E-6</v>
      </c>
      <c r="S84">
        <v>0.1</v>
      </c>
      <c r="T84">
        <f t="shared" si="6"/>
        <v>1.8091251875227841E-7</v>
      </c>
    </row>
    <row r="85" spans="1:35">
      <c r="A85" t="s">
        <v>101</v>
      </c>
      <c r="B85" s="14" t="s">
        <v>115</v>
      </c>
      <c r="C85" s="25">
        <v>45585.478999999999</v>
      </c>
      <c r="D85" s="25"/>
      <c r="E85">
        <f t="shared" ref="E85:E148" si="12">(C85-C$7)/C$8</f>
        <v>16116.523265657233</v>
      </c>
      <c r="F85">
        <f t="shared" ref="F85:F148" si="13">ROUND(2*E85,0)/2</f>
        <v>16116.5</v>
      </c>
      <c r="G85">
        <f t="shared" si="7"/>
        <v>1.0950924995995592E-2</v>
      </c>
      <c r="I85">
        <f t="shared" si="11"/>
        <v>1.0950924995995592E-2</v>
      </c>
      <c r="P85" s="36">
        <f t="shared" ref="P85:P148" si="14">+D$11+D$12*F85+D$13*F85^2</f>
        <v>1.3340670157847319E-2</v>
      </c>
      <c r="Q85" s="6">
        <f t="shared" ref="Q85:Q148" si="15">C85-15018.5</f>
        <v>30566.978999999999</v>
      </c>
      <c r="R85">
        <f t="shared" ref="R85:R107" si="16">+(P85-G85)^2</f>
        <v>5.7108819385937364E-6</v>
      </c>
      <c r="S85">
        <v>0.1</v>
      </c>
      <c r="T85">
        <f t="shared" ref="T85:T148" si="17">S85*R85</f>
        <v>5.7108819385937366E-7</v>
      </c>
      <c r="AD85" t="s">
        <v>102</v>
      </c>
      <c r="AI85" t="s">
        <v>97</v>
      </c>
    </row>
    <row r="86" spans="1:35">
      <c r="A86" t="s">
        <v>101</v>
      </c>
      <c r="B86" s="14"/>
      <c r="C86" s="25">
        <v>45605.483999999997</v>
      </c>
      <c r="D86" s="25"/>
      <c r="E86">
        <f t="shared" si="12"/>
        <v>16159.024650059358</v>
      </c>
      <c r="F86">
        <f t="shared" si="13"/>
        <v>16159</v>
      </c>
      <c r="G86">
        <f t="shared" si="7"/>
        <v>1.1602549995586742E-2</v>
      </c>
      <c r="I86">
        <f t="shared" si="11"/>
        <v>1.1602549995586742E-2</v>
      </c>
      <c r="P86" s="36">
        <f t="shared" si="14"/>
        <v>1.343383816585669E-2</v>
      </c>
      <c r="Q86" s="6">
        <f t="shared" si="15"/>
        <v>30586.983999999997</v>
      </c>
      <c r="R86">
        <f t="shared" si="16"/>
        <v>3.3536163625706535E-6</v>
      </c>
      <c r="S86">
        <v>0.1</v>
      </c>
      <c r="T86">
        <f t="shared" si="17"/>
        <v>3.3536163625706535E-7</v>
      </c>
      <c r="AD86" t="s">
        <v>102</v>
      </c>
      <c r="AI86" t="s">
        <v>97</v>
      </c>
    </row>
    <row r="87" spans="1:35">
      <c r="A87" t="s">
        <v>87</v>
      </c>
      <c r="B87" s="14"/>
      <c r="C87" s="25">
        <v>45643.605000000003</v>
      </c>
      <c r="D87" s="25"/>
      <c r="E87">
        <f t="shared" si="12"/>
        <v>16240.014166419962</v>
      </c>
      <c r="F87">
        <f t="shared" si="13"/>
        <v>16240</v>
      </c>
      <c r="G87">
        <f t="shared" si="7"/>
        <v>6.6680000018095598E-3</v>
      </c>
      <c r="I87">
        <f t="shared" si="11"/>
        <v>6.6680000018095598E-3</v>
      </c>
      <c r="P87" s="36">
        <f t="shared" si="14"/>
        <v>1.3612056775075182E-2</v>
      </c>
      <c r="Q87" s="6">
        <f t="shared" si="15"/>
        <v>30625.105000000003</v>
      </c>
      <c r="R87">
        <f t="shared" si="16"/>
        <v>4.8219924470336167E-5</v>
      </c>
      <c r="S87">
        <v>0.1</v>
      </c>
      <c r="T87">
        <f t="shared" si="17"/>
        <v>4.821992447033617E-6</v>
      </c>
    </row>
    <row r="88" spans="1:35">
      <c r="A88" t="s">
        <v>104</v>
      </c>
      <c r="B88" s="14" t="s">
        <v>115</v>
      </c>
      <c r="C88" s="25">
        <v>45906.502999999997</v>
      </c>
      <c r="D88" s="25"/>
      <c r="E88">
        <f t="shared" si="12"/>
        <v>16798.5509800441</v>
      </c>
      <c r="F88">
        <f t="shared" si="13"/>
        <v>16798.5</v>
      </c>
      <c r="G88">
        <f t="shared" si="7"/>
        <v>2.3995824994926807E-2</v>
      </c>
      <c r="I88">
        <f t="shared" si="11"/>
        <v>2.3995824994926807E-2</v>
      </c>
      <c r="P88" s="36">
        <f t="shared" si="14"/>
        <v>1.4864140501933893E-2</v>
      </c>
      <c r="Q88" s="6">
        <f t="shared" si="15"/>
        <v>30888.002999999997</v>
      </c>
      <c r="R88">
        <f t="shared" si="16"/>
        <v>8.3387661679567237E-5</v>
      </c>
      <c r="S88">
        <v>0.1</v>
      </c>
      <c r="T88">
        <f t="shared" si="17"/>
        <v>8.338766167956724E-6</v>
      </c>
    </row>
    <row r="89" spans="1:35">
      <c r="A89" t="s">
        <v>104</v>
      </c>
      <c r="B89" s="14"/>
      <c r="C89" s="25">
        <v>45910.485999999997</v>
      </c>
      <c r="D89" s="25"/>
      <c r="E89">
        <f t="shared" si="12"/>
        <v>16807.013015238987</v>
      </c>
      <c r="F89">
        <f t="shared" si="13"/>
        <v>16807</v>
      </c>
      <c r="G89">
        <f t="shared" ref="G89:G152" si="18">C89-(C$7+C$8*F89)</f>
        <v>6.1261499940883368E-3</v>
      </c>
      <c r="I89">
        <f t="shared" si="11"/>
        <v>6.1261499940883368E-3</v>
      </c>
      <c r="P89" s="36">
        <f t="shared" si="14"/>
        <v>1.4883510193568768E-2</v>
      </c>
      <c r="Q89" s="6">
        <f t="shared" si="15"/>
        <v>30891.985999999997</v>
      </c>
      <c r="R89">
        <f t="shared" si="16"/>
        <v>7.6691357663443934E-5</v>
      </c>
      <c r="S89">
        <v>0.1</v>
      </c>
      <c r="T89">
        <f t="shared" si="17"/>
        <v>7.6691357663443938E-6</v>
      </c>
    </row>
    <row r="90" spans="1:35">
      <c r="A90" t="s">
        <v>87</v>
      </c>
      <c r="B90" s="14"/>
      <c r="C90" s="25">
        <v>45964.606</v>
      </c>
      <c r="D90" s="25"/>
      <c r="E90">
        <f t="shared" si="12"/>
        <v>16921.993016430857</v>
      </c>
      <c r="F90">
        <f t="shared" si="13"/>
        <v>16922</v>
      </c>
      <c r="G90">
        <f t="shared" si="18"/>
        <v>-3.2871000003069639E-3</v>
      </c>
      <c r="I90">
        <f t="shared" si="11"/>
        <v>-3.2871000003069639E-3</v>
      </c>
      <c r="P90" s="36">
        <f t="shared" si="14"/>
        <v>1.514649547921651E-2</v>
      </c>
      <c r="Q90" s="6">
        <f t="shared" si="15"/>
        <v>30946.106</v>
      </c>
      <c r="R90">
        <f t="shared" si="16"/>
        <v>3.3979744230270821E-4</v>
      </c>
      <c r="S90">
        <v>0.1</v>
      </c>
      <c r="T90">
        <f t="shared" si="17"/>
        <v>3.3979744230270823E-5</v>
      </c>
    </row>
    <row r="91" spans="1:35">
      <c r="A91" t="s">
        <v>105</v>
      </c>
      <c r="B91" s="14"/>
      <c r="C91" s="25">
        <v>46005.338000000003</v>
      </c>
      <c r="D91" s="25"/>
      <c r="E91">
        <f t="shared" si="12"/>
        <v>17008.529701732918</v>
      </c>
      <c r="F91">
        <f t="shared" si="13"/>
        <v>17008.5</v>
      </c>
      <c r="G91">
        <f t="shared" si="18"/>
        <v>1.3980325005832128E-2</v>
      </c>
      <c r="I91">
        <f t="shared" si="11"/>
        <v>1.3980325005832128E-2</v>
      </c>
      <c r="P91" s="36">
        <f t="shared" si="14"/>
        <v>1.5345441034739449E-2</v>
      </c>
      <c r="Q91" s="6">
        <f t="shared" si="15"/>
        <v>30986.838000000003</v>
      </c>
      <c r="R91">
        <f t="shared" si="16"/>
        <v>1.8635417723796924E-6</v>
      </c>
      <c r="S91">
        <v>0.1</v>
      </c>
      <c r="T91">
        <f t="shared" si="17"/>
        <v>1.8635417723796926E-7</v>
      </c>
      <c r="AD91" t="s">
        <v>96</v>
      </c>
      <c r="AI91" t="s">
        <v>97</v>
      </c>
    </row>
    <row r="92" spans="1:35" ht="13.5" thickBot="1">
      <c r="A92" t="s">
        <v>87</v>
      </c>
      <c r="B92" s="14"/>
      <c r="C92" s="25">
        <v>46021.563999999998</v>
      </c>
      <c r="D92" s="25"/>
      <c r="E92">
        <f t="shared" si="12"/>
        <v>17043.002456709612</v>
      </c>
      <c r="F92" s="103">
        <f t="shared" si="13"/>
        <v>17043</v>
      </c>
      <c r="G92">
        <f t="shared" si="18"/>
        <v>1.1563500011106953E-3</v>
      </c>
      <c r="I92">
        <f t="shared" si="11"/>
        <v>1.1563500011106953E-3</v>
      </c>
      <c r="P92" s="36">
        <f t="shared" si="14"/>
        <v>1.5425061071714589E-2</v>
      </c>
      <c r="Q92" s="6">
        <f t="shared" si="15"/>
        <v>31003.063999999998</v>
      </c>
      <c r="R92">
        <f t="shared" si="16"/>
        <v>2.0359611561637412E-4</v>
      </c>
      <c r="S92">
        <v>0.1</v>
      </c>
      <c r="T92">
        <f t="shared" si="17"/>
        <v>2.0359611561637414E-5</v>
      </c>
      <c r="AD92" t="s">
        <v>96</v>
      </c>
      <c r="AI92" t="s">
        <v>97</v>
      </c>
    </row>
    <row r="93" spans="1:35">
      <c r="A93" t="s">
        <v>87</v>
      </c>
      <c r="B93" s="14"/>
      <c r="C93" s="25">
        <v>46029.584000000003</v>
      </c>
      <c r="D93" s="25"/>
      <c r="E93">
        <f t="shared" si="12"/>
        <v>17060.041252156014</v>
      </c>
      <c r="F93">
        <f t="shared" si="13"/>
        <v>17060</v>
      </c>
      <c r="G93">
        <f t="shared" si="18"/>
        <v>1.9417000003159046E-2</v>
      </c>
      <c r="I93">
        <f t="shared" si="11"/>
        <v>1.9417000003159046E-2</v>
      </c>
      <c r="P93" s="36">
        <f t="shared" si="14"/>
        <v>1.5464351138881206E-2</v>
      </c>
      <c r="Q93" s="6">
        <f t="shared" si="15"/>
        <v>31011.084000000003</v>
      </c>
      <c r="R93">
        <f t="shared" si="16"/>
        <v>1.5623433044276896E-5</v>
      </c>
      <c r="S93">
        <v>0.1</v>
      </c>
      <c r="T93">
        <f t="shared" si="17"/>
        <v>1.5623433044276896E-6</v>
      </c>
      <c r="AD93" t="s">
        <v>96</v>
      </c>
      <c r="AI93" t="s">
        <v>97</v>
      </c>
    </row>
    <row r="94" spans="1:35">
      <c r="A94" t="s">
        <v>106</v>
      </c>
      <c r="B94" s="14" t="s">
        <v>115</v>
      </c>
      <c r="C94" s="25">
        <v>46259.5</v>
      </c>
      <c r="D94" s="25"/>
      <c r="E94">
        <f t="shared" si="12"/>
        <v>17548.506550641392</v>
      </c>
      <c r="F94">
        <f t="shared" si="13"/>
        <v>17548.5</v>
      </c>
      <c r="G94">
        <f t="shared" si="18"/>
        <v>3.0833249984425493E-3</v>
      </c>
      <c r="I94">
        <f t="shared" si="11"/>
        <v>3.0833249984425493E-3</v>
      </c>
      <c r="P94" s="36">
        <f t="shared" si="14"/>
        <v>1.6609441295864832E-2</v>
      </c>
      <c r="Q94" s="6">
        <f t="shared" si="15"/>
        <v>31241</v>
      </c>
      <c r="R94">
        <f t="shared" si="16"/>
        <v>1.8295582209139268E-4</v>
      </c>
      <c r="S94">
        <v>0.1</v>
      </c>
      <c r="T94">
        <f t="shared" si="17"/>
        <v>1.8295582209139267E-5</v>
      </c>
    </row>
    <row r="95" spans="1:35">
      <c r="A95" t="s">
        <v>106</v>
      </c>
      <c r="B95" s="14" t="s">
        <v>115</v>
      </c>
      <c r="C95" s="25">
        <v>46260.442000000003</v>
      </c>
      <c r="D95" s="25"/>
      <c r="E95">
        <f t="shared" si="12"/>
        <v>17550.507865518019</v>
      </c>
      <c r="F95">
        <f t="shared" si="13"/>
        <v>17550.5</v>
      </c>
      <c r="G95">
        <f t="shared" si="18"/>
        <v>3.7022250035079196E-3</v>
      </c>
      <c r="I95">
        <f t="shared" si="11"/>
        <v>3.7022250035079196E-3</v>
      </c>
      <c r="P95" s="36">
        <f t="shared" si="14"/>
        <v>1.661419335961338E-2</v>
      </c>
      <c r="Q95" s="6">
        <f t="shared" si="15"/>
        <v>31241.942000000003</v>
      </c>
      <c r="R95">
        <f t="shared" si="16"/>
        <v>1.6671892682906876E-4</v>
      </c>
      <c r="S95">
        <v>0.1</v>
      </c>
      <c r="T95">
        <f t="shared" si="17"/>
        <v>1.6671892682906877E-5</v>
      </c>
    </row>
    <row r="96" spans="1:35">
      <c r="A96" t="s">
        <v>283</v>
      </c>
      <c r="B96" s="14" t="s">
        <v>115</v>
      </c>
      <c r="C96" s="25">
        <v>46300.463499999998</v>
      </c>
      <c r="D96" s="25"/>
      <c r="E96">
        <f t="shared" si="12"/>
        <v>17635.535066510252</v>
      </c>
      <c r="F96">
        <f t="shared" si="13"/>
        <v>17635.5</v>
      </c>
      <c r="G96">
        <f t="shared" si="18"/>
        <v>1.650547499593813E-2</v>
      </c>
      <c r="J96">
        <f>G96</f>
        <v>1.650547499593813E-2</v>
      </c>
      <c r="P96" s="36">
        <f t="shared" si="14"/>
        <v>1.6816637571429469E-2</v>
      </c>
      <c r="Q96" s="6">
        <f t="shared" si="15"/>
        <v>31281.963499999998</v>
      </c>
      <c r="R96">
        <f t="shared" si="16"/>
        <v>9.6822148386403155E-8</v>
      </c>
      <c r="S96">
        <v>1</v>
      </c>
      <c r="T96">
        <f t="shared" si="17"/>
        <v>9.6822148386403155E-8</v>
      </c>
    </row>
    <row r="97" spans="1:35">
      <c r="A97" t="s">
        <v>283</v>
      </c>
      <c r="B97" s="14" t="s">
        <v>114</v>
      </c>
      <c r="C97" s="25">
        <v>46303.5245</v>
      </c>
      <c r="D97" s="25"/>
      <c r="E97">
        <f t="shared" si="12"/>
        <v>17642.038277590233</v>
      </c>
      <c r="F97">
        <f t="shared" si="13"/>
        <v>17642</v>
      </c>
      <c r="G97">
        <f t="shared" si="18"/>
        <v>1.8016900001384784E-2</v>
      </c>
      <c r="J97">
        <f>G97</f>
        <v>1.8016900001384784E-2</v>
      </c>
      <c r="P97" s="36">
        <f t="shared" si="14"/>
        <v>1.6832157324694584E-2</v>
      </c>
      <c r="Q97" s="6">
        <f t="shared" si="15"/>
        <v>31285.0245</v>
      </c>
      <c r="R97">
        <f t="shared" si="16"/>
        <v>1.4036152099710585E-6</v>
      </c>
      <c r="S97">
        <v>1</v>
      </c>
      <c r="T97">
        <f t="shared" si="17"/>
        <v>1.4036152099710585E-6</v>
      </c>
    </row>
    <row r="98" spans="1:35">
      <c r="A98" t="s">
        <v>87</v>
      </c>
      <c r="B98" s="14"/>
      <c r="C98" s="25">
        <v>46323.781999999999</v>
      </c>
      <c r="D98" s="25"/>
      <c r="E98">
        <f t="shared" si="12"/>
        <v>17685.076107858971</v>
      </c>
      <c r="F98">
        <f t="shared" si="13"/>
        <v>17685</v>
      </c>
      <c r="G98">
        <f t="shared" si="18"/>
        <v>3.5823250000248663E-2</v>
      </c>
      <c r="I98">
        <f>G98</f>
        <v>3.5823250000248663E-2</v>
      </c>
      <c r="P98" s="36">
        <f t="shared" si="14"/>
        <v>1.6934965052359002E-2</v>
      </c>
      <c r="Q98" s="6">
        <f t="shared" si="15"/>
        <v>31305.281999999999</v>
      </c>
      <c r="R98">
        <f t="shared" si="16"/>
        <v>3.5676730827267515E-4</v>
      </c>
      <c r="S98">
        <v>0.1</v>
      </c>
      <c r="T98">
        <f t="shared" si="17"/>
        <v>3.5676730827267514E-5</v>
      </c>
      <c r="AD98" t="s">
        <v>96</v>
      </c>
      <c r="AI98" t="s">
        <v>97</v>
      </c>
    </row>
    <row r="99" spans="1:35">
      <c r="A99" t="s">
        <v>87</v>
      </c>
      <c r="B99" s="14"/>
      <c r="C99" s="25">
        <v>46654.665999999997</v>
      </c>
      <c r="D99" s="25"/>
      <c r="E99">
        <f t="shared" si="12"/>
        <v>18388.05176776971</v>
      </c>
      <c r="F99">
        <f t="shared" si="13"/>
        <v>18388</v>
      </c>
      <c r="G99">
        <f t="shared" si="18"/>
        <v>2.4366599995119032E-2</v>
      </c>
      <c r="I99">
        <f>G99</f>
        <v>2.4366599995119032E-2</v>
      </c>
      <c r="P99" s="36">
        <f t="shared" si="14"/>
        <v>1.8649899010577467E-2</v>
      </c>
      <c r="Q99" s="6">
        <f t="shared" si="15"/>
        <v>31636.165999999997</v>
      </c>
      <c r="R99">
        <f t="shared" si="16"/>
        <v>3.2680670146658495E-5</v>
      </c>
      <c r="S99">
        <v>0.1</v>
      </c>
      <c r="T99">
        <f t="shared" si="17"/>
        <v>3.2680670146658497E-6</v>
      </c>
    </row>
    <row r="100" spans="1:35">
      <c r="A100" t="s">
        <v>107</v>
      </c>
      <c r="B100" s="14" t="s">
        <v>115</v>
      </c>
      <c r="C100" s="25">
        <v>46676.315499999997</v>
      </c>
      <c r="D100" s="25"/>
      <c r="E100">
        <f t="shared" si="12"/>
        <v>18434.046955053585</v>
      </c>
      <c r="F100">
        <f t="shared" si="13"/>
        <v>18434</v>
      </c>
      <c r="G100">
        <f t="shared" si="18"/>
        <v>2.2101299997302704E-2</v>
      </c>
      <c r="J100">
        <f>G100</f>
        <v>2.2101299997302704E-2</v>
      </c>
      <c r="P100" s="36">
        <f t="shared" si="14"/>
        <v>1.8764357115788811E-2</v>
      </c>
      <c r="Q100" s="6">
        <f t="shared" si="15"/>
        <v>31657.815499999997</v>
      </c>
      <c r="R100">
        <f t="shared" si="16"/>
        <v>1.1135187794486238E-5</v>
      </c>
      <c r="S100">
        <v>1</v>
      </c>
      <c r="T100">
        <f t="shared" si="17"/>
        <v>1.1135187794486238E-5</v>
      </c>
      <c r="AD100" t="s">
        <v>96</v>
      </c>
      <c r="AI100" t="s">
        <v>97</v>
      </c>
    </row>
    <row r="101" spans="1:35">
      <c r="A101" s="140" t="s">
        <v>571</v>
      </c>
      <c r="B101" s="27" t="s">
        <v>115</v>
      </c>
      <c r="C101" s="141">
        <v>46676.550799999997</v>
      </c>
      <c r="D101" s="141" t="s">
        <v>297</v>
      </c>
      <c r="E101" s="39">
        <f t="shared" si="12"/>
        <v>18434.546858865124</v>
      </c>
      <c r="F101">
        <f t="shared" si="13"/>
        <v>18434.5</v>
      </c>
      <c r="G101">
        <f t="shared" si="18"/>
        <v>2.2056024994526524E-2</v>
      </c>
      <c r="J101">
        <f>G101</f>
        <v>2.2056024994526524E-2</v>
      </c>
      <c r="P101" s="36">
        <f t="shared" si="14"/>
        <v>1.8765602739479744E-2</v>
      </c>
      <c r="Q101" s="6">
        <f t="shared" si="15"/>
        <v>31658.050799999997</v>
      </c>
      <c r="R101">
        <f t="shared" si="16"/>
        <v>1.0826878616507136E-5</v>
      </c>
      <c r="S101">
        <v>1</v>
      </c>
      <c r="T101">
        <f t="shared" si="17"/>
        <v>1.0826878616507136E-5</v>
      </c>
    </row>
    <row r="102" spans="1:35">
      <c r="A102" t="s">
        <v>107</v>
      </c>
      <c r="B102" s="14" t="s">
        <v>115</v>
      </c>
      <c r="C102" s="25">
        <v>46679.3773</v>
      </c>
      <c r="D102" s="25"/>
      <c r="E102">
        <f t="shared" si="12"/>
        <v>18440.551865764035</v>
      </c>
      <c r="F102">
        <f t="shared" si="13"/>
        <v>18440.5</v>
      </c>
      <c r="G102">
        <f t="shared" si="18"/>
        <v>2.4412724997091573E-2</v>
      </c>
      <c r="J102">
        <f>G102</f>
        <v>2.4412724997091573E-2</v>
      </c>
      <c r="P102" s="36">
        <f t="shared" si="14"/>
        <v>1.8780552763135089E-2</v>
      </c>
      <c r="Q102" s="6">
        <f t="shared" si="15"/>
        <v>31660.8773</v>
      </c>
      <c r="R102">
        <f t="shared" si="16"/>
        <v>3.1721364072950373E-5</v>
      </c>
      <c r="S102">
        <v>1</v>
      </c>
      <c r="T102">
        <f t="shared" si="17"/>
        <v>3.1721364072950373E-5</v>
      </c>
    </row>
    <row r="103" spans="1:35">
      <c r="A103" t="s">
        <v>107</v>
      </c>
      <c r="B103" s="14" t="s">
        <v>115</v>
      </c>
      <c r="C103" s="25">
        <v>46680.316400000003</v>
      </c>
      <c r="D103" s="25"/>
      <c r="E103">
        <f t="shared" si="12"/>
        <v>18442.547019480215</v>
      </c>
      <c r="F103">
        <f t="shared" si="13"/>
        <v>18442.5</v>
      </c>
      <c r="G103">
        <f t="shared" si="18"/>
        <v>2.2131625002657529E-2</v>
      </c>
      <c r="J103">
        <f>G103</f>
        <v>2.2131625002657529E-2</v>
      </c>
      <c r="P103" s="36">
        <f t="shared" si="14"/>
        <v>1.8785537146143942E-2</v>
      </c>
      <c r="Q103" s="6">
        <f t="shared" si="15"/>
        <v>31661.816400000003</v>
      </c>
      <c r="R103">
        <f t="shared" si="16"/>
        <v>1.1196303943507691E-5</v>
      </c>
      <c r="S103">
        <v>1</v>
      </c>
      <c r="T103">
        <f t="shared" si="17"/>
        <v>1.1196303943507691E-5</v>
      </c>
      <c r="AD103" t="s">
        <v>96</v>
      </c>
      <c r="AE103" t="s">
        <v>92</v>
      </c>
      <c r="AI103" t="s">
        <v>97</v>
      </c>
    </row>
    <row r="104" spans="1:35">
      <c r="A104" t="s">
        <v>107</v>
      </c>
      <c r="B104" s="14"/>
      <c r="C104" s="25">
        <v>46680.551700000004</v>
      </c>
      <c r="D104" s="25"/>
      <c r="E104">
        <f t="shared" si="12"/>
        <v>18443.046923291753</v>
      </c>
      <c r="F104">
        <f t="shared" si="13"/>
        <v>18443</v>
      </c>
      <c r="G104">
        <f t="shared" si="18"/>
        <v>2.2086350007157307E-2</v>
      </c>
      <c r="J104">
        <f>G104</f>
        <v>2.2086350007157307E-2</v>
      </c>
      <c r="P104" s="36">
        <f t="shared" si="14"/>
        <v>1.8786783323286031E-2</v>
      </c>
      <c r="Q104" s="6">
        <f t="shared" si="15"/>
        <v>31662.051700000004</v>
      </c>
      <c r="R104">
        <f t="shared" si="16"/>
        <v>1.0887140301313288E-5</v>
      </c>
      <c r="S104">
        <v>1</v>
      </c>
      <c r="T104">
        <f t="shared" si="17"/>
        <v>1.0887140301313288E-5</v>
      </c>
      <c r="AD104" t="s">
        <v>96</v>
      </c>
      <c r="AE104" t="s">
        <v>98</v>
      </c>
      <c r="AI104" t="s">
        <v>97</v>
      </c>
    </row>
    <row r="105" spans="1:35">
      <c r="A105" t="s">
        <v>87</v>
      </c>
      <c r="B105" s="14"/>
      <c r="C105" s="25">
        <v>46759.608999999997</v>
      </c>
      <c r="D105" s="25"/>
      <c r="E105">
        <f t="shared" si="12"/>
        <v>18611.007168085267</v>
      </c>
      <c r="F105">
        <f t="shared" si="13"/>
        <v>18611</v>
      </c>
      <c r="G105">
        <f t="shared" si="18"/>
        <v>3.3739499922376126E-3</v>
      </c>
      <c r="I105">
        <f t="shared" ref="I105:I113" si="19">G105</f>
        <v>3.3739499922376126E-3</v>
      </c>
      <c r="P105" s="36">
        <f t="shared" si="14"/>
        <v>1.9207342030701759E-2</v>
      </c>
      <c r="Q105" s="6">
        <f t="shared" si="15"/>
        <v>31741.108999999997</v>
      </c>
      <c r="R105">
        <f t="shared" si="16"/>
        <v>2.5069630344369981E-4</v>
      </c>
      <c r="S105">
        <v>0.1</v>
      </c>
      <c r="T105">
        <f t="shared" si="17"/>
        <v>2.5069630344369983E-5</v>
      </c>
      <c r="AD105" t="s">
        <v>96</v>
      </c>
      <c r="AE105" t="s">
        <v>98</v>
      </c>
      <c r="AI105" t="s">
        <v>97</v>
      </c>
    </row>
    <row r="106" spans="1:35">
      <c r="A106" t="s">
        <v>108</v>
      </c>
      <c r="B106" s="14"/>
      <c r="C106" s="25">
        <v>47051.456100000003</v>
      </c>
      <c r="D106" s="25"/>
      <c r="E106">
        <f t="shared" si="12"/>
        <v>19231.047447202844</v>
      </c>
      <c r="F106">
        <f t="shared" si="13"/>
        <v>19231</v>
      </c>
      <c r="G106">
        <f t="shared" si="18"/>
        <v>2.233295000041835E-2</v>
      </c>
      <c r="I106">
        <f t="shared" si="19"/>
        <v>2.233295000041835E-2</v>
      </c>
      <c r="P106" s="36">
        <f t="shared" si="14"/>
        <v>2.0791214997132202E-2</v>
      </c>
      <c r="Q106" s="6">
        <f t="shared" si="15"/>
        <v>32032.956100000003</v>
      </c>
      <c r="R106">
        <f t="shared" si="16"/>
        <v>2.3769468203577389E-6</v>
      </c>
      <c r="S106">
        <v>0.1</v>
      </c>
      <c r="T106">
        <f t="shared" si="17"/>
        <v>2.376946820357739E-7</v>
      </c>
      <c r="AD106" t="s">
        <v>96</v>
      </c>
      <c r="AE106" t="s">
        <v>92</v>
      </c>
      <c r="AI106" t="s">
        <v>97</v>
      </c>
    </row>
    <row r="107" spans="1:35">
      <c r="A107" t="s">
        <v>87</v>
      </c>
      <c r="B107" s="14"/>
      <c r="C107" s="25">
        <v>47105.578999999998</v>
      </c>
      <c r="D107" s="25"/>
      <c r="E107">
        <f t="shared" si="12"/>
        <v>19346.033609555147</v>
      </c>
      <c r="F107">
        <f t="shared" si="13"/>
        <v>19346</v>
      </c>
      <c r="G107">
        <f t="shared" si="18"/>
        <v>1.5819699998246506E-2</v>
      </c>
      <c r="I107">
        <f t="shared" si="19"/>
        <v>1.5819699998246506E-2</v>
      </c>
      <c r="P107" s="36">
        <f t="shared" si="14"/>
        <v>2.109050146944055E-2</v>
      </c>
      <c r="Q107" s="6">
        <f t="shared" si="15"/>
        <v>32087.078999999998</v>
      </c>
      <c r="R107">
        <f t="shared" si="16"/>
        <v>2.7781348148741299E-5</v>
      </c>
      <c r="S107">
        <v>0.1</v>
      </c>
      <c r="T107">
        <f t="shared" si="17"/>
        <v>2.77813481487413E-6</v>
      </c>
    </row>
    <row r="108" spans="1:35">
      <c r="A108" t="s">
        <v>87</v>
      </c>
      <c r="B108" s="14"/>
      <c r="C108" s="25">
        <v>47744.796999999999</v>
      </c>
      <c r="D108" s="25"/>
      <c r="E108">
        <f t="shared" si="12"/>
        <v>20704.076595546689</v>
      </c>
      <c r="F108">
        <f t="shared" si="13"/>
        <v>20704</v>
      </c>
      <c r="G108">
        <f t="shared" si="18"/>
        <v>3.6052799994649831E-2</v>
      </c>
      <c r="I108">
        <f t="shared" si="19"/>
        <v>3.6052799994649831E-2</v>
      </c>
      <c r="P108" s="36">
        <f t="shared" si="14"/>
        <v>2.4754929881736505E-2</v>
      </c>
      <c r="Q108" s="6">
        <f t="shared" si="15"/>
        <v>32726.296999999999</v>
      </c>
      <c r="R108">
        <f>+(P108-U108)^2</f>
        <v>6.1280655344969094E-4</v>
      </c>
      <c r="S108">
        <v>0.1</v>
      </c>
      <c r="T108">
        <f t="shared" si="17"/>
        <v>6.1280655344969097E-5</v>
      </c>
      <c r="AD108" t="s">
        <v>96</v>
      </c>
      <c r="AE108" t="s">
        <v>92</v>
      </c>
      <c r="AI108" t="s">
        <v>97</v>
      </c>
    </row>
    <row r="109" spans="1:35">
      <c r="A109" t="s">
        <v>100</v>
      </c>
      <c r="B109" s="14"/>
      <c r="C109" s="25">
        <v>47758.434500000003</v>
      </c>
      <c r="D109" s="25"/>
      <c r="E109">
        <f t="shared" si="12"/>
        <v>20733.049983688867</v>
      </c>
      <c r="F109">
        <f t="shared" si="13"/>
        <v>20733</v>
      </c>
      <c r="G109">
        <f t="shared" si="18"/>
        <v>2.3526850003690924E-2</v>
      </c>
      <c r="I109">
        <f t="shared" si="19"/>
        <v>2.3526850003690924E-2</v>
      </c>
      <c r="P109" s="36">
        <f t="shared" si="14"/>
        <v>2.4835802503591159E-2</v>
      </c>
      <c r="Q109" s="6">
        <f t="shared" si="15"/>
        <v>32739.934500000003</v>
      </c>
      <c r="R109">
        <f>+(P109-G109)^2</f>
        <v>1.7133566469950732E-6</v>
      </c>
      <c r="S109">
        <v>0.1</v>
      </c>
      <c r="T109">
        <f t="shared" si="17"/>
        <v>1.7133566469950733E-7</v>
      </c>
      <c r="AD109" t="s">
        <v>96</v>
      </c>
      <c r="AE109" t="s">
        <v>98</v>
      </c>
      <c r="AI109" t="s">
        <v>97</v>
      </c>
    </row>
    <row r="110" spans="1:35">
      <c r="A110" t="s">
        <v>100</v>
      </c>
      <c r="B110" s="14"/>
      <c r="C110" s="25">
        <v>47758.4352</v>
      </c>
      <c r="D110" s="25"/>
      <c r="E110">
        <f t="shared" si="12"/>
        <v>20733.051470865517</v>
      </c>
      <c r="F110">
        <f t="shared" si="13"/>
        <v>20733</v>
      </c>
      <c r="G110">
        <f t="shared" si="18"/>
        <v>2.4226850000559352E-2</v>
      </c>
      <c r="I110">
        <f t="shared" si="19"/>
        <v>2.4226850000559352E-2</v>
      </c>
      <c r="P110" s="36">
        <f t="shared" si="14"/>
        <v>2.4835802503591159E-2</v>
      </c>
      <c r="Q110" s="6">
        <f t="shared" si="15"/>
        <v>32739.9352</v>
      </c>
      <c r="R110">
        <f>+(P110-G110)^2</f>
        <v>3.7082315094870239E-7</v>
      </c>
      <c r="S110">
        <v>0.1</v>
      </c>
      <c r="T110">
        <f t="shared" si="17"/>
        <v>3.7082315094870243E-8</v>
      </c>
      <c r="AD110" t="s">
        <v>96</v>
      </c>
      <c r="AE110" t="s">
        <v>92</v>
      </c>
      <c r="AI110" t="s">
        <v>97</v>
      </c>
    </row>
    <row r="111" spans="1:35">
      <c r="A111" t="s">
        <v>100</v>
      </c>
      <c r="B111" s="14"/>
      <c r="C111" s="25">
        <v>47790.443599999999</v>
      </c>
      <c r="D111" s="25"/>
      <c r="E111">
        <f t="shared" si="12"/>
        <v>20801.054535724157</v>
      </c>
      <c r="F111">
        <f t="shared" si="13"/>
        <v>20801</v>
      </c>
      <c r="G111">
        <f t="shared" si="18"/>
        <v>2.5669449998531491E-2</v>
      </c>
      <c r="I111">
        <f t="shared" si="19"/>
        <v>2.5669449998531491E-2</v>
      </c>
      <c r="P111" s="36">
        <f t="shared" si="14"/>
        <v>2.5025864336379267E-2</v>
      </c>
      <c r="Q111" s="6">
        <f t="shared" si="15"/>
        <v>32771.943599999999</v>
      </c>
      <c r="R111">
        <f>+(P111-G111)^2</f>
        <v>4.1420250452791664E-7</v>
      </c>
      <c r="S111">
        <v>0.1</v>
      </c>
      <c r="T111">
        <f t="shared" si="17"/>
        <v>4.1420250452791669E-8</v>
      </c>
    </row>
    <row r="112" spans="1:35">
      <c r="A112" t="s">
        <v>100</v>
      </c>
      <c r="B112" s="14"/>
      <c r="C112" s="25">
        <v>47790.443800000001</v>
      </c>
      <c r="D112" s="25"/>
      <c r="E112">
        <f t="shared" si="12"/>
        <v>20801.05496063178</v>
      </c>
      <c r="F112">
        <f t="shared" si="13"/>
        <v>20801</v>
      </c>
      <c r="G112">
        <f t="shared" si="18"/>
        <v>2.5869450000755023E-2</v>
      </c>
      <c r="I112">
        <f t="shared" si="19"/>
        <v>2.5869450000755023E-2</v>
      </c>
      <c r="P112" s="36">
        <f t="shared" si="14"/>
        <v>2.5025864336379267E-2</v>
      </c>
      <c r="Q112" s="6">
        <f t="shared" si="15"/>
        <v>32771.943800000001</v>
      </c>
      <c r="R112">
        <f>+(P112-G112)^2</f>
        <v>7.1163677314028674E-7</v>
      </c>
      <c r="S112">
        <v>0.1</v>
      </c>
      <c r="T112">
        <f t="shared" si="17"/>
        <v>7.1163677314028671E-8</v>
      </c>
      <c r="AD112" t="s">
        <v>96</v>
      </c>
      <c r="AE112" t="s">
        <v>98</v>
      </c>
      <c r="AI112" t="s">
        <v>97</v>
      </c>
    </row>
    <row r="113" spans="1:35">
      <c r="A113" t="s">
        <v>87</v>
      </c>
      <c r="B113" s="14"/>
      <c r="C113" s="25">
        <v>47803.63</v>
      </c>
      <c r="D113" s="25"/>
      <c r="E113">
        <f t="shared" si="12"/>
        <v>20829.069544735914</v>
      </c>
      <c r="F113">
        <f t="shared" si="13"/>
        <v>20829</v>
      </c>
      <c r="G113">
        <f t="shared" si="18"/>
        <v>3.2734050000726711E-2</v>
      </c>
      <c r="I113">
        <f t="shared" si="19"/>
        <v>3.2734050000726711E-2</v>
      </c>
      <c r="P113" s="36">
        <f t="shared" si="14"/>
        <v>2.5104300111844759E-2</v>
      </c>
      <c r="Q113" s="6">
        <f t="shared" si="15"/>
        <v>32785.129999999997</v>
      </c>
      <c r="R113">
        <f>+(P113-U113)^2</f>
        <v>6.302258841055688E-4</v>
      </c>
      <c r="S113">
        <v>0.1</v>
      </c>
      <c r="T113">
        <f t="shared" si="17"/>
        <v>6.3022588410556886E-5</v>
      </c>
    </row>
    <row r="114" spans="1:35">
      <c r="A114" s="53" t="s">
        <v>131</v>
      </c>
      <c r="B114" s="47"/>
      <c r="C114" s="52">
        <v>47963.661999999997</v>
      </c>
      <c r="D114" s="52">
        <v>1E-3</v>
      </c>
      <c r="E114">
        <f t="shared" si="12"/>
        <v>21169.063623648268</v>
      </c>
      <c r="F114">
        <f t="shared" si="13"/>
        <v>21169</v>
      </c>
      <c r="G114">
        <f t="shared" si="18"/>
        <v>2.9947049995826092E-2</v>
      </c>
      <c r="K114">
        <f>G114</f>
        <v>2.9947049995826092E-2</v>
      </c>
      <c r="P114" s="36">
        <f t="shared" si="14"/>
        <v>2.6064881329178152E-2</v>
      </c>
      <c r="Q114" s="6">
        <f t="shared" si="15"/>
        <v>32945.161999999997</v>
      </c>
      <c r="R114">
        <f t="shared" ref="R114:R128" si="20">+(P114-G114)^2</f>
        <v>1.5071233556303045E-5</v>
      </c>
      <c r="S114">
        <v>1</v>
      </c>
      <c r="T114">
        <f t="shared" si="17"/>
        <v>1.5071233556303045E-5</v>
      </c>
    </row>
    <row r="115" spans="1:35">
      <c r="A115" s="53" t="s">
        <v>131</v>
      </c>
      <c r="B115" s="14"/>
      <c r="C115" s="25">
        <v>47963.896000000001</v>
      </c>
      <c r="D115" s="52">
        <v>1E-3</v>
      </c>
      <c r="E115">
        <f t="shared" si="12"/>
        <v>21169.560765560305</v>
      </c>
      <c r="F115">
        <f t="shared" si="13"/>
        <v>21169.5</v>
      </c>
      <c r="G115">
        <f t="shared" si="18"/>
        <v>2.8601774996786844E-2</v>
      </c>
      <c r="K115">
        <f>G115</f>
        <v>2.8601774996786844E-2</v>
      </c>
      <c r="P115" s="36">
        <f t="shared" si="14"/>
        <v>2.6066305033916437E-2</v>
      </c>
      <c r="Q115" s="6">
        <f t="shared" si="15"/>
        <v>32945.396000000001</v>
      </c>
      <c r="R115">
        <f t="shared" si="20"/>
        <v>6.4286079326180631E-6</v>
      </c>
      <c r="S115">
        <v>1</v>
      </c>
      <c r="T115">
        <f t="shared" si="17"/>
        <v>6.4286079326180631E-6</v>
      </c>
    </row>
    <row r="116" spans="1:35">
      <c r="A116" s="116" t="s">
        <v>1075</v>
      </c>
      <c r="B116" s="49" t="s">
        <v>115</v>
      </c>
      <c r="C116" s="50">
        <v>48265.137999999999</v>
      </c>
      <c r="D116" s="50" t="s">
        <v>259</v>
      </c>
      <c r="E116" s="39">
        <f t="shared" si="12"/>
        <v>21809.56086753813</v>
      </c>
      <c r="F116">
        <f t="shared" si="13"/>
        <v>21809.5</v>
      </c>
      <c r="G116">
        <f t="shared" si="18"/>
        <v>2.8649774998484645E-2</v>
      </c>
      <c r="J116">
        <f>G116</f>
        <v>2.8649774998484645E-2</v>
      </c>
      <c r="P116" s="36">
        <f t="shared" si="14"/>
        <v>2.7915337769093204E-2</v>
      </c>
      <c r="Q116" s="6">
        <f t="shared" si="15"/>
        <v>33246.637999999999</v>
      </c>
      <c r="R116">
        <f t="shared" si="20"/>
        <v>5.393980439161759E-7</v>
      </c>
      <c r="S116">
        <v>1</v>
      </c>
      <c r="T116">
        <f t="shared" si="17"/>
        <v>5.393980439161759E-7</v>
      </c>
    </row>
    <row r="117" spans="1:35">
      <c r="A117" s="116" t="s">
        <v>1075</v>
      </c>
      <c r="B117" s="49" t="s">
        <v>115</v>
      </c>
      <c r="C117" s="50">
        <v>48265.138200000001</v>
      </c>
      <c r="D117" s="50" t="s">
        <v>259</v>
      </c>
      <c r="E117" s="39">
        <f t="shared" si="12"/>
        <v>21809.561292445749</v>
      </c>
      <c r="F117">
        <f t="shared" si="13"/>
        <v>21809.5</v>
      </c>
      <c r="G117">
        <f t="shared" si="18"/>
        <v>2.8849775000708178E-2</v>
      </c>
      <c r="J117">
        <f>G117</f>
        <v>2.8849775000708178E-2</v>
      </c>
      <c r="P117" s="36">
        <f t="shared" si="14"/>
        <v>2.7915337769093204E-2</v>
      </c>
      <c r="Q117" s="6">
        <f t="shared" si="15"/>
        <v>33246.638200000001</v>
      </c>
      <c r="R117">
        <f t="shared" si="20"/>
        <v>8.7317293982825565E-7</v>
      </c>
      <c r="S117">
        <v>1</v>
      </c>
      <c r="T117">
        <f t="shared" si="17"/>
        <v>8.7317293982825565E-7</v>
      </c>
    </row>
    <row r="118" spans="1:35">
      <c r="A118" s="116" t="s">
        <v>1075</v>
      </c>
      <c r="B118" s="49" t="s">
        <v>115</v>
      </c>
      <c r="C118" s="50">
        <v>48272.198700000001</v>
      </c>
      <c r="D118" s="50" t="s">
        <v>259</v>
      </c>
      <c r="E118" s="39">
        <f t="shared" si="12"/>
        <v>21824.561593599024</v>
      </c>
      <c r="F118">
        <f t="shared" si="13"/>
        <v>21824.5</v>
      </c>
      <c r="G118">
        <f t="shared" si="18"/>
        <v>2.8991525003220886E-2</v>
      </c>
      <c r="J118">
        <f>G118</f>
        <v>2.8991525003220886E-2</v>
      </c>
      <c r="P118" s="36">
        <f t="shared" si="14"/>
        <v>2.7959314198244451E-2</v>
      </c>
      <c r="Q118" s="6">
        <f t="shared" si="15"/>
        <v>33253.698700000001</v>
      </c>
      <c r="R118">
        <f t="shared" si="20"/>
        <v>1.0654591459100998E-6</v>
      </c>
      <c r="S118">
        <v>1</v>
      </c>
      <c r="T118">
        <f t="shared" si="17"/>
        <v>1.0654591459100998E-6</v>
      </c>
    </row>
    <row r="119" spans="1:35">
      <c r="A119" s="53" t="s">
        <v>131</v>
      </c>
      <c r="B119" s="14"/>
      <c r="C119" s="25">
        <v>48297.616000000002</v>
      </c>
      <c r="D119" s="52">
        <v>1E-3</v>
      </c>
      <c r="E119">
        <f t="shared" si="12"/>
        <v>21878.561615481769</v>
      </c>
      <c r="F119">
        <f t="shared" si="13"/>
        <v>21878.5</v>
      </c>
      <c r="G119">
        <f t="shared" si="18"/>
        <v>2.9001825001614634E-2</v>
      </c>
      <c r="K119">
        <f>G119</f>
        <v>2.9001825001614634E-2</v>
      </c>
      <c r="P119" s="36">
        <f t="shared" si="14"/>
        <v>2.8117871950129492E-2</v>
      </c>
      <c r="Q119" s="6">
        <f t="shared" si="15"/>
        <v>33279.116000000002</v>
      </c>
      <c r="R119">
        <f t="shared" si="20"/>
        <v>7.8137299722989473E-7</v>
      </c>
      <c r="S119">
        <v>1</v>
      </c>
      <c r="T119">
        <f t="shared" si="17"/>
        <v>7.8137299722989473E-7</v>
      </c>
      <c r="AD119" t="s">
        <v>96</v>
      </c>
      <c r="AE119" t="s">
        <v>92</v>
      </c>
      <c r="AI119" t="s">
        <v>97</v>
      </c>
    </row>
    <row r="120" spans="1:35">
      <c r="A120" s="53" t="s">
        <v>131</v>
      </c>
      <c r="B120" s="14"/>
      <c r="C120" s="25">
        <v>48302.792999999998</v>
      </c>
      <c r="D120" s="52">
        <v>1E-3</v>
      </c>
      <c r="E120">
        <f t="shared" si="12"/>
        <v>21889.560349150834</v>
      </c>
      <c r="F120">
        <f t="shared" si="13"/>
        <v>21889.5</v>
      </c>
      <c r="G120">
        <f t="shared" si="18"/>
        <v>2.8405774995917454E-2</v>
      </c>
      <c r="K120">
        <f>G120</f>
        <v>2.8405774995917454E-2</v>
      </c>
      <c r="P120" s="36">
        <f t="shared" si="14"/>
        <v>2.8150217306448132E-2</v>
      </c>
      <c r="Q120" s="6">
        <f t="shared" si="15"/>
        <v>33284.292999999998</v>
      </c>
      <c r="R120">
        <f t="shared" si="20"/>
        <v>6.5309732646898373E-8</v>
      </c>
      <c r="S120">
        <v>1</v>
      </c>
      <c r="T120">
        <f t="shared" si="17"/>
        <v>6.5309732646898373E-8</v>
      </c>
      <c r="AD120" t="s">
        <v>96</v>
      </c>
      <c r="AE120" t="s">
        <v>98</v>
      </c>
      <c r="AI120" t="s">
        <v>97</v>
      </c>
    </row>
    <row r="121" spans="1:35">
      <c r="A121" s="116" t="s">
        <v>1075</v>
      </c>
      <c r="B121" s="49" t="s">
        <v>114</v>
      </c>
      <c r="C121" s="50">
        <v>48308.207799999996</v>
      </c>
      <c r="D121" s="50" t="s">
        <v>259</v>
      </c>
      <c r="E121" s="39">
        <f t="shared" si="12"/>
        <v>21901.064297976656</v>
      </c>
      <c r="F121">
        <f t="shared" si="13"/>
        <v>21901</v>
      </c>
      <c r="G121">
        <f t="shared" si="18"/>
        <v>3.0264449997048359E-2</v>
      </c>
      <c r="J121">
        <f>G121</f>
        <v>3.0264449997048359E-2</v>
      </c>
      <c r="P121" s="36">
        <f t="shared" si="14"/>
        <v>2.8184049753940003E-2</v>
      </c>
      <c r="Q121" s="6">
        <f t="shared" si="15"/>
        <v>33289.707799999996</v>
      </c>
      <c r="R121">
        <f t="shared" si="20"/>
        <v>4.3280651715253071E-6</v>
      </c>
      <c r="S121">
        <v>1</v>
      </c>
      <c r="T121">
        <f t="shared" si="17"/>
        <v>4.3280651715253071E-6</v>
      </c>
    </row>
    <row r="122" spans="1:35">
      <c r="A122" s="116" t="s">
        <v>1075</v>
      </c>
      <c r="B122" s="49" t="s">
        <v>114</v>
      </c>
      <c r="C122" s="50">
        <v>48336.449099999998</v>
      </c>
      <c r="D122" s="50" t="s">
        <v>259</v>
      </c>
      <c r="E122" s="39">
        <f t="shared" si="12"/>
        <v>21961.064015413096</v>
      </c>
      <c r="F122">
        <f t="shared" si="13"/>
        <v>21961</v>
      </c>
      <c r="G122">
        <f t="shared" si="18"/>
        <v>3.013144999567885E-2</v>
      </c>
      <c r="J122">
        <f>G122</f>
        <v>3.013144999567885E-2</v>
      </c>
      <c r="P122" s="36">
        <f t="shared" si="14"/>
        <v>2.8360846201341227E-2</v>
      </c>
      <c r="Q122" s="6">
        <f t="shared" si="15"/>
        <v>33317.949099999998</v>
      </c>
      <c r="R122">
        <f t="shared" si="20"/>
        <v>3.1350377965227857E-6</v>
      </c>
      <c r="S122">
        <v>1</v>
      </c>
      <c r="T122">
        <f t="shared" si="17"/>
        <v>3.1350377965227857E-6</v>
      </c>
    </row>
    <row r="123" spans="1:35">
      <c r="A123" s="116" t="s">
        <v>1076</v>
      </c>
      <c r="B123" s="49" t="s">
        <v>114</v>
      </c>
      <c r="C123" s="50">
        <v>48500.247000000003</v>
      </c>
      <c r="D123" s="50" t="s">
        <v>98</v>
      </c>
      <c r="E123" s="39">
        <f t="shared" si="12"/>
        <v>22309.058892301964</v>
      </c>
      <c r="F123">
        <f t="shared" si="13"/>
        <v>22309</v>
      </c>
      <c r="G123">
        <f t="shared" si="18"/>
        <v>2.7720049998606555E-2</v>
      </c>
      <c r="K123">
        <f>G123</f>
        <v>2.7720049998606555E-2</v>
      </c>
      <c r="P123" s="36">
        <f t="shared" si="14"/>
        <v>2.9395510444321891E-2</v>
      </c>
      <c r="Q123" s="6">
        <f t="shared" si="15"/>
        <v>33481.747000000003</v>
      </c>
      <c r="R123">
        <f t="shared" si="20"/>
        <v>2.8071677051566334E-6</v>
      </c>
      <c r="S123">
        <v>1</v>
      </c>
      <c r="T123">
        <f t="shared" si="17"/>
        <v>2.8071677051566334E-6</v>
      </c>
    </row>
    <row r="124" spans="1:35">
      <c r="A124" t="s">
        <v>109</v>
      </c>
      <c r="B124" s="14" t="s">
        <v>115</v>
      </c>
      <c r="C124" s="25">
        <v>48502.364999999998</v>
      </c>
      <c r="D124" s="25"/>
      <c r="E124">
        <f t="shared" si="12"/>
        <v>22313.558663967226</v>
      </c>
      <c r="F124">
        <f t="shared" si="13"/>
        <v>22313.5</v>
      </c>
      <c r="G124">
        <f t="shared" si="18"/>
        <v>2.7612575002422091E-2</v>
      </c>
      <c r="I124">
        <f>G124</f>
        <v>2.7612575002422091E-2</v>
      </c>
      <c r="P124" s="36">
        <f t="shared" si="14"/>
        <v>2.9408993007077815E-2</v>
      </c>
      <c r="Q124" s="6">
        <f t="shared" si="15"/>
        <v>33483.864999999998</v>
      </c>
      <c r="R124">
        <f t="shared" si="20"/>
        <v>3.2271176474512553E-6</v>
      </c>
      <c r="S124">
        <v>0.1</v>
      </c>
      <c r="T124">
        <f t="shared" si="17"/>
        <v>3.2271176474512557E-7</v>
      </c>
    </row>
    <row r="125" spans="1:35">
      <c r="A125" t="s">
        <v>109</v>
      </c>
      <c r="B125" s="14" t="s">
        <v>115</v>
      </c>
      <c r="C125" s="25">
        <v>48502.366999999998</v>
      </c>
      <c r="D125" s="25"/>
      <c r="E125">
        <f t="shared" si="12"/>
        <v>22313.562913043395</v>
      </c>
      <c r="F125">
        <f t="shared" si="13"/>
        <v>22313.5</v>
      </c>
      <c r="G125">
        <f t="shared" si="18"/>
        <v>2.9612575002829544E-2</v>
      </c>
      <c r="I125">
        <f>G125</f>
        <v>2.9612575002829544E-2</v>
      </c>
      <c r="P125" s="36">
        <f t="shared" si="14"/>
        <v>2.9408993007077815E-2</v>
      </c>
      <c r="Q125" s="6">
        <f t="shared" si="15"/>
        <v>33483.866999999998</v>
      </c>
      <c r="R125">
        <f t="shared" si="20"/>
        <v>4.1445628994256961E-8</v>
      </c>
      <c r="S125">
        <v>0.1</v>
      </c>
      <c r="T125">
        <f t="shared" si="17"/>
        <v>4.1445628994256965E-9</v>
      </c>
    </row>
    <row r="126" spans="1:35">
      <c r="A126" t="s">
        <v>109</v>
      </c>
      <c r="B126" s="14"/>
      <c r="C126" s="25">
        <v>48559.318899999998</v>
      </c>
      <c r="D126" s="25"/>
      <c r="E126">
        <f t="shared" si="12"/>
        <v>22434.559393639829</v>
      </c>
      <c r="F126">
        <f t="shared" si="13"/>
        <v>22434.5</v>
      </c>
      <c r="G126">
        <f t="shared" si="18"/>
        <v>2.7956024998275097E-2</v>
      </c>
      <c r="I126">
        <f>G126</f>
        <v>2.7956024998275097E-2</v>
      </c>
      <c r="P126" s="36">
        <f t="shared" si="14"/>
        <v>2.9772512895721543E-2</v>
      </c>
      <c r="Q126" s="6">
        <f t="shared" si="15"/>
        <v>33540.818899999998</v>
      </c>
      <c r="R126">
        <f t="shared" si="20"/>
        <v>3.2996282815694087E-6</v>
      </c>
      <c r="S126">
        <v>0.1</v>
      </c>
      <c r="T126">
        <f t="shared" si="17"/>
        <v>3.2996282815694087E-7</v>
      </c>
    </row>
    <row r="127" spans="1:35">
      <c r="A127" t="s">
        <v>109</v>
      </c>
      <c r="B127" s="14"/>
      <c r="C127" s="25">
        <v>48559.320800000001</v>
      </c>
      <c r="D127" s="25"/>
      <c r="E127">
        <f t="shared" si="12"/>
        <v>22434.563430262198</v>
      </c>
      <c r="F127">
        <f t="shared" si="13"/>
        <v>22434.5</v>
      </c>
      <c r="G127">
        <f t="shared" si="18"/>
        <v>2.9856025001208764E-2</v>
      </c>
      <c r="I127">
        <f>G127</f>
        <v>2.9856025001208764E-2</v>
      </c>
      <c r="P127" s="36">
        <f t="shared" si="14"/>
        <v>2.9772512895721543E-2</v>
      </c>
      <c r="Q127" s="6">
        <f t="shared" si="15"/>
        <v>33540.820800000001</v>
      </c>
      <c r="R127">
        <f t="shared" si="20"/>
        <v>6.9742717629086472E-9</v>
      </c>
      <c r="S127">
        <v>0.1</v>
      </c>
      <c r="T127">
        <f t="shared" si="17"/>
        <v>6.9742717629086474E-10</v>
      </c>
    </row>
    <row r="128" spans="1:35">
      <c r="A128" s="38" t="s">
        <v>70</v>
      </c>
      <c r="B128" s="14"/>
      <c r="C128" s="25">
        <v>48841.5026</v>
      </c>
      <c r="D128" s="25" t="s">
        <v>209</v>
      </c>
      <c r="E128">
        <f t="shared" si="12"/>
        <v>23034.069411421155</v>
      </c>
      <c r="F128">
        <f t="shared" si="13"/>
        <v>23034</v>
      </c>
      <c r="G128">
        <f t="shared" si="18"/>
        <v>3.2671300003130455E-2</v>
      </c>
      <c r="J128">
        <f>G128</f>
        <v>3.2671300003130455E-2</v>
      </c>
      <c r="P128" s="36">
        <f t="shared" si="14"/>
        <v>3.1601713125579939E-2</v>
      </c>
      <c r="Q128" s="6">
        <f t="shared" si="15"/>
        <v>33823.0026</v>
      </c>
      <c r="R128">
        <f t="shared" si="20"/>
        <v>1.144016088628262E-6</v>
      </c>
      <c r="S128">
        <v>1</v>
      </c>
      <c r="T128">
        <f t="shared" si="17"/>
        <v>1.144016088628262E-6</v>
      </c>
    </row>
    <row r="129" spans="1:20">
      <c r="A129" t="s">
        <v>87</v>
      </c>
      <c r="B129" s="14"/>
      <c r="C129" s="25">
        <v>48885.758000000002</v>
      </c>
      <c r="D129" s="25"/>
      <c r="E129">
        <f t="shared" si="12"/>
        <v>23128.091694213963</v>
      </c>
      <c r="F129">
        <f t="shared" si="13"/>
        <v>23128</v>
      </c>
      <c r="G129">
        <f t="shared" si="18"/>
        <v>4.3159599998034537E-2</v>
      </c>
      <c r="P129" s="36">
        <f t="shared" si="14"/>
        <v>3.189277141935546E-2</v>
      </c>
      <c r="Q129" s="6">
        <f t="shared" si="15"/>
        <v>33867.258000000002</v>
      </c>
      <c r="R129">
        <f>+(P129-U129)^2</f>
        <v>1.0171488688072564E-3</v>
      </c>
      <c r="S129">
        <v>0.1</v>
      </c>
      <c r="T129">
        <f t="shared" si="17"/>
        <v>1.0171488688072565E-4</v>
      </c>
    </row>
    <row r="130" spans="1:20">
      <c r="A130" t="s">
        <v>87</v>
      </c>
      <c r="B130" s="14"/>
      <c r="C130" s="25">
        <v>49282.567000000003</v>
      </c>
      <c r="D130" s="25"/>
      <c r="E130">
        <f t="shared" si="12"/>
        <v>23971.127527416906</v>
      </c>
      <c r="F130">
        <f t="shared" si="13"/>
        <v>23971</v>
      </c>
      <c r="G130">
        <f t="shared" si="18"/>
        <v>6.0025949998816941E-2</v>
      </c>
      <c r="P130" s="36">
        <f t="shared" si="14"/>
        <v>3.455443827290039E-2</v>
      </c>
      <c r="Q130" s="6">
        <f t="shared" si="15"/>
        <v>34264.067000000003</v>
      </c>
      <c r="R130">
        <f>+(P130-U130)^2</f>
        <v>1.1940092043556832E-3</v>
      </c>
      <c r="S130">
        <v>0.1</v>
      </c>
      <c r="T130">
        <f t="shared" si="17"/>
        <v>1.1940092043556833E-4</v>
      </c>
    </row>
    <row r="131" spans="1:20">
      <c r="A131" t="s">
        <v>87</v>
      </c>
      <c r="B131" s="14"/>
      <c r="C131" s="25">
        <v>49586.62</v>
      </c>
      <c r="D131" s="25"/>
      <c r="E131">
        <f t="shared" si="12"/>
        <v>24617.099705953311</v>
      </c>
      <c r="F131">
        <f t="shared" si="13"/>
        <v>24617</v>
      </c>
      <c r="G131">
        <f t="shared" si="18"/>
        <v>4.6930650001741014E-2</v>
      </c>
      <c r="P131" s="36">
        <f t="shared" si="14"/>
        <v>3.6656733061117844E-2</v>
      </c>
      <c r="Q131" s="6">
        <f t="shared" si="15"/>
        <v>34568.120000000003</v>
      </c>
      <c r="R131">
        <f>+(P131-U131)^2</f>
        <v>1.34371607871405E-3</v>
      </c>
      <c r="S131">
        <v>0.1</v>
      </c>
      <c r="T131">
        <f t="shared" si="17"/>
        <v>1.34371607871405E-4</v>
      </c>
    </row>
    <row r="132" spans="1:20">
      <c r="A132" t="s">
        <v>87</v>
      </c>
      <c r="B132" s="14"/>
      <c r="C132" s="25">
        <v>49635.576000000001</v>
      </c>
      <c r="D132" s="25"/>
      <c r="E132">
        <f t="shared" si="12"/>
        <v>24721.108592471213</v>
      </c>
      <c r="F132">
        <f t="shared" si="13"/>
        <v>24721</v>
      </c>
      <c r="G132">
        <f t="shared" si="18"/>
        <v>5.1113449997501448E-2</v>
      </c>
      <c r="P132" s="36">
        <f t="shared" si="14"/>
        <v>3.7000261724287213E-2</v>
      </c>
      <c r="Q132" s="6">
        <f t="shared" si="15"/>
        <v>34617.076000000001</v>
      </c>
      <c r="R132">
        <f>+(P132-U132)^2</f>
        <v>1.3690193676657533E-3</v>
      </c>
      <c r="S132">
        <v>0.1</v>
      </c>
      <c r="T132">
        <f t="shared" si="17"/>
        <v>1.3690193676657534E-4</v>
      </c>
    </row>
    <row r="133" spans="1:20">
      <c r="A133" t="s">
        <v>110</v>
      </c>
      <c r="B133" s="14"/>
      <c r="C133" s="25">
        <v>49637.443599999999</v>
      </c>
      <c r="D133" s="25"/>
      <c r="E133">
        <f t="shared" si="12"/>
        <v>24725.076379799848</v>
      </c>
      <c r="F133">
        <f t="shared" si="13"/>
        <v>24725</v>
      </c>
      <c r="G133">
        <f t="shared" si="18"/>
        <v>3.5951249999925494E-2</v>
      </c>
      <c r="I133">
        <f>G133</f>
        <v>3.5951249999925494E-2</v>
      </c>
      <c r="P133" s="36">
        <f t="shared" si="14"/>
        <v>3.7013502493519278E-2</v>
      </c>
      <c r="Q133" s="6">
        <f t="shared" si="15"/>
        <v>34618.943599999999</v>
      </c>
      <c r="R133">
        <f t="shared" ref="R133:R164" si="21">+(P133-G133)^2</f>
        <v>1.1283803601462112E-6</v>
      </c>
      <c r="S133">
        <v>0.1</v>
      </c>
      <c r="T133">
        <f t="shared" si="17"/>
        <v>1.1283803601462113E-7</v>
      </c>
    </row>
    <row r="134" spans="1:20">
      <c r="A134" s="38" t="s">
        <v>71</v>
      </c>
      <c r="B134" s="14"/>
      <c r="C134" s="25">
        <v>49637.443800000001</v>
      </c>
      <c r="D134" s="25">
        <v>2.9999999999999997E-4</v>
      </c>
      <c r="E134">
        <f t="shared" si="12"/>
        <v>24725.076804707467</v>
      </c>
      <c r="F134">
        <f t="shared" si="13"/>
        <v>24725</v>
      </c>
      <c r="G134">
        <f t="shared" si="18"/>
        <v>3.6151250002149027E-2</v>
      </c>
      <c r="J134">
        <f>G134</f>
        <v>3.6151250002149027E-2</v>
      </c>
      <c r="P134" s="36">
        <f t="shared" si="14"/>
        <v>3.7013502493519278E-2</v>
      </c>
      <c r="Q134" s="6">
        <f t="shared" si="15"/>
        <v>34618.943800000001</v>
      </c>
      <c r="R134">
        <f t="shared" si="21"/>
        <v>7.4347935887420464E-7</v>
      </c>
      <c r="S134">
        <v>1</v>
      </c>
      <c r="T134">
        <f t="shared" si="17"/>
        <v>7.4347935887420464E-7</v>
      </c>
    </row>
    <row r="135" spans="1:20">
      <c r="A135" t="s">
        <v>110</v>
      </c>
      <c r="B135" s="14"/>
      <c r="C135" s="25">
        <v>49637.444100000001</v>
      </c>
      <c r="D135" s="25"/>
      <c r="E135">
        <f t="shared" si="12"/>
        <v>24725.077442068894</v>
      </c>
      <c r="F135">
        <f t="shared" si="13"/>
        <v>24725</v>
      </c>
      <c r="G135">
        <f t="shared" si="18"/>
        <v>3.6451250001846347E-2</v>
      </c>
      <c r="I135">
        <f>G135</f>
        <v>3.6451250001846347E-2</v>
      </c>
      <c r="P135" s="36">
        <f t="shared" si="14"/>
        <v>3.7013502493519278E-2</v>
      </c>
      <c r="Q135" s="6">
        <f t="shared" si="15"/>
        <v>34618.944100000001</v>
      </c>
      <c r="R135">
        <f t="shared" si="21"/>
        <v>3.1612786439241903E-7</v>
      </c>
      <c r="S135">
        <v>0.1</v>
      </c>
      <c r="T135">
        <f t="shared" si="17"/>
        <v>3.1612786439241903E-8</v>
      </c>
    </row>
    <row r="136" spans="1:20">
      <c r="A136" s="38" t="s">
        <v>72</v>
      </c>
      <c r="B136" s="14"/>
      <c r="C136" s="25">
        <v>49918.447200000002</v>
      </c>
      <c r="D136" s="25">
        <v>4.0000000000000002E-4</v>
      </c>
      <c r="E136">
        <f t="shared" si="12"/>
        <v>25322.079230186377</v>
      </c>
      <c r="F136">
        <f t="shared" si="13"/>
        <v>25322</v>
      </c>
      <c r="G136">
        <f t="shared" si="18"/>
        <v>3.7292900000466034E-2</v>
      </c>
      <c r="J136">
        <f>G136</f>
        <v>3.7292900000466034E-2</v>
      </c>
      <c r="P136" s="36">
        <f t="shared" si="14"/>
        <v>3.9013049255900135E-2</v>
      </c>
      <c r="Q136" s="6">
        <f t="shared" si="15"/>
        <v>34899.947200000002</v>
      </c>
      <c r="R136">
        <f t="shared" si="21"/>
        <v>2.9589134609704942E-6</v>
      </c>
      <c r="S136">
        <v>1</v>
      </c>
      <c r="T136">
        <f t="shared" si="17"/>
        <v>2.9589134609704942E-6</v>
      </c>
    </row>
    <row r="137" spans="1:20">
      <c r="A137" s="140" t="s">
        <v>651</v>
      </c>
      <c r="B137" s="27" t="s">
        <v>114</v>
      </c>
      <c r="C137" s="141">
        <v>49988.584000000003</v>
      </c>
      <c r="D137" s="141" t="s">
        <v>297</v>
      </c>
      <c r="E137" s="39">
        <f t="shared" si="12"/>
        <v>25471.087532987443</v>
      </c>
      <c r="F137">
        <f t="shared" si="13"/>
        <v>25471</v>
      </c>
      <c r="G137">
        <f t="shared" si="18"/>
        <v>4.1200949999620207E-2</v>
      </c>
      <c r="I137">
        <f>G137</f>
        <v>4.1200949999620207E-2</v>
      </c>
      <c r="O137">
        <f t="shared" ref="O137:O168" ca="1" si="22">+C$11+C$12*F137</f>
        <v>4.0743958684094639E-3</v>
      </c>
      <c r="P137" s="36">
        <f t="shared" si="14"/>
        <v>3.9519336063522335E-2</v>
      </c>
      <c r="Q137" s="6">
        <f t="shared" si="15"/>
        <v>34970.084000000003</v>
      </c>
      <c r="R137">
        <f t="shared" si="21"/>
        <v>2.8278254300785754E-6</v>
      </c>
      <c r="S137">
        <v>0.1</v>
      </c>
      <c r="T137">
        <f t="shared" si="17"/>
        <v>2.8278254300785756E-7</v>
      </c>
    </row>
    <row r="138" spans="1:20">
      <c r="A138" s="140" t="s">
        <v>651</v>
      </c>
      <c r="B138" s="27" t="s">
        <v>114</v>
      </c>
      <c r="C138" s="141">
        <v>50003.645600000003</v>
      </c>
      <c r="D138" s="141" t="s">
        <v>297</v>
      </c>
      <c r="E138" s="39">
        <f t="shared" si="12"/>
        <v>25503.086475817294</v>
      </c>
      <c r="F138">
        <f t="shared" si="13"/>
        <v>25503</v>
      </c>
      <c r="G138">
        <f t="shared" si="18"/>
        <v>4.0703350001422223E-2</v>
      </c>
      <c r="J138">
        <f>G138</f>
        <v>4.0703350001422223E-2</v>
      </c>
      <c r="O138">
        <f t="shared" ca="1" si="22"/>
        <v>4.2915313856278781E-3</v>
      </c>
      <c r="P138" s="36">
        <f t="shared" si="14"/>
        <v>3.9628445928856379E-2</v>
      </c>
      <c r="Q138" s="6">
        <f t="shared" si="15"/>
        <v>34985.145600000003</v>
      </c>
      <c r="R138">
        <f t="shared" si="21"/>
        <v>1.1554187652186368E-6</v>
      </c>
      <c r="S138">
        <v>1</v>
      </c>
      <c r="T138">
        <f t="shared" si="17"/>
        <v>1.1554187652186368E-6</v>
      </c>
    </row>
    <row r="139" spans="1:20">
      <c r="A139" s="140" t="s">
        <v>651</v>
      </c>
      <c r="B139" s="27" t="s">
        <v>114</v>
      </c>
      <c r="C139" s="141">
        <v>50313.824000000001</v>
      </c>
      <c r="D139" s="141" t="s">
        <v>297</v>
      </c>
      <c r="E139" s="39">
        <f t="shared" si="12"/>
        <v>26162.072299943138</v>
      </c>
      <c r="F139">
        <f t="shared" si="13"/>
        <v>26162</v>
      </c>
      <c r="G139">
        <f t="shared" si="18"/>
        <v>3.4030900002107956E-2</v>
      </c>
      <c r="I139">
        <f>G139</f>
        <v>3.4030900002107956E-2</v>
      </c>
      <c r="O139">
        <f t="shared" ca="1" si="22"/>
        <v>8.7631659433447251E-3</v>
      </c>
      <c r="P139" s="36">
        <f t="shared" si="14"/>
        <v>4.1905077159011463E-2</v>
      </c>
      <c r="Q139" s="6">
        <f t="shared" si="15"/>
        <v>35295.324000000001</v>
      </c>
      <c r="R139">
        <f t="shared" si="21"/>
        <v>6.2002665898300998E-5</v>
      </c>
      <c r="S139">
        <v>0.1</v>
      </c>
      <c r="T139">
        <f t="shared" si="17"/>
        <v>6.2002665898301003E-6</v>
      </c>
    </row>
    <row r="140" spans="1:20">
      <c r="A140" s="140" t="s">
        <v>651</v>
      </c>
      <c r="B140" s="27" t="s">
        <v>114</v>
      </c>
      <c r="C140" s="141">
        <v>50341.612999999998</v>
      </c>
      <c r="D140" s="141" t="s">
        <v>297</v>
      </c>
      <c r="E140" s="39">
        <f t="shared" si="12"/>
        <v>26221.111088803456</v>
      </c>
      <c r="F140">
        <f t="shared" si="13"/>
        <v>26221</v>
      </c>
      <c r="G140">
        <f t="shared" si="18"/>
        <v>5.2288449995103292E-2</v>
      </c>
      <c r="I140">
        <f>G140</f>
        <v>5.2288449995103292E-2</v>
      </c>
      <c r="O140">
        <f t="shared" ca="1" si="22"/>
        <v>9.1635095532161814E-3</v>
      </c>
      <c r="P140" s="36">
        <f t="shared" si="14"/>
        <v>4.2111661290605749E-2</v>
      </c>
      <c r="Q140" s="6">
        <f t="shared" si="15"/>
        <v>35323.112999999998</v>
      </c>
      <c r="R140">
        <f t="shared" si="21"/>
        <v>1.0356702833598878E-4</v>
      </c>
      <c r="S140">
        <v>0.1</v>
      </c>
      <c r="T140">
        <f t="shared" si="17"/>
        <v>1.0356702833598878E-5</v>
      </c>
    </row>
    <row r="141" spans="1:20">
      <c r="A141" s="140" t="s">
        <v>651</v>
      </c>
      <c r="B141" s="27" t="s">
        <v>114</v>
      </c>
      <c r="C141" s="141">
        <v>50397.606</v>
      </c>
      <c r="D141" s="141" t="s">
        <v>297</v>
      </c>
      <c r="E141" s="39">
        <f t="shared" si="12"/>
        <v>26340.070349829628</v>
      </c>
      <c r="F141">
        <f t="shared" si="13"/>
        <v>26340</v>
      </c>
      <c r="G141">
        <f t="shared" si="18"/>
        <v>3.3112999997683801E-2</v>
      </c>
      <c r="I141">
        <f>G141</f>
        <v>3.3112999997683801E-2</v>
      </c>
      <c r="O141">
        <f t="shared" ca="1" si="22"/>
        <v>9.9709822578721852E-3</v>
      </c>
      <c r="P141" s="36">
        <f t="shared" si="14"/>
        <v>4.2529710180025902E-2</v>
      </c>
      <c r="Q141" s="6">
        <f t="shared" si="15"/>
        <v>35379.106</v>
      </c>
      <c r="R141">
        <f t="shared" si="21"/>
        <v>8.8674430658225415E-5</v>
      </c>
      <c r="S141">
        <v>0.1</v>
      </c>
      <c r="T141">
        <f t="shared" si="17"/>
        <v>8.8674430658225425E-6</v>
      </c>
    </row>
    <row r="142" spans="1:20">
      <c r="A142" s="140" t="s">
        <v>651</v>
      </c>
      <c r="B142" s="27" t="s">
        <v>114</v>
      </c>
      <c r="C142" s="141">
        <v>50692.74</v>
      </c>
      <c r="D142" s="141" t="s">
        <v>297</v>
      </c>
      <c r="E142" s="39">
        <f t="shared" si="12"/>
        <v>26967.093773180699</v>
      </c>
      <c r="F142">
        <f t="shared" si="13"/>
        <v>26967</v>
      </c>
      <c r="G142">
        <f t="shared" si="18"/>
        <v>4.4138149998616427E-2</v>
      </c>
      <c r="I142">
        <f>G142</f>
        <v>4.4138149998616427E-2</v>
      </c>
      <c r="O142">
        <f t="shared" ca="1" si="22"/>
        <v>1.4225481298370618E-2</v>
      </c>
      <c r="P142" s="36">
        <f t="shared" si="14"/>
        <v>4.4762826705680638E-2</v>
      </c>
      <c r="Q142" s="6">
        <f t="shared" si="15"/>
        <v>35674.239999999998</v>
      </c>
      <c r="R142">
        <f t="shared" si="21"/>
        <v>3.9022098834858529E-7</v>
      </c>
      <c r="S142">
        <v>0.1</v>
      </c>
      <c r="T142">
        <f t="shared" si="17"/>
        <v>3.9022098834858531E-8</v>
      </c>
    </row>
    <row r="143" spans="1:20">
      <c r="A143" s="116" t="s">
        <v>1083</v>
      </c>
      <c r="B143" s="49" t="s">
        <v>114</v>
      </c>
      <c r="C143" s="50">
        <v>51000.099000000002</v>
      </c>
      <c r="D143" s="50" t="s">
        <v>259</v>
      </c>
      <c r="E143" s="39">
        <f t="shared" si="12"/>
        <v>27620.08967462806</v>
      </c>
      <c r="F143">
        <f t="shared" si="13"/>
        <v>27620</v>
      </c>
      <c r="G143">
        <f t="shared" si="18"/>
        <v>4.2209000006550923E-2</v>
      </c>
      <c r="J143">
        <f>G143</f>
        <v>4.2209000006550923E-2</v>
      </c>
      <c r="O143">
        <f t="shared" ca="1" si="22"/>
        <v>1.8656402946609002E-2</v>
      </c>
      <c r="P143" s="36">
        <f t="shared" si="14"/>
        <v>4.7142967685323042E-2</v>
      </c>
      <c r="Q143" s="6">
        <f t="shared" si="15"/>
        <v>35981.599000000002</v>
      </c>
      <c r="R143">
        <f t="shared" si="21"/>
        <v>2.4344037055167934E-5</v>
      </c>
      <c r="S143">
        <v>1</v>
      </c>
      <c r="T143">
        <f t="shared" si="17"/>
        <v>2.4344037055167934E-5</v>
      </c>
    </row>
    <row r="144" spans="1:20">
      <c r="A144" s="140" t="s">
        <v>651</v>
      </c>
      <c r="B144" s="27" t="s">
        <v>114</v>
      </c>
      <c r="C144" s="141">
        <v>51095.66</v>
      </c>
      <c r="D144" s="141" t="s">
        <v>297</v>
      </c>
      <c r="E144" s="39">
        <f t="shared" si="12"/>
        <v>27823.112658624661</v>
      </c>
      <c r="F144">
        <f t="shared" si="13"/>
        <v>27823</v>
      </c>
      <c r="G144">
        <f t="shared" si="18"/>
        <v>5.3027350004413165E-2</v>
      </c>
      <c r="I144">
        <f>G144</f>
        <v>5.3027350004413165E-2</v>
      </c>
      <c r="O144">
        <f t="shared" ca="1" si="22"/>
        <v>2.0033856383963378E-2</v>
      </c>
      <c r="P144" s="36">
        <f t="shared" si="14"/>
        <v>4.7894203365280066E-2</v>
      </c>
      <c r="Q144" s="6">
        <f t="shared" si="15"/>
        <v>36077.160000000003</v>
      </c>
      <c r="R144">
        <f t="shared" si="21"/>
        <v>2.6349194418843429E-5</v>
      </c>
      <c r="S144">
        <v>0.1</v>
      </c>
      <c r="T144">
        <f t="shared" si="17"/>
        <v>2.6349194418843431E-6</v>
      </c>
    </row>
    <row r="145" spans="1:24">
      <c r="A145" s="140" t="s">
        <v>651</v>
      </c>
      <c r="B145" s="27" t="s">
        <v>114</v>
      </c>
      <c r="C145" s="141">
        <v>51160.597999999998</v>
      </c>
      <c r="D145" s="141" t="s">
        <v>297</v>
      </c>
      <c r="E145" s="39">
        <f t="shared" si="12"/>
        <v>27961.075912826374</v>
      </c>
      <c r="F145">
        <f t="shared" si="13"/>
        <v>27961</v>
      </c>
      <c r="G145">
        <f t="shared" si="18"/>
        <v>3.5731449999730103E-2</v>
      </c>
      <c r="I145">
        <f>G145</f>
        <v>3.5731449999730103E-2</v>
      </c>
      <c r="O145">
        <f t="shared" ca="1" si="22"/>
        <v>2.0970253301967806E-2</v>
      </c>
      <c r="P145" s="36">
        <f t="shared" si="14"/>
        <v>4.8407959636720642E-2</v>
      </c>
      <c r="Q145" s="6">
        <f t="shared" si="15"/>
        <v>36142.097999999998</v>
      </c>
      <c r="R145">
        <f t="shared" si="21"/>
        <v>1.6069389657671402E-4</v>
      </c>
      <c r="S145">
        <v>0.1</v>
      </c>
      <c r="T145">
        <f t="shared" si="17"/>
        <v>1.6069389657671402E-5</v>
      </c>
    </row>
    <row r="146" spans="1:24">
      <c r="A146" s="116" t="s">
        <v>1088</v>
      </c>
      <c r="B146" s="49" t="s">
        <v>114</v>
      </c>
      <c r="C146" s="50">
        <v>51295.695</v>
      </c>
      <c r="D146" s="50" t="s">
        <v>1085</v>
      </c>
      <c r="E146" s="39">
        <f t="shared" si="12"/>
        <v>28248.094634574667</v>
      </c>
      <c r="F146">
        <f t="shared" si="13"/>
        <v>28248</v>
      </c>
      <c r="G146">
        <f t="shared" si="18"/>
        <v>4.4543600000906736E-2</v>
      </c>
      <c r="J146">
        <f>G146</f>
        <v>4.4543600000906736E-2</v>
      </c>
      <c r="O146">
        <f t="shared" ca="1" si="22"/>
        <v>2.2917687472020526E-2</v>
      </c>
      <c r="P146" s="36">
        <f t="shared" si="14"/>
        <v>4.9484365790496018E-2</v>
      </c>
      <c r="Q146" s="6">
        <f t="shared" si="15"/>
        <v>36277.195</v>
      </c>
      <c r="R146">
        <f t="shared" si="21"/>
        <v>2.4411166587575806E-5</v>
      </c>
      <c r="S146">
        <v>1</v>
      </c>
      <c r="T146">
        <f t="shared" si="17"/>
        <v>2.4411166587575806E-5</v>
      </c>
    </row>
    <row r="147" spans="1:24">
      <c r="A147" s="53" t="s">
        <v>131</v>
      </c>
      <c r="B147" s="14"/>
      <c r="C147" s="25">
        <v>51379.481699999997</v>
      </c>
      <c r="D147" s="25">
        <v>1E-4</v>
      </c>
      <c r="E147">
        <f t="shared" si="12"/>
        <v>28426.102669790154</v>
      </c>
      <c r="F147">
        <f t="shared" si="13"/>
        <v>28426</v>
      </c>
      <c r="G147">
        <f t="shared" si="18"/>
        <v>4.8325699994165916E-2</v>
      </c>
      <c r="K147">
        <f>G147</f>
        <v>4.8325699994165916E-2</v>
      </c>
      <c r="O147">
        <f t="shared" ca="1" si="22"/>
        <v>2.4125503786547986E-2</v>
      </c>
      <c r="P147" s="36">
        <f t="shared" si="14"/>
        <v>5.0157351950470767E-2</v>
      </c>
      <c r="Q147" s="6">
        <f t="shared" si="15"/>
        <v>36360.981699999997</v>
      </c>
      <c r="R147">
        <f t="shared" si="21"/>
        <v>3.3549488890353891E-6</v>
      </c>
      <c r="S147">
        <v>1</v>
      </c>
      <c r="T147">
        <f t="shared" si="17"/>
        <v>3.3549488890353891E-6</v>
      </c>
    </row>
    <row r="148" spans="1:24">
      <c r="A148" s="8" t="s">
        <v>74</v>
      </c>
      <c r="B148" s="14"/>
      <c r="C148" s="25">
        <v>51710.849941336237</v>
      </c>
      <c r="D148" s="25">
        <v>2.9999999999999997E-4</v>
      </c>
      <c r="E148">
        <f t="shared" si="12"/>
        <v>29130.107118862354</v>
      </c>
      <c r="F148">
        <f t="shared" si="13"/>
        <v>29130</v>
      </c>
      <c r="G148">
        <f t="shared" si="18"/>
        <v>5.0419836239598226E-2</v>
      </c>
      <c r="K148">
        <f>G148</f>
        <v>5.0419836239598226E-2</v>
      </c>
      <c r="O148">
        <f t="shared" ca="1" si="22"/>
        <v>2.8902485165353237E-2</v>
      </c>
      <c r="P148" s="36">
        <f t="shared" si="14"/>
        <v>5.2859479823417571E-2</v>
      </c>
      <c r="Q148" s="6">
        <f t="shared" si="15"/>
        <v>36692.349941336237</v>
      </c>
      <c r="R148">
        <f t="shared" si="21"/>
        <v>5.9518608160708991E-6</v>
      </c>
      <c r="S148">
        <v>1</v>
      </c>
      <c r="T148">
        <f t="shared" si="17"/>
        <v>5.9518608160708991E-6</v>
      </c>
    </row>
    <row r="149" spans="1:24">
      <c r="A149" s="53" t="s">
        <v>131</v>
      </c>
      <c r="B149" s="14"/>
      <c r="C149" s="25">
        <v>51749.4447</v>
      </c>
      <c r="D149" s="25">
        <v>1E-4</v>
      </c>
      <c r="E149">
        <f t="shared" ref="E149:E212" si="23">(C149-C$7)/C$8</f>
        <v>29212.103153547483</v>
      </c>
      <c r="F149">
        <f t="shared" ref="F149:F212" si="24">ROUND(2*E149,0)/2</f>
        <v>29212</v>
      </c>
      <c r="G149">
        <f t="shared" si="18"/>
        <v>4.8553399996308144E-2</v>
      </c>
      <c r="K149">
        <f>G149</f>
        <v>4.8553399996308144E-2</v>
      </c>
      <c r="O149">
        <f t="shared" ca="1" si="22"/>
        <v>2.9458894928225426E-2</v>
      </c>
      <c r="P149" s="36">
        <f t="shared" ref="P149:P212" si="25">+D$11+D$12*F149+D$13*F149^2</f>
        <v>5.3178412900817512E-2</v>
      </c>
      <c r="Q149" s="6">
        <f t="shared" ref="Q149:Q212" si="26">C149-15018.5</f>
        <v>36730.9447</v>
      </c>
      <c r="R149">
        <f t="shared" si="21"/>
        <v>2.1390744366878181E-5</v>
      </c>
      <c r="S149">
        <v>1</v>
      </c>
      <c r="T149">
        <f t="shared" ref="T149:T212" si="27">S149*R149</f>
        <v>2.1390744366878181E-5</v>
      </c>
    </row>
    <row r="150" spans="1:24" ht="13.5" thickBot="1">
      <c r="A150" s="206" t="s">
        <v>651</v>
      </c>
      <c r="B150" s="207" t="s">
        <v>114</v>
      </c>
      <c r="C150" s="208">
        <v>51777.673999999999</v>
      </c>
      <c r="D150" s="208" t="s">
        <v>297</v>
      </c>
      <c r="E150" s="209">
        <f t="shared" si="23"/>
        <v>29272.07737652689</v>
      </c>
      <c r="F150" s="103">
        <f t="shared" si="24"/>
        <v>29272</v>
      </c>
      <c r="G150" s="103">
        <f t="shared" si="18"/>
        <v>3.642039999976987E-2</v>
      </c>
      <c r="H150" s="103"/>
      <c r="I150" s="103">
        <f>G150</f>
        <v>3.642039999976987E-2</v>
      </c>
      <c r="J150" s="103"/>
      <c r="K150" s="103"/>
      <c r="L150" s="103"/>
      <c r="M150" s="103"/>
      <c r="N150" s="103"/>
      <c r="O150" s="103">
        <f t="shared" ca="1" si="22"/>
        <v>2.9866024023009974E-2</v>
      </c>
      <c r="P150" s="210">
        <f t="shared" si="25"/>
        <v>5.3412333320598353E-2</v>
      </c>
      <c r="Q150" s="211">
        <f t="shared" si="26"/>
        <v>36759.173999999999</v>
      </c>
      <c r="R150" s="103">
        <f t="shared" si="21"/>
        <v>2.8872579797948125E-4</v>
      </c>
      <c r="S150" s="103">
        <v>0.1</v>
      </c>
      <c r="T150" s="103">
        <f t="shared" si="27"/>
        <v>2.8872579797948128E-5</v>
      </c>
      <c r="U150" s="103"/>
      <c r="V150" s="103"/>
      <c r="W150" s="103"/>
      <c r="X150" s="103"/>
    </row>
    <row r="151" spans="1:24">
      <c r="A151" s="39" t="s">
        <v>75</v>
      </c>
      <c r="B151" s="14"/>
      <c r="C151" s="25">
        <v>52144.361299999997</v>
      </c>
      <c r="D151" s="25">
        <v>5.9999999999999995E-4</v>
      </c>
      <c r="E151">
        <f t="shared" si="23"/>
        <v>30051.118510877255</v>
      </c>
      <c r="F151">
        <f t="shared" si="24"/>
        <v>30051</v>
      </c>
      <c r="G151">
        <f t="shared" si="18"/>
        <v>5.5781949995434843E-2</v>
      </c>
      <c r="K151">
        <f>G151</f>
        <v>5.5781949995434843E-2</v>
      </c>
      <c r="O151">
        <f t="shared" ca="1" si="22"/>
        <v>3.5151916770295916E-2</v>
      </c>
      <c r="P151" s="36">
        <f t="shared" si="25"/>
        <v>5.6491956005002515E-2</v>
      </c>
      <c r="Q151" s="6">
        <f t="shared" si="26"/>
        <v>37125.861299999997</v>
      </c>
      <c r="R151">
        <f t="shared" si="21"/>
        <v>5.0410853362220944E-7</v>
      </c>
      <c r="S151">
        <v>1</v>
      </c>
      <c r="T151">
        <f t="shared" si="27"/>
        <v>5.0410853362220944E-7</v>
      </c>
    </row>
    <row r="152" spans="1:24">
      <c r="A152" s="40" t="s">
        <v>118</v>
      </c>
      <c r="B152" s="14" t="s">
        <v>115</v>
      </c>
      <c r="C152" s="25">
        <v>52145.538</v>
      </c>
      <c r="D152" s="25">
        <v>4.0000000000000002E-4</v>
      </c>
      <c r="E152">
        <f t="shared" si="23"/>
        <v>30053.618454842574</v>
      </c>
      <c r="F152">
        <f t="shared" si="24"/>
        <v>30053.5</v>
      </c>
      <c r="G152">
        <f t="shared" si="18"/>
        <v>5.5755574998329394E-2</v>
      </c>
      <c r="J152">
        <f>G152</f>
        <v>5.5755574998329394E-2</v>
      </c>
      <c r="O152">
        <f t="shared" ca="1" si="22"/>
        <v>3.5168880482578602E-2</v>
      </c>
      <c r="P152" s="36">
        <f t="shared" si="25"/>
        <v>5.6501966473746182E-2</v>
      </c>
      <c r="Q152" s="6">
        <f t="shared" si="26"/>
        <v>37127.038</v>
      </c>
      <c r="R152">
        <f t="shared" si="21"/>
        <v>5.5710023457485006E-7</v>
      </c>
      <c r="S152">
        <v>1</v>
      </c>
      <c r="T152">
        <f t="shared" si="27"/>
        <v>5.5710023457485006E-7</v>
      </c>
    </row>
    <row r="153" spans="1:24">
      <c r="A153" s="40" t="s">
        <v>118</v>
      </c>
      <c r="B153" s="14" t="s">
        <v>115</v>
      </c>
      <c r="C153" s="25">
        <v>52147.4211</v>
      </c>
      <c r="D153" s="25">
        <v>2.9999999999999997E-4</v>
      </c>
      <c r="E153">
        <f t="shared" si="23"/>
        <v>30057.619172511535</v>
      </c>
      <c r="F153">
        <f t="shared" si="24"/>
        <v>30057.5</v>
      </c>
      <c r="G153">
        <f t="shared" ref="G153:G216" si="28">C153-(C$7+C$8*F153)</f>
        <v>5.6093375002092216E-2</v>
      </c>
      <c r="J153">
        <f>G153</f>
        <v>5.6093375002092216E-2</v>
      </c>
      <c r="O153">
        <f t="shared" ca="1" si="22"/>
        <v>3.5196022422230883E-2</v>
      </c>
      <c r="P153" s="36">
        <f t="shared" si="25"/>
        <v>5.6517984916645447E-2</v>
      </c>
      <c r="Q153" s="6">
        <f t="shared" si="26"/>
        <v>37128.9211</v>
      </c>
      <c r="R153">
        <f t="shared" si="21"/>
        <v>1.8029357953690226E-7</v>
      </c>
      <c r="S153">
        <v>1</v>
      </c>
      <c r="T153">
        <f t="shared" si="27"/>
        <v>1.8029357953690226E-7</v>
      </c>
    </row>
    <row r="154" spans="1:24">
      <c r="A154" s="140" t="s">
        <v>651</v>
      </c>
      <c r="B154" s="27" t="s">
        <v>114</v>
      </c>
      <c r="C154" s="141">
        <v>52163.659</v>
      </c>
      <c r="D154" s="141" t="s">
        <v>297</v>
      </c>
      <c r="E154" s="39">
        <f t="shared" si="23"/>
        <v>30092.117209491458</v>
      </c>
      <c r="F154">
        <f t="shared" si="24"/>
        <v>30092</v>
      </c>
      <c r="G154">
        <f t="shared" si="28"/>
        <v>5.5169400002341717E-2</v>
      </c>
      <c r="I154">
        <f>G154</f>
        <v>5.5169400002341717E-2</v>
      </c>
      <c r="O154">
        <f t="shared" ca="1" si="22"/>
        <v>3.5430121651732011E-2</v>
      </c>
      <c r="P154" s="36">
        <f t="shared" si="25"/>
        <v>5.6656230471533245E-2</v>
      </c>
      <c r="Q154" s="6">
        <f t="shared" si="26"/>
        <v>37145.159</v>
      </c>
      <c r="R154">
        <f t="shared" si="21"/>
        <v>2.2106648441162974E-6</v>
      </c>
      <c r="S154">
        <v>0.1</v>
      </c>
      <c r="T154">
        <f t="shared" si="27"/>
        <v>2.2106648441162975E-7</v>
      </c>
    </row>
    <row r="155" spans="1:24">
      <c r="A155" s="140" t="s">
        <v>651</v>
      </c>
      <c r="B155" s="27" t="s">
        <v>114</v>
      </c>
      <c r="C155" s="141">
        <v>52245.559200000003</v>
      </c>
      <c r="D155" s="141" t="s">
        <v>297</v>
      </c>
      <c r="E155" s="39">
        <f t="shared" si="23"/>
        <v>30266.117303608502</v>
      </c>
      <c r="F155">
        <f t="shared" si="24"/>
        <v>30266</v>
      </c>
      <c r="G155">
        <f t="shared" si="28"/>
        <v>5.5213700004969724E-2</v>
      </c>
      <c r="K155">
        <f t="shared" ref="K155:K160" si="29">G155</f>
        <v>5.5213700004969724E-2</v>
      </c>
      <c r="O155">
        <f t="shared" ca="1" si="22"/>
        <v>3.6610796026607162E-2</v>
      </c>
      <c r="P155" s="36">
        <f t="shared" si="25"/>
        <v>5.7355831116903032E-2</v>
      </c>
      <c r="Q155" s="6">
        <f t="shared" si="26"/>
        <v>37227.059200000003</v>
      </c>
      <c r="R155">
        <f t="shared" si="21"/>
        <v>4.588725700712632E-6</v>
      </c>
      <c r="S155">
        <v>1</v>
      </c>
      <c r="T155">
        <f t="shared" si="27"/>
        <v>4.588725700712632E-6</v>
      </c>
    </row>
    <row r="156" spans="1:24">
      <c r="A156" s="140" t="s">
        <v>651</v>
      </c>
      <c r="B156" s="27" t="s">
        <v>114</v>
      </c>
      <c r="C156" s="141">
        <v>52253.561300000001</v>
      </c>
      <c r="D156" s="141" t="s">
        <v>297</v>
      </c>
      <c r="E156" s="39">
        <f t="shared" si="23"/>
        <v>30283.118069823158</v>
      </c>
      <c r="F156">
        <f t="shared" si="24"/>
        <v>30283</v>
      </c>
      <c r="G156">
        <f t="shared" si="28"/>
        <v>5.5574350000824779E-2</v>
      </c>
      <c r="K156">
        <f t="shared" si="29"/>
        <v>5.5574350000824779E-2</v>
      </c>
      <c r="O156">
        <f t="shared" ca="1" si="22"/>
        <v>3.672614927012946E-2</v>
      </c>
      <c r="P156" s="36">
        <f t="shared" si="25"/>
        <v>5.7424394322434645E-2</v>
      </c>
      <c r="Q156" s="6">
        <f t="shared" si="26"/>
        <v>37235.061300000001</v>
      </c>
      <c r="R156">
        <f t="shared" si="21"/>
        <v>3.4226639919209088E-6</v>
      </c>
      <c r="S156">
        <v>1</v>
      </c>
      <c r="T156">
        <f t="shared" si="27"/>
        <v>3.4226639919209088E-6</v>
      </c>
    </row>
    <row r="157" spans="1:24">
      <c r="A157" s="140" t="s">
        <v>707</v>
      </c>
      <c r="B157" s="27" t="s">
        <v>114</v>
      </c>
      <c r="C157" s="141">
        <v>52435.246899999998</v>
      </c>
      <c r="D157" s="141" t="s">
        <v>297</v>
      </c>
      <c r="E157" s="39">
        <f t="shared" si="23"/>
        <v>30669.116046625535</v>
      </c>
      <c r="F157">
        <f t="shared" si="24"/>
        <v>30669</v>
      </c>
      <c r="G157">
        <f t="shared" si="28"/>
        <v>5.4622049996396527E-2</v>
      </c>
      <c r="K157">
        <f t="shared" si="29"/>
        <v>5.4622049996396527E-2</v>
      </c>
      <c r="O157">
        <f t="shared" ca="1" si="22"/>
        <v>3.934534644657664E-2</v>
      </c>
      <c r="P157" s="36">
        <f t="shared" si="25"/>
        <v>5.8991311077964188E-2</v>
      </c>
      <c r="Q157" s="6">
        <f t="shared" si="26"/>
        <v>37416.746899999998</v>
      </c>
      <c r="R157">
        <f t="shared" si="21"/>
        <v>1.9090442398901812E-5</v>
      </c>
      <c r="S157">
        <v>1</v>
      </c>
      <c r="T157">
        <f t="shared" si="27"/>
        <v>1.9090442398901812E-5</v>
      </c>
    </row>
    <row r="158" spans="1:24">
      <c r="A158" s="140" t="s">
        <v>651</v>
      </c>
      <c r="B158" s="27" t="s">
        <v>114</v>
      </c>
      <c r="C158" s="141">
        <v>52441.838400000001</v>
      </c>
      <c r="D158" s="141" t="s">
        <v>297</v>
      </c>
      <c r="E158" s="39">
        <f t="shared" si="23"/>
        <v>30683.119939416672</v>
      </c>
      <c r="F158">
        <f t="shared" si="24"/>
        <v>30683</v>
      </c>
      <c r="G158">
        <f t="shared" si="28"/>
        <v>5.6454350000421982E-2</v>
      </c>
      <c r="K158">
        <f t="shared" si="29"/>
        <v>5.6454350000421982E-2</v>
      </c>
      <c r="O158">
        <f t="shared" ca="1" si="22"/>
        <v>3.9440343235359721E-2</v>
      </c>
      <c r="P158" s="36">
        <f t="shared" si="25"/>
        <v>5.9048506882267621E-2</v>
      </c>
      <c r="Q158" s="6">
        <f t="shared" si="26"/>
        <v>37423.338400000001</v>
      </c>
      <c r="R158">
        <f t="shared" si="21"/>
        <v>6.7296499276270859E-6</v>
      </c>
      <c r="S158">
        <v>1</v>
      </c>
      <c r="T158">
        <f t="shared" si="27"/>
        <v>6.7296499276270859E-6</v>
      </c>
    </row>
    <row r="159" spans="1:24">
      <c r="A159" s="41" t="s">
        <v>119</v>
      </c>
      <c r="B159" s="20" t="s">
        <v>114</v>
      </c>
      <c r="C159" s="46">
        <v>52505.38233</v>
      </c>
      <c r="D159" s="46">
        <v>5.0000000000000002E-5</v>
      </c>
      <c r="E159">
        <f t="shared" si="23"/>
        <v>30818.121438809427</v>
      </c>
      <c r="F159">
        <f t="shared" si="24"/>
        <v>30818</v>
      </c>
      <c r="G159">
        <f t="shared" si="28"/>
        <v>5.7160100004693959E-2</v>
      </c>
      <c r="K159">
        <f t="shared" si="29"/>
        <v>5.7160100004693959E-2</v>
      </c>
      <c r="O159">
        <f t="shared" ca="1" si="22"/>
        <v>4.0356383698624931E-2</v>
      </c>
      <c r="P159" s="36">
        <f t="shared" si="25"/>
        <v>5.9601347578211103E-2</v>
      </c>
      <c r="Q159" s="6">
        <f t="shared" si="26"/>
        <v>37486.88233</v>
      </c>
      <c r="R159">
        <f t="shared" si="21"/>
        <v>5.9596897152033438E-6</v>
      </c>
      <c r="S159">
        <v>1</v>
      </c>
      <c r="T159">
        <f t="shared" si="27"/>
        <v>5.9596897152033438E-6</v>
      </c>
    </row>
    <row r="160" spans="1:24">
      <c r="A160" s="39" t="s">
        <v>113</v>
      </c>
      <c r="B160" s="14" t="s">
        <v>114</v>
      </c>
      <c r="C160" s="25">
        <v>52512.441500000001</v>
      </c>
      <c r="D160" s="25">
        <v>1E-4</v>
      </c>
      <c r="E160">
        <f t="shared" si="23"/>
        <v>30833.118914327049</v>
      </c>
      <c r="F160">
        <f t="shared" si="24"/>
        <v>30833</v>
      </c>
      <c r="G160">
        <f t="shared" si="28"/>
        <v>5.5971850000787526E-2</v>
      </c>
      <c r="K160">
        <f t="shared" si="29"/>
        <v>5.5971850000787526E-2</v>
      </c>
      <c r="O160">
        <f t="shared" ca="1" si="22"/>
        <v>4.0458165972321047E-2</v>
      </c>
      <c r="P160" s="36">
        <f t="shared" si="25"/>
        <v>5.9662920823980524E-2</v>
      </c>
      <c r="Q160" s="6">
        <f t="shared" si="26"/>
        <v>37493.941500000001</v>
      </c>
      <c r="R160">
        <f t="shared" si="21"/>
        <v>1.3624003821826633E-5</v>
      </c>
      <c r="S160">
        <v>1</v>
      </c>
      <c r="T160">
        <f t="shared" si="27"/>
        <v>1.3624003821826633E-5</v>
      </c>
    </row>
    <row r="161" spans="1:20">
      <c r="A161" s="40" t="s">
        <v>118</v>
      </c>
      <c r="B161" s="14" t="s">
        <v>115</v>
      </c>
      <c r="C161" s="25">
        <v>52517.3871</v>
      </c>
      <c r="D161" s="25">
        <v>5.0000000000000001E-4</v>
      </c>
      <c r="E161">
        <f t="shared" si="23"/>
        <v>30843.626029883115</v>
      </c>
      <c r="F161">
        <f t="shared" si="24"/>
        <v>30843.5</v>
      </c>
      <c r="G161">
        <f t="shared" si="28"/>
        <v>5.9321075001207646E-2</v>
      </c>
      <c r="J161">
        <f>G161</f>
        <v>5.9321075001207646E-2</v>
      </c>
      <c r="O161">
        <f t="shared" ca="1" si="22"/>
        <v>4.0529413563908351E-2</v>
      </c>
      <c r="P161" s="36">
        <f t="shared" si="25"/>
        <v>5.9706039529730422E-2</v>
      </c>
      <c r="Q161" s="6">
        <f t="shared" si="26"/>
        <v>37498.8871</v>
      </c>
      <c r="R161">
        <f t="shared" si="21"/>
        <v>1.4819768822076299E-7</v>
      </c>
      <c r="S161">
        <v>1</v>
      </c>
      <c r="T161">
        <f t="shared" si="27"/>
        <v>1.4819768822076299E-7</v>
      </c>
    </row>
    <row r="162" spans="1:20">
      <c r="A162" s="140" t="s">
        <v>651</v>
      </c>
      <c r="B162" s="27" t="s">
        <v>114</v>
      </c>
      <c r="C162" s="141">
        <v>52525.623099999997</v>
      </c>
      <c r="D162" s="141" t="s">
        <v>297</v>
      </c>
      <c r="E162" s="39">
        <f t="shared" si="23"/>
        <v>30861.12372555599</v>
      </c>
      <c r="F162">
        <f t="shared" si="24"/>
        <v>30861</v>
      </c>
      <c r="G162">
        <f t="shared" si="28"/>
        <v>5.8236450000549667E-2</v>
      </c>
      <c r="K162">
        <f>G162</f>
        <v>5.8236450000549667E-2</v>
      </c>
      <c r="O162">
        <f t="shared" ca="1" si="22"/>
        <v>4.0648159549887181E-2</v>
      </c>
      <c r="P162" s="36">
        <f t="shared" si="25"/>
        <v>5.9777935944144739E-2</v>
      </c>
      <c r="Q162" s="6">
        <f t="shared" si="26"/>
        <v>37507.123099999997</v>
      </c>
      <c r="R162">
        <f t="shared" si="21"/>
        <v>2.3761789143011903E-6</v>
      </c>
      <c r="S162">
        <v>1</v>
      </c>
      <c r="T162">
        <f t="shared" si="27"/>
        <v>2.3761789143011903E-6</v>
      </c>
    </row>
    <row r="163" spans="1:20">
      <c r="A163" s="140" t="s">
        <v>651</v>
      </c>
      <c r="B163" s="27" t="s">
        <v>114</v>
      </c>
      <c r="C163" s="141">
        <v>52526.564400000003</v>
      </c>
      <c r="D163" s="141" t="s">
        <v>297</v>
      </c>
      <c r="E163" s="39">
        <f t="shared" si="23"/>
        <v>30863.123553255962</v>
      </c>
      <c r="F163">
        <f t="shared" si="24"/>
        <v>30863</v>
      </c>
      <c r="G163">
        <f t="shared" si="28"/>
        <v>5.8155350001470651E-2</v>
      </c>
      <c r="K163">
        <f>G163</f>
        <v>5.8155350001470651E-2</v>
      </c>
      <c r="O163">
        <f t="shared" ca="1" si="22"/>
        <v>4.0661730519713335E-2</v>
      </c>
      <c r="P163" s="36">
        <f t="shared" si="25"/>
        <v>5.9786155216584778E-2</v>
      </c>
      <c r="Q163" s="6">
        <f t="shared" si="26"/>
        <v>37508.064400000003</v>
      </c>
      <c r="R163">
        <f t="shared" si="21"/>
        <v>2.6595256496434341E-6</v>
      </c>
      <c r="S163">
        <v>1</v>
      </c>
      <c r="T163">
        <f t="shared" si="27"/>
        <v>2.6595256496434341E-6</v>
      </c>
    </row>
    <row r="164" spans="1:20">
      <c r="A164" s="40" t="s">
        <v>118</v>
      </c>
      <c r="B164" s="14" t="s">
        <v>114</v>
      </c>
      <c r="C164" s="25">
        <v>52528.446799999998</v>
      </c>
      <c r="D164" s="25">
        <v>2.9999999999999997E-4</v>
      </c>
      <c r="E164">
        <f t="shared" si="23"/>
        <v>30867.122783748258</v>
      </c>
      <c r="F164">
        <f t="shared" si="24"/>
        <v>30867</v>
      </c>
      <c r="G164">
        <f t="shared" si="28"/>
        <v>5.7793149993813131E-2</v>
      </c>
      <c r="J164">
        <f>G164</f>
        <v>5.7793149993813131E-2</v>
      </c>
      <c r="O164">
        <f t="shared" ca="1" si="22"/>
        <v>4.0688872459365644E-2</v>
      </c>
      <c r="P164" s="36">
        <f t="shared" si="25"/>
        <v>5.980259532415045E-2</v>
      </c>
      <c r="Q164" s="6">
        <f t="shared" si="26"/>
        <v>37509.946799999998</v>
      </c>
      <c r="R164">
        <f t="shared" si="21"/>
        <v>4.0378705356144558E-6</v>
      </c>
      <c r="S164">
        <v>1</v>
      </c>
      <c r="T164">
        <f t="shared" si="27"/>
        <v>4.0378705356144558E-6</v>
      </c>
    </row>
    <row r="165" spans="1:20">
      <c r="A165" s="40" t="s">
        <v>118</v>
      </c>
      <c r="B165" s="14" t="s">
        <v>115</v>
      </c>
      <c r="C165" s="25">
        <v>52531.505799999999</v>
      </c>
      <c r="D165" s="25">
        <v>2.9999999999999997E-4</v>
      </c>
      <c r="E165">
        <f t="shared" si="23"/>
        <v>30873.621745752065</v>
      </c>
      <c r="F165">
        <f t="shared" si="24"/>
        <v>30873.5</v>
      </c>
      <c r="G165">
        <f t="shared" si="28"/>
        <v>5.7304574998852331E-2</v>
      </c>
      <c r="J165">
        <f>G165</f>
        <v>5.7304574998852331E-2</v>
      </c>
      <c r="O165">
        <f t="shared" ca="1" si="22"/>
        <v>4.0732978111300611E-2</v>
      </c>
      <c r="P165" s="36">
        <f t="shared" si="25"/>
        <v>5.982931494283187E-2</v>
      </c>
      <c r="Q165" s="6">
        <f t="shared" si="26"/>
        <v>37513.005799999999</v>
      </c>
      <c r="R165">
        <f t="shared" ref="R165:R196" si="30">+(P165-G165)^2</f>
        <v>6.3743117847258027E-6</v>
      </c>
      <c r="S165">
        <v>1</v>
      </c>
      <c r="T165">
        <f t="shared" si="27"/>
        <v>6.3743117847258027E-6</v>
      </c>
    </row>
    <row r="166" spans="1:20">
      <c r="A166" s="140" t="s">
        <v>651</v>
      </c>
      <c r="B166" s="27" t="s">
        <v>114</v>
      </c>
      <c r="C166" s="141">
        <v>52811.806199999999</v>
      </c>
      <c r="D166" s="141" t="s">
        <v>297</v>
      </c>
      <c r="E166" s="39">
        <f t="shared" si="23"/>
        <v>31469.130620956803</v>
      </c>
      <c r="F166">
        <f t="shared" si="24"/>
        <v>31469</v>
      </c>
      <c r="G166">
        <f t="shared" si="28"/>
        <v>6.1482049997721333E-2</v>
      </c>
      <c r="K166">
        <f>G166</f>
        <v>6.1482049997721333E-2</v>
      </c>
      <c r="O166">
        <f t="shared" ca="1" si="22"/>
        <v>4.4773734377037161E-2</v>
      </c>
      <c r="P166" s="36">
        <f t="shared" si="25"/>
        <v>6.2300585115360407E-2</v>
      </c>
      <c r="Q166" s="6">
        <f t="shared" si="26"/>
        <v>37793.306199999999</v>
      </c>
      <c r="R166">
        <f t="shared" si="30"/>
        <v>6.6999973880841316E-7</v>
      </c>
      <c r="S166">
        <v>1</v>
      </c>
      <c r="T166">
        <f t="shared" si="27"/>
        <v>6.6999973880841316E-7</v>
      </c>
    </row>
    <row r="167" spans="1:20">
      <c r="A167" s="40" t="s">
        <v>118</v>
      </c>
      <c r="B167" s="14" t="s">
        <v>114</v>
      </c>
      <c r="C167" s="25">
        <v>52888.530700000003</v>
      </c>
      <c r="D167" s="25">
        <v>1E-4</v>
      </c>
      <c r="E167">
        <f t="shared" si="23"/>
        <v>31632.134743304287</v>
      </c>
      <c r="F167">
        <f t="shared" si="24"/>
        <v>31632</v>
      </c>
      <c r="G167">
        <f t="shared" si="28"/>
        <v>6.3422400002309587E-2</v>
      </c>
      <c r="J167">
        <f>G167</f>
        <v>6.3422400002309587E-2</v>
      </c>
      <c r="O167">
        <f t="shared" ca="1" si="22"/>
        <v>4.5879768417868505E-2</v>
      </c>
      <c r="P167" s="36">
        <f t="shared" si="25"/>
        <v>6.2985070250359598E-2</v>
      </c>
      <c r="Q167" s="6">
        <f t="shared" si="26"/>
        <v>37870.030700000003</v>
      </c>
      <c r="R167">
        <f t="shared" si="30"/>
        <v>1.9125731194063852E-7</v>
      </c>
      <c r="S167">
        <v>1</v>
      </c>
      <c r="T167">
        <f t="shared" si="27"/>
        <v>1.9125731194063852E-7</v>
      </c>
    </row>
    <row r="168" spans="1:20">
      <c r="A168" s="40" t="s">
        <v>118</v>
      </c>
      <c r="B168" s="105" t="s">
        <v>115</v>
      </c>
      <c r="C168" s="40">
        <v>52909.475700000003</v>
      </c>
      <c r="D168" s="40">
        <v>1E-4</v>
      </c>
      <c r="E168">
        <f t="shared" si="23"/>
        <v>31676.633193506867</v>
      </c>
      <c r="F168">
        <f t="shared" si="24"/>
        <v>31676.5</v>
      </c>
      <c r="G168">
        <f t="shared" si="28"/>
        <v>6.2692925006558653E-2</v>
      </c>
      <c r="J168">
        <f>G168</f>
        <v>6.2692925006558653E-2</v>
      </c>
      <c r="O168">
        <f t="shared" ca="1" si="22"/>
        <v>4.6181722496500377E-2</v>
      </c>
      <c r="P168" s="36">
        <f t="shared" si="25"/>
        <v>6.3172540118519166E-2</v>
      </c>
      <c r="Q168" s="6">
        <f t="shared" si="26"/>
        <v>37890.975700000003</v>
      </c>
      <c r="R168">
        <f t="shared" si="30"/>
        <v>2.300306556208954E-7</v>
      </c>
      <c r="S168">
        <v>1</v>
      </c>
      <c r="T168">
        <f t="shared" si="27"/>
        <v>2.300306556208954E-7</v>
      </c>
    </row>
    <row r="169" spans="1:20">
      <c r="A169" s="42" t="s">
        <v>117</v>
      </c>
      <c r="B169" s="105" t="s">
        <v>115</v>
      </c>
      <c r="C169" s="40">
        <v>52950.422899999998</v>
      </c>
      <c r="D169" s="40">
        <v>5.9999999999999995E-4</v>
      </c>
      <c r="E169">
        <f t="shared" si="23"/>
        <v>31763.627079404927</v>
      </c>
      <c r="F169">
        <f t="shared" si="24"/>
        <v>31763.5</v>
      </c>
      <c r="G169">
        <f t="shared" si="28"/>
        <v>5.9815074993821327E-2</v>
      </c>
      <c r="J169">
        <f>G169</f>
        <v>5.9815074993821327E-2</v>
      </c>
      <c r="O169">
        <f t="shared" ref="O169:O200" ca="1" si="31">+C$11+C$12*F169</f>
        <v>4.6772059683937939E-2</v>
      </c>
      <c r="P169" s="36">
        <f t="shared" si="25"/>
        <v>6.3539799155481663E-2</v>
      </c>
      <c r="Q169" s="6">
        <f t="shared" si="26"/>
        <v>37931.922899999998</v>
      </c>
      <c r="R169">
        <f t="shared" si="30"/>
        <v>1.3873570080456297E-5</v>
      </c>
      <c r="S169">
        <v>1</v>
      </c>
      <c r="T169">
        <f t="shared" si="27"/>
        <v>1.3873570080456297E-5</v>
      </c>
    </row>
    <row r="170" spans="1:20">
      <c r="A170" s="140" t="s">
        <v>754</v>
      </c>
      <c r="B170" s="27" t="s">
        <v>114</v>
      </c>
      <c r="C170" s="141">
        <v>52952.542200000004</v>
      </c>
      <c r="D170" s="141" t="s">
        <v>297</v>
      </c>
      <c r="E170" s="39">
        <f t="shared" si="23"/>
        <v>31768.129612969718</v>
      </c>
      <c r="F170">
        <f t="shared" si="24"/>
        <v>31768</v>
      </c>
      <c r="G170">
        <f t="shared" si="28"/>
        <v>6.1007600001175888E-2</v>
      </c>
      <c r="K170">
        <f t="shared" ref="K170:K175" si="32">G170</f>
        <v>6.1007600001175888E-2</v>
      </c>
      <c r="O170">
        <f t="shared" ca="1" si="31"/>
        <v>4.6802594366046779E-2</v>
      </c>
      <c r="P170" s="36">
        <f t="shared" si="25"/>
        <v>6.355882212239089E-2</v>
      </c>
      <c r="Q170" s="6">
        <f t="shared" si="26"/>
        <v>37934.042200000004</v>
      </c>
      <c r="R170">
        <f t="shared" si="30"/>
        <v>6.5087343117767755E-6</v>
      </c>
      <c r="S170">
        <v>1</v>
      </c>
      <c r="T170">
        <f t="shared" si="27"/>
        <v>6.5087343117767755E-6</v>
      </c>
    </row>
    <row r="171" spans="1:20">
      <c r="A171" s="140" t="s">
        <v>759</v>
      </c>
      <c r="B171" s="27" t="s">
        <v>114</v>
      </c>
      <c r="C171" s="141">
        <v>53117.283300000003</v>
      </c>
      <c r="D171" s="141" t="s">
        <v>297</v>
      </c>
      <c r="E171" s="39">
        <f t="shared" si="23"/>
        <v>32118.128354180899</v>
      </c>
      <c r="F171">
        <f t="shared" si="24"/>
        <v>32118</v>
      </c>
      <c r="G171">
        <f t="shared" si="28"/>
        <v>6.0415100000682287E-2</v>
      </c>
      <c r="K171">
        <f t="shared" si="32"/>
        <v>6.0415100000682287E-2</v>
      </c>
      <c r="O171">
        <f t="shared" ca="1" si="31"/>
        <v>4.9177514085623264E-2</v>
      </c>
      <c r="P171" s="36">
        <f t="shared" si="25"/>
        <v>6.5046464974361146E-2</v>
      </c>
      <c r="Q171" s="6">
        <f t="shared" si="26"/>
        <v>38098.783300000003</v>
      </c>
      <c r="R171">
        <f t="shared" si="30"/>
        <v>2.1449541519419374E-5</v>
      </c>
      <c r="S171">
        <v>1</v>
      </c>
      <c r="T171">
        <f t="shared" si="27"/>
        <v>2.1449541519419374E-5</v>
      </c>
    </row>
    <row r="172" spans="1:20">
      <c r="A172" s="43" t="s">
        <v>116</v>
      </c>
      <c r="B172" s="106" t="s">
        <v>114</v>
      </c>
      <c r="C172" s="52">
        <v>53137.526850000002</v>
      </c>
      <c r="D172" s="52">
        <v>9.0000000000000006E-5</v>
      </c>
      <c r="E172">
        <f t="shared" si="23"/>
        <v>32161.136547143346</v>
      </c>
      <c r="F172">
        <f t="shared" si="24"/>
        <v>32161</v>
      </c>
      <c r="G172">
        <f t="shared" si="28"/>
        <v>6.4271450006344821E-2</v>
      </c>
      <c r="K172">
        <f t="shared" si="32"/>
        <v>6.4271450006344821E-2</v>
      </c>
      <c r="O172">
        <f t="shared" ca="1" si="31"/>
        <v>4.9469289936885513E-2</v>
      </c>
      <c r="P172" s="36">
        <f t="shared" si="25"/>
        <v>6.523033285074939E-2</v>
      </c>
      <c r="Q172" s="6">
        <f t="shared" si="26"/>
        <v>38119.026850000002</v>
      </c>
      <c r="R172">
        <f t="shared" si="30"/>
        <v>9.1945630929339554E-7</v>
      </c>
      <c r="S172">
        <v>1</v>
      </c>
      <c r="T172">
        <f t="shared" si="27"/>
        <v>9.1945630929339554E-7</v>
      </c>
    </row>
    <row r="173" spans="1:20">
      <c r="A173" s="140" t="s">
        <v>754</v>
      </c>
      <c r="B173" s="27" t="s">
        <v>114</v>
      </c>
      <c r="C173" s="141">
        <v>53189.774400000002</v>
      </c>
      <c r="D173" s="141" t="s">
        <v>297</v>
      </c>
      <c r="E173" s="39">
        <f t="shared" si="23"/>
        <v>32272.138456996858</v>
      </c>
      <c r="F173">
        <f t="shared" si="24"/>
        <v>32272</v>
      </c>
      <c r="G173">
        <f t="shared" si="28"/>
        <v>6.5170400004717521E-2</v>
      </c>
      <c r="K173">
        <f t="shared" si="32"/>
        <v>6.5170400004717521E-2</v>
      </c>
      <c r="O173">
        <f t="shared" ca="1" si="31"/>
        <v>5.02224787622369E-2</v>
      </c>
      <c r="P173" s="36">
        <f t="shared" si="25"/>
        <v>6.5706081554482487E-2</v>
      </c>
      <c r="Q173" s="6">
        <f t="shared" si="26"/>
        <v>38171.274400000002</v>
      </c>
      <c r="R173">
        <f t="shared" si="30"/>
        <v>2.869547227585956E-7</v>
      </c>
      <c r="S173">
        <v>1</v>
      </c>
      <c r="T173">
        <f t="shared" si="27"/>
        <v>2.869547227585956E-7</v>
      </c>
    </row>
    <row r="174" spans="1:20">
      <c r="A174" s="116" t="s">
        <v>1114</v>
      </c>
      <c r="B174" s="49" t="s">
        <v>115</v>
      </c>
      <c r="C174" s="50">
        <v>53223.428599999999</v>
      </c>
      <c r="D174" s="50" t="s">
        <v>1085</v>
      </c>
      <c r="E174" s="39">
        <f t="shared" si="23"/>
        <v>32343.638086636751</v>
      </c>
      <c r="F174">
        <f t="shared" si="24"/>
        <v>32343.5</v>
      </c>
      <c r="G174">
        <f t="shared" si="28"/>
        <v>6.499607500154525E-2</v>
      </c>
      <c r="K174">
        <f t="shared" si="32"/>
        <v>6.499607500154525E-2</v>
      </c>
      <c r="O174">
        <f t="shared" ca="1" si="31"/>
        <v>5.0707640933521814E-2</v>
      </c>
      <c r="P174" s="36">
        <f t="shared" si="25"/>
        <v>6.6013381924985501E-2</v>
      </c>
      <c r="Q174" s="6">
        <f t="shared" si="26"/>
        <v>38204.928599999999</v>
      </c>
      <c r="R174">
        <f t="shared" si="30"/>
        <v>1.0349133764794675E-6</v>
      </c>
      <c r="S174">
        <v>1</v>
      </c>
      <c r="T174">
        <f t="shared" si="27"/>
        <v>1.0349133764794675E-6</v>
      </c>
    </row>
    <row r="175" spans="1:20">
      <c r="A175" s="41" t="s">
        <v>247</v>
      </c>
      <c r="B175" s="107" t="s">
        <v>114</v>
      </c>
      <c r="C175" s="41">
        <v>53227.427250000001</v>
      </c>
      <c r="D175" s="41" t="s">
        <v>248</v>
      </c>
      <c r="E175">
        <f t="shared" si="23"/>
        <v>32352.133370852676</v>
      </c>
      <c r="F175">
        <f t="shared" si="24"/>
        <v>32352</v>
      </c>
      <c r="G175">
        <f t="shared" si="28"/>
        <v>6.2776400001894217E-2</v>
      </c>
      <c r="K175">
        <f t="shared" si="32"/>
        <v>6.2776400001894217E-2</v>
      </c>
      <c r="O175">
        <f t="shared" ca="1" si="31"/>
        <v>5.0765317555282963E-2</v>
      </c>
      <c r="P175" s="36">
        <f t="shared" si="25"/>
        <v>6.6049958412955689E-2</v>
      </c>
      <c r="Q175" s="6">
        <f t="shared" si="26"/>
        <v>38208.927250000001</v>
      </c>
      <c r="R175">
        <f t="shared" si="30"/>
        <v>1.0716184670631311E-5</v>
      </c>
      <c r="S175">
        <v>1</v>
      </c>
      <c r="T175">
        <f t="shared" si="27"/>
        <v>1.0716184670631311E-5</v>
      </c>
    </row>
    <row r="176" spans="1:20">
      <c r="A176" s="42" t="s">
        <v>123</v>
      </c>
      <c r="B176" s="106"/>
      <c r="C176" s="40">
        <v>53227.429199999999</v>
      </c>
      <c r="D176" s="40">
        <v>1E-4</v>
      </c>
      <c r="E176">
        <f t="shared" si="23"/>
        <v>32352.137513701939</v>
      </c>
      <c r="F176">
        <f t="shared" si="24"/>
        <v>32352</v>
      </c>
      <c r="G176">
        <f t="shared" si="28"/>
        <v>6.4726399999926798E-2</v>
      </c>
      <c r="J176">
        <f>G176</f>
        <v>6.4726399999926798E-2</v>
      </c>
      <c r="O176">
        <f t="shared" ca="1" si="31"/>
        <v>5.0765317555282963E-2</v>
      </c>
      <c r="P176" s="36">
        <f t="shared" si="25"/>
        <v>6.6049958412955689E-2</v>
      </c>
      <c r="Q176" s="6">
        <f t="shared" si="26"/>
        <v>38208.929199999999</v>
      </c>
      <c r="R176">
        <f t="shared" si="30"/>
        <v>1.7518068726995574E-6</v>
      </c>
      <c r="S176">
        <v>1</v>
      </c>
      <c r="T176">
        <f t="shared" si="27"/>
        <v>1.7518068726995574E-6</v>
      </c>
    </row>
    <row r="177" spans="1:20">
      <c r="A177" s="116" t="s">
        <v>1114</v>
      </c>
      <c r="B177" s="49" t="s">
        <v>114</v>
      </c>
      <c r="C177" s="50">
        <v>53228.3681</v>
      </c>
      <c r="D177" s="50" t="s">
        <v>1085</v>
      </c>
      <c r="E177" s="39">
        <f t="shared" si="23"/>
        <v>32354.132242510499</v>
      </c>
      <c r="F177">
        <f t="shared" si="24"/>
        <v>32354</v>
      </c>
      <c r="G177">
        <f t="shared" si="28"/>
        <v>6.2245300003269222E-2</v>
      </c>
      <c r="K177">
        <f t="shared" ref="K177:K187" si="33">G177</f>
        <v>6.2245300003269222E-2</v>
      </c>
      <c r="O177">
        <f t="shared" ca="1" si="31"/>
        <v>5.0778888525109117E-2</v>
      </c>
      <c r="P177" s="36">
        <f t="shared" si="25"/>
        <v>6.6058566012769174E-2</v>
      </c>
      <c r="Q177" s="6">
        <f t="shared" si="26"/>
        <v>38209.8681</v>
      </c>
      <c r="R177">
        <f t="shared" si="30"/>
        <v>1.4540997659207689E-5</v>
      </c>
      <c r="S177">
        <v>1</v>
      </c>
      <c r="T177">
        <f t="shared" si="27"/>
        <v>1.4540997659207689E-5</v>
      </c>
    </row>
    <row r="178" spans="1:20">
      <c r="A178" s="116" t="s">
        <v>1114</v>
      </c>
      <c r="B178" s="49" t="s">
        <v>115</v>
      </c>
      <c r="C178" s="50">
        <v>53246.495000000003</v>
      </c>
      <c r="D178" s="50" t="s">
        <v>1085</v>
      </c>
      <c r="E178" s="39">
        <f t="shared" si="23"/>
        <v>32392.643531934096</v>
      </c>
      <c r="F178">
        <f t="shared" si="24"/>
        <v>32392.5</v>
      </c>
      <c r="G178">
        <f t="shared" si="28"/>
        <v>6.7559125003754161E-2</v>
      </c>
      <c r="K178">
        <f t="shared" si="33"/>
        <v>6.7559125003754161E-2</v>
      </c>
      <c r="O178">
        <f t="shared" ca="1" si="31"/>
        <v>5.1040129694262526E-2</v>
      </c>
      <c r="P178" s="36">
        <f t="shared" si="25"/>
        <v>6.622436383490922E-2</v>
      </c>
      <c r="Q178" s="6">
        <f t="shared" si="26"/>
        <v>38227.995000000003</v>
      </c>
      <c r="R178">
        <f t="shared" si="30"/>
        <v>1.7815873778563152E-6</v>
      </c>
      <c r="S178">
        <v>1</v>
      </c>
      <c r="T178">
        <f t="shared" si="27"/>
        <v>1.7815873778563152E-6</v>
      </c>
    </row>
    <row r="179" spans="1:20">
      <c r="A179" s="116" t="s">
        <v>1114</v>
      </c>
      <c r="B179" s="49" t="s">
        <v>115</v>
      </c>
      <c r="C179" s="50">
        <v>53247.434600000001</v>
      </c>
      <c r="D179" s="50" t="s">
        <v>1085</v>
      </c>
      <c r="E179" s="39">
        <f t="shared" si="23"/>
        <v>32394.639747919307</v>
      </c>
      <c r="F179">
        <f t="shared" si="24"/>
        <v>32394.5</v>
      </c>
      <c r="G179">
        <f t="shared" si="28"/>
        <v>6.5778024996689055E-2</v>
      </c>
      <c r="K179">
        <f t="shared" si="33"/>
        <v>6.5778024996689055E-2</v>
      </c>
      <c r="O179">
        <f t="shared" ca="1" si="31"/>
        <v>5.105370066408868E-2</v>
      </c>
      <c r="P179" s="36">
        <f t="shared" si="25"/>
        <v>6.6232981982850561E-2</v>
      </c>
      <c r="Q179" s="6">
        <f t="shared" si="26"/>
        <v>38228.934600000001</v>
      </c>
      <c r="R179">
        <f t="shared" si="30"/>
        <v>2.0698585925716081E-7</v>
      </c>
      <c r="S179">
        <v>1</v>
      </c>
      <c r="T179">
        <f t="shared" si="27"/>
        <v>2.0698585925716081E-7</v>
      </c>
    </row>
    <row r="180" spans="1:20">
      <c r="A180" s="140" t="s">
        <v>754</v>
      </c>
      <c r="B180" s="27" t="s">
        <v>114</v>
      </c>
      <c r="C180" s="141">
        <v>53247.668599999997</v>
      </c>
      <c r="D180" s="141" t="s">
        <v>297</v>
      </c>
      <c r="E180" s="39">
        <f t="shared" si="23"/>
        <v>32395.136889831327</v>
      </c>
      <c r="F180">
        <f t="shared" si="24"/>
        <v>32395</v>
      </c>
      <c r="G180">
        <f t="shared" si="28"/>
        <v>6.4432749997649807E-2</v>
      </c>
      <c r="K180">
        <f t="shared" si="33"/>
        <v>6.4432749997649807E-2</v>
      </c>
      <c r="O180">
        <f t="shared" ca="1" si="31"/>
        <v>5.1057093406545212E-2</v>
      </c>
      <c r="P180" s="36">
        <f t="shared" si="25"/>
        <v>6.6235136601225764E-2</v>
      </c>
      <c r="Q180" s="6">
        <f t="shared" si="26"/>
        <v>38229.168599999997</v>
      </c>
      <c r="R180">
        <f t="shared" si="30"/>
        <v>3.2485974687500708E-6</v>
      </c>
      <c r="S180">
        <v>1</v>
      </c>
      <c r="T180">
        <f t="shared" si="27"/>
        <v>3.2485974687500708E-6</v>
      </c>
    </row>
    <row r="181" spans="1:20">
      <c r="A181" s="116" t="s">
        <v>1114</v>
      </c>
      <c r="B181" s="49" t="s">
        <v>114</v>
      </c>
      <c r="C181" s="50">
        <v>53285.326000000001</v>
      </c>
      <c r="D181" s="50" t="s">
        <v>1085</v>
      </c>
      <c r="E181" s="39">
        <f t="shared" si="23"/>
        <v>32475.141470335449</v>
      </c>
      <c r="F181">
        <f t="shared" si="24"/>
        <v>32475</v>
      </c>
      <c r="G181">
        <f t="shared" si="28"/>
        <v>6.6588749999937136E-2</v>
      </c>
      <c r="K181">
        <f t="shared" si="33"/>
        <v>6.6588749999937136E-2</v>
      </c>
      <c r="O181">
        <f t="shared" ca="1" si="31"/>
        <v>5.1599932199591275E-2</v>
      </c>
      <c r="P181" s="36">
        <f t="shared" si="25"/>
        <v>6.6580294861897052E-2</v>
      </c>
      <c r="Q181" s="6">
        <f t="shared" si="26"/>
        <v>38266.826000000001</v>
      </c>
      <c r="R181">
        <f t="shared" si="30"/>
        <v>7.14893592768721E-11</v>
      </c>
      <c r="S181">
        <v>1</v>
      </c>
      <c r="T181">
        <f t="shared" si="27"/>
        <v>7.14893592768721E-11</v>
      </c>
    </row>
    <row r="182" spans="1:20">
      <c r="A182" s="116" t="s">
        <v>1114</v>
      </c>
      <c r="B182" s="49" t="s">
        <v>114</v>
      </c>
      <c r="C182" s="50">
        <v>53286.265700000004</v>
      </c>
      <c r="D182" s="50" t="s">
        <v>1085</v>
      </c>
      <c r="E182" s="39">
        <f t="shared" si="23"/>
        <v>32477.137898774479</v>
      </c>
      <c r="F182">
        <f t="shared" si="24"/>
        <v>32477</v>
      </c>
      <c r="G182">
        <f t="shared" si="28"/>
        <v>6.4907650004897732E-2</v>
      </c>
      <c r="K182">
        <f t="shared" si="33"/>
        <v>6.4907650004897732E-2</v>
      </c>
      <c r="O182">
        <f t="shared" ca="1" si="31"/>
        <v>5.161350316941743E-2</v>
      </c>
      <c r="P182" s="36">
        <f t="shared" si="25"/>
        <v>6.6588934496765492E-2</v>
      </c>
      <c r="Q182" s="6">
        <f t="shared" si="26"/>
        <v>38267.765700000004</v>
      </c>
      <c r="R182">
        <f t="shared" si="30"/>
        <v>2.8267175425950316E-6</v>
      </c>
      <c r="S182">
        <v>1</v>
      </c>
      <c r="T182">
        <f t="shared" si="27"/>
        <v>2.8267175425950316E-6</v>
      </c>
    </row>
    <row r="183" spans="1:20">
      <c r="A183" s="116" t="s">
        <v>1114</v>
      </c>
      <c r="B183" s="49" t="s">
        <v>114</v>
      </c>
      <c r="C183" s="50">
        <v>53302.267200000002</v>
      </c>
      <c r="D183" s="50" t="s">
        <v>1085</v>
      </c>
      <c r="E183" s="39">
        <f t="shared" si="23"/>
        <v>32511.133694950964</v>
      </c>
      <c r="F183">
        <f t="shared" si="24"/>
        <v>32511</v>
      </c>
      <c r="G183">
        <f t="shared" si="28"/>
        <v>6.292895000660792E-2</v>
      </c>
      <c r="K183">
        <f t="shared" si="33"/>
        <v>6.292895000660792E-2</v>
      </c>
      <c r="O183">
        <f t="shared" ca="1" si="31"/>
        <v>5.1844209656461998E-2</v>
      </c>
      <c r="P183" s="36">
        <f t="shared" si="25"/>
        <v>6.6735887986494824E-2</v>
      </c>
      <c r="Q183" s="6">
        <f t="shared" si="26"/>
        <v>38283.767200000002</v>
      </c>
      <c r="R183">
        <f t="shared" si="30"/>
        <v>1.4492776782705381E-5</v>
      </c>
      <c r="S183">
        <v>1</v>
      </c>
      <c r="T183">
        <f t="shared" si="27"/>
        <v>1.4492776782705381E-5</v>
      </c>
    </row>
    <row r="184" spans="1:20">
      <c r="A184" s="116" t="s">
        <v>1164</v>
      </c>
      <c r="B184" s="49" t="s">
        <v>114</v>
      </c>
      <c r="C184" s="50">
        <v>53564.4476</v>
      </c>
      <c r="D184" s="50" t="s">
        <v>1163</v>
      </c>
      <c r="E184" s="39">
        <f t="shared" si="23"/>
        <v>33068.145940044895</v>
      </c>
      <c r="F184">
        <f t="shared" si="24"/>
        <v>33068</v>
      </c>
      <c r="G184">
        <f t="shared" si="28"/>
        <v>6.8692599998030346E-2</v>
      </c>
      <c r="K184">
        <f t="shared" si="33"/>
        <v>6.8692599998030346E-2</v>
      </c>
      <c r="O184">
        <f t="shared" ca="1" si="31"/>
        <v>5.5623724753045112E-2</v>
      </c>
      <c r="P184" s="36">
        <f t="shared" si="25"/>
        <v>6.9164765912305623E-2</v>
      </c>
      <c r="Q184" s="6">
        <f t="shared" si="26"/>
        <v>38545.9476</v>
      </c>
      <c r="R184">
        <f t="shared" si="30"/>
        <v>2.2294065060340831E-7</v>
      </c>
      <c r="S184">
        <v>1</v>
      </c>
      <c r="T184">
        <f t="shared" si="27"/>
        <v>2.2294065060340831E-7</v>
      </c>
    </row>
    <row r="185" spans="1:20">
      <c r="A185" s="41" t="s">
        <v>247</v>
      </c>
      <c r="B185" s="107" t="s">
        <v>114</v>
      </c>
      <c r="C185" s="41">
        <v>53564.447639999999</v>
      </c>
      <c r="D185" s="41" t="s">
        <v>249</v>
      </c>
      <c r="E185">
        <f t="shared" si="23"/>
        <v>33068.146025026421</v>
      </c>
      <c r="F185">
        <f t="shared" si="24"/>
        <v>33068</v>
      </c>
      <c r="G185">
        <f t="shared" si="28"/>
        <v>6.8732599997019861E-2</v>
      </c>
      <c r="K185">
        <f t="shared" si="33"/>
        <v>6.8732599997019861E-2</v>
      </c>
      <c r="O185">
        <f t="shared" ca="1" si="31"/>
        <v>5.5623724753045112E-2</v>
      </c>
      <c r="P185" s="36">
        <f t="shared" si="25"/>
        <v>6.9164765912305623E-2</v>
      </c>
      <c r="Q185" s="6">
        <f t="shared" si="26"/>
        <v>38545.947639999999</v>
      </c>
      <c r="R185">
        <f t="shared" si="30"/>
        <v>1.867673783347805E-7</v>
      </c>
      <c r="S185">
        <v>1</v>
      </c>
      <c r="T185">
        <f t="shared" si="27"/>
        <v>1.867673783347805E-7</v>
      </c>
    </row>
    <row r="186" spans="1:20">
      <c r="A186" s="140" t="s">
        <v>754</v>
      </c>
      <c r="B186" s="27" t="s">
        <v>114</v>
      </c>
      <c r="C186" s="141">
        <v>53574.800900000002</v>
      </c>
      <c r="D186" s="141" t="s">
        <v>297</v>
      </c>
      <c r="E186" s="39">
        <f t="shared" si="23"/>
        <v>33090.141920206392</v>
      </c>
      <c r="F186">
        <f t="shared" si="24"/>
        <v>33090</v>
      </c>
      <c r="G186">
        <f t="shared" si="28"/>
        <v>6.6800500004319474E-2</v>
      </c>
      <c r="K186">
        <f t="shared" si="33"/>
        <v>6.6800500004319474E-2</v>
      </c>
      <c r="O186">
        <f t="shared" ca="1" si="31"/>
        <v>5.5773005421132782E-2</v>
      </c>
      <c r="P186" s="36">
        <f t="shared" si="25"/>
        <v>6.9261529444797409E-2</v>
      </c>
      <c r="Q186" s="6">
        <f t="shared" si="26"/>
        <v>38556.300900000002</v>
      </c>
      <c r="R186">
        <f t="shared" si="30"/>
        <v>6.0566659068991396E-6</v>
      </c>
      <c r="S186">
        <v>1</v>
      </c>
      <c r="T186">
        <f t="shared" si="27"/>
        <v>6.0566659068991396E-6</v>
      </c>
    </row>
    <row r="187" spans="1:20">
      <c r="A187" s="42" t="s">
        <v>124</v>
      </c>
      <c r="B187" s="106" t="s">
        <v>114</v>
      </c>
      <c r="C187" s="52">
        <v>53596.4542</v>
      </c>
      <c r="D187" s="52">
        <v>1E-4</v>
      </c>
      <c r="E187">
        <f t="shared" si="23"/>
        <v>33136.145180734988</v>
      </c>
      <c r="F187">
        <f t="shared" si="24"/>
        <v>33136</v>
      </c>
      <c r="G187">
        <f t="shared" si="28"/>
        <v>6.8335199997818563E-2</v>
      </c>
      <c r="K187">
        <f t="shared" si="33"/>
        <v>6.8335199997818563E-2</v>
      </c>
      <c r="O187">
        <f t="shared" ca="1" si="31"/>
        <v>5.6085137727134277E-2</v>
      </c>
      <c r="P187" s="36">
        <f t="shared" si="25"/>
        <v>6.9464056864577101E-2</v>
      </c>
      <c r="Q187" s="6">
        <f t="shared" si="26"/>
        <v>38577.9542</v>
      </c>
      <c r="R187">
        <f t="shared" si="30"/>
        <v>1.2743178256279023E-6</v>
      </c>
      <c r="S187">
        <v>1</v>
      </c>
      <c r="T187">
        <f t="shared" si="27"/>
        <v>1.2743178256279023E-6</v>
      </c>
    </row>
    <row r="188" spans="1:20">
      <c r="A188" s="43" t="s">
        <v>128</v>
      </c>
      <c r="B188" s="105" t="s">
        <v>115</v>
      </c>
      <c r="C188" s="40">
        <v>53600.455399999999</v>
      </c>
      <c r="D188" s="40">
        <v>4.0000000000000002E-4</v>
      </c>
      <c r="E188">
        <f t="shared" si="23"/>
        <v>33144.645882523029</v>
      </c>
      <c r="F188">
        <f t="shared" si="24"/>
        <v>33144.5</v>
      </c>
      <c r="G188">
        <f t="shared" si="28"/>
        <v>6.8665524995594751E-2</v>
      </c>
      <c r="J188">
        <f>G188</f>
        <v>6.8665524995594751E-2</v>
      </c>
      <c r="O188">
        <f t="shared" ca="1" si="31"/>
        <v>5.6142814348895398E-2</v>
      </c>
      <c r="P188" s="36">
        <f t="shared" si="25"/>
        <v>6.9501510572624228E-2</v>
      </c>
      <c r="Q188" s="6">
        <f t="shared" si="26"/>
        <v>38581.955399999999</v>
      </c>
      <c r="R188">
        <f t="shared" si="30"/>
        <v>6.9887188500130789E-7</v>
      </c>
      <c r="S188">
        <v>1</v>
      </c>
      <c r="T188">
        <f t="shared" si="27"/>
        <v>6.9887188500130789E-7</v>
      </c>
    </row>
    <row r="189" spans="1:20">
      <c r="A189" s="42" t="s">
        <v>122</v>
      </c>
      <c r="B189" s="106" t="s">
        <v>114</v>
      </c>
      <c r="C189" s="52">
        <v>53605.3969</v>
      </c>
      <c r="D189" s="52">
        <v>1.4E-3</v>
      </c>
      <c r="E189">
        <f t="shared" si="23"/>
        <v>33155.144287472947</v>
      </c>
      <c r="F189">
        <f t="shared" si="24"/>
        <v>33155</v>
      </c>
      <c r="G189">
        <f t="shared" si="28"/>
        <v>6.7914749997726176E-2</v>
      </c>
      <c r="J189">
        <f>G189</f>
        <v>6.7914749997726176E-2</v>
      </c>
      <c r="O189">
        <f t="shared" ca="1" si="31"/>
        <v>5.6214061940482701E-2</v>
      </c>
      <c r="P189" s="36">
        <f t="shared" si="25"/>
        <v>6.9547789907682997E-2</v>
      </c>
      <c r="Q189" s="6">
        <f t="shared" si="26"/>
        <v>38586.8969</v>
      </c>
      <c r="R189">
        <f t="shared" si="30"/>
        <v>2.666819347511782E-6</v>
      </c>
      <c r="S189">
        <v>1</v>
      </c>
      <c r="T189">
        <f t="shared" si="27"/>
        <v>2.666819347511782E-6</v>
      </c>
    </row>
    <row r="190" spans="1:20">
      <c r="A190" s="42" t="s">
        <v>122</v>
      </c>
      <c r="B190" s="106" t="s">
        <v>114</v>
      </c>
      <c r="C190" s="52">
        <v>53614.3416</v>
      </c>
      <c r="D190" s="52">
        <v>6.9999999999999999E-4</v>
      </c>
      <c r="E190">
        <f t="shared" si="23"/>
        <v>33174.147643287084</v>
      </c>
      <c r="F190">
        <f t="shared" si="24"/>
        <v>33174</v>
      </c>
      <c r="G190">
        <f t="shared" si="28"/>
        <v>6.9494299998041242E-2</v>
      </c>
      <c r="J190">
        <f>G190</f>
        <v>6.9494299998041242E-2</v>
      </c>
      <c r="O190">
        <f t="shared" ca="1" si="31"/>
        <v>5.6342986153831154E-2</v>
      </c>
      <c r="P190" s="36">
        <f t="shared" si="25"/>
        <v>6.9631569961580916E-2</v>
      </c>
      <c r="Q190" s="6">
        <f t="shared" si="26"/>
        <v>38595.8416</v>
      </c>
      <c r="R190">
        <f t="shared" si="30"/>
        <v>1.8843042890183435E-8</v>
      </c>
      <c r="S190">
        <v>1</v>
      </c>
      <c r="T190">
        <f t="shared" si="27"/>
        <v>1.8843042890183435E-8</v>
      </c>
    </row>
    <row r="191" spans="1:20">
      <c r="A191" s="43" t="s">
        <v>128</v>
      </c>
      <c r="B191" s="106"/>
      <c r="C191" s="40">
        <v>53637.406300000002</v>
      </c>
      <c r="D191" s="40">
        <v>1.5E-3</v>
      </c>
      <c r="E191">
        <f t="shared" si="23"/>
        <v>33223.149476869679</v>
      </c>
      <c r="F191">
        <f t="shared" si="24"/>
        <v>33223</v>
      </c>
      <c r="G191">
        <f t="shared" si="28"/>
        <v>7.0357350006815977E-2</v>
      </c>
      <c r="J191">
        <f>G191</f>
        <v>7.0357350006815977E-2</v>
      </c>
      <c r="O191">
        <f t="shared" ca="1" si="31"/>
        <v>5.6675474914571838E-2</v>
      </c>
      <c r="P191" s="36">
        <f t="shared" si="25"/>
        <v>6.9847851263958941E-2</v>
      </c>
      <c r="Q191" s="6">
        <f t="shared" si="26"/>
        <v>38618.906300000002</v>
      </c>
      <c r="R191">
        <f t="shared" si="30"/>
        <v>2.5958896897290101E-7</v>
      </c>
      <c r="S191">
        <v>1</v>
      </c>
      <c r="T191">
        <f t="shared" si="27"/>
        <v>2.5958896897290101E-7</v>
      </c>
    </row>
    <row r="192" spans="1:20">
      <c r="A192" s="140" t="s">
        <v>823</v>
      </c>
      <c r="B192" s="27" t="s">
        <v>114</v>
      </c>
      <c r="C192" s="141">
        <v>53643.055699999997</v>
      </c>
      <c r="D192" s="141" t="s">
        <v>297</v>
      </c>
      <c r="E192" s="39">
        <f t="shared" si="23"/>
        <v>33235.151842330371</v>
      </c>
      <c r="F192">
        <f t="shared" si="24"/>
        <v>33235</v>
      </c>
      <c r="G192">
        <f t="shared" si="28"/>
        <v>7.1470750001026317E-2</v>
      </c>
      <c r="K192">
        <f t="shared" ref="K192:K199" si="34">G192</f>
        <v>7.1470750001026317E-2</v>
      </c>
      <c r="O192">
        <f t="shared" ca="1" si="31"/>
        <v>5.6756900733528765E-2</v>
      </c>
      <c r="P192" s="36">
        <f t="shared" si="25"/>
        <v>6.9900865775431933E-2</v>
      </c>
      <c r="Q192" s="6">
        <f t="shared" si="26"/>
        <v>38624.555699999997</v>
      </c>
      <c r="R192">
        <f t="shared" si="30"/>
        <v>2.4645364817700787E-6</v>
      </c>
      <c r="S192">
        <v>1</v>
      </c>
      <c r="T192">
        <f t="shared" si="27"/>
        <v>2.4645364817700787E-6</v>
      </c>
    </row>
    <row r="193" spans="1:20">
      <c r="A193" s="41" t="s">
        <v>247</v>
      </c>
      <c r="B193" s="107" t="s">
        <v>114</v>
      </c>
      <c r="C193" s="41">
        <v>53670.354659999997</v>
      </c>
      <c r="D193" s="41">
        <v>3.2000000000000002E-3</v>
      </c>
      <c r="E193">
        <f t="shared" si="23"/>
        <v>33293.149522547239</v>
      </c>
      <c r="F193">
        <f t="shared" si="24"/>
        <v>33293</v>
      </c>
      <c r="G193">
        <f t="shared" si="28"/>
        <v>7.0378849995904602E-2</v>
      </c>
      <c r="K193">
        <f t="shared" si="34"/>
        <v>7.0378849995904602E-2</v>
      </c>
      <c r="O193">
        <f t="shared" ca="1" si="31"/>
        <v>5.7150458858487158E-2</v>
      </c>
      <c r="P193" s="36">
        <f t="shared" si="25"/>
        <v>7.01573669352E-2</v>
      </c>
      <c r="Q193" s="6">
        <f t="shared" si="26"/>
        <v>38651.854659999997</v>
      </c>
      <c r="R193">
        <f t="shared" si="30"/>
        <v>4.9054746179078657E-8</v>
      </c>
      <c r="S193">
        <v>1</v>
      </c>
      <c r="T193">
        <f t="shared" si="27"/>
        <v>4.9054746179078657E-8</v>
      </c>
    </row>
    <row r="194" spans="1:20">
      <c r="A194" s="41" t="s">
        <v>247</v>
      </c>
      <c r="B194" s="107" t="s">
        <v>114</v>
      </c>
      <c r="C194" s="41">
        <v>53901.465369999998</v>
      </c>
      <c r="D194" s="41" t="s">
        <v>249</v>
      </c>
      <c r="E194">
        <f t="shared" si="23"/>
        <v>33784.153027928856</v>
      </c>
      <c r="F194">
        <f t="shared" si="24"/>
        <v>33784</v>
      </c>
      <c r="G194">
        <f t="shared" si="28"/>
        <v>7.2028799993859138E-2</v>
      </c>
      <c r="K194">
        <f t="shared" si="34"/>
        <v>7.2028799993859138E-2</v>
      </c>
      <c r="O194">
        <f t="shared" ca="1" si="31"/>
        <v>6.0482131950807289E-2</v>
      </c>
      <c r="P194" s="36">
        <f t="shared" si="25"/>
        <v>7.2346333424385817E-2</v>
      </c>
      <c r="Q194" s="6">
        <f t="shared" si="26"/>
        <v>38882.965369999998</v>
      </c>
      <c r="R194">
        <f t="shared" si="30"/>
        <v>1.0082747950204102E-7</v>
      </c>
      <c r="S194">
        <v>1</v>
      </c>
      <c r="T194">
        <f t="shared" si="27"/>
        <v>1.0082747950204102E-7</v>
      </c>
    </row>
    <row r="195" spans="1:20">
      <c r="A195" s="41" t="s">
        <v>247</v>
      </c>
      <c r="B195" s="107" t="s">
        <v>114</v>
      </c>
      <c r="C195" s="41">
        <v>53950.417990000002</v>
      </c>
      <c r="D195" s="41" t="s">
        <v>250</v>
      </c>
      <c r="E195">
        <f t="shared" si="23"/>
        <v>33888.154733508039</v>
      </c>
      <c r="F195">
        <f t="shared" si="24"/>
        <v>33888</v>
      </c>
      <c r="G195">
        <f t="shared" si="28"/>
        <v>7.2831600002245978E-2</v>
      </c>
      <c r="K195">
        <f t="shared" si="34"/>
        <v>7.2831600002245978E-2</v>
      </c>
      <c r="O195">
        <f t="shared" ca="1" si="31"/>
        <v>6.1187822381767148E-2</v>
      </c>
      <c r="P195" s="36">
        <f t="shared" si="25"/>
        <v>7.2814013291903901E-2</v>
      </c>
      <c r="Q195" s="6">
        <f t="shared" si="26"/>
        <v>38931.917990000002</v>
      </c>
      <c r="R195">
        <f t="shared" si="30"/>
        <v>3.0929238065611168E-10</v>
      </c>
      <c r="S195">
        <v>1</v>
      </c>
      <c r="T195">
        <f t="shared" si="27"/>
        <v>3.0929238065611168E-10</v>
      </c>
    </row>
    <row r="196" spans="1:20">
      <c r="A196" s="41" t="s">
        <v>247</v>
      </c>
      <c r="B196" s="107" t="s">
        <v>114</v>
      </c>
      <c r="C196" s="41">
        <v>53984.306819999998</v>
      </c>
      <c r="D196" s="41" t="s">
        <v>249</v>
      </c>
      <c r="E196">
        <f t="shared" si="23"/>
        <v>33960.152843518947</v>
      </c>
      <c r="F196">
        <f t="shared" si="24"/>
        <v>33960</v>
      </c>
      <c r="G196">
        <f t="shared" si="28"/>
        <v>7.1941999995033257E-2</v>
      </c>
      <c r="K196">
        <f t="shared" si="34"/>
        <v>7.1941999995033257E-2</v>
      </c>
      <c r="O196">
        <f t="shared" ca="1" si="31"/>
        <v>6.1676377295508594E-2</v>
      </c>
      <c r="P196" s="36">
        <f t="shared" si="25"/>
        <v>7.3138616759724856E-2</v>
      </c>
      <c r="Q196" s="6">
        <f t="shared" si="26"/>
        <v>38965.806819999998</v>
      </c>
      <c r="R196">
        <f t="shared" si="30"/>
        <v>1.4318916815409902E-6</v>
      </c>
      <c r="S196">
        <v>1</v>
      </c>
      <c r="T196">
        <f t="shared" si="27"/>
        <v>1.4318916815409902E-6</v>
      </c>
    </row>
    <row r="197" spans="1:20">
      <c r="A197" s="140" t="s">
        <v>754</v>
      </c>
      <c r="B197" s="27" t="s">
        <v>114</v>
      </c>
      <c r="C197" s="141">
        <v>53995.605300000003</v>
      </c>
      <c r="D197" s="141" t="s">
        <v>297</v>
      </c>
      <c r="E197" s="39">
        <f t="shared" si="23"/>
        <v>33984.156894588181</v>
      </c>
      <c r="F197">
        <f t="shared" si="24"/>
        <v>33984</v>
      </c>
      <c r="G197">
        <f t="shared" si="28"/>
        <v>7.3848799998813774E-2</v>
      </c>
      <c r="K197">
        <f t="shared" si="34"/>
        <v>7.3848799998813774E-2</v>
      </c>
      <c r="O197">
        <f t="shared" ca="1" si="31"/>
        <v>6.1839228933422419E-2</v>
      </c>
      <c r="P197" s="36">
        <f t="shared" si="25"/>
        <v>7.3246967933483467E-2</v>
      </c>
      <c r="Q197" s="6">
        <f t="shared" si="26"/>
        <v>38977.105300000003</v>
      </c>
      <c r="R197">
        <f t="shared" ref="R197:R228" si="35">+(P197-G197)^2</f>
        <v>3.6220183485974314E-7</v>
      </c>
      <c r="S197">
        <v>1</v>
      </c>
      <c r="T197">
        <f t="shared" si="27"/>
        <v>3.6220183485974314E-7</v>
      </c>
    </row>
    <row r="198" spans="1:20">
      <c r="A198" s="43" t="s">
        <v>129</v>
      </c>
      <c r="B198" s="106" t="s">
        <v>114</v>
      </c>
      <c r="C198" s="52">
        <v>54014.4274</v>
      </c>
      <c r="D198" s="52">
        <v>2.9999999999999997E-4</v>
      </c>
      <c r="E198">
        <f t="shared" si="23"/>
        <v>34024.145162888868</v>
      </c>
      <c r="F198">
        <f t="shared" si="24"/>
        <v>34024</v>
      </c>
      <c r="G198">
        <f t="shared" si="28"/>
        <v>6.8326799999340437E-2</v>
      </c>
      <c r="K198">
        <f t="shared" si="34"/>
        <v>6.8326799999340437E-2</v>
      </c>
      <c r="O198">
        <f t="shared" ca="1" si="31"/>
        <v>6.211064832994545E-2</v>
      </c>
      <c r="P198" s="36">
        <f t="shared" si="25"/>
        <v>7.3427719909545983E-2</v>
      </c>
      <c r="Q198" s="6">
        <f t="shared" si="26"/>
        <v>38995.9274</v>
      </c>
      <c r="R198">
        <f t="shared" si="35"/>
        <v>2.6019383930331347E-5</v>
      </c>
      <c r="S198">
        <v>1</v>
      </c>
      <c r="T198">
        <f t="shared" si="27"/>
        <v>2.6019383930331347E-5</v>
      </c>
    </row>
    <row r="199" spans="1:20">
      <c r="A199" s="41" t="s">
        <v>247</v>
      </c>
      <c r="B199" s="107" t="s">
        <v>114</v>
      </c>
      <c r="C199" s="41">
        <v>54025.25864</v>
      </c>
      <c r="D199" s="41" t="s">
        <v>249</v>
      </c>
      <c r="E199">
        <f t="shared" si="23"/>
        <v>34047.156544782978</v>
      </c>
      <c r="F199">
        <f t="shared" si="24"/>
        <v>34047</v>
      </c>
      <c r="G199">
        <f t="shared" si="28"/>
        <v>7.3684150003828108E-2</v>
      </c>
      <c r="K199">
        <f t="shared" si="34"/>
        <v>7.3684150003828108E-2</v>
      </c>
      <c r="O199">
        <f t="shared" ca="1" si="31"/>
        <v>6.2266714482946184E-2</v>
      </c>
      <c r="P199" s="36">
        <f t="shared" si="25"/>
        <v>7.3531746642925458E-2</v>
      </c>
      <c r="Q199" s="6">
        <f t="shared" si="26"/>
        <v>39006.75864</v>
      </c>
      <c r="R199">
        <f t="shared" si="35"/>
        <v>2.3226784414423503E-8</v>
      </c>
      <c r="S199">
        <v>1</v>
      </c>
      <c r="T199">
        <f t="shared" si="27"/>
        <v>2.3226784414423503E-8</v>
      </c>
    </row>
    <row r="200" spans="1:20">
      <c r="A200" s="140" t="s">
        <v>754</v>
      </c>
      <c r="B200" s="27" t="s">
        <v>114</v>
      </c>
      <c r="C200" s="141">
        <v>54296.847999999998</v>
      </c>
      <c r="D200" s="141" t="s">
        <v>297</v>
      </c>
      <c r="E200" s="39">
        <f t="shared" si="23"/>
        <v>34624.158483742656</v>
      </c>
      <c r="F200">
        <f t="shared" si="24"/>
        <v>34624</v>
      </c>
      <c r="G200">
        <f t="shared" si="28"/>
        <v>7.4596799997380003E-2</v>
      </c>
      <c r="I200">
        <f>G200</f>
        <v>7.4596799997380003E-2</v>
      </c>
      <c r="O200">
        <f t="shared" ca="1" si="31"/>
        <v>6.6181939277790813E-2</v>
      </c>
      <c r="P200" s="36">
        <f t="shared" si="25"/>
        <v>7.6164002520202445E-2</v>
      </c>
      <c r="Q200" s="6">
        <f t="shared" si="26"/>
        <v>39278.347999999998</v>
      </c>
      <c r="R200">
        <f t="shared" si="35"/>
        <v>2.4561237475410261E-6</v>
      </c>
      <c r="S200">
        <v>0.1</v>
      </c>
      <c r="T200">
        <f t="shared" si="27"/>
        <v>2.456123747541026E-7</v>
      </c>
    </row>
    <row r="201" spans="1:20">
      <c r="A201" s="140" t="s">
        <v>855</v>
      </c>
      <c r="B201" s="27" t="s">
        <v>114</v>
      </c>
      <c r="C201" s="141">
        <v>54317.088799999998</v>
      </c>
      <c r="D201" s="141" t="s">
        <v>297</v>
      </c>
      <c r="E201" s="39">
        <f t="shared" si="23"/>
        <v>34667.160834225368</v>
      </c>
      <c r="F201">
        <f t="shared" si="24"/>
        <v>34667</v>
      </c>
      <c r="G201">
        <f t="shared" si="28"/>
        <v>7.5703149996115826E-2</v>
      </c>
      <c r="K201">
        <f>G201</f>
        <v>7.5703149996115826E-2</v>
      </c>
      <c r="O201">
        <f t="shared" ref="O201:O232" ca="1" si="36">+C$11+C$12*F201</f>
        <v>6.647371512905309E-2</v>
      </c>
      <c r="P201" s="36">
        <f t="shared" si="25"/>
        <v>7.636190305289782E-2</v>
      </c>
      <c r="Q201" s="6">
        <f t="shared" si="26"/>
        <v>39298.588799999998</v>
      </c>
      <c r="R201">
        <f t="shared" si="35"/>
        <v>4.3395558981962078E-7</v>
      </c>
      <c r="S201">
        <v>1</v>
      </c>
      <c r="T201">
        <f t="shared" si="27"/>
        <v>4.3395558981962078E-7</v>
      </c>
    </row>
    <row r="202" spans="1:20">
      <c r="A202" s="41" t="s">
        <v>247</v>
      </c>
      <c r="B202" s="107" t="s">
        <v>114</v>
      </c>
      <c r="C202" s="41">
        <v>54319.440849999999</v>
      </c>
      <c r="D202" s="41">
        <v>2.9999999999999997E-4</v>
      </c>
      <c r="E202">
        <f t="shared" si="23"/>
        <v>34672.157854029574</v>
      </c>
      <c r="F202">
        <f t="shared" si="24"/>
        <v>34672</v>
      </c>
      <c r="G202">
        <f t="shared" si="28"/>
        <v>7.4300399995991029E-2</v>
      </c>
      <c r="K202">
        <f>G202</f>
        <v>7.4300399995991029E-2</v>
      </c>
      <c r="O202">
        <f t="shared" ca="1" si="36"/>
        <v>6.6507642553618462E-2</v>
      </c>
      <c r="P202" s="36">
        <f t="shared" si="25"/>
        <v>7.6384930369602186E-2</v>
      </c>
      <c r="Q202" s="6">
        <f t="shared" si="26"/>
        <v>39300.940849999999</v>
      </c>
      <c r="R202">
        <f t="shared" si="35"/>
        <v>4.3452668785074702E-6</v>
      </c>
      <c r="S202">
        <v>1</v>
      </c>
      <c r="T202">
        <f t="shared" si="27"/>
        <v>4.3452668785074702E-6</v>
      </c>
    </row>
    <row r="203" spans="1:20">
      <c r="A203" s="41" t="s">
        <v>247</v>
      </c>
      <c r="B203" s="107" t="s">
        <v>114</v>
      </c>
      <c r="C203" s="41">
        <v>54319.440949999997</v>
      </c>
      <c r="D203" s="41">
        <v>2.0000000000000001E-4</v>
      </c>
      <c r="E203">
        <f t="shared" si="23"/>
        <v>34672.158066483375</v>
      </c>
      <c r="F203">
        <f t="shared" si="24"/>
        <v>34672</v>
      </c>
      <c r="G203">
        <f t="shared" si="28"/>
        <v>7.4400399993464816E-2</v>
      </c>
      <c r="K203">
        <f>G203</f>
        <v>7.4400399993464816E-2</v>
      </c>
      <c r="O203">
        <f t="shared" ca="1" si="36"/>
        <v>6.6507642553618462E-2</v>
      </c>
      <c r="P203" s="36">
        <f t="shared" si="25"/>
        <v>7.6384930369602186E-2</v>
      </c>
      <c r="Q203" s="6">
        <f t="shared" si="26"/>
        <v>39300.940949999997</v>
      </c>
      <c r="R203">
        <f t="shared" si="35"/>
        <v>3.9383608138119288E-6</v>
      </c>
      <c r="S203">
        <v>1</v>
      </c>
      <c r="T203">
        <f t="shared" si="27"/>
        <v>3.9383608138119288E-6</v>
      </c>
    </row>
    <row r="204" spans="1:20">
      <c r="A204" s="41" t="s">
        <v>247</v>
      </c>
      <c r="B204" s="107" t="s">
        <v>114</v>
      </c>
      <c r="C204" s="41">
        <v>54319.440949999997</v>
      </c>
      <c r="D204" s="41">
        <v>2.0000000000000001E-4</v>
      </c>
      <c r="E204" s="39">
        <f t="shared" si="23"/>
        <v>34672.158066483375</v>
      </c>
      <c r="F204">
        <f t="shared" si="24"/>
        <v>34672</v>
      </c>
      <c r="G204">
        <f t="shared" si="28"/>
        <v>7.4400399993464816E-2</v>
      </c>
      <c r="K204">
        <f>G204</f>
        <v>7.4400399993464816E-2</v>
      </c>
      <c r="O204">
        <f t="shared" ca="1" si="36"/>
        <v>6.6507642553618462E-2</v>
      </c>
      <c r="P204" s="36">
        <f t="shared" si="25"/>
        <v>7.6384930369602186E-2</v>
      </c>
      <c r="Q204" s="6">
        <f t="shared" si="26"/>
        <v>39300.940949999997</v>
      </c>
      <c r="R204">
        <f t="shared" si="35"/>
        <v>3.9383608138119288E-6</v>
      </c>
      <c r="S204">
        <v>1</v>
      </c>
      <c r="T204">
        <f t="shared" si="27"/>
        <v>3.9383608138119288E-6</v>
      </c>
    </row>
    <row r="205" spans="1:20">
      <c r="A205" s="41" t="s">
        <v>247</v>
      </c>
      <c r="B205" s="107" t="s">
        <v>114</v>
      </c>
      <c r="C205" s="41">
        <v>54328.385029999998</v>
      </c>
      <c r="D205" s="41">
        <v>2.9999999999999997E-4</v>
      </c>
      <c r="E205" s="39">
        <f t="shared" si="23"/>
        <v>34691.160105083902</v>
      </c>
      <c r="F205">
        <f t="shared" si="24"/>
        <v>34691</v>
      </c>
      <c r="G205">
        <f t="shared" si="28"/>
        <v>7.5359949994890485E-2</v>
      </c>
      <c r="K205">
        <f>G205</f>
        <v>7.5359949994890485E-2</v>
      </c>
      <c r="O205">
        <f t="shared" ca="1" si="36"/>
        <v>6.6636566766966887E-2</v>
      </c>
      <c r="P205" s="36">
        <f t="shared" si="25"/>
        <v>7.6472463864105347E-2</v>
      </c>
      <c r="Q205" s="6">
        <f t="shared" si="26"/>
        <v>39309.885029999998</v>
      </c>
      <c r="R205">
        <f t="shared" si="35"/>
        <v>1.2376871091954238E-6</v>
      </c>
      <c r="S205">
        <v>1</v>
      </c>
      <c r="T205">
        <f t="shared" si="27"/>
        <v>1.2376871091954238E-6</v>
      </c>
    </row>
    <row r="206" spans="1:20">
      <c r="A206" s="140" t="s">
        <v>868</v>
      </c>
      <c r="B206" s="27" t="s">
        <v>114</v>
      </c>
      <c r="C206" s="141">
        <v>54360.392999999996</v>
      </c>
      <c r="D206" s="141" t="s">
        <v>297</v>
      </c>
      <c r="E206" s="39">
        <f t="shared" si="23"/>
        <v>34759.162256391159</v>
      </c>
      <c r="F206">
        <f t="shared" si="24"/>
        <v>34759</v>
      </c>
      <c r="G206">
        <f t="shared" si="28"/>
        <v>7.6372550000087358E-2</v>
      </c>
      <c r="I206">
        <f>G206</f>
        <v>7.6372550000087358E-2</v>
      </c>
      <c r="O206">
        <f t="shared" ca="1" si="36"/>
        <v>6.7097979741056052E-2</v>
      </c>
      <c r="P206" s="36">
        <f t="shared" si="25"/>
        <v>7.6786126835908353E-2</v>
      </c>
      <c r="Q206" s="6">
        <f t="shared" si="26"/>
        <v>39341.892999999996</v>
      </c>
      <c r="R206">
        <f t="shared" si="35"/>
        <v>1.7104579912770591E-7</v>
      </c>
      <c r="S206">
        <v>0.1</v>
      </c>
      <c r="T206">
        <f t="shared" si="27"/>
        <v>1.710457991277059E-8</v>
      </c>
    </row>
    <row r="207" spans="1:20">
      <c r="A207" s="43" t="s">
        <v>269</v>
      </c>
      <c r="B207" s="105" t="s">
        <v>114</v>
      </c>
      <c r="C207" s="40">
        <v>54372.631399999998</v>
      </c>
      <c r="D207" s="40">
        <v>4.0000000000000002E-4</v>
      </c>
      <c r="E207" s="39">
        <f t="shared" si="23"/>
        <v>34785.163203297787</v>
      </c>
      <c r="F207">
        <f t="shared" si="24"/>
        <v>34785</v>
      </c>
      <c r="G207">
        <f t="shared" si="28"/>
        <v>7.6818249995994847E-2</v>
      </c>
      <c r="K207">
        <f t="shared" ref="K207:K224" si="37">G207</f>
        <v>7.6818249995994847E-2</v>
      </c>
      <c r="O207">
        <f t="shared" ca="1" si="36"/>
        <v>6.7274402348796003E-2</v>
      </c>
      <c r="P207" s="36">
        <f t="shared" si="25"/>
        <v>7.6906215929199759E-2</v>
      </c>
      <c r="Q207" s="6">
        <f t="shared" si="26"/>
        <v>39354.131399999998</v>
      </c>
      <c r="R207">
        <f t="shared" si="35"/>
        <v>7.7380054046109558E-9</v>
      </c>
      <c r="S207">
        <v>1</v>
      </c>
      <c r="T207">
        <f t="shared" si="27"/>
        <v>7.7380054046109558E-9</v>
      </c>
    </row>
    <row r="208" spans="1:20">
      <c r="A208" s="43" t="s">
        <v>269</v>
      </c>
      <c r="B208" s="105" t="s">
        <v>114</v>
      </c>
      <c r="C208" s="40">
        <v>54378.749400000001</v>
      </c>
      <c r="D208" s="40">
        <v>2.0000000000000001E-4</v>
      </c>
      <c r="E208" s="39">
        <f t="shared" si="23"/>
        <v>34798.161127305408</v>
      </c>
      <c r="F208">
        <f t="shared" si="24"/>
        <v>34798</v>
      </c>
      <c r="G208">
        <f t="shared" si="28"/>
        <v>7.584109999879729E-2</v>
      </c>
      <c r="K208">
        <f t="shared" si="37"/>
        <v>7.584109999879729E-2</v>
      </c>
      <c r="O208">
        <f t="shared" ca="1" si="36"/>
        <v>6.7362613652665992E-2</v>
      </c>
      <c r="P208" s="36">
        <f t="shared" si="25"/>
        <v>7.6966293487578913E-2</v>
      </c>
      <c r="Q208" s="6">
        <f t="shared" si="26"/>
        <v>39360.249400000001</v>
      </c>
      <c r="R208">
        <f t="shared" si="35"/>
        <v>1.2660603871965599E-6</v>
      </c>
      <c r="S208">
        <v>1</v>
      </c>
      <c r="T208">
        <f t="shared" si="27"/>
        <v>1.2660603871965599E-6</v>
      </c>
    </row>
    <row r="209" spans="1:20">
      <c r="A209" s="43" t="s">
        <v>269</v>
      </c>
      <c r="B209" s="105" t="s">
        <v>114</v>
      </c>
      <c r="C209" s="40">
        <v>54380.633300000001</v>
      </c>
      <c r="D209" s="40">
        <v>1E-4</v>
      </c>
      <c r="E209" s="39">
        <f t="shared" si="23"/>
        <v>34802.163544604839</v>
      </c>
      <c r="F209">
        <f t="shared" si="24"/>
        <v>34802</v>
      </c>
      <c r="G209">
        <f t="shared" si="28"/>
        <v>7.6978900004178286E-2</v>
      </c>
      <c r="K209">
        <f t="shared" si="37"/>
        <v>7.6978900004178286E-2</v>
      </c>
      <c r="O209">
        <f t="shared" ca="1" si="36"/>
        <v>6.7389755592318301E-2</v>
      </c>
      <c r="P209" s="36">
        <f t="shared" si="25"/>
        <v>7.6984783317766328E-2</v>
      </c>
      <c r="Q209" s="6">
        <f t="shared" si="26"/>
        <v>39362.133300000001</v>
      </c>
      <c r="R209">
        <f t="shared" si="35"/>
        <v>3.4613378775246875E-11</v>
      </c>
      <c r="S209">
        <v>1</v>
      </c>
      <c r="T209">
        <f t="shared" si="27"/>
        <v>3.4613378775246875E-11</v>
      </c>
    </row>
    <row r="210" spans="1:20">
      <c r="A210" s="43" t="s">
        <v>269</v>
      </c>
      <c r="B210" s="105" t="s">
        <v>114</v>
      </c>
      <c r="C210" s="40">
        <v>54429.588000000003</v>
      </c>
      <c r="D210" s="40">
        <v>2.0000000000000001E-4</v>
      </c>
      <c r="E210" s="39">
        <f t="shared" si="23"/>
        <v>34906.169669223236</v>
      </c>
      <c r="F210">
        <f t="shared" si="24"/>
        <v>34906</v>
      </c>
      <c r="G210">
        <f t="shared" si="28"/>
        <v>7.9861700003675651E-2</v>
      </c>
      <c r="K210">
        <f t="shared" si="37"/>
        <v>7.9861700003675651E-2</v>
      </c>
      <c r="O210">
        <f t="shared" ca="1" si="36"/>
        <v>6.8095446023278161E-2</v>
      </c>
      <c r="P210" s="36">
        <f t="shared" si="25"/>
        <v>7.7466250239503584E-2</v>
      </c>
      <c r="Q210" s="6">
        <f t="shared" si="26"/>
        <v>39411.088000000003</v>
      </c>
      <c r="R210">
        <f t="shared" si="35"/>
        <v>5.7381795726720101E-6</v>
      </c>
      <c r="S210">
        <v>1</v>
      </c>
      <c r="T210">
        <f t="shared" si="27"/>
        <v>5.7381795726720101E-6</v>
      </c>
    </row>
    <row r="211" spans="1:20">
      <c r="A211" s="43" t="s">
        <v>273</v>
      </c>
      <c r="B211" s="105" t="s">
        <v>114</v>
      </c>
      <c r="C211" s="40">
        <v>54642.811000000002</v>
      </c>
      <c r="D211" s="40">
        <v>2.9999999999999997E-4</v>
      </c>
      <c r="E211" s="39">
        <f t="shared" si="23"/>
        <v>35359.170053445945</v>
      </c>
      <c r="F211">
        <f t="shared" si="24"/>
        <v>35359</v>
      </c>
      <c r="G211">
        <f t="shared" si="28"/>
        <v>8.0042550005600788E-2</v>
      </c>
      <c r="K211">
        <f t="shared" si="37"/>
        <v>8.0042550005600788E-2</v>
      </c>
      <c r="O211">
        <f t="shared" ca="1" si="36"/>
        <v>7.1169270688901415E-2</v>
      </c>
      <c r="P211" s="36">
        <f t="shared" si="25"/>
        <v>7.9579838142637888E-2</v>
      </c>
      <c r="Q211" s="6">
        <f t="shared" si="26"/>
        <v>39624.311000000002</v>
      </c>
      <c r="R211">
        <f t="shared" si="35"/>
        <v>2.1410226812659766E-7</v>
      </c>
      <c r="S211">
        <v>1</v>
      </c>
      <c r="T211">
        <f t="shared" si="27"/>
        <v>2.1410226812659766E-7</v>
      </c>
    </row>
    <row r="212" spans="1:20">
      <c r="A212" s="43" t="s">
        <v>273</v>
      </c>
      <c r="B212" s="105" t="s">
        <v>114</v>
      </c>
      <c r="C212" s="40">
        <v>54643.753499999999</v>
      </c>
      <c r="D212" s="40">
        <v>5.9999999999999995E-4</v>
      </c>
      <c r="E212" s="39">
        <f t="shared" si="23"/>
        <v>35361.172430591607</v>
      </c>
      <c r="F212">
        <f t="shared" si="24"/>
        <v>35361</v>
      </c>
      <c r="G212">
        <f t="shared" si="28"/>
        <v>8.1161449998035096E-2</v>
      </c>
      <c r="K212">
        <f t="shared" si="37"/>
        <v>8.1161449998035096E-2</v>
      </c>
      <c r="O212">
        <f t="shared" ca="1" si="36"/>
        <v>7.1182841658727569E-2</v>
      </c>
      <c r="P212" s="36">
        <f t="shared" si="25"/>
        <v>7.9589228908388279E-2</v>
      </c>
      <c r="Q212" s="6">
        <f t="shared" si="26"/>
        <v>39625.253499999999</v>
      </c>
      <c r="R212">
        <f t="shared" si="35"/>
        <v>2.4718791547302228E-6</v>
      </c>
      <c r="S212">
        <v>1</v>
      </c>
      <c r="T212">
        <f t="shared" si="27"/>
        <v>2.4718791547302228E-6</v>
      </c>
    </row>
    <row r="213" spans="1:20">
      <c r="A213" s="43" t="s">
        <v>273</v>
      </c>
      <c r="B213" s="105" t="s">
        <v>114</v>
      </c>
      <c r="C213" s="40">
        <v>54652.6944</v>
      </c>
      <c r="D213" s="40">
        <v>2.0000000000000001E-4</v>
      </c>
      <c r="E213" s="39">
        <f t="shared" ref="E213:E276" si="38">(C213-C$7)/C$8</f>
        <v>35380.167713161012</v>
      </c>
      <c r="F213">
        <f t="shared" ref="F213:F264" si="39">ROUND(2*E213,0)/2</f>
        <v>35380</v>
      </c>
      <c r="G213">
        <f t="shared" si="28"/>
        <v>7.8940999999758787E-2</v>
      </c>
      <c r="K213">
        <f t="shared" si="37"/>
        <v>7.8940999999758787E-2</v>
      </c>
      <c r="O213">
        <f t="shared" ca="1" si="36"/>
        <v>7.1311765872076022E-2</v>
      </c>
      <c r="P213" s="36">
        <f t="shared" ref="P213:P276" si="40">+D$11+D$12*F213+D$13*F213^2</f>
        <v>7.9678467162665356E-2</v>
      </c>
      <c r="Q213" s="6">
        <f t="shared" ref="Q213:Q276" si="41">C213-15018.5</f>
        <v>39634.1944</v>
      </c>
      <c r="R213">
        <f t="shared" si="35"/>
        <v>5.4385781636546366E-7</v>
      </c>
      <c r="S213">
        <v>1</v>
      </c>
      <c r="T213">
        <f t="shared" ref="T213:T276" si="42">S213*R213</f>
        <v>5.4385781636546366E-7</v>
      </c>
    </row>
    <row r="214" spans="1:20">
      <c r="A214" s="43" t="s">
        <v>273</v>
      </c>
      <c r="B214" s="105" t="s">
        <v>114</v>
      </c>
      <c r="C214" s="40">
        <v>54681.8799</v>
      </c>
      <c r="D214" s="40">
        <v>5.9999999999999995E-4</v>
      </c>
      <c r="E214" s="39">
        <f t="shared" si="38"/>
        <v>35442.17341945786</v>
      </c>
      <c r="F214">
        <f t="shared" si="39"/>
        <v>35442</v>
      </c>
      <c r="G214">
        <f t="shared" si="28"/>
        <v>8.1626899998809677E-2</v>
      </c>
      <c r="K214">
        <f t="shared" si="37"/>
        <v>8.1626899998809677E-2</v>
      </c>
      <c r="O214">
        <f t="shared" ca="1" si="36"/>
        <v>7.1732465936686696E-2</v>
      </c>
      <c r="P214" s="36">
        <f t="shared" si="40"/>
        <v>7.9969992668585455E-2</v>
      </c>
      <c r="Q214" s="6">
        <f t="shared" si="41"/>
        <v>39663.3799</v>
      </c>
      <c r="R214">
        <f t="shared" si="35"/>
        <v>2.7453419009507595E-6</v>
      </c>
      <c r="S214">
        <v>1</v>
      </c>
      <c r="T214">
        <f t="shared" si="42"/>
        <v>2.7453419009507595E-6</v>
      </c>
    </row>
    <row r="215" spans="1:20">
      <c r="A215" s="140" t="s">
        <v>898</v>
      </c>
      <c r="B215" s="27" t="s">
        <v>115</v>
      </c>
      <c r="C215" s="141">
        <v>54682.112500000003</v>
      </c>
      <c r="D215" s="141" t="s">
        <v>297</v>
      </c>
      <c r="E215" s="39">
        <f t="shared" si="38"/>
        <v>35442.667587016571</v>
      </c>
      <c r="F215">
        <f t="shared" si="39"/>
        <v>35442.5</v>
      </c>
      <c r="G215">
        <f t="shared" si="28"/>
        <v>7.8881624998757616E-2</v>
      </c>
      <c r="K215">
        <f t="shared" si="37"/>
        <v>7.8881624998757616E-2</v>
      </c>
      <c r="O215">
        <f t="shared" ca="1" si="36"/>
        <v>7.1735858679143255E-2</v>
      </c>
      <c r="P215" s="36">
        <f t="shared" si="40"/>
        <v>7.9972345715476859E-2</v>
      </c>
      <c r="Q215" s="6">
        <f t="shared" si="41"/>
        <v>39663.612500000003</v>
      </c>
      <c r="R215">
        <f t="shared" si="35"/>
        <v>1.1896716818805389E-6</v>
      </c>
      <c r="S215">
        <v>1</v>
      </c>
      <c r="T215">
        <f t="shared" si="42"/>
        <v>1.1896716818805389E-6</v>
      </c>
    </row>
    <row r="216" spans="1:20">
      <c r="A216" s="41" t="s">
        <v>251</v>
      </c>
      <c r="B216" s="107" t="s">
        <v>114</v>
      </c>
      <c r="C216" s="41">
        <v>54697.412259999997</v>
      </c>
      <c r="D216" s="41">
        <v>2.9999999999999997E-4</v>
      </c>
      <c r="E216" s="39">
        <f t="shared" si="38"/>
        <v>35475.17250983687</v>
      </c>
      <c r="F216">
        <f t="shared" si="39"/>
        <v>35475</v>
      </c>
      <c r="G216">
        <f t="shared" si="28"/>
        <v>8.1198749998293351E-2</v>
      </c>
      <c r="K216">
        <f t="shared" si="37"/>
        <v>8.1198749998293351E-2</v>
      </c>
      <c r="O216">
        <f t="shared" ca="1" si="36"/>
        <v>7.1956386938818201E-2</v>
      </c>
      <c r="P216" s="36">
        <f t="shared" si="40"/>
        <v>8.0125363595931046E-2</v>
      </c>
      <c r="Q216" s="6">
        <f t="shared" si="41"/>
        <v>39678.912259999997</v>
      </c>
      <c r="R216">
        <f t="shared" si="35"/>
        <v>1.1521583687762938E-6</v>
      </c>
      <c r="S216">
        <v>1</v>
      </c>
      <c r="T216">
        <f t="shared" si="42"/>
        <v>1.1521583687762938E-6</v>
      </c>
    </row>
    <row r="217" spans="1:20">
      <c r="A217" s="41" t="s">
        <v>251</v>
      </c>
      <c r="B217" s="107" t="s">
        <v>114</v>
      </c>
      <c r="C217" s="41">
        <v>54697.412859999997</v>
      </c>
      <c r="D217" s="41">
        <v>2.0000000000000001E-4</v>
      </c>
      <c r="E217" s="39">
        <f t="shared" si="38"/>
        <v>35475.173784559724</v>
      </c>
      <c r="F217">
        <f t="shared" si="39"/>
        <v>35475</v>
      </c>
      <c r="G217">
        <f t="shared" ref="G217:G280" si="43">C217-(C$7+C$8*F217)</f>
        <v>8.1798749997687992E-2</v>
      </c>
      <c r="K217">
        <f t="shared" si="37"/>
        <v>8.1798749997687992E-2</v>
      </c>
      <c r="O217">
        <f t="shared" ca="1" si="36"/>
        <v>7.1956386938818201E-2</v>
      </c>
      <c r="P217" s="36">
        <f t="shared" si="40"/>
        <v>8.0125363595931046E-2</v>
      </c>
      <c r="Q217" s="6">
        <f t="shared" si="41"/>
        <v>39678.912859999997</v>
      </c>
      <c r="R217">
        <f t="shared" si="35"/>
        <v>2.8002220495850594E-6</v>
      </c>
      <c r="S217">
        <v>1</v>
      </c>
      <c r="T217">
        <f t="shared" si="42"/>
        <v>2.8002220495850594E-6</v>
      </c>
    </row>
    <row r="218" spans="1:20">
      <c r="A218" s="43" t="s">
        <v>130</v>
      </c>
      <c r="B218" s="105" t="s">
        <v>114</v>
      </c>
      <c r="C218" s="40">
        <v>54737.42237</v>
      </c>
      <c r="D218" s="40">
        <v>6.9999999999999999E-4</v>
      </c>
      <c r="E218" s="39">
        <f t="shared" si="38"/>
        <v>35560.175512340327</v>
      </c>
      <c r="F218">
        <f t="shared" si="39"/>
        <v>35560</v>
      </c>
      <c r="G218">
        <f t="shared" si="43"/>
        <v>8.2611999998334795E-2</v>
      </c>
      <c r="K218">
        <f t="shared" si="37"/>
        <v>8.2611999998334795E-2</v>
      </c>
      <c r="O218">
        <f t="shared" ca="1" si="36"/>
        <v>7.2533153156429636E-2</v>
      </c>
      <c r="P218" s="36">
        <f t="shared" si="40"/>
        <v>8.0526214511454003E-2</v>
      </c>
      <c r="Q218" s="6">
        <f t="shared" si="41"/>
        <v>39718.92237</v>
      </c>
      <c r="R218">
        <f t="shared" si="35"/>
        <v>4.3505010972825441E-6</v>
      </c>
      <c r="S218">
        <v>1</v>
      </c>
      <c r="T218">
        <f t="shared" si="42"/>
        <v>4.3505010972825441E-6</v>
      </c>
    </row>
    <row r="219" spans="1:20">
      <c r="A219" s="43" t="s">
        <v>274</v>
      </c>
      <c r="B219" s="105" t="s">
        <v>114</v>
      </c>
      <c r="C219" s="40">
        <v>54799.550499999998</v>
      </c>
      <c r="D219" s="40">
        <v>4.0000000000000002E-4</v>
      </c>
      <c r="E219" s="39">
        <f t="shared" si="38"/>
        <v>35692.169090711504</v>
      </c>
      <c r="F219">
        <f t="shared" si="39"/>
        <v>35692</v>
      </c>
      <c r="G219">
        <f t="shared" si="43"/>
        <v>7.9589399996621069E-2</v>
      </c>
      <c r="K219">
        <f t="shared" si="37"/>
        <v>7.9589399996621069E-2</v>
      </c>
      <c r="O219">
        <f t="shared" ca="1" si="36"/>
        <v>7.3428837164955602E-2</v>
      </c>
      <c r="P219" s="36">
        <f t="shared" si="40"/>
        <v>8.115057746906805E-2</v>
      </c>
      <c r="Q219" s="6">
        <f t="shared" si="41"/>
        <v>39781.050499999998</v>
      </c>
      <c r="R219">
        <f t="shared" si="35"/>
        <v>2.4372751004759447E-6</v>
      </c>
      <c r="S219">
        <v>1</v>
      </c>
      <c r="T219">
        <f t="shared" si="42"/>
        <v>2.4372751004759447E-6</v>
      </c>
    </row>
    <row r="220" spans="1:20">
      <c r="A220" s="43" t="s">
        <v>270</v>
      </c>
      <c r="B220" s="105" t="s">
        <v>114</v>
      </c>
      <c r="C220" s="40">
        <v>54980.7713</v>
      </c>
      <c r="D220" s="40">
        <v>2.9999999999999997E-4</v>
      </c>
      <c r="E220" s="39">
        <f t="shared" si="38"/>
        <v>36077.179582211713</v>
      </c>
      <c r="F220">
        <f t="shared" si="39"/>
        <v>36077</v>
      </c>
      <c r="G220">
        <f t="shared" si="43"/>
        <v>8.4527649996744003E-2</v>
      </c>
      <c r="K220">
        <f t="shared" si="37"/>
        <v>8.4527649996744003E-2</v>
      </c>
      <c r="O220">
        <f t="shared" ca="1" si="36"/>
        <v>7.6041248856489746E-2</v>
      </c>
      <c r="P220" s="36">
        <f t="shared" si="40"/>
        <v>8.2984596293639454E-2</v>
      </c>
      <c r="Q220" s="6">
        <f t="shared" si="41"/>
        <v>39962.2713</v>
      </c>
      <c r="R220">
        <f t="shared" si="35"/>
        <v>2.381014730664663E-6</v>
      </c>
      <c r="S220">
        <v>1</v>
      </c>
      <c r="T220">
        <f t="shared" si="42"/>
        <v>2.381014730664663E-6</v>
      </c>
    </row>
    <row r="221" spans="1:20">
      <c r="A221" s="108" t="s">
        <v>1139</v>
      </c>
      <c r="B221" s="109" t="s">
        <v>114</v>
      </c>
      <c r="C221" s="110">
        <v>55043.838100000001</v>
      </c>
      <c r="D221" s="110" t="s">
        <v>1085</v>
      </c>
      <c r="E221" s="39">
        <f t="shared" si="38"/>
        <v>36211.16740074769</v>
      </c>
      <c r="F221">
        <f t="shared" si="39"/>
        <v>36211</v>
      </c>
      <c r="G221">
        <f t="shared" si="43"/>
        <v>7.879395000054501E-2</v>
      </c>
      <c r="K221">
        <f t="shared" si="37"/>
        <v>7.879395000054501E-2</v>
      </c>
      <c r="O221">
        <f t="shared" ca="1" si="36"/>
        <v>7.6950503834841866E-2</v>
      </c>
      <c r="P221" s="36">
        <f t="shared" si="40"/>
        <v>8.36274583905144E-2</v>
      </c>
      <c r="Q221" s="6">
        <f t="shared" si="41"/>
        <v>40025.338100000001</v>
      </c>
      <c r="R221">
        <f t="shared" si="35"/>
        <v>2.3362803355904489E-5</v>
      </c>
      <c r="S221">
        <v>1</v>
      </c>
      <c r="T221">
        <f t="shared" si="42"/>
        <v>2.3362803355904489E-5</v>
      </c>
    </row>
    <row r="222" spans="1:20">
      <c r="A222" s="140" t="s">
        <v>925</v>
      </c>
      <c r="B222" s="27" t="s">
        <v>114</v>
      </c>
      <c r="C222" s="141">
        <v>55050.431900000003</v>
      </c>
      <c r="D222" s="141" t="s">
        <v>297</v>
      </c>
      <c r="E222" s="39">
        <f t="shared" si="38"/>
        <v>36225.176179976428</v>
      </c>
      <c r="F222">
        <f t="shared" si="39"/>
        <v>36225</v>
      </c>
      <c r="G222">
        <f t="shared" si="43"/>
        <v>8.2926250004675239E-2</v>
      </c>
      <c r="K222">
        <f t="shared" si="37"/>
        <v>8.2926250004675239E-2</v>
      </c>
      <c r="O222">
        <f t="shared" ca="1" si="36"/>
        <v>7.7045500623624946E-2</v>
      </c>
      <c r="P222" s="36">
        <f t="shared" si="40"/>
        <v>8.3694757999060274E-2</v>
      </c>
      <c r="Q222" s="6">
        <f t="shared" si="41"/>
        <v>40031.931900000003</v>
      </c>
      <c r="R222">
        <f t="shared" si="35"/>
        <v>5.9060453743370782E-7</v>
      </c>
      <c r="S222">
        <v>1</v>
      </c>
      <c r="T222">
        <f t="shared" si="42"/>
        <v>5.9060453743370782E-7</v>
      </c>
    </row>
    <row r="223" spans="1:20">
      <c r="A223" s="41" t="s">
        <v>245</v>
      </c>
      <c r="B223" s="107" t="s">
        <v>114</v>
      </c>
      <c r="C223" s="41">
        <v>55051.37298</v>
      </c>
      <c r="D223" s="41">
        <v>2.0000000000000001E-4</v>
      </c>
      <c r="E223" s="39">
        <f t="shared" si="38"/>
        <v>36227.175540278004</v>
      </c>
      <c r="F223">
        <f t="shared" si="39"/>
        <v>36227</v>
      </c>
      <c r="G223">
        <f t="shared" si="43"/>
        <v>8.2625149996601976E-2</v>
      </c>
      <c r="K223">
        <f t="shared" si="37"/>
        <v>8.2625149996601976E-2</v>
      </c>
      <c r="O223">
        <f t="shared" ca="1" si="36"/>
        <v>7.7059071593451073E-2</v>
      </c>
      <c r="P223" s="36">
        <f t="shared" si="40"/>
        <v>8.3704374312433355E-2</v>
      </c>
      <c r="Q223" s="6">
        <f t="shared" si="41"/>
        <v>40032.87298</v>
      </c>
      <c r="R223">
        <f t="shared" si="35"/>
        <v>1.1647251238817071E-6</v>
      </c>
      <c r="S223">
        <v>1</v>
      </c>
      <c r="T223">
        <f t="shared" si="42"/>
        <v>1.1647251238817071E-6</v>
      </c>
    </row>
    <row r="224" spans="1:20">
      <c r="A224" s="41" t="s">
        <v>245</v>
      </c>
      <c r="B224" s="107" t="s">
        <v>114</v>
      </c>
      <c r="C224" s="41">
        <v>55051.373579999999</v>
      </c>
      <c r="D224" s="41">
        <v>2.9999999999999997E-4</v>
      </c>
      <c r="E224" s="39">
        <f t="shared" si="38"/>
        <v>36227.17681500085</v>
      </c>
      <c r="F224">
        <f t="shared" si="39"/>
        <v>36227</v>
      </c>
      <c r="G224">
        <f t="shared" si="43"/>
        <v>8.3225149995996617E-2</v>
      </c>
      <c r="K224">
        <f t="shared" si="37"/>
        <v>8.3225149995996617E-2</v>
      </c>
      <c r="O224">
        <f t="shared" ca="1" si="36"/>
        <v>7.7059071593451073E-2</v>
      </c>
      <c r="P224" s="36">
        <f t="shared" si="40"/>
        <v>8.3704374312433355E-2</v>
      </c>
      <c r="Q224" s="6">
        <f t="shared" si="41"/>
        <v>40032.873579999999</v>
      </c>
      <c r="R224">
        <f t="shared" si="35"/>
        <v>2.2965594546425904E-7</v>
      </c>
      <c r="S224">
        <v>1</v>
      </c>
      <c r="T224">
        <f t="shared" si="42"/>
        <v>2.2965594546425904E-7</v>
      </c>
    </row>
    <row r="225" spans="1:20">
      <c r="A225" s="140" t="s">
        <v>925</v>
      </c>
      <c r="B225" s="27" t="s">
        <v>114</v>
      </c>
      <c r="C225" s="141">
        <v>55058.434999999998</v>
      </c>
      <c r="D225" s="141" t="s">
        <v>297</v>
      </c>
      <c r="E225" s="39">
        <f t="shared" si="38"/>
        <v>36242.179070729158</v>
      </c>
      <c r="F225">
        <f t="shared" si="39"/>
        <v>36242</v>
      </c>
      <c r="G225">
        <f t="shared" si="43"/>
        <v>8.4286899997096043E-2</v>
      </c>
      <c r="I225">
        <f>G225</f>
        <v>8.4286899997096043E-2</v>
      </c>
      <c r="O225">
        <f t="shared" ca="1" si="36"/>
        <v>7.7160853867147217E-2</v>
      </c>
      <c r="P225" s="36">
        <f t="shared" si="40"/>
        <v>8.3776513266266006E-2</v>
      </c>
      <c r="Q225" s="6">
        <f t="shared" si="41"/>
        <v>40039.934999999998</v>
      </c>
      <c r="R225">
        <f t="shared" si="35"/>
        <v>2.6049461500737256E-7</v>
      </c>
      <c r="S225">
        <v>0.1</v>
      </c>
      <c r="T225">
        <f t="shared" si="42"/>
        <v>2.6049461500737257E-8</v>
      </c>
    </row>
    <row r="226" spans="1:20">
      <c r="A226" s="43" t="s">
        <v>270</v>
      </c>
      <c r="B226" s="105" t="s">
        <v>114</v>
      </c>
      <c r="C226" s="40">
        <v>55062.670299999998</v>
      </c>
      <c r="D226" s="40">
        <v>1E-4</v>
      </c>
      <c r="E226" s="39">
        <f t="shared" si="38"/>
        <v>36251.177126883042</v>
      </c>
      <c r="F226">
        <f t="shared" si="39"/>
        <v>36251</v>
      </c>
      <c r="G226">
        <f t="shared" si="43"/>
        <v>8.3371949993306771E-2</v>
      </c>
      <c r="K226">
        <f t="shared" ref="K226:K247" si="44">G226</f>
        <v>8.3371949993306771E-2</v>
      </c>
      <c r="O226">
        <f t="shared" ca="1" si="36"/>
        <v>7.7221923231364897E-2</v>
      </c>
      <c r="P226" s="36">
        <f t="shared" si="40"/>
        <v>8.3819810702736072E-2</v>
      </c>
      <c r="Q226" s="6">
        <f t="shared" si="41"/>
        <v>40044.170299999998</v>
      </c>
      <c r="R226">
        <f t="shared" si="35"/>
        <v>2.005792150505171E-7</v>
      </c>
      <c r="S226">
        <v>1</v>
      </c>
      <c r="T226">
        <f t="shared" si="42"/>
        <v>2.005792150505171E-7</v>
      </c>
    </row>
    <row r="227" spans="1:20">
      <c r="A227" s="41" t="s">
        <v>212</v>
      </c>
      <c r="B227" s="107" t="s">
        <v>114</v>
      </c>
      <c r="C227" s="41">
        <v>55075.378299999997</v>
      </c>
      <c r="D227" s="41">
        <v>2.9999999999999997E-4</v>
      </c>
      <c r="E227" s="39">
        <f t="shared" si="38"/>
        <v>36278.175756874654</v>
      </c>
      <c r="F227">
        <f t="shared" si="39"/>
        <v>36278</v>
      </c>
      <c r="G227">
        <f t="shared" si="43"/>
        <v>8.2727100001648068E-2</v>
      </c>
      <c r="K227">
        <f t="shared" si="44"/>
        <v>8.2727100001648068E-2</v>
      </c>
      <c r="O227">
        <f t="shared" ca="1" si="36"/>
        <v>7.7405131324017939E-2</v>
      </c>
      <c r="P227" s="36">
        <f t="shared" si="40"/>
        <v>8.3949766300913359E-2</v>
      </c>
      <c r="Q227" s="6">
        <f t="shared" si="41"/>
        <v>40056.878299999997</v>
      </c>
      <c r="R227">
        <f t="shared" si="35"/>
        <v>1.4949128793590807E-6</v>
      </c>
      <c r="S227">
        <v>1</v>
      </c>
      <c r="T227">
        <f t="shared" si="42"/>
        <v>1.4949128793590807E-6</v>
      </c>
    </row>
    <row r="228" spans="1:20">
      <c r="A228" s="140" t="s">
        <v>925</v>
      </c>
      <c r="B228" s="27" t="s">
        <v>114</v>
      </c>
      <c r="C228" s="141">
        <v>55083.382400000002</v>
      </c>
      <c r="D228" s="141" t="s">
        <v>297</v>
      </c>
      <c r="E228" s="39">
        <f t="shared" si="38"/>
        <v>36295.180772165499</v>
      </c>
      <c r="F228">
        <f t="shared" si="39"/>
        <v>36295</v>
      </c>
      <c r="G228">
        <f t="shared" si="43"/>
        <v>8.5087750005186535E-2</v>
      </c>
      <c r="K228">
        <f t="shared" si="44"/>
        <v>8.5087750005186535E-2</v>
      </c>
      <c r="O228">
        <f t="shared" ca="1" si="36"/>
        <v>7.7520484567540238E-2</v>
      </c>
      <c r="P228" s="36">
        <f t="shared" si="40"/>
        <v>8.403163889976345E-2</v>
      </c>
      <c r="Q228" s="6">
        <f t="shared" si="41"/>
        <v>40064.882400000002</v>
      </c>
      <c r="R228">
        <f t="shared" si="35"/>
        <v>1.1153706669979713E-6</v>
      </c>
      <c r="S228">
        <v>1</v>
      </c>
      <c r="T228">
        <f t="shared" si="42"/>
        <v>1.1153706669979713E-6</v>
      </c>
    </row>
    <row r="229" spans="1:20">
      <c r="A229" s="140" t="s">
        <v>925</v>
      </c>
      <c r="B229" s="27" t="s">
        <v>115</v>
      </c>
      <c r="C229" s="141">
        <v>55083.620499999997</v>
      </c>
      <c r="D229" s="141" t="s">
        <v>297</v>
      </c>
      <c r="E229" s="39">
        <f t="shared" si="38"/>
        <v>36295.686624683665</v>
      </c>
      <c r="F229">
        <f t="shared" si="39"/>
        <v>36295.5</v>
      </c>
      <c r="G229">
        <f t="shared" si="43"/>
        <v>8.7842474997160025E-2</v>
      </c>
      <c r="K229">
        <f t="shared" si="44"/>
        <v>8.7842474997160025E-2</v>
      </c>
      <c r="O229">
        <f t="shared" ca="1" si="36"/>
        <v>7.7523877309996769E-2</v>
      </c>
      <c r="P229" s="36">
        <f t="shared" si="40"/>
        <v>8.4034047487105815E-2</v>
      </c>
      <c r="Q229" s="6">
        <f t="shared" si="41"/>
        <v>40065.120499999997</v>
      </c>
      <c r="R229">
        <f t="shared" ref="R229:R260" si="45">+(P229-G229)^2</f>
        <v>1.4504120099337712E-5</v>
      </c>
      <c r="S229">
        <v>1</v>
      </c>
      <c r="T229">
        <f t="shared" si="42"/>
        <v>1.4504120099337712E-5</v>
      </c>
    </row>
    <row r="230" spans="1:20">
      <c r="A230" s="108" t="s">
        <v>1139</v>
      </c>
      <c r="B230" s="109" t="s">
        <v>114</v>
      </c>
      <c r="C230" s="110">
        <v>55088.554400000001</v>
      </c>
      <c r="D230" s="110" t="s">
        <v>1085</v>
      </c>
      <c r="E230" s="39">
        <f t="shared" si="38"/>
        <v>36306.168883144142</v>
      </c>
      <c r="F230">
        <f t="shared" si="39"/>
        <v>36306</v>
      </c>
      <c r="G230">
        <f t="shared" si="43"/>
        <v>7.9491700002108701E-2</v>
      </c>
      <c r="K230">
        <f t="shared" si="44"/>
        <v>7.9491700002108701E-2</v>
      </c>
      <c r="O230">
        <f t="shared" ca="1" si="36"/>
        <v>7.7595124901584073E-2</v>
      </c>
      <c r="P230" s="36">
        <f t="shared" si="40"/>
        <v>8.4084635341719977E-2</v>
      </c>
      <c r="Q230" s="6">
        <f t="shared" si="41"/>
        <v>40070.054400000001</v>
      </c>
      <c r="R230">
        <f t="shared" si="45"/>
        <v>2.1095055033850148E-5</v>
      </c>
      <c r="S230">
        <v>1</v>
      </c>
      <c r="T230">
        <f t="shared" si="42"/>
        <v>2.1095055033850148E-5</v>
      </c>
    </row>
    <row r="231" spans="1:20">
      <c r="A231" s="43" t="s">
        <v>275</v>
      </c>
      <c r="B231" s="105"/>
      <c r="C231" s="40">
        <v>55088.5576</v>
      </c>
      <c r="D231" s="40">
        <v>2.0000000000000001E-4</v>
      </c>
      <c r="E231" s="39">
        <f t="shared" si="38"/>
        <v>36306.175681666013</v>
      </c>
      <c r="F231">
        <f t="shared" si="39"/>
        <v>36306</v>
      </c>
      <c r="G231">
        <f t="shared" si="43"/>
        <v>8.2691700001305435E-2</v>
      </c>
      <c r="K231">
        <f t="shared" si="44"/>
        <v>8.2691700001305435E-2</v>
      </c>
      <c r="O231">
        <f t="shared" ca="1" si="36"/>
        <v>7.7595124901584073E-2</v>
      </c>
      <c r="P231" s="36">
        <f t="shared" si="40"/>
        <v>8.4084635341719977E-2</v>
      </c>
      <c r="Q231" s="6">
        <f t="shared" si="41"/>
        <v>40070.0576</v>
      </c>
      <c r="R231">
        <f t="shared" si="45"/>
        <v>1.9402688625757751E-6</v>
      </c>
      <c r="S231">
        <v>1</v>
      </c>
      <c r="T231">
        <f t="shared" si="42"/>
        <v>1.9402688625757751E-6</v>
      </c>
    </row>
    <row r="232" spans="1:20">
      <c r="A232" s="41" t="s">
        <v>211</v>
      </c>
      <c r="B232" s="107" t="s">
        <v>115</v>
      </c>
      <c r="C232" s="41">
        <v>55114.68</v>
      </c>
      <c r="D232" s="41">
        <v>4.0000000000000002E-4</v>
      </c>
      <c r="E232" s="39">
        <f t="shared" si="38"/>
        <v>36361.673715352903</v>
      </c>
      <c r="F232">
        <f t="shared" si="39"/>
        <v>36361.5</v>
      </c>
      <c r="G232">
        <f t="shared" si="43"/>
        <v>8.1766174997028429E-2</v>
      </c>
      <c r="K232">
        <f t="shared" si="44"/>
        <v>8.1766174997028429E-2</v>
      </c>
      <c r="O232">
        <f t="shared" ca="1" si="36"/>
        <v>7.7971719314259752E-2</v>
      </c>
      <c r="P232" s="36">
        <f t="shared" si="40"/>
        <v>8.4352266792428535E-2</v>
      </c>
      <c r="Q232" s="6">
        <f t="shared" si="41"/>
        <v>40096.18</v>
      </c>
      <c r="R232">
        <f t="shared" si="45"/>
        <v>6.6878707742357412E-6</v>
      </c>
      <c r="S232">
        <v>1</v>
      </c>
      <c r="T232">
        <f t="shared" si="42"/>
        <v>6.6878707742357412E-6</v>
      </c>
    </row>
    <row r="233" spans="1:20">
      <c r="A233" s="41" t="s">
        <v>244</v>
      </c>
      <c r="B233" s="107" t="s">
        <v>114</v>
      </c>
      <c r="C233" s="41">
        <v>55346.498800000001</v>
      </c>
      <c r="D233" s="41">
        <v>6.9999999999999999E-4</v>
      </c>
      <c r="E233" s="39">
        <f t="shared" si="38"/>
        <v>36854.181584907543</v>
      </c>
      <c r="F233">
        <f t="shared" si="39"/>
        <v>36854</v>
      </c>
      <c r="G233">
        <f t="shared" si="43"/>
        <v>8.5470300000451971E-2</v>
      </c>
      <c r="K233">
        <f t="shared" si="44"/>
        <v>8.5470300000451971E-2</v>
      </c>
      <c r="O233">
        <f t="shared" ref="O233:O264" ca="1" si="46">+C$11+C$12*F233</f>
        <v>8.1313570633949533E-2</v>
      </c>
      <c r="P233" s="36">
        <f t="shared" si="40"/>
        <v>8.6744767581472773E-2</v>
      </c>
      <c r="Q233" s="6">
        <f t="shared" si="41"/>
        <v>40327.998800000001</v>
      </c>
      <c r="R233">
        <f t="shared" si="45"/>
        <v>1.6242676150730151E-6</v>
      </c>
      <c r="S233">
        <v>1</v>
      </c>
      <c r="T233">
        <f t="shared" si="42"/>
        <v>1.6242676150730151E-6</v>
      </c>
    </row>
    <row r="234" spans="1:20">
      <c r="A234" s="41" t="s">
        <v>245</v>
      </c>
      <c r="B234" s="107" t="s">
        <v>114</v>
      </c>
      <c r="C234" s="41">
        <v>55379.446580000003</v>
      </c>
      <c r="D234" s="41">
        <v>1E-4</v>
      </c>
      <c r="E234" s="39">
        <f t="shared" si="38"/>
        <v>36924.180398353026</v>
      </c>
      <c r="F234">
        <f t="shared" si="39"/>
        <v>36924</v>
      </c>
      <c r="G234">
        <f t="shared" si="43"/>
        <v>8.4911800004192628E-2</v>
      </c>
      <c r="K234">
        <f t="shared" si="44"/>
        <v>8.4911800004192628E-2</v>
      </c>
      <c r="O234">
        <f t="shared" ca="1" si="46"/>
        <v>8.1788554577864797E-2</v>
      </c>
      <c r="P234" s="36">
        <f t="shared" si="40"/>
        <v>8.70873822361172E-2</v>
      </c>
      <c r="Q234" s="6">
        <f t="shared" si="41"/>
        <v>40360.946580000003</v>
      </c>
      <c r="R234">
        <f t="shared" si="45"/>
        <v>4.733158047865903E-6</v>
      </c>
      <c r="S234">
        <v>1</v>
      </c>
      <c r="T234">
        <f t="shared" si="42"/>
        <v>4.733158047865903E-6</v>
      </c>
    </row>
    <row r="235" spans="1:20">
      <c r="A235" s="43" t="s">
        <v>271</v>
      </c>
      <c r="B235" s="105" t="s">
        <v>114</v>
      </c>
      <c r="C235" s="40">
        <v>55408.629699999998</v>
      </c>
      <c r="D235" s="40">
        <v>4.0000000000000002E-4</v>
      </c>
      <c r="E235" s="39">
        <f t="shared" si="38"/>
        <v>36986.181048249215</v>
      </c>
      <c r="F235">
        <f t="shared" si="39"/>
        <v>36986</v>
      </c>
      <c r="G235">
        <f t="shared" si="43"/>
        <v>8.5217699997883756E-2</v>
      </c>
      <c r="K235">
        <f t="shared" si="44"/>
        <v>8.5217699997883756E-2</v>
      </c>
      <c r="O235">
        <f t="shared" ca="1" si="46"/>
        <v>8.2209254642475499E-2</v>
      </c>
      <c r="P235" s="36">
        <f t="shared" si="40"/>
        <v>8.7391373806022979E-2</v>
      </c>
      <c r="Q235" s="6">
        <f t="shared" si="41"/>
        <v>40390.129699999998</v>
      </c>
      <c r="R235">
        <f t="shared" si="45"/>
        <v>4.7248578241904721E-6</v>
      </c>
      <c r="S235">
        <v>1</v>
      </c>
      <c r="T235">
        <f t="shared" si="42"/>
        <v>4.7248578241904721E-6</v>
      </c>
    </row>
    <row r="236" spans="1:20">
      <c r="A236" s="140" t="s">
        <v>975</v>
      </c>
      <c r="B236" s="27" t="s">
        <v>114</v>
      </c>
      <c r="C236" s="141">
        <v>55416.163699999997</v>
      </c>
      <c r="D236" s="141" t="s">
        <v>297</v>
      </c>
      <c r="E236" s="39">
        <f t="shared" si="38"/>
        <v>37002.187318186006</v>
      </c>
      <c r="F236">
        <f t="shared" si="39"/>
        <v>37002</v>
      </c>
      <c r="G236">
        <f t="shared" si="43"/>
        <v>8.8168900001619477E-2</v>
      </c>
      <c r="K236">
        <f t="shared" si="44"/>
        <v>8.8168900001619477E-2</v>
      </c>
      <c r="O236">
        <f t="shared" ca="1" si="46"/>
        <v>8.2317822401084734E-2</v>
      </c>
      <c r="P236" s="36">
        <f t="shared" si="40"/>
        <v>8.7469904503069587E-2</v>
      </c>
      <c r="Q236" s="6">
        <f t="shared" si="41"/>
        <v>40397.663699999997</v>
      </c>
      <c r="R236">
        <f t="shared" si="45"/>
        <v>4.8859470699300895E-7</v>
      </c>
      <c r="S236">
        <v>1</v>
      </c>
      <c r="T236">
        <f t="shared" si="42"/>
        <v>4.8859470699300895E-7</v>
      </c>
    </row>
    <row r="237" spans="1:20">
      <c r="A237" s="140" t="s">
        <v>975</v>
      </c>
      <c r="B237" s="27" t="s">
        <v>115</v>
      </c>
      <c r="C237" s="141">
        <v>55461.116800000003</v>
      </c>
      <c r="D237" s="141" t="s">
        <v>297</v>
      </c>
      <c r="E237" s="39">
        <f t="shared" si="38"/>
        <v>37097.691891201139</v>
      </c>
      <c r="F237">
        <f t="shared" si="39"/>
        <v>37097.5</v>
      </c>
      <c r="G237">
        <f t="shared" si="43"/>
        <v>9.0321374998893589E-2</v>
      </c>
      <c r="K237">
        <f t="shared" si="44"/>
        <v>9.0321374998893589E-2</v>
      </c>
      <c r="O237">
        <f t="shared" ca="1" si="46"/>
        <v>8.2965836210283445E-2</v>
      </c>
      <c r="P237" s="36">
        <f t="shared" si="40"/>
        <v>8.7939327928859098E-2</v>
      </c>
      <c r="Q237" s="6">
        <f t="shared" si="41"/>
        <v>40442.616800000003</v>
      </c>
      <c r="R237">
        <f t="shared" si="45"/>
        <v>5.6741482438599004E-6</v>
      </c>
      <c r="S237">
        <v>1</v>
      </c>
      <c r="T237">
        <f t="shared" si="42"/>
        <v>5.6741482438599004E-6</v>
      </c>
    </row>
    <row r="238" spans="1:20">
      <c r="A238" s="43" t="s">
        <v>272</v>
      </c>
      <c r="B238" s="105" t="s">
        <v>114</v>
      </c>
      <c r="C238" s="40">
        <v>55479.710400000004</v>
      </c>
      <c r="D238" s="40">
        <v>2.9999999999999997E-4</v>
      </c>
      <c r="E238" s="39">
        <f t="shared" si="38"/>
        <v>37137.19470254927</v>
      </c>
      <c r="F238">
        <f t="shared" si="39"/>
        <v>37137</v>
      </c>
      <c r="G238">
        <f t="shared" si="43"/>
        <v>9.1644650005036965E-2</v>
      </c>
      <c r="K238">
        <f t="shared" si="44"/>
        <v>9.1644650005036965E-2</v>
      </c>
      <c r="O238">
        <f t="shared" ca="1" si="46"/>
        <v>8.3233862864349945E-2</v>
      </c>
      <c r="P238" s="36">
        <f t="shared" si="40"/>
        <v>8.8133834565488303E-2</v>
      </c>
      <c r="Q238" s="6">
        <f t="shared" si="41"/>
        <v>40461.210400000004</v>
      </c>
      <c r="R238">
        <f t="shared" si="45"/>
        <v>1.2325825050573264E-5</v>
      </c>
      <c r="S238">
        <v>1</v>
      </c>
      <c r="T238">
        <f t="shared" si="42"/>
        <v>1.2325825050573264E-5</v>
      </c>
    </row>
    <row r="239" spans="1:20">
      <c r="A239" s="140" t="s">
        <v>988</v>
      </c>
      <c r="B239" s="27" t="s">
        <v>115</v>
      </c>
      <c r="C239" s="141">
        <v>55734.119200000001</v>
      </c>
      <c r="D239" s="141" t="s">
        <v>297</v>
      </c>
      <c r="E239" s="39">
        <f t="shared" si="38"/>
        <v>37677.695887457274</v>
      </c>
      <c r="F239">
        <f t="shared" si="39"/>
        <v>37677.5</v>
      </c>
      <c r="G239">
        <f t="shared" si="43"/>
        <v>9.2202375002671033E-2</v>
      </c>
      <c r="K239">
        <f t="shared" si="44"/>
        <v>9.2202375002671033E-2</v>
      </c>
      <c r="O239">
        <f t="shared" ca="1" si="46"/>
        <v>8.6901417459867319E-2</v>
      </c>
      <c r="P239" s="36">
        <f t="shared" si="40"/>
        <v>9.0815786674814561E-2</v>
      </c>
      <c r="Q239" s="6">
        <f t="shared" si="41"/>
        <v>40715.619200000001</v>
      </c>
      <c r="R239">
        <f t="shared" si="45"/>
        <v>1.9226271909478076E-6</v>
      </c>
      <c r="S239">
        <v>1</v>
      </c>
      <c r="T239">
        <f t="shared" si="42"/>
        <v>1.9226271909478076E-6</v>
      </c>
    </row>
    <row r="240" spans="1:20">
      <c r="A240" s="43" t="s">
        <v>278</v>
      </c>
      <c r="B240" s="105" t="s">
        <v>115</v>
      </c>
      <c r="C240" s="40">
        <v>55794.368430000002</v>
      </c>
      <c r="D240" s="40">
        <v>1E-4</v>
      </c>
      <c r="E240" s="39">
        <f t="shared" si="38"/>
        <v>37805.697671219452</v>
      </c>
      <c r="F240">
        <f t="shared" si="39"/>
        <v>37805.5</v>
      </c>
      <c r="G240">
        <f t="shared" si="43"/>
        <v>9.3041975007508881E-2</v>
      </c>
      <c r="K240">
        <f t="shared" si="44"/>
        <v>9.3041975007508881E-2</v>
      </c>
      <c r="O240">
        <f t="shared" ca="1" si="46"/>
        <v>8.7769959528740976E-2</v>
      </c>
      <c r="P240" s="36">
        <f t="shared" si="40"/>
        <v>9.1456492064430794E-2</v>
      </c>
      <c r="Q240" s="6">
        <f t="shared" si="41"/>
        <v>40775.868430000002</v>
      </c>
      <c r="R240">
        <f t="shared" si="45"/>
        <v>2.5137561627915527E-6</v>
      </c>
      <c r="S240">
        <v>1</v>
      </c>
      <c r="T240">
        <f t="shared" si="42"/>
        <v>2.5137561627915527E-6</v>
      </c>
    </row>
    <row r="241" spans="1:20">
      <c r="A241" s="43" t="s">
        <v>278</v>
      </c>
      <c r="B241" s="105" t="s">
        <v>115</v>
      </c>
      <c r="C241" s="40">
        <v>55800.48964</v>
      </c>
      <c r="D241" s="40">
        <v>2.9999999999999997E-4</v>
      </c>
      <c r="E241" s="39">
        <f t="shared" si="38"/>
        <v>37818.70241499431</v>
      </c>
      <c r="F241">
        <f t="shared" si="39"/>
        <v>37818.5</v>
      </c>
      <c r="G241">
        <f t="shared" si="43"/>
        <v>9.5274824998341501E-2</v>
      </c>
      <c r="K241">
        <f t="shared" si="44"/>
        <v>9.5274824998341501E-2</v>
      </c>
      <c r="O241">
        <f t="shared" ca="1" si="46"/>
        <v>8.7858170832610966E-2</v>
      </c>
      <c r="P241" s="36">
        <f t="shared" si="40"/>
        <v>9.1521683055676956E-2</v>
      </c>
      <c r="Q241" s="6">
        <f t="shared" si="41"/>
        <v>40781.98964</v>
      </c>
      <c r="R241">
        <f t="shared" si="45"/>
        <v>1.4086074441787795E-5</v>
      </c>
      <c r="S241">
        <v>1</v>
      </c>
      <c r="T241">
        <f t="shared" si="42"/>
        <v>1.4086074441787795E-5</v>
      </c>
    </row>
    <row r="242" spans="1:20">
      <c r="A242" s="43" t="s">
        <v>272</v>
      </c>
      <c r="B242" s="105" t="s">
        <v>114</v>
      </c>
      <c r="C242" s="40">
        <v>55810.607400000001</v>
      </c>
      <c r="D242" s="40">
        <v>2.0000000000000001E-4</v>
      </c>
      <c r="E242" s="39">
        <f t="shared" si="38"/>
        <v>37840.197981455123</v>
      </c>
      <c r="F242">
        <f t="shared" si="39"/>
        <v>37840</v>
      </c>
      <c r="G242">
        <f t="shared" si="43"/>
        <v>9.3188000006193761E-2</v>
      </c>
      <c r="K242">
        <f t="shared" si="44"/>
        <v>9.3188000006193761E-2</v>
      </c>
      <c r="O242">
        <f t="shared" ca="1" si="46"/>
        <v>8.8004058758242104E-2</v>
      </c>
      <c r="P242" s="36">
        <f t="shared" si="40"/>
        <v>9.1629547222566901E-2</v>
      </c>
      <c r="Q242" s="6">
        <f t="shared" si="41"/>
        <v>40792.107400000001</v>
      </c>
      <c r="R242">
        <f t="shared" si="45"/>
        <v>2.4287750787943076E-6</v>
      </c>
      <c r="S242">
        <v>1</v>
      </c>
      <c r="T242">
        <f t="shared" si="42"/>
        <v>2.4287750787943076E-6</v>
      </c>
    </row>
    <row r="243" spans="1:20">
      <c r="A243" s="41" t="s">
        <v>246</v>
      </c>
      <c r="B243" s="107" t="s">
        <v>114</v>
      </c>
      <c r="C243" s="41">
        <v>55849.673499999997</v>
      </c>
      <c r="D243" s="41">
        <v>1E-4</v>
      </c>
      <c r="E243" s="39">
        <f t="shared" si="38"/>
        <v>37923.195398760392</v>
      </c>
      <c r="F243">
        <f t="shared" si="39"/>
        <v>37923</v>
      </c>
      <c r="G243">
        <f t="shared" si="43"/>
        <v>9.1972349997377023E-2</v>
      </c>
      <c r="K243">
        <f t="shared" si="44"/>
        <v>9.1972349997377023E-2</v>
      </c>
      <c r="O243">
        <f t="shared" ca="1" si="46"/>
        <v>8.8567254006027357E-2</v>
      </c>
      <c r="P243" s="36">
        <f t="shared" si="40"/>
        <v>9.2046517824209376E-2</v>
      </c>
      <c r="Q243" s="6">
        <f t="shared" si="41"/>
        <v>40831.173499999997</v>
      </c>
      <c r="R243">
        <f t="shared" si="45"/>
        <v>5.5008665370338376E-9</v>
      </c>
      <c r="S243">
        <v>1</v>
      </c>
      <c r="T243">
        <f t="shared" si="42"/>
        <v>5.5008665370338376E-9</v>
      </c>
    </row>
    <row r="244" spans="1:20">
      <c r="A244" s="43" t="s">
        <v>278</v>
      </c>
      <c r="B244" s="105" t="s">
        <v>114</v>
      </c>
      <c r="C244" s="40">
        <v>56118.440040000001</v>
      </c>
      <c r="D244" s="40">
        <v>2.0000000000000001E-4</v>
      </c>
      <c r="E244" s="39">
        <f t="shared" si="38"/>
        <v>38494.20014912133</v>
      </c>
      <c r="F244">
        <f t="shared" si="39"/>
        <v>38494</v>
      </c>
      <c r="G244">
        <f t="shared" si="43"/>
        <v>9.4208299997262657E-2</v>
      </c>
      <c r="K244">
        <f t="shared" si="44"/>
        <v>9.4208299997262657E-2</v>
      </c>
      <c r="O244">
        <f t="shared" ca="1" si="46"/>
        <v>9.2441765891393551E-2</v>
      </c>
      <c r="P244" s="36">
        <f t="shared" si="40"/>
        <v>9.4939389611202268E-2</v>
      </c>
      <c r="Q244" s="6">
        <f t="shared" si="41"/>
        <v>41099.940040000001</v>
      </c>
      <c r="R244">
        <f t="shared" si="45"/>
        <v>5.3449202361037046E-7</v>
      </c>
      <c r="S244">
        <v>1</v>
      </c>
      <c r="T244">
        <f t="shared" si="42"/>
        <v>5.3449202361037046E-7</v>
      </c>
    </row>
    <row r="245" spans="1:20">
      <c r="A245" s="43" t="s">
        <v>302</v>
      </c>
      <c r="B245" s="105" t="s">
        <v>114</v>
      </c>
      <c r="C245" s="40">
        <v>56170.688399999999</v>
      </c>
      <c r="D245" s="40">
        <v>2.0000000000000001E-4</v>
      </c>
      <c r="E245" s="39">
        <f t="shared" si="38"/>
        <v>38605.203779850686</v>
      </c>
      <c r="F245">
        <f t="shared" si="39"/>
        <v>38605</v>
      </c>
      <c r="G245">
        <f t="shared" si="43"/>
        <v>9.5917250000638887E-2</v>
      </c>
      <c r="K245">
        <f t="shared" si="44"/>
        <v>9.5917250000638887E-2</v>
      </c>
      <c r="O245">
        <f t="shared" ca="1" si="46"/>
        <v>9.3194954716744965E-2</v>
      </c>
      <c r="P245" s="36">
        <f t="shared" si="40"/>
        <v>9.5506680828490037E-2</v>
      </c>
      <c r="Q245" s="6">
        <f t="shared" si="41"/>
        <v>41152.188399999999</v>
      </c>
      <c r="R245">
        <f t="shared" si="45"/>
        <v>1.6856704511899223E-7</v>
      </c>
      <c r="S245">
        <v>1</v>
      </c>
      <c r="T245">
        <f t="shared" si="42"/>
        <v>1.6856704511899223E-7</v>
      </c>
    </row>
    <row r="246" spans="1:20">
      <c r="A246" s="43" t="s">
        <v>302</v>
      </c>
      <c r="B246" s="105" t="s">
        <v>114</v>
      </c>
      <c r="C246" s="40">
        <v>56187.633800000003</v>
      </c>
      <c r="D246" s="40">
        <v>2.0000000000000001E-4</v>
      </c>
      <c r="E246" s="39">
        <f t="shared" si="38"/>
        <v>38641.204927526174</v>
      </c>
      <c r="F246">
        <f t="shared" si="39"/>
        <v>38641</v>
      </c>
      <c r="G246">
        <f t="shared" si="43"/>
        <v>9.6457450003072154E-2</v>
      </c>
      <c r="K246">
        <f t="shared" si="44"/>
        <v>9.6457450003072154E-2</v>
      </c>
      <c r="O246">
        <f t="shared" ca="1" si="46"/>
        <v>9.3439232173615688E-2</v>
      </c>
      <c r="P246" s="36">
        <f t="shared" si="40"/>
        <v>9.5691011741408469E-2</v>
      </c>
      <c r="Q246" s="6">
        <f t="shared" si="41"/>
        <v>41169.133800000003</v>
      </c>
      <c r="R246">
        <f t="shared" si="45"/>
        <v>5.8742760894205127E-7</v>
      </c>
      <c r="S246">
        <v>1</v>
      </c>
      <c r="T246">
        <f t="shared" si="42"/>
        <v>5.8742760894205127E-7</v>
      </c>
    </row>
    <row r="247" spans="1:20">
      <c r="A247" s="43" t="s">
        <v>276</v>
      </c>
      <c r="B247" s="105" t="s">
        <v>114</v>
      </c>
      <c r="C247" s="40">
        <v>56218.699399999998</v>
      </c>
      <c r="D247" s="40">
        <v>3.0000000000000003E-4</v>
      </c>
      <c r="E247" s="39">
        <f t="shared" si="38"/>
        <v>38707.204977877715</v>
      </c>
      <c r="F247">
        <f t="shared" si="39"/>
        <v>38707</v>
      </c>
      <c r="G247">
        <f t="shared" si="43"/>
        <v>9.6481150001636706E-2</v>
      </c>
      <c r="K247">
        <f t="shared" si="44"/>
        <v>9.6481150001636706E-2</v>
      </c>
      <c r="O247">
        <f t="shared" ca="1" si="46"/>
        <v>9.3887074177878699E-2</v>
      </c>
      <c r="P247" s="36">
        <f t="shared" si="40"/>
        <v>9.6029390081738442E-2</v>
      </c>
      <c r="Q247" s="6">
        <f t="shared" si="41"/>
        <v>41200.199399999998</v>
      </c>
      <c r="R247">
        <f t="shared" si="45"/>
        <v>2.0408702522648653E-7</v>
      </c>
      <c r="S247">
        <v>1</v>
      </c>
      <c r="T247">
        <f t="shared" si="42"/>
        <v>2.0408702522648653E-7</v>
      </c>
    </row>
    <row r="248" spans="1:20">
      <c r="A248" s="192" t="s">
        <v>304</v>
      </c>
      <c r="B248" s="106" t="s">
        <v>114</v>
      </c>
      <c r="C248" s="40">
        <v>56506.529900000001</v>
      </c>
      <c r="D248" s="52">
        <v>1.4E-3</v>
      </c>
      <c r="E248" s="39">
        <f t="shared" si="38"/>
        <v>39318.711837320719</v>
      </c>
      <c r="F248">
        <f t="shared" si="39"/>
        <v>39318.5</v>
      </c>
      <c r="G248">
        <f t="shared" si="43"/>
        <v>9.970982500090031E-2</v>
      </c>
      <c r="J248">
        <f>G248</f>
        <v>9.970982500090031E-2</v>
      </c>
      <c r="O248">
        <f t="shared" ca="1" si="46"/>
        <v>9.8036398202224456E-2</v>
      </c>
      <c r="P248" s="36">
        <f t="shared" si="40"/>
        <v>9.9191491964910367E-2</v>
      </c>
      <c r="Q248" s="6">
        <f t="shared" si="41"/>
        <v>41488.029900000001</v>
      </c>
      <c r="R248">
        <f t="shared" si="45"/>
        <v>2.6866913619855148E-7</v>
      </c>
      <c r="S248">
        <v>1</v>
      </c>
      <c r="T248">
        <f t="shared" si="42"/>
        <v>2.6866913619855148E-7</v>
      </c>
    </row>
    <row r="249" spans="1:20">
      <c r="A249" s="43" t="s">
        <v>303</v>
      </c>
      <c r="B249" s="105" t="s">
        <v>114</v>
      </c>
      <c r="C249" s="40">
        <v>56565.604500000001</v>
      </c>
      <c r="D249" s="40">
        <v>2.0000000000000001E-4</v>
      </c>
      <c r="E249" s="39">
        <f t="shared" si="38"/>
        <v>39444.218074911427</v>
      </c>
      <c r="F249">
        <f t="shared" si="39"/>
        <v>39444</v>
      </c>
      <c r="G249">
        <f t="shared" si="43"/>
        <v>0.10264579999784473</v>
      </c>
      <c r="K249">
        <f>G249</f>
        <v>0.10264579999784473</v>
      </c>
      <c r="O249">
        <f t="shared" ca="1" si="46"/>
        <v>9.8887976558815455E-2</v>
      </c>
      <c r="P249" s="36">
        <f t="shared" si="40"/>
        <v>9.9846482154257357E-2</v>
      </c>
      <c r="Q249" s="6">
        <f t="shared" si="41"/>
        <v>41547.104500000001</v>
      </c>
      <c r="R249">
        <f t="shared" si="45"/>
        <v>7.8361803894266771E-6</v>
      </c>
      <c r="S249">
        <v>1</v>
      </c>
      <c r="T249">
        <f t="shared" si="42"/>
        <v>7.8361803894266771E-6</v>
      </c>
    </row>
    <row r="250" spans="1:20">
      <c r="A250" s="193" t="s">
        <v>1187</v>
      </c>
      <c r="B250" s="194" t="s">
        <v>114</v>
      </c>
      <c r="C250" s="195">
        <v>56817.4254</v>
      </c>
      <c r="D250" s="195">
        <v>8.9999999999999998E-4</v>
      </c>
      <c r="E250" s="39">
        <f t="shared" si="38"/>
        <v>39979.221167707743</v>
      </c>
      <c r="F250">
        <f t="shared" si="39"/>
        <v>39979</v>
      </c>
      <c r="G250">
        <f t="shared" si="43"/>
        <v>0.10410155000136001</v>
      </c>
      <c r="J250">
        <f>G250</f>
        <v>0.10410155000136001</v>
      </c>
      <c r="O250">
        <f t="shared" ca="1" si="46"/>
        <v>0.10251821098731093</v>
      </c>
      <c r="P250" s="36">
        <f t="shared" si="40"/>
        <v>0.10266167983708158</v>
      </c>
      <c r="Q250" s="6">
        <f t="shared" si="41"/>
        <v>41798.9254</v>
      </c>
      <c r="R250">
        <f t="shared" si="45"/>
        <v>2.0732260899792044E-6</v>
      </c>
      <c r="S250">
        <v>1</v>
      </c>
      <c r="T250">
        <f t="shared" si="42"/>
        <v>2.0732260899792044E-6</v>
      </c>
    </row>
    <row r="251" spans="1:20">
      <c r="A251" s="195" t="s">
        <v>1188</v>
      </c>
      <c r="B251" s="194"/>
      <c r="C251" s="195">
        <v>57205.512199999997</v>
      </c>
      <c r="D251" s="195" t="s">
        <v>1189</v>
      </c>
      <c r="E251" s="39">
        <f t="shared" si="38"/>
        <v>40803.726354820588</v>
      </c>
      <c r="F251">
        <f t="shared" si="39"/>
        <v>40803.5</v>
      </c>
      <c r="G251">
        <f t="shared" si="43"/>
        <v>0.10654307500226423</v>
      </c>
      <c r="J251">
        <f>G251</f>
        <v>0.10654307500226423</v>
      </c>
      <c r="O251">
        <f t="shared" ca="1" si="46"/>
        <v>0.10811284329814178</v>
      </c>
      <c r="P251" s="36">
        <f t="shared" si="40"/>
        <v>0.10707322593335129</v>
      </c>
      <c r="Q251" s="6">
        <f t="shared" si="41"/>
        <v>42187.012199999997</v>
      </c>
      <c r="R251">
        <f t="shared" si="45"/>
        <v>2.8106000973247845E-7</v>
      </c>
      <c r="S251">
        <v>1</v>
      </c>
      <c r="T251">
        <f t="shared" si="42"/>
        <v>2.8106000973247845E-7</v>
      </c>
    </row>
    <row r="252" spans="1:20">
      <c r="A252" s="221" t="s">
        <v>1199</v>
      </c>
      <c r="B252" s="222" t="s">
        <v>115</v>
      </c>
      <c r="C252" s="223">
        <v>57214.455279999878</v>
      </c>
      <c r="D252" s="223">
        <v>2.0000000000000001E-4</v>
      </c>
      <c r="E252" s="39">
        <f t="shared" si="38"/>
        <v>40822.726268882769</v>
      </c>
      <c r="F252">
        <f t="shared" si="39"/>
        <v>40822.5</v>
      </c>
      <c r="G252">
        <f t="shared" si="43"/>
        <v>0.10650262488343287</v>
      </c>
      <c r="K252">
        <f t="shared" ref="K252:K264" si="47">G252</f>
        <v>0.10650262488343287</v>
      </c>
      <c r="O252">
        <f t="shared" ca="1" si="46"/>
        <v>0.1082417675114902</v>
      </c>
      <c r="P252" s="36">
        <f t="shared" si="40"/>
        <v>0.10717593030529088</v>
      </c>
      <c r="Q252" s="6">
        <f t="shared" si="41"/>
        <v>42195.955279999878</v>
      </c>
      <c r="R252">
        <f t="shared" si="45"/>
        <v>4.5334019110338732E-7</v>
      </c>
      <c r="S252">
        <v>1</v>
      </c>
      <c r="T252">
        <f t="shared" si="42"/>
        <v>4.5334019110338732E-7</v>
      </c>
    </row>
    <row r="253" spans="1:20">
      <c r="A253" s="199" t="s">
        <v>1190</v>
      </c>
      <c r="B253" s="200" t="s">
        <v>114</v>
      </c>
      <c r="C253" s="201">
        <v>57222.695</v>
      </c>
      <c r="D253" s="201">
        <v>2.0000000000000001E-4</v>
      </c>
      <c r="E253" s="39">
        <f t="shared" si="38"/>
        <v>40840.231867837581</v>
      </c>
      <c r="F253">
        <f t="shared" si="39"/>
        <v>40840</v>
      </c>
      <c r="G253">
        <f t="shared" si="43"/>
        <v>0.10913799999980256</v>
      </c>
      <c r="K253">
        <f t="shared" si="47"/>
        <v>0.10913799999980256</v>
      </c>
      <c r="O253">
        <f t="shared" ca="1" si="46"/>
        <v>0.10836051349746903</v>
      </c>
      <c r="P253" s="36">
        <f t="shared" si="40"/>
        <v>0.10727056802756683</v>
      </c>
      <c r="Q253" s="6">
        <f t="shared" si="41"/>
        <v>42204.195</v>
      </c>
      <c r="R253">
        <f t="shared" si="45"/>
        <v>3.4873021709282106E-6</v>
      </c>
      <c r="S253">
        <v>1</v>
      </c>
      <c r="T253">
        <f t="shared" si="42"/>
        <v>3.4873021709282106E-6</v>
      </c>
    </row>
    <row r="254" spans="1:20">
      <c r="A254" s="199" t="s">
        <v>1190</v>
      </c>
      <c r="B254" s="200" t="s">
        <v>114</v>
      </c>
      <c r="C254" s="201">
        <v>57272.590799999998</v>
      </c>
      <c r="D254" s="201">
        <v>1E-4</v>
      </c>
      <c r="E254" s="39">
        <f t="shared" si="38"/>
        <v>40946.237395248318</v>
      </c>
      <c r="F254">
        <f t="shared" si="39"/>
        <v>40946</v>
      </c>
      <c r="G254">
        <f t="shared" si="43"/>
        <v>0.11173969999799738</v>
      </c>
      <c r="K254">
        <f t="shared" si="47"/>
        <v>0.11173969999799738</v>
      </c>
      <c r="O254">
        <f t="shared" ca="1" si="46"/>
        <v>0.10907977489825507</v>
      </c>
      <c r="P254" s="36">
        <f t="shared" si="40"/>
        <v>0.10784465461095383</v>
      </c>
      <c r="Q254" s="6">
        <f t="shared" si="41"/>
        <v>42254.090799999998</v>
      </c>
      <c r="R254">
        <f t="shared" si="45"/>
        <v>1.5171378567129236E-5</v>
      </c>
      <c r="S254">
        <v>1</v>
      </c>
      <c r="T254">
        <f t="shared" si="42"/>
        <v>1.5171378567129236E-5</v>
      </c>
    </row>
    <row r="255" spans="1:20">
      <c r="A255" s="199" t="s">
        <v>1191</v>
      </c>
      <c r="B255" s="200" t="s">
        <v>114</v>
      </c>
      <c r="C255" s="201">
        <v>57541.829599999997</v>
      </c>
      <c r="D255" s="201">
        <v>1E-4</v>
      </c>
      <c r="E255" s="39">
        <f t="shared" si="38"/>
        <v>41518.245479965546</v>
      </c>
      <c r="F255">
        <f t="shared" si="39"/>
        <v>41518</v>
      </c>
      <c r="G255">
        <f t="shared" si="43"/>
        <v>0.11554509999405127</v>
      </c>
      <c r="K255">
        <f t="shared" si="47"/>
        <v>0.11554509999405127</v>
      </c>
      <c r="O255">
        <f t="shared" ca="1" si="46"/>
        <v>0.11296107226853433</v>
      </c>
      <c r="P255" s="36">
        <f t="shared" si="40"/>
        <v>0.11096780723350846</v>
      </c>
      <c r="Q255" s="6">
        <f t="shared" si="41"/>
        <v>42523.329599999997</v>
      </c>
      <c r="R255">
        <f t="shared" si="45"/>
        <v>2.0951609015717583E-5</v>
      </c>
      <c r="S255">
        <v>1</v>
      </c>
      <c r="T255">
        <f t="shared" si="42"/>
        <v>2.0951609015717583E-5</v>
      </c>
    </row>
    <row r="256" spans="1:20">
      <c r="A256" s="199" t="s">
        <v>1191</v>
      </c>
      <c r="B256" s="200" t="s">
        <v>114</v>
      </c>
      <c r="C256" s="201">
        <v>57600.665800000002</v>
      </c>
      <c r="D256" s="201">
        <v>1E-4</v>
      </c>
      <c r="E256" s="39">
        <f t="shared" si="38"/>
        <v>41643.245227676663</v>
      </c>
      <c r="F256">
        <f t="shared" si="39"/>
        <v>41643</v>
      </c>
      <c r="G256">
        <f t="shared" si="43"/>
        <v>0.11542635000660084</v>
      </c>
      <c r="K256">
        <f t="shared" si="47"/>
        <v>0.11542635000660084</v>
      </c>
      <c r="O256">
        <f t="shared" ca="1" si="46"/>
        <v>0.1138092578826688</v>
      </c>
      <c r="P256" s="36">
        <f t="shared" si="40"/>
        <v>0.1116559872368777</v>
      </c>
      <c r="Q256" s="6">
        <f t="shared" si="41"/>
        <v>42582.165800000002</v>
      </c>
      <c r="R256">
        <f t="shared" si="45"/>
        <v>1.421563541531439E-5</v>
      </c>
      <c r="S256">
        <v>1</v>
      </c>
      <c r="T256">
        <f t="shared" si="42"/>
        <v>1.421563541531439E-5</v>
      </c>
    </row>
    <row r="257" spans="1:20">
      <c r="A257" s="196" t="s">
        <v>4</v>
      </c>
      <c r="B257" s="197" t="s">
        <v>115</v>
      </c>
      <c r="C257" s="198">
        <v>57607.490899999997</v>
      </c>
      <c r="D257" s="198">
        <v>1E-4</v>
      </c>
      <c r="E257" s="39">
        <f t="shared" si="38"/>
        <v>41657.745412564575</v>
      </c>
      <c r="F257">
        <f t="shared" si="39"/>
        <v>41657.5</v>
      </c>
      <c r="G257">
        <f t="shared" si="43"/>
        <v>0.11551337499258807</v>
      </c>
      <c r="K257">
        <f t="shared" si="47"/>
        <v>0.11551337499258807</v>
      </c>
      <c r="O257">
        <f t="shared" ca="1" si="46"/>
        <v>0.11390764741390838</v>
      </c>
      <c r="P257" s="36">
        <f t="shared" si="40"/>
        <v>0.11173594782236489</v>
      </c>
      <c r="Q257" s="6">
        <f t="shared" si="41"/>
        <v>42588.990899999997</v>
      </c>
      <c r="R257">
        <f t="shared" si="45"/>
        <v>1.4268956026340321E-5</v>
      </c>
      <c r="S257">
        <v>1</v>
      </c>
      <c r="T257">
        <f t="shared" si="42"/>
        <v>1.4268956026340321E-5</v>
      </c>
    </row>
    <row r="258" spans="1:20">
      <c r="A258" s="199" t="s">
        <v>1192</v>
      </c>
      <c r="B258" s="200" t="s">
        <v>114</v>
      </c>
      <c r="C258" s="201">
        <v>57649.6155</v>
      </c>
      <c r="D258" s="201">
        <v>1E-4</v>
      </c>
      <c r="E258" s="39">
        <f t="shared" si="38"/>
        <v>41747.240729604622</v>
      </c>
      <c r="F258">
        <f t="shared" si="39"/>
        <v>41747</v>
      </c>
      <c r="G258">
        <f t="shared" si="43"/>
        <v>0.11330915000144159</v>
      </c>
      <c r="K258">
        <f t="shared" si="47"/>
        <v>0.11330915000144159</v>
      </c>
      <c r="O258">
        <f t="shared" ca="1" si="46"/>
        <v>0.11451494831362866</v>
      </c>
      <c r="P258" s="36">
        <f t="shared" si="40"/>
        <v>0.11223010370469869</v>
      </c>
      <c r="Q258" s="6">
        <f t="shared" si="41"/>
        <v>42631.1155</v>
      </c>
      <c r="R258">
        <f t="shared" si="45"/>
        <v>1.1643409105145843E-6</v>
      </c>
      <c r="S258">
        <v>1</v>
      </c>
      <c r="T258">
        <f t="shared" si="42"/>
        <v>1.1643409105145843E-6</v>
      </c>
    </row>
    <row r="259" spans="1:20">
      <c r="A259" s="199" t="s">
        <v>1192</v>
      </c>
      <c r="B259" s="200" t="s">
        <v>114</v>
      </c>
      <c r="C259" s="201">
        <v>57715.513800000001</v>
      </c>
      <c r="D259" s="201">
        <v>1E-4</v>
      </c>
      <c r="E259" s="39">
        <f t="shared" si="38"/>
        <v>41887.244177729932</v>
      </c>
      <c r="F259">
        <f t="shared" si="39"/>
        <v>41887</v>
      </c>
      <c r="G259">
        <f t="shared" si="43"/>
        <v>0.11493214999791235</v>
      </c>
      <c r="K259">
        <f t="shared" si="47"/>
        <v>0.11493214999791235</v>
      </c>
      <c r="O259">
        <f t="shared" ca="1" si="46"/>
        <v>0.11546491620145924</v>
      </c>
      <c r="P259" s="36">
        <f t="shared" si="40"/>
        <v>0.11300517701851073</v>
      </c>
      <c r="Q259" s="6">
        <f t="shared" si="41"/>
        <v>42697.013800000001</v>
      </c>
      <c r="R259">
        <f t="shared" si="45"/>
        <v>3.7132248633439347E-6</v>
      </c>
      <c r="S259">
        <v>1</v>
      </c>
      <c r="T259">
        <f t="shared" si="42"/>
        <v>3.7132248633439347E-6</v>
      </c>
    </row>
    <row r="260" spans="1:20">
      <c r="A260" s="199" t="s">
        <v>1192</v>
      </c>
      <c r="B260" s="200" t="s">
        <v>114</v>
      </c>
      <c r="C260" s="201">
        <v>57715.514000000003</v>
      </c>
      <c r="D260" s="201">
        <v>2.0000000000000001E-4</v>
      </c>
      <c r="E260" s="39">
        <f t="shared" si="38"/>
        <v>41887.244602637555</v>
      </c>
      <c r="F260">
        <f t="shared" si="39"/>
        <v>41887</v>
      </c>
      <c r="G260">
        <f t="shared" si="43"/>
        <v>0.11513215000013588</v>
      </c>
      <c r="K260">
        <f t="shared" si="47"/>
        <v>0.11513215000013588</v>
      </c>
      <c r="O260">
        <f t="shared" ca="1" si="46"/>
        <v>0.11546491620145924</v>
      </c>
      <c r="P260" s="36">
        <f t="shared" si="40"/>
        <v>0.11300517701851073</v>
      </c>
      <c r="Q260" s="6">
        <f t="shared" si="41"/>
        <v>42697.014000000003</v>
      </c>
      <c r="R260">
        <f t="shared" si="45"/>
        <v>4.524014064563368E-6</v>
      </c>
      <c r="S260">
        <v>1</v>
      </c>
      <c r="T260">
        <f t="shared" si="42"/>
        <v>4.524014064563368E-6</v>
      </c>
    </row>
    <row r="261" spans="1:20">
      <c r="A261" s="199" t="s">
        <v>1192</v>
      </c>
      <c r="B261" s="200" t="s">
        <v>114</v>
      </c>
      <c r="C261" s="201">
        <v>57715.5141</v>
      </c>
      <c r="D261" s="201">
        <v>1E-4</v>
      </c>
      <c r="E261" s="39">
        <f t="shared" si="38"/>
        <v>41887.244815091362</v>
      </c>
      <c r="F261">
        <f t="shared" si="39"/>
        <v>41887</v>
      </c>
      <c r="G261">
        <f t="shared" si="43"/>
        <v>0.11523214999760967</v>
      </c>
      <c r="K261">
        <f t="shared" si="47"/>
        <v>0.11523214999760967</v>
      </c>
      <c r="O261">
        <f t="shared" ca="1" si="46"/>
        <v>0.11546491620145924</v>
      </c>
      <c r="P261" s="36">
        <f t="shared" si="40"/>
        <v>0.11300517701851073</v>
      </c>
      <c r="Q261" s="6">
        <f t="shared" si="41"/>
        <v>42697.0141</v>
      </c>
      <c r="R261">
        <f t="shared" ref="R261:R295" si="48">+(P261-G261)^2</f>
        <v>4.959408649636784E-6</v>
      </c>
      <c r="S261">
        <v>1</v>
      </c>
      <c r="T261">
        <f t="shared" si="42"/>
        <v>4.959408649636784E-6</v>
      </c>
    </row>
    <row r="262" spans="1:20">
      <c r="A262" s="202" t="s">
        <v>1193</v>
      </c>
      <c r="B262" s="203" t="s">
        <v>114</v>
      </c>
      <c r="C262" s="204">
        <v>57911.794300000001</v>
      </c>
      <c r="D262" s="204">
        <v>1E-4</v>
      </c>
      <c r="E262" s="39">
        <f t="shared" si="38"/>
        <v>42304.249575437621</v>
      </c>
      <c r="F262">
        <f t="shared" si="39"/>
        <v>42304</v>
      </c>
      <c r="G262">
        <f t="shared" si="43"/>
        <v>0.11747279999690363</v>
      </c>
      <c r="K262">
        <f t="shared" si="47"/>
        <v>0.11747279999690363</v>
      </c>
      <c r="O262">
        <f t="shared" ca="1" si="46"/>
        <v>0.1182944634102118</v>
      </c>
      <c r="P262" s="36">
        <f t="shared" si="40"/>
        <v>0.11532891172205251</v>
      </c>
      <c r="Q262" s="6">
        <f t="shared" si="41"/>
        <v>42893.294300000001</v>
      </c>
      <c r="R262">
        <f t="shared" si="48"/>
        <v>4.5962569350441309E-6</v>
      </c>
      <c r="S262">
        <v>1</v>
      </c>
      <c r="T262">
        <f t="shared" si="42"/>
        <v>4.5962569350441309E-6</v>
      </c>
    </row>
    <row r="263" spans="1:20">
      <c r="A263" s="218" t="s">
        <v>1194</v>
      </c>
      <c r="B263" s="219" t="s">
        <v>114</v>
      </c>
      <c r="C263" s="220">
        <v>57932.503790000002</v>
      </c>
      <c r="D263" s="220">
        <v>6.9999999999999994E-5</v>
      </c>
      <c r="E263" s="39">
        <f t="shared" si="38"/>
        <v>42348.247675675673</v>
      </c>
      <c r="F263">
        <f t="shared" si="39"/>
        <v>42348</v>
      </c>
      <c r="G263">
        <f t="shared" si="43"/>
        <v>0.11657860000559594</v>
      </c>
      <c r="K263">
        <f t="shared" si="47"/>
        <v>0.11657860000559594</v>
      </c>
      <c r="O263">
        <f t="shared" ca="1" si="46"/>
        <v>0.11859302474638708</v>
      </c>
      <c r="P263" s="36">
        <f t="shared" si="40"/>
        <v>0.1155754226843464</v>
      </c>
      <c r="Q263" s="6">
        <f t="shared" si="41"/>
        <v>42914.003790000002</v>
      </c>
      <c r="R263">
        <f t="shared" si="48"/>
        <v>1.0063647378694203E-6</v>
      </c>
      <c r="S263">
        <v>1</v>
      </c>
      <c r="T263">
        <f t="shared" si="42"/>
        <v>1.0063647378694203E-6</v>
      </c>
    </row>
    <row r="264" spans="1:20">
      <c r="A264" s="212" t="s">
        <v>3</v>
      </c>
      <c r="B264" s="212" t="s">
        <v>114</v>
      </c>
      <c r="C264" s="213">
        <v>57949.447999999997</v>
      </c>
      <c r="D264" s="213">
        <v>6.0000000000000001E-3</v>
      </c>
      <c r="E264" s="39">
        <f t="shared" si="38"/>
        <v>42384.246295150813</v>
      </c>
      <c r="F264">
        <f t="shared" si="39"/>
        <v>42384</v>
      </c>
      <c r="G264">
        <f t="shared" si="43"/>
        <v>0.11592879999807337</v>
      </c>
      <c r="K264">
        <f t="shared" si="47"/>
        <v>0.11592879999807337</v>
      </c>
      <c r="O264">
        <f t="shared" ca="1" si="46"/>
        <v>0.11883730220325781</v>
      </c>
      <c r="P264" s="36">
        <f t="shared" si="40"/>
        <v>0.11577730099395066</v>
      </c>
      <c r="Q264" s="6">
        <f t="shared" si="41"/>
        <v>42930.947999999997</v>
      </c>
      <c r="R264">
        <f t="shared" si="48"/>
        <v>2.2951948250174552E-8</v>
      </c>
      <c r="S264">
        <v>0.1</v>
      </c>
      <c r="T264">
        <f t="shared" si="42"/>
        <v>2.2951948250174553E-9</v>
      </c>
    </row>
    <row r="265" spans="1:20">
      <c r="A265" s="214" t="s">
        <v>2</v>
      </c>
      <c r="B265" s="215" t="s">
        <v>114</v>
      </c>
      <c r="C265" s="215">
        <v>57968.512900000002</v>
      </c>
      <c r="D265" s="215">
        <v>4.0000000000000002E-4</v>
      </c>
      <c r="E265" s="39">
        <f t="shared" si="38"/>
        <v>42424.75040129869</v>
      </c>
      <c r="F265" s="205">
        <f t="shared" ref="F265:F295" si="49">ROUND(2*E265,0)/2-0.5</f>
        <v>42424.5</v>
      </c>
      <c r="G265">
        <f t="shared" si="43"/>
        <v>0.11786152500280878</v>
      </c>
      <c r="I265">
        <f>G265</f>
        <v>0.11786152500280878</v>
      </c>
      <c r="O265">
        <f t="shared" ref="O265:O295" ca="1" si="50">+C$11+C$12*F265</f>
        <v>0.11911211434223737</v>
      </c>
      <c r="P265" s="36">
        <f t="shared" si="40"/>
        <v>0.11600461582520057</v>
      </c>
      <c r="Q265" s="6">
        <f t="shared" si="41"/>
        <v>42950.012900000002</v>
      </c>
      <c r="R265">
        <f t="shared" si="48"/>
        <v>3.448111693885598E-6</v>
      </c>
      <c r="S265">
        <v>1</v>
      </c>
      <c r="T265">
        <f t="shared" si="42"/>
        <v>3.448111693885598E-6</v>
      </c>
    </row>
    <row r="266" spans="1:20">
      <c r="A266" s="202" t="s">
        <v>1193</v>
      </c>
      <c r="B266" s="203" t="s">
        <v>114</v>
      </c>
      <c r="C266" s="204">
        <v>57976.751100000001</v>
      </c>
      <c r="D266" s="204">
        <v>2.0000000000000001E-4</v>
      </c>
      <c r="E266" s="39">
        <f t="shared" si="38"/>
        <v>42442.252770955361</v>
      </c>
      <c r="F266" s="205">
        <f t="shared" si="49"/>
        <v>42442</v>
      </c>
      <c r="G266">
        <f t="shared" si="43"/>
        <v>0.11897689999750583</v>
      </c>
      <c r="K266">
        <f t="shared" ref="K266:K295" si="51">G266</f>
        <v>0.11897689999750583</v>
      </c>
      <c r="O266">
        <f t="shared" ca="1" si="50"/>
        <v>0.1192308603282162</v>
      </c>
      <c r="P266" s="36">
        <f t="shared" si="40"/>
        <v>0.11610290437172688</v>
      </c>
      <c r="Q266" s="6">
        <f t="shared" si="41"/>
        <v>42958.251100000001</v>
      </c>
      <c r="R266">
        <f t="shared" si="48"/>
        <v>8.2598508569965198E-6</v>
      </c>
      <c r="S266">
        <v>1</v>
      </c>
      <c r="T266">
        <f t="shared" si="42"/>
        <v>8.2598508569965198E-6</v>
      </c>
    </row>
    <row r="267" spans="1:20">
      <c r="A267" s="221" t="s">
        <v>1199</v>
      </c>
      <c r="B267" s="222" t="s">
        <v>115</v>
      </c>
      <c r="C267" s="223">
        <v>57984.516640000045</v>
      </c>
      <c r="D267" s="223">
        <v>5.0000000000000001E-4</v>
      </c>
      <c r="E267" s="39">
        <f t="shared" si="38"/>
        <v>42458.750956440585</v>
      </c>
      <c r="F267" s="205">
        <f t="shared" si="49"/>
        <v>42458.5</v>
      </c>
      <c r="G267">
        <f t="shared" si="43"/>
        <v>0.11812282504979521</v>
      </c>
      <c r="K267">
        <f t="shared" si="51"/>
        <v>0.11812282504979521</v>
      </c>
      <c r="O267">
        <f t="shared" ca="1" si="50"/>
        <v>0.11934282082928196</v>
      </c>
      <c r="P267" s="36">
        <f t="shared" si="40"/>
        <v>0.11619561295765632</v>
      </c>
      <c r="Q267" s="6">
        <f t="shared" si="41"/>
        <v>42966.016640000045</v>
      </c>
      <c r="R267">
        <f t="shared" si="48"/>
        <v>3.7141464480863627E-6</v>
      </c>
      <c r="S267">
        <v>1</v>
      </c>
      <c r="T267">
        <f t="shared" si="42"/>
        <v>3.7141464480863627E-6</v>
      </c>
    </row>
    <row r="268" spans="1:20">
      <c r="A268" s="221" t="s">
        <v>1199</v>
      </c>
      <c r="B268" s="222" t="s">
        <v>115</v>
      </c>
      <c r="C268" s="223">
        <v>57984.517320000101</v>
      </c>
      <c r="D268" s="223">
        <v>6.9999999999999999E-4</v>
      </c>
      <c r="E268" s="39">
        <f t="shared" si="38"/>
        <v>42458.7524011266</v>
      </c>
      <c r="F268" s="205">
        <f t="shared" si="49"/>
        <v>42458.5</v>
      </c>
      <c r="G268">
        <f t="shared" si="43"/>
        <v>0.11880282510537654</v>
      </c>
      <c r="K268">
        <f t="shared" si="51"/>
        <v>0.11880282510537654</v>
      </c>
      <c r="O268">
        <f t="shared" ca="1" si="50"/>
        <v>0.11934282082928196</v>
      </c>
      <c r="P268" s="36">
        <f t="shared" si="40"/>
        <v>0.11619561295765632</v>
      </c>
      <c r="Q268" s="6">
        <f t="shared" si="41"/>
        <v>42966.017320000101</v>
      </c>
      <c r="R268">
        <f t="shared" si="48"/>
        <v>6.7975551832198954E-6</v>
      </c>
      <c r="S268">
        <v>1</v>
      </c>
      <c r="T268">
        <f t="shared" si="42"/>
        <v>6.7975551832198954E-6</v>
      </c>
    </row>
    <row r="269" spans="1:20">
      <c r="A269" s="218" t="s">
        <v>1194</v>
      </c>
      <c r="B269" s="219" t="s">
        <v>114</v>
      </c>
      <c r="C269" s="220">
        <v>58310.476029999998</v>
      </c>
      <c r="D269" s="220">
        <v>5.0000000000000002E-5</v>
      </c>
      <c r="E269" s="39">
        <f t="shared" si="38"/>
        <v>43151.264094849575</v>
      </c>
      <c r="F269" s="205">
        <f t="shared" si="49"/>
        <v>43151</v>
      </c>
      <c r="G269">
        <f t="shared" si="43"/>
        <v>0.12430694999784464</v>
      </c>
      <c r="K269">
        <f t="shared" si="51"/>
        <v>0.12430694999784464</v>
      </c>
      <c r="O269">
        <f t="shared" ca="1" si="50"/>
        <v>0.12404176913158685</v>
      </c>
      <c r="P269" s="36">
        <f t="shared" si="40"/>
        <v>0.12011853301919825</v>
      </c>
      <c r="Q269" s="6">
        <f t="shared" si="41"/>
        <v>43291.976029999998</v>
      </c>
      <c r="R269">
        <f t="shared" si="48"/>
        <v>1.7542836787013324E-5</v>
      </c>
      <c r="S269">
        <v>1</v>
      </c>
      <c r="T269">
        <f t="shared" si="42"/>
        <v>1.7542836787013324E-5</v>
      </c>
    </row>
    <row r="270" spans="1:20">
      <c r="A270" s="218" t="s">
        <v>1194</v>
      </c>
      <c r="B270" s="219" t="s">
        <v>115</v>
      </c>
      <c r="C270" s="220">
        <v>58332.363940000003</v>
      </c>
      <c r="D270" s="220">
        <v>9.0000000000000006E-5</v>
      </c>
      <c r="E270" s="39">
        <f t="shared" si="38"/>
        <v>43197.765793258441</v>
      </c>
      <c r="F270" s="205">
        <f t="shared" si="49"/>
        <v>43197.5</v>
      </c>
      <c r="G270">
        <f t="shared" si="43"/>
        <v>0.12510637500236044</v>
      </c>
      <c r="K270">
        <f t="shared" si="51"/>
        <v>0.12510637500236044</v>
      </c>
      <c r="O270">
        <f t="shared" ca="1" si="50"/>
        <v>0.12435729418004485</v>
      </c>
      <c r="P270" s="36">
        <f t="shared" si="40"/>
        <v>0.12038418678492563</v>
      </c>
      <c r="Q270" s="6">
        <f t="shared" si="41"/>
        <v>43313.863940000003</v>
      </c>
      <c r="R270">
        <f t="shared" si="48"/>
        <v>2.2299061560880133E-5</v>
      </c>
      <c r="S270">
        <v>1</v>
      </c>
      <c r="T270">
        <f t="shared" si="42"/>
        <v>2.2299061560880133E-5</v>
      </c>
    </row>
    <row r="271" spans="1:20">
      <c r="A271" s="218" t="s">
        <v>1195</v>
      </c>
      <c r="B271" s="219" t="s">
        <v>114</v>
      </c>
      <c r="C271" s="220">
        <v>58333.540399999998</v>
      </c>
      <c r="D271" s="220">
        <v>1E-4</v>
      </c>
      <c r="E271" s="39">
        <f t="shared" si="38"/>
        <v>43200.265227334603</v>
      </c>
      <c r="F271" s="205">
        <f t="shared" si="49"/>
        <v>43200</v>
      </c>
      <c r="G271">
        <f t="shared" si="43"/>
        <v>0.12483999999676598</v>
      </c>
      <c r="K271">
        <f t="shared" si="51"/>
        <v>0.12483999999676598</v>
      </c>
      <c r="O271">
        <f t="shared" ca="1" si="50"/>
        <v>0.12437425789232756</v>
      </c>
      <c r="P271" s="36">
        <f t="shared" si="40"/>
        <v>0.12039847722165639</v>
      </c>
      <c r="Q271" s="6">
        <f t="shared" si="41"/>
        <v>43315.040399999998</v>
      </c>
      <c r="R271">
        <f t="shared" si="48"/>
        <v>1.9727124561817203E-5</v>
      </c>
      <c r="S271">
        <v>1</v>
      </c>
      <c r="T271">
        <f t="shared" si="42"/>
        <v>1.9727124561817203E-5</v>
      </c>
    </row>
    <row r="272" spans="1:20">
      <c r="A272" s="218" t="s">
        <v>1195</v>
      </c>
      <c r="B272" s="219" t="s">
        <v>115</v>
      </c>
      <c r="C272" s="220">
        <v>58347.426800000001</v>
      </c>
      <c r="D272" s="220">
        <v>1E-4</v>
      </c>
      <c r="E272" s="39">
        <f t="shared" si="38"/>
        <v>43229.767413006273</v>
      </c>
      <c r="F272" s="205">
        <f t="shared" si="49"/>
        <v>43229.5</v>
      </c>
      <c r="G272">
        <f t="shared" si="43"/>
        <v>0.12586877500143601</v>
      </c>
      <c r="K272">
        <f t="shared" si="51"/>
        <v>0.12586877500143601</v>
      </c>
      <c r="O272">
        <f t="shared" ca="1" si="50"/>
        <v>0.12457442969726326</v>
      </c>
      <c r="P272" s="36">
        <f t="shared" si="40"/>
        <v>0.12056716584071332</v>
      </c>
      <c r="Q272" s="6">
        <f t="shared" si="41"/>
        <v>43328.926800000001</v>
      </c>
      <c r="R272">
        <f t="shared" si="48"/>
        <v>2.810705969305868E-5</v>
      </c>
      <c r="S272">
        <v>1</v>
      </c>
      <c r="T272">
        <f t="shared" si="42"/>
        <v>2.810705969305868E-5</v>
      </c>
    </row>
    <row r="273" spans="1:21">
      <c r="A273" s="218" t="s">
        <v>1195</v>
      </c>
      <c r="B273" s="219" t="s">
        <v>114</v>
      </c>
      <c r="C273" s="220">
        <v>58347.662900000003</v>
      </c>
      <c r="D273" s="220">
        <v>2.0000000000000001E-4</v>
      </c>
      <c r="E273" s="39">
        <f t="shared" si="38"/>
        <v>43230.269016448285</v>
      </c>
      <c r="F273" s="205">
        <f t="shared" si="49"/>
        <v>43230</v>
      </c>
      <c r="G273">
        <f t="shared" si="43"/>
        <v>0.126623500000278</v>
      </c>
      <c r="K273">
        <f t="shared" si="51"/>
        <v>0.126623500000278</v>
      </c>
      <c r="O273">
        <f t="shared" ca="1" si="50"/>
        <v>0.12457782243971985</v>
      </c>
      <c r="P273" s="36">
        <f t="shared" si="40"/>
        <v>0.12057002594652838</v>
      </c>
      <c r="Q273" s="6">
        <f t="shared" si="41"/>
        <v>43329.162900000003</v>
      </c>
      <c r="R273">
        <f t="shared" si="48"/>
        <v>3.6644548119419844E-5</v>
      </c>
      <c r="S273">
        <v>1</v>
      </c>
      <c r="T273">
        <f t="shared" si="42"/>
        <v>3.6644548119419844E-5</v>
      </c>
    </row>
    <row r="274" spans="1:21">
      <c r="A274" s="214" t="s">
        <v>0</v>
      </c>
      <c r="B274" s="217" t="s">
        <v>115</v>
      </c>
      <c r="C274" s="214">
        <v>58380.376300000004</v>
      </c>
      <c r="D274" s="214">
        <v>1E-4</v>
      </c>
      <c r="E274" s="39">
        <f t="shared" si="38"/>
        <v>43299.769880657266</v>
      </c>
      <c r="F274" s="205">
        <f t="shared" si="49"/>
        <v>43299.5</v>
      </c>
      <c r="G274">
        <f t="shared" si="43"/>
        <v>0.12703027500538155</v>
      </c>
      <c r="K274">
        <f t="shared" si="51"/>
        <v>0.12703027500538155</v>
      </c>
      <c r="O274">
        <f t="shared" ca="1" si="50"/>
        <v>0.12504941364117858</v>
      </c>
      <c r="P274" s="36">
        <f t="shared" si="40"/>
        <v>0.12096789742421707</v>
      </c>
      <c r="Q274" s="6">
        <f t="shared" si="41"/>
        <v>43361.876300000004</v>
      </c>
      <c r="R274">
        <f t="shared" si="48"/>
        <v>3.6752421936605755E-5</v>
      </c>
      <c r="S274">
        <v>1</v>
      </c>
      <c r="T274">
        <f t="shared" si="42"/>
        <v>3.6752421936605755E-5</v>
      </c>
    </row>
    <row r="275" spans="1:21">
      <c r="A275" s="218" t="s">
        <v>1194</v>
      </c>
      <c r="B275" s="219" t="s">
        <v>114</v>
      </c>
      <c r="C275" s="220">
        <v>58425.32548</v>
      </c>
      <c r="D275" s="220">
        <v>6.9999999999999994E-5</v>
      </c>
      <c r="E275" s="39">
        <f t="shared" si="38"/>
        <v>43395.266125483082</v>
      </c>
      <c r="F275" s="205">
        <f t="shared" si="49"/>
        <v>43395</v>
      </c>
      <c r="G275">
        <f t="shared" si="43"/>
        <v>0.12526274999981979</v>
      </c>
      <c r="K275">
        <f t="shared" si="51"/>
        <v>0.12526274999981979</v>
      </c>
      <c r="O275">
        <f t="shared" ca="1" si="50"/>
        <v>0.12569742745037729</v>
      </c>
      <c r="P275" s="36">
        <f t="shared" si="40"/>
        <v>0.12151563890871672</v>
      </c>
      <c r="Q275" s="6">
        <f t="shared" si="41"/>
        <v>43406.82548</v>
      </c>
      <c r="R275">
        <f t="shared" si="48"/>
        <v>1.4040841529067617E-5</v>
      </c>
      <c r="S275">
        <v>1</v>
      </c>
      <c r="T275">
        <f t="shared" si="42"/>
        <v>1.4040841529067617E-5</v>
      </c>
    </row>
    <row r="276" spans="1:21">
      <c r="A276" s="218" t="s">
        <v>1196</v>
      </c>
      <c r="B276" s="219" t="s">
        <v>114</v>
      </c>
      <c r="C276" s="220">
        <v>58676.678999999996</v>
      </c>
      <c r="D276" s="220">
        <v>1E-4</v>
      </c>
      <c r="E276" s="39">
        <f t="shared" si="38"/>
        <v>43929.276251668947</v>
      </c>
      <c r="F276" s="205">
        <f t="shared" si="49"/>
        <v>43929</v>
      </c>
      <c r="G276">
        <f t="shared" si="43"/>
        <v>0.13002905000030296</v>
      </c>
      <c r="K276">
        <f t="shared" si="51"/>
        <v>0.13002905000030296</v>
      </c>
      <c r="O276">
        <f t="shared" ca="1" si="50"/>
        <v>0.1293208763939597</v>
      </c>
      <c r="P276" s="36">
        <f t="shared" si="40"/>
        <v>0.12460029037219819</v>
      </c>
      <c r="Q276" s="6">
        <f t="shared" si="41"/>
        <v>43658.178999999996</v>
      </c>
      <c r="R276">
        <f t="shared" si="48"/>
        <v>2.9471431099740219E-5</v>
      </c>
      <c r="S276">
        <v>1</v>
      </c>
      <c r="T276">
        <f t="shared" si="42"/>
        <v>2.9471431099740219E-5</v>
      </c>
    </row>
    <row r="277" spans="1:21">
      <c r="A277" s="221" t="s">
        <v>1197</v>
      </c>
      <c r="B277" s="222" t="s">
        <v>115</v>
      </c>
      <c r="C277" s="223">
        <v>58720.687299999998</v>
      </c>
      <c r="D277" s="223">
        <v>1E-4</v>
      </c>
      <c r="E277" s="39">
        <f t="shared" ref="E277:E295" si="52">(C277-C$7)/C$8</f>
        <v>44022.77356110081</v>
      </c>
      <c r="F277" s="205">
        <f t="shared" si="49"/>
        <v>44022.5</v>
      </c>
      <c r="G277">
        <f t="shared" si="43"/>
        <v>0.12876262499776203</v>
      </c>
      <c r="K277">
        <f t="shared" si="51"/>
        <v>0.12876262499776203</v>
      </c>
      <c r="O277">
        <f t="shared" ca="1" si="50"/>
        <v>0.12995531923333228</v>
      </c>
      <c r="P277" s="36">
        <f t="shared" ref="P277:P295" si="53">+D$11+D$12*F277+D$13*F277^2</f>
        <v>0.12514421339993187</v>
      </c>
      <c r="Q277" s="6">
        <f t="shared" ref="Q277:Q295" si="54">C277-15018.5</f>
        <v>43702.187299999998</v>
      </c>
      <c r="R277">
        <f t="shared" si="48"/>
        <v>1.3092902491311829E-5</v>
      </c>
      <c r="S277">
        <v>1</v>
      </c>
      <c r="T277">
        <f t="shared" ref="T277:T295" si="55">S277*R277</f>
        <v>1.3092902491311829E-5</v>
      </c>
    </row>
    <row r="278" spans="1:21">
      <c r="A278" s="221" t="s">
        <v>1197</v>
      </c>
      <c r="B278" s="222" t="s">
        <v>114</v>
      </c>
      <c r="C278" s="223">
        <v>58729.396000000001</v>
      </c>
      <c r="D278" s="223">
        <v>1E-4</v>
      </c>
      <c r="E278" s="39">
        <f t="shared" si="52"/>
        <v>44041.275525926751</v>
      </c>
      <c r="F278" s="205">
        <f t="shared" si="49"/>
        <v>44041</v>
      </c>
      <c r="G278">
        <f t="shared" si="43"/>
        <v>0.12968745000398485</v>
      </c>
      <c r="K278">
        <f t="shared" si="51"/>
        <v>0.12968745000398485</v>
      </c>
      <c r="O278">
        <f t="shared" ca="1" si="50"/>
        <v>0.13008085070422418</v>
      </c>
      <c r="P278" s="36">
        <f t="shared" si="53"/>
        <v>0.12525196944561898</v>
      </c>
      <c r="Q278" s="6">
        <f t="shared" si="54"/>
        <v>43710.896000000001</v>
      </c>
      <c r="R278">
        <f t="shared" si="48"/>
        <v>1.9673487783641637E-5</v>
      </c>
      <c r="S278">
        <v>1</v>
      </c>
      <c r="T278">
        <f t="shared" si="55"/>
        <v>1.9673487783641637E-5</v>
      </c>
    </row>
    <row r="279" spans="1:21">
      <c r="A279" s="221" t="s">
        <v>1197</v>
      </c>
      <c r="B279" s="222" t="s">
        <v>115</v>
      </c>
      <c r="C279" s="223">
        <v>58729.63</v>
      </c>
      <c r="D279" s="223">
        <v>1E-4</v>
      </c>
      <c r="E279" s="39">
        <f t="shared" si="52"/>
        <v>44041.77266783877</v>
      </c>
      <c r="F279" s="205">
        <f t="shared" si="49"/>
        <v>44041.5</v>
      </c>
      <c r="G279">
        <f t="shared" si="43"/>
        <v>0.12834217499766964</v>
      </c>
      <c r="K279">
        <f t="shared" si="51"/>
        <v>0.12834217499766964</v>
      </c>
      <c r="O279">
        <f t="shared" ca="1" si="50"/>
        <v>0.13008424344668071</v>
      </c>
      <c r="P279" s="36">
        <f t="shared" si="53"/>
        <v>0.12525488238974114</v>
      </c>
      <c r="Q279" s="6">
        <f t="shared" si="54"/>
        <v>43711.13</v>
      </c>
      <c r="R279">
        <f t="shared" si="48"/>
        <v>9.5313756469699873E-6</v>
      </c>
      <c r="S279">
        <v>1</v>
      </c>
      <c r="T279">
        <f t="shared" si="55"/>
        <v>9.5313756469699873E-6</v>
      </c>
    </row>
    <row r="280" spans="1:21">
      <c r="A280" s="221" t="s">
        <v>1197</v>
      </c>
      <c r="B280" s="222" t="s">
        <v>114</v>
      </c>
      <c r="C280" s="223">
        <v>58782.5841</v>
      </c>
      <c r="D280" s="223">
        <v>1E-4</v>
      </c>
      <c r="E280" s="39">
        <f t="shared" si="52"/>
        <v>44154.275670076655</v>
      </c>
      <c r="F280" s="205">
        <f t="shared" si="49"/>
        <v>44154</v>
      </c>
      <c r="G280">
        <f t="shared" si="43"/>
        <v>0.12975529999675928</v>
      </c>
      <c r="K280">
        <f t="shared" si="51"/>
        <v>0.12975529999675928</v>
      </c>
      <c r="O280">
        <f t="shared" ca="1" si="50"/>
        <v>0.13084761049940172</v>
      </c>
      <c r="P280" s="36">
        <f t="shared" si="53"/>
        <v>0.12591112255226067</v>
      </c>
      <c r="Q280" s="6">
        <f t="shared" si="54"/>
        <v>43764.0841</v>
      </c>
      <c r="R280">
        <f t="shared" si="48"/>
        <v>1.4777700224791854E-5</v>
      </c>
      <c r="S280">
        <v>1</v>
      </c>
      <c r="T280">
        <f t="shared" si="55"/>
        <v>1.4777700224791854E-5</v>
      </c>
    </row>
    <row r="281" spans="1:21">
      <c r="A281" s="221" t="s">
        <v>1198</v>
      </c>
      <c r="B281" s="222" t="s">
        <v>114</v>
      </c>
      <c r="C281" s="223">
        <v>58970.862800000003</v>
      </c>
      <c r="D281" s="223">
        <v>1E-4</v>
      </c>
      <c r="E281" s="39">
        <f t="shared" si="52"/>
        <v>44554.280938931115</v>
      </c>
      <c r="F281" s="205">
        <f t="shared" si="49"/>
        <v>44554</v>
      </c>
      <c r="G281">
        <f t="shared" ref="G281:G295" si="56">C281-(C$7+C$8*F281)</f>
        <v>0.13223529999959283</v>
      </c>
      <c r="K281">
        <f t="shared" si="51"/>
        <v>0.13223529999959283</v>
      </c>
      <c r="O281">
        <f t="shared" ca="1" si="50"/>
        <v>0.13356180446463198</v>
      </c>
      <c r="P281" s="36">
        <f t="shared" si="53"/>
        <v>0.12825776884744922</v>
      </c>
      <c r="Q281" s="6">
        <f t="shared" si="54"/>
        <v>43952.362800000003</v>
      </c>
      <c r="R281">
        <f t="shared" si="48"/>
        <v>1.5820754066272871E-5</v>
      </c>
      <c r="S281">
        <v>1</v>
      </c>
      <c r="T281">
        <f t="shared" si="55"/>
        <v>1.5820754066272871E-5</v>
      </c>
    </row>
    <row r="282" spans="1:21">
      <c r="A282" s="226" t="s">
        <v>1204</v>
      </c>
      <c r="B282" s="227" t="s">
        <v>114</v>
      </c>
      <c r="C282" s="234">
        <v>59002.456700000002</v>
      </c>
      <c r="D282" s="228">
        <v>1.6999999999999999E-3</v>
      </c>
      <c r="E282" s="39">
        <f t="shared" si="52"/>
        <v>44621.403382753284</v>
      </c>
      <c r="F282" s="205">
        <f t="shared" si="49"/>
        <v>44621</v>
      </c>
      <c r="O282">
        <f t="shared" ca="1" si="50"/>
        <v>0.13401643195380805</v>
      </c>
      <c r="P282" s="36">
        <f t="shared" si="53"/>
        <v>0.12865286938814208</v>
      </c>
      <c r="Q282" s="6">
        <f t="shared" si="54"/>
        <v>43983.956700000002</v>
      </c>
      <c r="R282">
        <f>+(P282-U282)^2</f>
        <v>3.7473473093344186E-3</v>
      </c>
      <c r="S282">
        <v>1</v>
      </c>
      <c r="T282">
        <f t="shared" si="55"/>
        <v>3.7473473093344186E-3</v>
      </c>
      <c r="U282">
        <f>C282-(C$7+C$8*F282)</f>
        <v>0.1898684499974479</v>
      </c>
    </row>
    <row r="283" spans="1:21">
      <c r="A283" s="226" t="s">
        <v>1204</v>
      </c>
      <c r="B283" s="227" t="s">
        <v>114</v>
      </c>
      <c r="C283" s="234">
        <v>59070.415300000001</v>
      </c>
      <c r="D283" s="228">
        <v>5.9999999999999995E-4</v>
      </c>
      <c r="E283" s="39">
        <f t="shared" si="52"/>
        <v>44765.784016696321</v>
      </c>
      <c r="F283" s="205">
        <f t="shared" si="49"/>
        <v>44765.5</v>
      </c>
      <c r="G283">
        <f t="shared" si="56"/>
        <v>0.13368397500016727</v>
      </c>
      <c r="K283">
        <f t="shared" si="51"/>
        <v>0.13368397500016727</v>
      </c>
      <c r="O283">
        <f t="shared" ca="1" si="50"/>
        <v>0.13499693452374747</v>
      </c>
      <c r="P283" s="36">
        <f t="shared" si="53"/>
        <v>0.12950697914459897</v>
      </c>
      <c r="Q283" s="6">
        <f t="shared" si="54"/>
        <v>44051.915300000001</v>
      </c>
      <c r="R283">
        <f t="shared" si="48"/>
        <v>1.7447294377434752E-5</v>
      </c>
      <c r="S283">
        <v>1</v>
      </c>
      <c r="T283">
        <f t="shared" si="55"/>
        <v>1.7447294377434752E-5</v>
      </c>
    </row>
    <row r="284" spans="1:21">
      <c r="A284" s="221" t="s">
        <v>1200</v>
      </c>
      <c r="B284" s="222" t="s">
        <v>114</v>
      </c>
      <c r="C284" s="223">
        <v>59079.121700000003</v>
      </c>
      <c r="D284" s="223" t="s">
        <v>98</v>
      </c>
      <c r="E284" s="39">
        <f t="shared" si="52"/>
        <v>44784.281095084669</v>
      </c>
      <c r="F284" s="205">
        <f t="shared" si="49"/>
        <v>44784</v>
      </c>
      <c r="G284">
        <f t="shared" si="56"/>
        <v>0.13230880000628531</v>
      </c>
      <c r="K284">
        <f t="shared" si="51"/>
        <v>0.13230880000628531</v>
      </c>
      <c r="O284">
        <f t="shared" ca="1" si="50"/>
        <v>0.13512246599463937</v>
      </c>
      <c r="P284" s="36">
        <f t="shared" si="53"/>
        <v>0.12961652518153746</v>
      </c>
      <c r="Q284" s="6">
        <f t="shared" si="54"/>
        <v>44060.621700000003</v>
      </c>
      <c r="R284">
        <f t="shared" si="48"/>
        <v>7.2483437319710547E-6</v>
      </c>
      <c r="S284">
        <v>1</v>
      </c>
      <c r="T284">
        <f t="shared" si="55"/>
        <v>7.2483437319710547E-6</v>
      </c>
    </row>
    <row r="285" spans="1:21">
      <c r="A285" s="221" t="s">
        <v>1200</v>
      </c>
      <c r="B285" s="222" t="s">
        <v>115</v>
      </c>
      <c r="C285" s="223">
        <v>59103.366999999998</v>
      </c>
      <c r="D285" s="223" t="s">
        <v>1201</v>
      </c>
      <c r="E285" s="39">
        <f t="shared" si="52"/>
        <v>44835.791158331092</v>
      </c>
      <c r="F285" s="205">
        <f t="shared" si="49"/>
        <v>44835.5</v>
      </c>
      <c r="G285">
        <f t="shared" si="56"/>
        <v>0.13704547499946784</v>
      </c>
      <c r="K285">
        <f t="shared" si="51"/>
        <v>0.13704547499946784</v>
      </c>
      <c r="O285">
        <f t="shared" ca="1" si="50"/>
        <v>0.13547191846766279</v>
      </c>
      <c r="P285" s="36">
        <f t="shared" si="53"/>
        <v>0.12992171239114531</v>
      </c>
      <c r="Q285" s="6">
        <f t="shared" si="54"/>
        <v>44084.866999999998</v>
      </c>
      <c r="R285">
        <f t="shared" si="48"/>
        <v>5.0747993699734314E-5</v>
      </c>
      <c r="S285">
        <v>1</v>
      </c>
      <c r="T285">
        <f t="shared" si="55"/>
        <v>5.0747993699734314E-5</v>
      </c>
    </row>
    <row r="286" spans="1:21">
      <c r="A286" s="221" t="s">
        <v>1200</v>
      </c>
      <c r="B286" s="222" t="s">
        <v>114</v>
      </c>
      <c r="C286" s="223">
        <v>59107.366900000001</v>
      </c>
      <c r="D286" s="223" t="s">
        <v>1201</v>
      </c>
      <c r="E286" s="39">
        <f t="shared" si="52"/>
        <v>44844.289098219626</v>
      </c>
      <c r="F286" s="205">
        <f t="shared" si="49"/>
        <v>44844</v>
      </c>
      <c r="G286">
        <f t="shared" si="56"/>
        <v>0.13607580000098096</v>
      </c>
      <c r="K286">
        <f t="shared" si="51"/>
        <v>0.13607580000098096</v>
      </c>
      <c r="O286">
        <f t="shared" ca="1" si="50"/>
        <v>0.13552959508942389</v>
      </c>
      <c r="P286" s="36">
        <f t="shared" si="53"/>
        <v>0.12997211630271283</v>
      </c>
      <c r="Q286" s="6">
        <f t="shared" si="54"/>
        <v>44088.866900000001</v>
      </c>
      <c r="R286">
        <f t="shared" si="48"/>
        <v>3.7254954688504195E-5</v>
      </c>
      <c r="S286">
        <v>1</v>
      </c>
      <c r="T286">
        <f t="shared" si="55"/>
        <v>3.7254954688504195E-5</v>
      </c>
    </row>
    <row r="287" spans="1:21">
      <c r="A287" s="224" t="s">
        <v>1202</v>
      </c>
      <c r="B287" s="219" t="s">
        <v>114</v>
      </c>
      <c r="C287" s="220">
        <v>59127.607799999998</v>
      </c>
      <c r="D287" s="220">
        <v>1E-4</v>
      </c>
      <c r="E287" s="39">
        <f t="shared" si="52"/>
        <v>44887.291661156145</v>
      </c>
      <c r="F287" s="205">
        <f t="shared" si="49"/>
        <v>44887</v>
      </c>
      <c r="G287">
        <f t="shared" si="56"/>
        <v>0.13728214999719057</v>
      </c>
      <c r="K287">
        <f t="shared" si="51"/>
        <v>0.13728214999719057</v>
      </c>
      <c r="O287">
        <f t="shared" ca="1" si="50"/>
        <v>0.13582137094068616</v>
      </c>
      <c r="P287" s="36">
        <f t="shared" si="53"/>
        <v>0.13022724498682831</v>
      </c>
      <c r="Q287" s="6">
        <f t="shared" si="54"/>
        <v>44109.107799999998</v>
      </c>
      <c r="R287">
        <f t="shared" si="48"/>
        <v>4.9771684705234617E-5</v>
      </c>
      <c r="S287">
        <v>1</v>
      </c>
      <c r="T287">
        <f t="shared" si="55"/>
        <v>4.9771684705234617E-5</v>
      </c>
    </row>
    <row r="288" spans="1:21">
      <c r="A288" s="221" t="s">
        <v>1200</v>
      </c>
      <c r="B288" s="222" t="s">
        <v>114</v>
      </c>
      <c r="C288" s="223">
        <v>59165.2673</v>
      </c>
      <c r="D288" s="223" t="s">
        <v>1201</v>
      </c>
      <c r="E288" s="39">
        <f t="shared" si="52"/>
        <v>44967.300703190238</v>
      </c>
      <c r="F288" s="231">
        <f t="shared" si="49"/>
        <v>44967</v>
      </c>
      <c r="G288">
        <f t="shared" si="56"/>
        <v>0.1415381500046351</v>
      </c>
      <c r="K288">
        <f t="shared" si="51"/>
        <v>0.1415381500046351</v>
      </c>
      <c r="O288">
        <f t="shared" ca="1" si="50"/>
        <v>0.13636420973373223</v>
      </c>
      <c r="P288" s="36">
        <f t="shared" si="53"/>
        <v>0.1307025437048864</v>
      </c>
      <c r="Q288" s="6">
        <f t="shared" si="54"/>
        <v>44146.7673</v>
      </c>
      <c r="R288">
        <f t="shared" si="48"/>
        <v>1.1741036388315362E-4</v>
      </c>
      <c r="S288">
        <v>1</v>
      </c>
      <c r="T288">
        <f t="shared" si="55"/>
        <v>1.1741036388315362E-4</v>
      </c>
    </row>
    <row r="289" spans="1:20">
      <c r="A289" s="224" t="s">
        <v>1203</v>
      </c>
      <c r="B289" s="219" t="s">
        <v>114</v>
      </c>
      <c r="C289" s="220">
        <v>59380.842400000001</v>
      </c>
      <c r="D289" s="220">
        <v>2.0000000000000001E-4</v>
      </c>
      <c r="E289" s="39">
        <f t="shared" si="52"/>
        <v>45425.298213444061</v>
      </c>
      <c r="F289" s="231">
        <f t="shared" si="49"/>
        <v>45425</v>
      </c>
      <c r="G289">
        <f t="shared" si="56"/>
        <v>0.14036625000153435</v>
      </c>
      <c r="K289">
        <f t="shared" si="51"/>
        <v>0.14036625000153435</v>
      </c>
      <c r="O289">
        <f t="shared" ca="1" si="50"/>
        <v>0.13947196182392088</v>
      </c>
      <c r="P289" s="36">
        <f t="shared" si="53"/>
        <v>0.13343967269845283</v>
      </c>
      <c r="Q289" s="6">
        <f t="shared" si="54"/>
        <v>44362.342400000001</v>
      </c>
      <c r="R289">
        <f t="shared" si="48"/>
        <v>4.7977473135564085E-5</v>
      </c>
      <c r="S289">
        <v>1</v>
      </c>
      <c r="T289">
        <f t="shared" si="55"/>
        <v>4.7977473135564085E-5</v>
      </c>
    </row>
    <row r="290" spans="1:20">
      <c r="A290" s="224" t="s">
        <v>1203</v>
      </c>
      <c r="B290" s="219" t="s">
        <v>114</v>
      </c>
      <c r="C290" s="220">
        <v>59405.788999999997</v>
      </c>
      <c r="D290" s="220">
        <v>2.9999999999999997E-4</v>
      </c>
      <c r="E290" s="39">
        <f t="shared" si="52"/>
        <v>45478.29821524991</v>
      </c>
      <c r="F290" s="231">
        <f t="shared" si="49"/>
        <v>45478</v>
      </c>
      <c r="G290">
        <f t="shared" si="56"/>
        <v>0.14036709999345476</v>
      </c>
      <c r="K290">
        <f t="shared" si="51"/>
        <v>0.14036709999345476</v>
      </c>
      <c r="O290">
        <f t="shared" ca="1" si="50"/>
        <v>0.13983159252431385</v>
      </c>
      <c r="P290" s="36">
        <f t="shared" si="53"/>
        <v>0.13375817812548782</v>
      </c>
      <c r="Q290" s="6">
        <f t="shared" si="54"/>
        <v>44387.288999999997</v>
      </c>
      <c r="R290">
        <f t="shared" si="48"/>
        <v>4.3677848256891603E-5</v>
      </c>
      <c r="S290">
        <v>1</v>
      </c>
      <c r="T290">
        <f t="shared" si="55"/>
        <v>4.3677848256891603E-5</v>
      </c>
    </row>
    <row r="291" spans="1:20">
      <c r="A291" s="226" t="s">
        <v>1204</v>
      </c>
      <c r="B291" s="227" t="s">
        <v>114</v>
      </c>
      <c r="C291" s="234">
        <v>59419.438800000004</v>
      </c>
      <c r="D291" s="228">
        <v>1.2999999999999999E-3</v>
      </c>
      <c r="E291" s="39">
        <f t="shared" si="52"/>
        <v>45507.297735210544</v>
      </c>
      <c r="F291" s="231">
        <f t="shared" si="49"/>
        <v>45507</v>
      </c>
      <c r="G291">
        <f t="shared" si="56"/>
        <v>0.14014115000463789</v>
      </c>
      <c r="K291">
        <f t="shared" si="51"/>
        <v>0.14014115000463789</v>
      </c>
      <c r="O291">
        <f t="shared" ca="1" si="50"/>
        <v>0.14002837158679307</v>
      </c>
      <c r="P291" s="36">
        <f t="shared" si="53"/>
        <v>0.13393260951600214</v>
      </c>
      <c r="Q291" s="6">
        <f t="shared" si="54"/>
        <v>44400.938800000004</v>
      </c>
      <c r="R291">
        <f t="shared" si="48"/>
        <v>3.8545974999029502E-5</v>
      </c>
      <c r="S291">
        <v>1</v>
      </c>
      <c r="T291">
        <f t="shared" si="55"/>
        <v>3.8545974999029502E-5</v>
      </c>
    </row>
    <row r="292" spans="1:20">
      <c r="A292" s="226" t="s">
        <v>1204</v>
      </c>
      <c r="B292" s="227" t="s">
        <v>114</v>
      </c>
      <c r="C292" s="234">
        <v>59463.448299999996</v>
      </c>
      <c r="D292" s="228">
        <v>5.0000000000000001E-4</v>
      </c>
      <c r="E292" s="39">
        <f t="shared" si="52"/>
        <v>45600.797594088086</v>
      </c>
      <c r="F292" s="231">
        <f t="shared" si="49"/>
        <v>45600.5</v>
      </c>
      <c r="G292">
        <f t="shared" si="56"/>
        <v>0.14007472499361029</v>
      </c>
      <c r="K292">
        <f t="shared" si="51"/>
        <v>0.14007472499361029</v>
      </c>
      <c r="O292">
        <f t="shared" ca="1" si="50"/>
        <v>0.14066281442616566</v>
      </c>
      <c r="P292" s="36">
        <f t="shared" si="53"/>
        <v>0.1344957461539506</v>
      </c>
      <c r="Q292" s="6">
        <f t="shared" si="54"/>
        <v>44444.948299999996</v>
      </c>
      <c r="R292">
        <f t="shared" si="48"/>
        <v>3.1125004893370551E-5</v>
      </c>
      <c r="S292">
        <v>1</v>
      </c>
      <c r="T292">
        <f t="shared" si="55"/>
        <v>3.1125004893370551E-5</v>
      </c>
    </row>
    <row r="293" spans="1:20">
      <c r="A293" s="228" t="s">
        <v>1205</v>
      </c>
      <c r="B293" s="227" t="s">
        <v>114</v>
      </c>
      <c r="C293" s="234">
        <v>59464.624300000003</v>
      </c>
      <c r="D293" s="228">
        <v>1E-4</v>
      </c>
      <c r="E293" s="39">
        <f t="shared" si="52"/>
        <v>45603.296050876743</v>
      </c>
      <c r="F293" s="231">
        <f t="shared" si="49"/>
        <v>45603</v>
      </c>
      <c r="G293">
        <f t="shared" si="56"/>
        <v>0.13934835000691237</v>
      </c>
      <c r="K293">
        <f t="shared" si="51"/>
        <v>0.13934835000691237</v>
      </c>
      <c r="O293">
        <f t="shared" ca="1" si="50"/>
        <v>0.14067977813844831</v>
      </c>
      <c r="P293" s="36">
        <f t="shared" si="53"/>
        <v>0.13451081891016356</v>
      </c>
      <c r="Q293" s="6">
        <f t="shared" si="54"/>
        <v>44446.124300000003</v>
      </c>
      <c r="R293">
        <f t="shared" si="48"/>
        <v>2.3401707112011738E-5</v>
      </c>
      <c r="S293">
        <v>1</v>
      </c>
      <c r="T293">
        <f t="shared" si="55"/>
        <v>2.3401707112011738E-5</v>
      </c>
    </row>
    <row r="294" spans="1:20">
      <c r="A294" s="228" t="s">
        <v>1205</v>
      </c>
      <c r="B294" s="227" t="s">
        <v>114</v>
      </c>
      <c r="C294" s="234">
        <v>59468.390399999997</v>
      </c>
      <c r="D294" s="228">
        <v>1E-4</v>
      </c>
      <c r="E294" s="39">
        <f t="shared" si="52"/>
        <v>45611.297273760851</v>
      </c>
      <c r="F294" s="231">
        <f t="shared" si="49"/>
        <v>45611</v>
      </c>
      <c r="G294">
        <f t="shared" si="56"/>
        <v>0.13992394999513635</v>
      </c>
      <c r="K294">
        <f t="shared" si="51"/>
        <v>0.13992394999513635</v>
      </c>
      <c r="O294">
        <f t="shared" ca="1" si="50"/>
        <v>0.14073406201775293</v>
      </c>
      <c r="P294" s="36">
        <f t="shared" si="53"/>
        <v>0.13455905719944475</v>
      </c>
      <c r="Q294" s="6">
        <f t="shared" si="54"/>
        <v>44449.890399999997</v>
      </c>
      <c r="R294">
        <f t="shared" si="48"/>
        <v>2.8782074709263695E-5</v>
      </c>
      <c r="S294">
        <v>1</v>
      </c>
      <c r="T294">
        <f t="shared" si="55"/>
        <v>2.8782074709263695E-5</v>
      </c>
    </row>
    <row r="295" spans="1:20">
      <c r="A295" s="228" t="s">
        <v>1205</v>
      </c>
      <c r="B295" s="227" t="s">
        <v>114</v>
      </c>
      <c r="C295" s="234">
        <v>59501.337699999996</v>
      </c>
      <c r="D295" s="228">
        <v>1E-4</v>
      </c>
      <c r="E295" s="39">
        <f t="shared" si="52"/>
        <v>45681.295067428051</v>
      </c>
      <c r="F295" s="231">
        <f t="shared" si="49"/>
        <v>45681</v>
      </c>
      <c r="G295">
        <f t="shared" si="56"/>
        <v>0.13888544999645092</v>
      </c>
      <c r="K295">
        <f t="shared" si="51"/>
        <v>0.13888544999645092</v>
      </c>
      <c r="O295">
        <f t="shared" ca="1" si="50"/>
        <v>0.14120904596166825</v>
      </c>
      <c r="P295" s="36">
        <f t="shared" si="53"/>
        <v>0.13498149774163076</v>
      </c>
      <c r="Q295" s="6">
        <f t="shared" si="54"/>
        <v>44482.837699999996</v>
      </c>
      <c r="R295">
        <f t="shared" si="48"/>
        <v>1.5240843207915359E-5</v>
      </c>
      <c r="S295">
        <v>1</v>
      </c>
      <c r="T295">
        <f t="shared" si="55"/>
        <v>1.5240843207915359E-5</v>
      </c>
    </row>
    <row r="296" spans="1:20">
      <c r="A296" s="229" t="s">
        <v>1206</v>
      </c>
      <c r="B296" s="230" t="s">
        <v>114</v>
      </c>
      <c r="C296" s="234">
        <v>59793.641499999998</v>
      </c>
      <c r="D296" s="228">
        <v>2.0000000000000001E-4</v>
      </c>
      <c r="E296" s="39">
        <f t="shared" ref="E296:E298" si="57">(C296-C$7)/C$8</f>
        <v>46302.305623089305</v>
      </c>
      <c r="F296" s="231">
        <f t="shared" ref="F296:F298" si="58">ROUND(2*E296,0)/2-0.5</f>
        <v>46302</v>
      </c>
      <c r="G296">
        <f t="shared" ref="G296:G298" si="59">C296-(C$7+C$8*F296)</f>
        <v>0.14385389999370091</v>
      </c>
      <c r="K296">
        <f t="shared" ref="K296:K298" si="60">G296</f>
        <v>0.14385389999370091</v>
      </c>
      <c r="O296">
        <f t="shared" ref="O296:O298" ca="1" si="61">+C$11+C$12*F296</f>
        <v>0.14542283209268822</v>
      </c>
      <c r="P296" s="36">
        <f t="shared" ref="P296:P298" si="62">+D$11+D$12*F296+D$13*F296^2</f>
        <v>0.13875708906996306</v>
      </c>
      <c r="Q296" s="6">
        <f t="shared" ref="Q296:Q298" si="63">C296-15018.5</f>
        <v>44775.141499999998</v>
      </c>
      <c r="R296">
        <f t="shared" ref="R296:R298" si="64">+(P296-G296)^2</f>
        <v>2.5977481592333407E-5</v>
      </c>
      <c r="S296">
        <v>1</v>
      </c>
      <c r="T296">
        <f t="shared" ref="T296:T298" si="65">S296*R296</f>
        <v>2.5977481592333407E-5</v>
      </c>
    </row>
    <row r="297" spans="1:20">
      <c r="A297" s="229" t="s">
        <v>1206</v>
      </c>
      <c r="B297" s="230" t="s">
        <v>114</v>
      </c>
      <c r="C297" s="234">
        <v>59854.362800000003</v>
      </c>
      <c r="D297" s="228">
        <v>1E-4</v>
      </c>
      <c r="E297" s="39">
        <f t="shared" si="57"/>
        <v>46431.310337545554</v>
      </c>
      <c r="F297" s="231">
        <f t="shared" si="58"/>
        <v>46431</v>
      </c>
      <c r="G297">
        <f t="shared" si="59"/>
        <v>0.1460729500031448</v>
      </c>
      <c r="K297">
        <f t="shared" si="60"/>
        <v>0.1460729500031448</v>
      </c>
      <c r="O297">
        <f t="shared" ca="1" si="61"/>
        <v>0.14629815964647494</v>
      </c>
      <c r="P297" s="36">
        <f t="shared" si="62"/>
        <v>0.13954769022659963</v>
      </c>
      <c r="Q297" s="6">
        <f t="shared" si="63"/>
        <v>44835.862800000003</v>
      </c>
      <c r="R297">
        <f t="shared" si="64"/>
        <v>4.2579015151398284E-5</v>
      </c>
      <c r="S297">
        <v>1</v>
      </c>
      <c r="T297">
        <f t="shared" si="65"/>
        <v>4.2579015151398284E-5</v>
      </c>
    </row>
    <row r="298" spans="1:20">
      <c r="A298" s="229" t="s">
        <v>1206</v>
      </c>
      <c r="B298" s="230" t="s">
        <v>115</v>
      </c>
      <c r="C298" s="234">
        <v>59854.5982</v>
      </c>
      <c r="D298" s="228">
        <v>2.0000000000000001E-4</v>
      </c>
      <c r="E298" s="39">
        <f t="shared" si="57"/>
        <v>46431.810453810896</v>
      </c>
      <c r="F298" s="231">
        <f t="shared" si="58"/>
        <v>46431.5</v>
      </c>
      <c r="G298">
        <f t="shared" si="59"/>
        <v>0.1461276749978424</v>
      </c>
      <c r="K298">
        <f t="shared" si="60"/>
        <v>0.1461276749978424</v>
      </c>
      <c r="O298">
        <f t="shared" ca="1" si="61"/>
        <v>0.14630155238893153</v>
      </c>
      <c r="P298" s="36">
        <f t="shared" si="62"/>
        <v>0.13955075878816353</v>
      </c>
      <c r="Q298" s="6">
        <f t="shared" si="63"/>
        <v>44836.0982</v>
      </c>
      <c r="R298">
        <f t="shared" si="64"/>
        <v>4.3255826829136718E-5</v>
      </c>
      <c r="S298">
        <v>1</v>
      </c>
      <c r="T298">
        <f t="shared" si="65"/>
        <v>4.3255826829136718E-5</v>
      </c>
    </row>
    <row r="299" spans="1:20">
      <c r="A299" s="232" t="s">
        <v>1207</v>
      </c>
      <c r="B299" s="233" t="s">
        <v>114</v>
      </c>
      <c r="C299" s="228">
        <v>60152.785100000001</v>
      </c>
      <c r="D299" s="228">
        <v>2.0000000000000001E-4</v>
      </c>
      <c r="E299" s="39">
        <f t="shared" ref="E299" si="66">(C299-C$7)/C$8</f>
        <v>47065.319879483453</v>
      </c>
      <c r="F299" s="231">
        <f t="shared" ref="F299" si="67">ROUND(2*E299,0)/2-0.5</f>
        <v>47065</v>
      </c>
      <c r="G299">
        <f t="shared" ref="G299" si="68">C299-(C$7+C$8*F299)</f>
        <v>0.15056425000511808</v>
      </c>
      <c r="K299">
        <f t="shared" ref="K299" si="69">G299</f>
        <v>0.15056425000511808</v>
      </c>
      <c r="O299">
        <f t="shared" ref="O299" ca="1" si="70">+C$11+C$12*F299</f>
        <v>0.1506001570813649</v>
      </c>
      <c r="P299" s="36">
        <f t="shared" ref="P299" si="71">+D$11+D$12*F299+D$13*F299^2</f>
        <v>0.14346477776815802</v>
      </c>
      <c r="Q299" s="6">
        <f t="shared" ref="Q299" si="72">C299-15018.5</f>
        <v>45134.285100000001</v>
      </c>
      <c r="R299">
        <f t="shared" ref="R299" si="73">+(P299-G299)^2</f>
        <v>5.0402506043366651E-5</v>
      </c>
      <c r="S299">
        <v>1</v>
      </c>
      <c r="T299">
        <f t="shared" ref="T299" si="74">S299*R299</f>
        <v>5.0402506043366651E-5</v>
      </c>
    </row>
    <row r="300" spans="1:20">
      <c r="A300" s="229" t="s">
        <v>1208</v>
      </c>
      <c r="B300" s="235" t="s">
        <v>115</v>
      </c>
      <c r="C300" s="236">
        <v>60227.393199999999</v>
      </c>
      <c r="D300" s="236">
        <v>2.9999999999999997E-4</v>
      </c>
      <c r="E300" s="39">
        <f t="shared" ref="E300" si="75">(C300-C$7)/C$8</f>
        <v>47223.827629426589</v>
      </c>
      <c r="F300" s="231">
        <f t="shared" ref="F300" si="76">ROUND(2*E300,0)/2-0.5</f>
        <v>47223.5</v>
      </c>
      <c r="G300">
        <f t="shared" ref="G300" si="77">C300-(C$7+C$8*F300)</f>
        <v>0.15421207500185119</v>
      </c>
      <c r="K300">
        <f t="shared" ref="K300" si="78">G300</f>
        <v>0.15421207500185119</v>
      </c>
      <c r="O300">
        <f t="shared" ref="O300" ca="1" si="79">+C$11+C$12*F300</f>
        <v>0.15167565644008743</v>
      </c>
      <c r="P300" s="36">
        <f t="shared" ref="P300" si="80">+D$11+D$12*F300+D$13*F300^2</f>
        <v>0.14445222844073538</v>
      </c>
      <c r="Q300" s="6">
        <f t="shared" ref="Q300" si="81">C300-15018.5</f>
        <v>45208.893199999999</v>
      </c>
      <c r="R300">
        <f t="shared" ref="R300" si="82">+(P300-G300)^2</f>
        <v>9.5254604896524085E-5</v>
      </c>
      <c r="S300">
        <v>1</v>
      </c>
      <c r="T300">
        <f t="shared" ref="T300" si="83">S300*R300</f>
        <v>9.5254604896524085E-5</v>
      </c>
    </row>
    <row r="301" spans="1:20">
      <c r="A301" s="226" t="s">
        <v>1214</v>
      </c>
      <c r="B301" s="233" t="s">
        <v>114</v>
      </c>
      <c r="C301" s="248">
        <v>60497.805699999997</v>
      </c>
      <c r="D301" s="246">
        <v>2.0000000000000001E-4</v>
      </c>
      <c r="E301" s="39">
        <f t="shared" ref="E301:E302" si="84">(C301-C$7)/C$8</f>
        <v>47798.329284494874</v>
      </c>
      <c r="F301" s="231">
        <f t="shared" ref="F301:F302" si="85">ROUND(2*E301,0)/2-0.5</f>
        <v>47798</v>
      </c>
      <c r="G301">
        <f t="shared" ref="G301:G302" si="86">C301-(C$7+C$8*F301)</f>
        <v>0.15499109999655047</v>
      </c>
      <c r="K301">
        <f t="shared" ref="K301:K302" si="87">G301</f>
        <v>0.15499109999655047</v>
      </c>
      <c r="O301">
        <f t="shared" ref="O301:O302" ca="1" si="88">+C$11+C$12*F301</f>
        <v>0.15557391752264935</v>
      </c>
      <c r="P301" s="36">
        <f t="shared" ref="P301:P302" si="89">+D$11+D$12*F301+D$13*F301^2</f>
        <v>0.14805876693020625</v>
      </c>
      <c r="Q301" s="6">
        <f t="shared" ref="Q301:Q302" si="90">C301-15018.5</f>
        <v>45479.305699999997</v>
      </c>
      <c r="R301">
        <f t="shared" ref="R301:R302" si="91">+(P301-G301)^2</f>
        <v>4.8057241742729463E-5</v>
      </c>
      <c r="S301">
        <v>1</v>
      </c>
      <c r="T301">
        <f t="shared" ref="T301:T302" si="92">S301*R301</f>
        <v>4.8057241742729463E-5</v>
      </c>
    </row>
    <row r="302" spans="1:20">
      <c r="A302" s="247" t="s">
        <v>1215</v>
      </c>
      <c r="B302" s="235" t="s">
        <v>114</v>
      </c>
      <c r="C302" s="248">
        <v>60502.514669999997</v>
      </c>
      <c r="D302" s="247">
        <v>3.0000000000000001E-3</v>
      </c>
      <c r="E302" s="39">
        <f t="shared" si="84"/>
        <v>47808.333670603752</v>
      </c>
      <c r="F302" s="231">
        <f t="shared" si="85"/>
        <v>47808</v>
      </c>
      <c r="G302">
        <f t="shared" si="86"/>
        <v>0.15705560000060359</v>
      </c>
      <c r="K302">
        <f t="shared" si="87"/>
        <v>0.15705560000060359</v>
      </c>
      <c r="O302">
        <f t="shared" ca="1" si="88"/>
        <v>0.15564177237178015</v>
      </c>
      <c r="P302" s="36">
        <f t="shared" si="89"/>
        <v>0.14812192450646933</v>
      </c>
      <c r="Q302" s="6">
        <f t="shared" si="90"/>
        <v>45484.014669999997</v>
      </c>
      <c r="R302">
        <f t="shared" si="91"/>
        <v>7.9810557834495078E-5</v>
      </c>
      <c r="S302">
        <v>1</v>
      </c>
      <c r="T302">
        <f t="shared" si="92"/>
        <v>7.9810557834495078E-5</v>
      </c>
    </row>
    <row r="303" spans="1:20">
      <c r="B303" s="14"/>
      <c r="C303" s="25"/>
      <c r="D303" s="25"/>
      <c r="P303" s="34"/>
    </row>
    <row r="304" spans="1:20">
      <c r="B304" s="14"/>
      <c r="C304" s="25"/>
      <c r="D304" s="25"/>
      <c r="P304" s="34"/>
    </row>
    <row r="305" spans="2:16">
      <c r="B305" s="14"/>
      <c r="C305" s="25"/>
      <c r="D305" s="25"/>
      <c r="P305" s="34"/>
    </row>
    <row r="306" spans="2:16">
      <c r="B306" s="14"/>
      <c r="C306" s="25"/>
      <c r="D306" s="25"/>
      <c r="P306" s="34"/>
    </row>
    <row r="307" spans="2:16">
      <c r="B307" s="14"/>
      <c r="C307" s="25"/>
      <c r="D307" s="25"/>
      <c r="P307" s="34"/>
    </row>
    <row r="308" spans="2:16">
      <c r="B308" s="14"/>
      <c r="C308" s="25"/>
      <c r="D308" s="25"/>
      <c r="P308" s="34"/>
    </row>
    <row r="309" spans="2:16">
      <c r="B309" s="14"/>
      <c r="C309" s="25"/>
      <c r="D309" s="25"/>
      <c r="P309" s="34"/>
    </row>
    <row r="310" spans="2:16">
      <c r="B310" s="14"/>
      <c r="C310" s="25"/>
      <c r="D310" s="25"/>
      <c r="P310" s="34"/>
    </row>
    <row r="311" spans="2:16">
      <c r="B311" s="14"/>
      <c r="C311" s="25"/>
      <c r="D311" s="25"/>
      <c r="P311" s="34"/>
    </row>
    <row r="312" spans="2:16">
      <c r="B312" s="14"/>
      <c r="C312" s="25"/>
      <c r="D312" s="25"/>
      <c r="P312" s="34"/>
    </row>
    <row r="313" spans="2:16">
      <c r="B313" s="14"/>
      <c r="C313" s="25"/>
      <c r="D313" s="25"/>
      <c r="P313" s="34"/>
    </row>
    <row r="314" spans="2:16">
      <c r="B314" s="14"/>
      <c r="C314" s="25"/>
      <c r="D314" s="25"/>
      <c r="P314" s="34"/>
    </row>
    <row r="315" spans="2:16">
      <c r="B315" s="14"/>
      <c r="C315" s="25"/>
      <c r="D315" s="25"/>
      <c r="P315" s="34"/>
    </row>
    <row r="316" spans="2:16">
      <c r="B316" s="14"/>
      <c r="P316" s="34"/>
    </row>
    <row r="317" spans="2:16">
      <c r="B317" s="14"/>
      <c r="P317" s="34"/>
    </row>
    <row r="318" spans="2:16">
      <c r="B318" s="14"/>
      <c r="P318" s="34"/>
    </row>
    <row r="319" spans="2:16">
      <c r="B319" s="14"/>
      <c r="P319" s="34"/>
    </row>
    <row r="320" spans="2:16">
      <c r="B320" s="14"/>
      <c r="P320" s="34"/>
    </row>
    <row r="321" spans="2:16">
      <c r="B321" s="14"/>
      <c r="P321" s="34"/>
    </row>
    <row r="322" spans="2:16">
      <c r="B322" s="14"/>
      <c r="P322" s="34"/>
    </row>
    <row r="323" spans="2:16">
      <c r="B323" s="14"/>
      <c r="P323" s="34"/>
    </row>
    <row r="324" spans="2:16">
      <c r="B324" s="14"/>
      <c r="P324" s="34"/>
    </row>
    <row r="325" spans="2:16">
      <c r="B325" s="14"/>
      <c r="P325" s="34"/>
    </row>
    <row r="326" spans="2:16">
      <c r="B326" s="14"/>
      <c r="P326" s="34"/>
    </row>
    <row r="327" spans="2:16">
      <c r="B327" s="14"/>
      <c r="P327" s="34"/>
    </row>
    <row r="328" spans="2:16">
      <c r="B328" s="14"/>
      <c r="P328" s="34"/>
    </row>
    <row r="329" spans="2:16">
      <c r="B329" s="14"/>
      <c r="P329" s="34"/>
    </row>
    <row r="330" spans="2:16">
      <c r="B330" s="14"/>
      <c r="P330" s="34"/>
    </row>
    <row r="331" spans="2:16">
      <c r="B331" s="14"/>
      <c r="P331" s="34"/>
    </row>
    <row r="332" spans="2:16">
      <c r="B332" s="14"/>
      <c r="P332" s="34"/>
    </row>
    <row r="333" spans="2:16">
      <c r="B333" s="14"/>
      <c r="P333" s="34"/>
    </row>
    <row r="334" spans="2:16">
      <c r="B334" s="14"/>
      <c r="P334" s="34"/>
    </row>
    <row r="335" spans="2:16">
      <c r="B335" s="14"/>
      <c r="P335" s="34"/>
    </row>
    <row r="336" spans="2:16">
      <c r="B336" s="14"/>
      <c r="P336" s="34"/>
    </row>
    <row r="337" spans="2:16">
      <c r="B337" s="14"/>
      <c r="P337" s="34"/>
    </row>
    <row r="338" spans="2:16">
      <c r="B338" s="14"/>
      <c r="P338" s="34"/>
    </row>
    <row r="339" spans="2:16">
      <c r="B339" s="14"/>
      <c r="P339" s="34"/>
    </row>
    <row r="340" spans="2:16">
      <c r="B340" s="14"/>
      <c r="P340" s="34"/>
    </row>
    <row r="341" spans="2:16">
      <c r="B341" s="14"/>
      <c r="P341" s="34"/>
    </row>
    <row r="342" spans="2:16">
      <c r="B342" s="14"/>
    </row>
    <row r="343" spans="2:16">
      <c r="B343" s="14"/>
    </row>
    <row r="344" spans="2:16">
      <c r="B344" s="14"/>
    </row>
    <row r="345" spans="2:16">
      <c r="B345" s="14"/>
    </row>
    <row r="346" spans="2:16">
      <c r="B346" s="14"/>
    </row>
    <row r="347" spans="2:16">
      <c r="B347" s="14"/>
    </row>
    <row r="348" spans="2:16">
      <c r="B348" s="14"/>
    </row>
    <row r="349" spans="2:16">
      <c r="B349" s="14"/>
    </row>
    <row r="350" spans="2:16">
      <c r="B350" s="14"/>
    </row>
    <row r="351" spans="2:16">
      <c r="B351" s="14"/>
    </row>
    <row r="352" spans="2:16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  <row r="710" spans="2:2">
      <c r="B710" s="14"/>
    </row>
    <row r="711" spans="2:2">
      <c r="B711" s="14"/>
    </row>
    <row r="712" spans="2:2">
      <c r="B712" s="14"/>
    </row>
    <row r="713" spans="2:2">
      <c r="B713" s="14"/>
    </row>
    <row r="714" spans="2:2">
      <c r="B714" s="14"/>
    </row>
    <row r="715" spans="2:2">
      <c r="B715" s="14"/>
    </row>
    <row r="716" spans="2:2">
      <c r="B716" s="14"/>
    </row>
    <row r="717" spans="2:2">
      <c r="B717" s="14"/>
    </row>
    <row r="718" spans="2:2">
      <c r="B718" s="14"/>
    </row>
    <row r="719" spans="2:2">
      <c r="B719" s="14"/>
    </row>
    <row r="720" spans="2:2">
      <c r="B720" s="14"/>
    </row>
    <row r="721" spans="2:2">
      <c r="B721" s="14"/>
    </row>
    <row r="722" spans="2:2">
      <c r="B722" s="14"/>
    </row>
    <row r="723" spans="2:2">
      <c r="B723" s="14"/>
    </row>
    <row r="724" spans="2:2">
      <c r="B724" s="14"/>
    </row>
    <row r="725" spans="2:2">
      <c r="B725" s="14"/>
    </row>
    <row r="726" spans="2:2">
      <c r="B726" s="14"/>
    </row>
    <row r="727" spans="2:2">
      <c r="B727" s="14"/>
    </row>
    <row r="728" spans="2:2">
      <c r="B728" s="14"/>
    </row>
    <row r="729" spans="2:2">
      <c r="B729" s="14"/>
    </row>
    <row r="730" spans="2:2">
      <c r="B730" s="14"/>
    </row>
    <row r="731" spans="2:2">
      <c r="B731" s="14"/>
    </row>
    <row r="732" spans="2:2">
      <c r="B732" s="14"/>
    </row>
    <row r="733" spans="2:2">
      <c r="B733" s="14"/>
    </row>
    <row r="734" spans="2:2">
      <c r="B734" s="14"/>
    </row>
    <row r="735" spans="2:2">
      <c r="B735" s="14"/>
    </row>
    <row r="736" spans="2:2">
      <c r="B736" s="14"/>
    </row>
    <row r="737" spans="2:2">
      <c r="B737" s="14"/>
    </row>
    <row r="738" spans="2:2">
      <c r="B738" s="14"/>
    </row>
    <row r="739" spans="2:2">
      <c r="B739" s="14"/>
    </row>
    <row r="740" spans="2:2">
      <c r="B740" s="14"/>
    </row>
    <row r="741" spans="2:2">
      <c r="B741" s="14"/>
    </row>
    <row r="742" spans="2:2">
      <c r="B742" s="14"/>
    </row>
    <row r="743" spans="2:2">
      <c r="B743" s="14"/>
    </row>
    <row r="744" spans="2:2">
      <c r="B744" s="14"/>
    </row>
    <row r="745" spans="2:2">
      <c r="B745" s="14"/>
    </row>
    <row r="746" spans="2:2">
      <c r="B746" s="14"/>
    </row>
    <row r="747" spans="2:2">
      <c r="B747" s="14"/>
    </row>
    <row r="748" spans="2:2">
      <c r="B748" s="14"/>
    </row>
    <row r="749" spans="2:2">
      <c r="B749" s="14"/>
    </row>
    <row r="750" spans="2:2">
      <c r="B750" s="14"/>
    </row>
    <row r="751" spans="2:2">
      <c r="B751" s="14"/>
    </row>
    <row r="752" spans="2:2">
      <c r="B752" s="14"/>
    </row>
    <row r="753" spans="2:2">
      <c r="B753" s="14"/>
    </row>
    <row r="754" spans="2:2">
      <c r="B754" s="14"/>
    </row>
    <row r="755" spans="2:2">
      <c r="B755" s="14"/>
    </row>
    <row r="756" spans="2:2">
      <c r="B756" s="14"/>
    </row>
    <row r="757" spans="2:2">
      <c r="B757" s="14"/>
    </row>
    <row r="758" spans="2:2">
      <c r="B758" s="14"/>
    </row>
    <row r="759" spans="2:2">
      <c r="B759" s="14"/>
    </row>
    <row r="760" spans="2:2">
      <c r="B760" s="14"/>
    </row>
    <row r="761" spans="2:2">
      <c r="B761" s="14"/>
    </row>
    <row r="762" spans="2:2">
      <c r="B762" s="14"/>
    </row>
    <row r="763" spans="2:2">
      <c r="B763" s="14"/>
    </row>
    <row r="764" spans="2:2">
      <c r="B764" s="14"/>
    </row>
    <row r="765" spans="2:2">
      <c r="B765" s="14"/>
    </row>
    <row r="766" spans="2:2">
      <c r="B766" s="14"/>
    </row>
    <row r="767" spans="2:2">
      <c r="B767" s="14"/>
    </row>
    <row r="768" spans="2:2">
      <c r="B768" s="14"/>
    </row>
    <row r="769" spans="2:2">
      <c r="B769" s="14"/>
    </row>
    <row r="770" spans="2:2">
      <c r="B770" s="14"/>
    </row>
    <row r="771" spans="2:2">
      <c r="B771" s="14"/>
    </row>
    <row r="772" spans="2:2">
      <c r="B772" s="14"/>
    </row>
    <row r="773" spans="2:2">
      <c r="B773" s="14"/>
    </row>
    <row r="774" spans="2:2">
      <c r="B774" s="14"/>
    </row>
    <row r="775" spans="2:2">
      <c r="B775" s="14"/>
    </row>
    <row r="776" spans="2:2">
      <c r="B776" s="14"/>
    </row>
    <row r="777" spans="2:2">
      <c r="B777" s="14"/>
    </row>
    <row r="778" spans="2:2">
      <c r="B778" s="14"/>
    </row>
    <row r="779" spans="2:2">
      <c r="B779" s="14"/>
    </row>
    <row r="780" spans="2:2">
      <c r="B780" s="14"/>
    </row>
    <row r="781" spans="2:2">
      <c r="B781" s="14"/>
    </row>
    <row r="782" spans="2:2">
      <c r="B782" s="14"/>
    </row>
    <row r="783" spans="2:2">
      <c r="B783" s="14"/>
    </row>
    <row r="784" spans="2:2">
      <c r="B784" s="14"/>
    </row>
    <row r="785" spans="2:2">
      <c r="B785" s="14"/>
    </row>
    <row r="786" spans="2:2">
      <c r="B786" s="14"/>
    </row>
    <row r="787" spans="2:2">
      <c r="B787" s="14"/>
    </row>
    <row r="788" spans="2:2">
      <c r="B788" s="14"/>
    </row>
    <row r="789" spans="2:2">
      <c r="B789" s="14"/>
    </row>
    <row r="790" spans="2:2">
      <c r="B790" s="14"/>
    </row>
    <row r="791" spans="2:2">
      <c r="B791" s="14"/>
    </row>
    <row r="792" spans="2:2">
      <c r="B792" s="14"/>
    </row>
    <row r="793" spans="2:2">
      <c r="B793" s="14"/>
    </row>
    <row r="794" spans="2:2">
      <c r="B794" s="14"/>
    </row>
    <row r="795" spans="2:2">
      <c r="B795" s="14"/>
    </row>
    <row r="796" spans="2:2">
      <c r="B796" s="14"/>
    </row>
    <row r="797" spans="2:2">
      <c r="B797" s="14"/>
    </row>
    <row r="798" spans="2:2">
      <c r="B798" s="14"/>
    </row>
    <row r="799" spans="2:2">
      <c r="B799" s="14"/>
    </row>
    <row r="800" spans="2:2">
      <c r="B800" s="14"/>
    </row>
    <row r="801" spans="2:2">
      <c r="B801" s="14"/>
    </row>
    <row r="802" spans="2:2">
      <c r="B802" s="14"/>
    </row>
    <row r="803" spans="2:2">
      <c r="B803" s="14"/>
    </row>
    <row r="804" spans="2:2">
      <c r="B804" s="14"/>
    </row>
    <row r="805" spans="2:2">
      <c r="B805" s="14"/>
    </row>
    <row r="806" spans="2:2">
      <c r="B806" s="14"/>
    </row>
    <row r="807" spans="2:2">
      <c r="B807" s="14"/>
    </row>
    <row r="808" spans="2:2">
      <c r="B808" s="14"/>
    </row>
    <row r="809" spans="2:2">
      <c r="B809" s="14"/>
    </row>
    <row r="810" spans="2:2">
      <c r="B810" s="14"/>
    </row>
    <row r="811" spans="2:2">
      <c r="B811" s="14"/>
    </row>
    <row r="812" spans="2:2">
      <c r="B812" s="14"/>
    </row>
    <row r="813" spans="2:2">
      <c r="B813" s="14"/>
    </row>
    <row r="814" spans="2:2">
      <c r="B814" s="14"/>
    </row>
    <row r="815" spans="2:2">
      <c r="B815" s="14"/>
    </row>
    <row r="816" spans="2:2">
      <c r="B816" s="14"/>
    </row>
    <row r="817" spans="2:2">
      <c r="B817" s="14"/>
    </row>
    <row r="818" spans="2:2">
      <c r="B818" s="14"/>
    </row>
    <row r="819" spans="2:2">
      <c r="B819" s="14"/>
    </row>
    <row r="820" spans="2:2">
      <c r="B820" s="14"/>
    </row>
    <row r="821" spans="2:2">
      <c r="B821" s="14"/>
    </row>
    <row r="822" spans="2:2">
      <c r="B822" s="14"/>
    </row>
    <row r="823" spans="2:2">
      <c r="B823" s="14"/>
    </row>
    <row r="824" spans="2:2">
      <c r="B824" s="14"/>
    </row>
    <row r="825" spans="2:2">
      <c r="B825" s="14"/>
    </row>
    <row r="826" spans="2:2">
      <c r="B826" s="14"/>
    </row>
    <row r="827" spans="2:2">
      <c r="B827" s="14"/>
    </row>
    <row r="828" spans="2:2">
      <c r="B828" s="14"/>
    </row>
    <row r="829" spans="2:2">
      <c r="B829" s="14"/>
    </row>
    <row r="830" spans="2:2">
      <c r="B830" s="14"/>
    </row>
    <row r="831" spans="2:2">
      <c r="B831" s="14"/>
    </row>
    <row r="832" spans="2:2">
      <c r="B832" s="14"/>
    </row>
    <row r="833" spans="2:2">
      <c r="B833" s="14"/>
    </row>
    <row r="834" spans="2:2">
      <c r="B834" s="14"/>
    </row>
    <row r="835" spans="2:2">
      <c r="B835" s="14"/>
    </row>
    <row r="836" spans="2:2">
      <c r="B836" s="14"/>
    </row>
    <row r="837" spans="2:2">
      <c r="B837" s="14"/>
    </row>
    <row r="838" spans="2:2">
      <c r="B838" s="14"/>
    </row>
    <row r="839" spans="2:2">
      <c r="B839" s="14"/>
    </row>
    <row r="840" spans="2:2">
      <c r="B840" s="14"/>
    </row>
    <row r="841" spans="2:2">
      <c r="B841" s="14"/>
    </row>
    <row r="842" spans="2:2">
      <c r="B842" s="14"/>
    </row>
    <row r="843" spans="2:2">
      <c r="B843" s="14"/>
    </row>
    <row r="844" spans="2:2">
      <c r="B844" s="14"/>
    </row>
    <row r="845" spans="2:2">
      <c r="B845" s="14"/>
    </row>
    <row r="846" spans="2:2">
      <c r="B846" s="14"/>
    </row>
    <row r="847" spans="2:2">
      <c r="B847" s="14"/>
    </row>
    <row r="848" spans="2:2">
      <c r="B848" s="14"/>
    </row>
    <row r="849" spans="2:2">
      <c r="B849" s="14"/>
    </row>
    <row r="850" spans="2:2">
      <c r="B850" s="14"/>
    </row>
    <row r="851" spans="2:2">
      <c r="B851" s="14"/>
    </row>
    <row r="852" spans="2:2">
      <c r="B852" s="14"/>
    </row>
    <row r="853" spans="2:2">
      <c r="B853" s="14"/>
    </row>
    <row r="854" spans="2:2">
      <c r="B854" s="14"/>
    </row>
    <row r="855" spans="2:2">
      <c r="B855" s="14"/>
    </row>
    <row r="856" spans="2:2">
      <c r="B856" s="14"/>
    </row>
    <row r="857" spans="2:2">
      <c r="B857" s="14"/>
    </row>
    <row r="858" spans="2:2">
      <c r="B858" s="14"/>
    </row>
    <row r="859" spans="2:2">
      <c r="B859" s="14"/>
    </row>
    <row r="860" spans="2:2">
      <c r="B860" s="14"/>
    </row>
    <row r="861" spans="2:2">
      <c r="B861" s="14"/>
    </row>
    <row r="862" spans="2:2">
      <c r="B862" s="14"/>
    </row>
    <row r="863" spans="2:2">
      <c r="B863" s="14"/>
    </row>
    <row r="864" spans="2:2">
      <c r="B864" s="14"/>
    </row>
    <row r="865" spans="2:2">
      <c r="B865" s="14"/>
    </row>
    <row r="866" spans="2:2">
      <c r="B866" s="14"/>
    </row>
    <row r="867" spans="2:2">
      <c r="B867" s="14"/>
    </row>
    <row r="868" spans="2:2">
      <c r="B868" s="14"/>
    </row>
    <row r="869" spans="2:2">
      <c r="B869" s="14"/>
    </row>
    <row r="870" spans="2:2">
      <c r="B870" s="14"/>
    </row>
    <row r="871" spans="2:2">
      <c r="B871" s="14"/>
    </row>
    <row r="872" spans="2:2">
      <c r="B872" s="14"/>
    </row>
    <row r="873" spans="2:2">
      <c r="B873" s="14"/>
    </row>
    <row r="874" spans="2:2">
      <c r="B874" s="14"/>
    </row>
    <row r="875" spans="2:2">
      <c r="B875" s="14"/>
    </row>
    <row r="876" spans="2:2">
      <c r="B876" s="14"/>
    </row>
    <row r="877" spans="2:2">
      <c r="B877" s="14"/>
    </row>
    <row r="878" spans="2:2">
      <c r="B878" s="14"/>
    </row>
    <row r="879" spans="2:2">
      <c r="B879" s="14"/>
    </row>
    <row r="880" spans="2:2">
      <c r="B880" s="14"/>
    </row>
    <row r="881" spans="2:2">
      <c r="B881" s="14"/>
    </row>
    <row r="882" spans="2:2">
      <c r="B882" s="14"/>
    </row>
    <row r="883" spans="2:2">
      <c r="B883" s="14"/>
    </row>
    <row r="884" spans="2:2">
      <c r="B884" s="14"/>
    </row>
    <row r="885" spans="2:2">
      <c r="B885" s="14"/>
    </row>
    <row r="886" spans="2:2">
      <c r="B886" s="14"/>
    </row>
    <row r="887" spans="2:2">
      <c r="B887" s="14"/>
    </row>
    <row r="888" spans="2:2">
      <c r="B888" s="14"/>
    </row>
    <row r="889" spans="2:2">
      <c r="B889" s="14"/>
    </row>
    <row r="890" spans="2:2">
      <c r="B890" s="14"/>
    </row>
    <row r="891" spans="2:2">
      <c r="B891" s="14"/>
    </row>
    <row r="892" spans="2:2">
      <c r="B892" s="14"/>
    </row>
    <row r="893" spans="2:2">
      <c r="B893" s="14"/>
    </row>
    <row r="894" spans="2:2">
      <c r="B894" s="14"/>
    </row>
    <row r="895" spans="2:2">
      <c r="B895" s="14"/>
    </row>
    <row r="896" spans="2:2">
      <c r="B896" s="14"/>
    </row>
    <row r="897" spans="2:2">
      <c r="B897" s="14"/>
    </row>
    <row r="898" spans="2:2">
      <c r="B898" s="14"/>
    </row>
    <row r="899" spans="2:2">
      <c r="B899" s="14"/>
    </row>
    <row r="900" spans="2:2">
      <c r="B900" s="14"/>
    </row>
    <row r="901" spans="2:2">
      <c r="B901" s="14"/>
    </row>
    <row r="902" spans="2:2">
      <c r="B902" s="14"/>
    </row>
    <row r="903" spans="2:2">
      <c r="B903" s="14"/>
    </row>
    <row r="904" spans="2:2">
      <c r="B904" s="14"/>
    </row>
    <row r="905" spans="2:2">
      <c r="B905" s="14"/>
    </row>
    <row r="906" spans="2:2">
      <c r="B906" s="14"/>
    </row>
    <row r="907" spans="2:2">
      <c r="B907" s="14"/>
    </row>
    <row r="908" spans="2:2">
      <c r="B908" s="14"/>
    </row>
    <row r="909" spans="2:2">
      <c r="B909" s="14"/>
    </row>
    <row r="910" spans="2:2">
      <c r="B910" s="14"/>
    </row>
    <row r="911" spans="2:2">
      <c r="B911" s="14"/>
    </row>
    <row r="912" spans="2:2">
      <c r="B912" s="14"/>
    </row>
    <row r="913" spans="2:2">
      <c r="B913" s="14"/>
    </row>
    <row r="914" spans="2:2">
      <c r="B914" s="14"/>
    </row>
    <row r="915" spans="2:2">
      <c r="B915" s="14"/>
    </row>
    <row r="916" spans="2:2">
      <c r="B916" s="14"/>
    </row>
    <row r="917" spans="2:2">
      <c r="B917" s="14"/>
    </row>
    <row r="918" spans="2:2">
      <c r="B918" s="14"/>
    </row>
    <row r="919" spans="2:2">
      <c r="B919" s="14"/>
    </row>
    <row r="920" spans="2:2">
      <c r="B920" s="14"/>
    </row>
    <row r="921" spans="2:2">
      <c r="B921" s="14"/>
    </row>
    <row r="922" spans="2:2">
      <c r="B922" s="14"/>
    </row>
    <row r="923" spans="2:2">
      <c r="B923" s="14"/>
    </row>
    <row r="924" spans="2:2">
      <c r="B924" s="14"/>
    </row>
    <row r="925" spans="2:2">
      <c r="B925" s="14"/>
    </row>
    <row r="926" spans="2:2">
      <c r="B926" s="14"/>
    </row>
    <row r="927" spans="2:2">
      <c r="B927" s="14"/>
    </row>
    <row r="928" spans="2:2">
      <c r="B928" s="14"/>
    </row>
    <row r="929" spans="2:2">
      <c r="B929" s="14"/>
    </row>
    <row r="930" spans="2:2">
      <c r="B930" s="14"/>
    </row>
    <row r="931" spans="2:2">
      <c r="B931" s="14"/>
    </row>
    <row r="932" spans="2:2">
      <c r="B932" s="14"/>
    </row>
    <row r="933" spans="2:2">
      <c r="B933" s="14"/>
    </row>
    <row r="934" spans="2:2">
      <c r="B934" s="14"/>
    </row>
    <row r="935" spans="2:2">
      <c r="B935" s="14"/>
    </row>
    <row r="936" spans="2:2">
      <c r="B936" s="14"/>
    </row>
    <row r="937" spans="2:2">
      <c r="B937" s="14"/>
    </row>
    <row r="938" spans="2:2">
      <c r="B938" s="14"/>
    </row>
    <row r="939" spans="2:2">
      <c r="B939" s="14"/>
    </row>
    <row r="940" spans="2:2">
      <c r="B940" s="14"/>
    </row>
    <row r="941" spans="2:2">
      <c r="B941" s="14"/>
    </row>
    <row r="942" spans="2:2">
      <c r="B942" s="14"/>
    </row>
    <row r="943" spans="2:2">
      <c r="B943" s="14"/>
    </row>
    <row r="944" spans="2:2">
      <c r="B944" s="14"/>
    </row>
    <row r="945" spans="2:2">
      <c r="B945" s="14"/>
    </row>
    <row r="946" spans="2:2">
      <c r="B946" s="14"/>
    </row>
    <row r="947" spans="2:2">
      <c r="B947" s="14"/>
    </row>
    <row r="948" spans="2:2">
      <c r="B948" s="14"/>
    </row>
    <row r="949" spans="2:2">
      <c r="B949" s="14"/>
    </row>
    <row r="950" spans="2:2">
      <c r="B950" s="14"/>
    </row>
    <row r="951" spans="2:2">
      <c r="B951" s="14"/>
    </row>
    <row r="952" spans="2:2">
      <c r="B952" s="14"/>
    </row>
    <row r="953" spans="2:2">
      <c r="B953" s="14"/>
    </row>
    <row r="954" spans="2:2">
      <c r="B954" s="14"/>
    </row>
    <row r="955" spans="2:2">
      <c r="B955" s="14"/>
    </row>
    <row r="956" spans="2:2">
      <c r="B956" s="14"/>
    </row>
    <row r="957" spans="2:2">
      <c r="B957" s="14"/>
    </row>
    <row r="958" spans="2:2">
      <c r="B958" s="14"/>
    </row>
    <row r="959" spans="2:2">
      <c r="B959" s="14"/>
    </row>
    <row r="960" spans="2:2">
      <c r="B960" s="14"/>
    </row>
    <row r="961" spans="2:2">
      <c r="B961" s="14"/>
    </row>
    <row r="962" spans="2:2">
      <c r="B962" s="14"/>
    </row>
    <row r="963" spans="2:2">
      <c r="B963" s="14"/>
    </row>
    <row r="964" spans="2:2">
      <c r="B964" s="14"/>
    </row>
    <row r="965" spans="2:2">
      <c r="B965" s="14"/>
    </row>
    <row r="966" spans="2:2">
      <c r="B966" s="14"/>
    </row>
    <row r="967" spans="2:2">
      <c r="B967" s="14"/>
    </row>
    <row r="968" spans="2:2">
      <c r="B968" s="14"/>
    </row>
    <row r="969" spans="2:2">
      <c r="B969" s="14"/>
    </row>
    <row r="970" spans="2:2">
      <c r="B970" s="14"/>
    </row>
    <row r="971" spans="2:2">
      <c r="B971" s="14"/>
    </row>
    <row r="972" spans="2:2">
      <c r="B972" s="14"/>
    </row>
    <row r="973" spans="2:2">
      <c r="B973" s="14"/>
    </row>
    <row r="974" spans="2:2">
      <c r="B974" s="14"/>
    </row>
    <row r="975" spans="2:2">
      <c r="B975" s="14"/>
    </row>
    <row r="976" spans="2:2">
      <c r="B976" s="14"/>
    </row>
    <row r="977" spans="2:2">
      <c r="B977" s="14"/>
    </row>
    <row r="978" spans="2:2">
      <c r="B978" s="14"/>
    </row>
    <row r="979" spans="2:2">
      <c r="B979" s="14"/>
    </row>
    <row r="980" spans="2:2">
      <c r="B980" s="14"/>
    </row>
    <row r="981" spans="2:2">
      <c r="B981" s="14"/>
    </row>
    <row r="982" spans="2:2">
      <c r="B982" s="14"/>
    </row>
    <row r="983" spans="2:2">
      <c r="B983" s="14"/>
    </row>
    <row r="984" spans="2:2">
      <c r="B984" s="14"/>
    </row>
    <row r="985" spans="2:2">
      <c r="B985" s="14"/>
    </row>
    <row r="986" spans="2:2">
      <c r="B986" s="14"/>
    </row>
    <row r="987" spans="2:2">
      <c r="B987" s="14"/>
    </row>
    <row r="988" spans="2:2">
      <c r="B988" s="14"/>
    </row>
    <row r="989" spans="2:2">
      <c r="B989" s="14"/>
    </row>
    <row r="990" spans="2:2">
      <c r="B990" s="14"/>
    </row>
    <row r="991" spans="2:2">
      <c r="B991" s="14"/>
    </row>
    <row r="992" spans="2:2">
      <c r="B992" s="14"/>
    </row>
    <row r="993" spans="2:2">
      <c r="B993" s="14"/>
    </row>
    <row r="994" spans="2:2">
      <c r="B994" s="14"/>
    </row>
    <row r="995" spans="2:2">
      <c r="B995" s="14"/>
    </row>
    <row r="996" spans="2:2">
      <c r="B996" s="14"/>
    </row>
    <row r="997" spans="2:2">
      <c r="B997" s="14"/>
    </row>
    <row r="998" spans="2:2">
      <c r="B998" s="14"/>
    </row>
    <row r="999" spans="2:2">
      <c r="B999" s="14"/>
    </row>
    <row r="1000" spans="2:2">
      <c r="B1000" s="14"/>
    </row>
    <row r="1001" spans="2:2">
      <c r="B1001" s="14"/>
    </row>
    <row r="1002" spans="2:2">
      <c r="B1002" s="14"/>
    </row>
    <row r="1003" spans="2:2">
      <c r="B1003" s="14"/>
    </row>
    <row r="1004" spans="2:2">
      <c r="B1004" s="14"/>
    </row>
    <row r="1005" spans="2:2">
      <c r="B1005" s="14"/>
    </row>
    <row r="1006" spans="2:2">
      <c r="B1006" s="14"/>
    </row>
    <row r="1007" spans="2:2">
      <c r="B1007" s="14"/>
    </row>
    <row r="1008" spans="2:2">
      <c r="B1008" s="14"/>
    </row>
    <row r="1009" spans="2:2">
      <c r="B1009" s="14"/>
    </row>
    <row r="1010" spans="2:2">
      <c r="B1010" s="14"/>
    </row>
    <row r="1011" spans="2:2">
      <c r="B1011" s="14"/>
    </row>
    <row r="1012" spans="2:2">
      <c r="B1012" s="14"/>
    </row>
    <row r="1013" spans="2:2">
      <c r="B1013" s="14"/>
    </row>
    <row r="1014" spans="2:2">
      <c r="B1014" s="14"/>
    </row>
    <row r="1015" spans="2:2">
      <c r="B1015" s="14"/>
    </row>
    <row r="1016" spans="2:2">
      <c r="B1016" s="14"/>
    </row>
    <row r="1017" spans="2:2">
      <c r="B1017" s="14"/>
    </row>
    <row r="1018" spans="2:2">
      <c r="B1018" s="14"/>
    </row>
    <row r="1019" spans="2:2">
      <c r="B1019" s="14"/>
    </row>
    <row r="1020" spans="2:2">
      <c r="B1020" s="14"/>
    </row>
    <row r="1021" spans="2:2">
      <c r="B1021" s="14"/>
    </row>
    <row r="1022" spans="2:2">
      <c r="B1022" s="14"/>
    </row>
    <row r="1023" spans="2:2">
      <c r="B1023" s="14"/>
    </row>
    <row r="1024" spans="2:2">
      <c r="B1024" s="14"/>
    </row>
    <row r="1025" spans="2:2">
      <c r="B1025" s="14"/>
    </row>
    <row r="1026" spans="2:2">
      <c r="B1026" s="14"/>
    </row>
    <row r="1027" spans="2:2">
      <c r="B1027" s="14"/>
    </row>
    <row r="1028" spans="2:2">
      <c r="B1028" s="14"/>
    </row>
    <row r="1029" spans="2:2">
      <c r="B1029" s="14"/>
    </row>
    <row r="1030" spans="2:2">
      <c r="B1030" s="14"/>
    </row>
    <row r="1031" spans="2:2">
      <c r="B1031" s="14"/>
    </row>
    <row r="1032" spans="2:2">
      <c r="B1032" s="14"/>
    </row>
    <row r="1033" spans="2:2">
      <c r="B1033" s="14"/>
    </row>
    <row r="1034" spans="2:2">
      <c r="B1034" s="14"/>
    </row>
    <row r="1035" spans="2:2">
      <c r="B1035" s="14"/>
    </row>
    <row r="1036" spans="2:2">
      <c r="B1036" s="14"/>
    </row>
    <row r="1037" spans="2:2">
      <c r="B1037" s="14"/>
    </row>
    <row r="1038" spans="2:2">
      <c r="B1038" s="14"/>
    </row>
    <row r="1039" spans="2:2">
      <c r="B1039" s="14"/>
    </row>
    <row r="1040" spans="2:2">
      <c r="B1040" s="14"/>
    </row>
    <row r="1041" spans="2:2">
      <c r="B1041" s="14"/>
    </row>
    <row r="1042" spans="2:2">
      <c r="B1042" s="14"/>
    </row>
    <row r="1043" spans="2:2">
      <c r="B1043" s="14"/>
    </row>
    <row r="1044" spans="2:2">
      <c r="B1044" s="14"/>
    </row>
    <row r="1045" spans="2:2">
      <c r="B1045" s="14"/>
    </row>
    <row r="1046" spans="2:2">
      <c r="B1046" s="14"/>
    </row>
    <row r="1047" spans="2:2">
      <c r="B1047" s="14"/>
    </row>
    <row r="1048" spans="2:2">
      <c r="B1048" s="14"/>
    </row>
    <row r="1049" spans="2:2">
      <c r="B1049" s="14"/>
    </row>
    <row r="1050" spans="2:2">
      <c r="B1050" s="14"/>
    </row>
    <row r="1051" spans="2:2">
      <c r="B1051" s="14"/>
    </row>
    <row r="1052" spans="2:2">
      <c r="B1052" s="14"/>
    </row>
    <row r="1053" spans="2:2">
      <c r="B1053" s="14"/>
    </row>
    <row r="1054" spans="2:2">
      <c r="B1054" s="14"/>
    </row>
    <row r="1055" spans="2:2">
      <c r="B1055" s="14"/>
    </row>
    <row r="1056" spans="2:2">
      <c r="B1056" s="14"/>
    </row>
    <row r="1057" spans="2:2">
      <c r="B1057" s="14"/>
    </row>
    <row r="1058" spans="2:2">
      <c r="B1058" s="14"/>
    </row>
    <row r="1059" spans="2:2">
      <c r="B1059" s="14"/>
    </row>
    <row r="1060" spans="2:2">
      <c r="B1060" s="14"/>
    </row>
    <row r="1061" spans="2:2">
      <c r="B1061" s="14"/>
    </row>
    <row r="1062" spans="2:2">
      <c r="B1062" s="14"/>
    </row>
    <row r="1063" spans="2:2">
      <c r="B1063" s="14"/>
    </row>
    <row r="1064" spans="2:2">
      <c r="B1064" s="14"/>
    </row>
    <row r="1065" spans="2:2">
      <c r="B1065" s="14"/>
    </row>
    <row r="1066" spans="2:2">
      <c r="B1066" s="14"/>
    </row>
    <row r="1067" spans="2:2">
      <c r="B1067" s="14"/>
    </row>
    <row r="1068" spans="2:2">
      <c r="B1068" s="14"/>
    </row>
    <row r="1069" spans="2:2">
      <c r="B1069" s="14"/>
    </row>
    <row r="1070" spans="2:2">
      <c r="B1070" s="14"/>
    </row>
    <row r="1071" spans="2:2">
      <c r="B1071" s="14"/>
    </row>
    <row r="1072" spans="2:2">
      <c r="B1072" s="14"/>
    </row>
    <row r="1073" spans="2:2">
      <c r="B1073" s="14"/>
    </row>
    <row r="1074" spans="2:2">
      <c r="B1074" s="14"/>
    </row>
    <row r="1075" spans="2:2">
      <c r="B1075" s="14"/>
    </row>
    <row r="1076" spans="2:2">
      <c r="B1076" s="14"/>
    </row>
    <row r="1077" spans="2:2">
      <c r="B1077" s="14"/>
    </row>
    <row r="1078" spans="2:2">
      <c r="B1078" s="14"/>
    </row>
    <row r="1079" spans="2:2">
      <c r="B1079" s="14"/>
    </row>
    <row r="1080" spans="2:2">
      <c r="B1080" s="14"/>
    </row>
    <row r="1081" spans="2:2">
      <c r="B1081" s="14"/>
    </row>
    <row r="1082" spans="2:2">
      <c r="B1082" s="14"/>
    </row>
    <row r="1083" spans="2:2">
      <c r="B1083" s="14"/>
    </row>
    <row r="1084" spans="2:2">
      <c r="B1084" s="14"/>
    </row>
    <row r="1085" spans="2:2">
      <c r="B1085" s="14"/>
    </row>
    <row r="1086" spans="2:2">
      <c r="B1086" s="14"/>
    </row>
    <row r="1087" spans="2:2">
      <c r="B1087" s="14"/>
    </row>
    <row r="1088" spans="2:2">
      <c r="B1088" s="14"/>
    </row>
    <row r="1089" spans="2:2">
      <c r="B1089" s="14"/>
    </row>
    <row r="1090" spans="2:2">
      <c r="B1090" s="14"/>
    </row>
    <row r="1091" spans="2:2">
      <c r="B1091" s="14"/>
    </row>
    <row r="1092" spans="2:2">
      <c r="B1092" s="14"/>
    </row>
    <row r="1093" spans="2:2">
      <c r="B1093" s="14"/>
    </row>
    <row r="1094" spans="2:2">
      <c r="B1094" s="14"/>
    </row>
    <row r="1095" spans="2:2">
      <c r="B1095" s="14"/>
    </row>
    <row r="1096" spans="2:2">
      <c r="B1096" s="14"/>
    </row>
    <row r="1097" spans="2:2">
      <c r="B1097" s="14"/>
    </row>
    <row r="1098" spans="2:2">
      <c r="B1098" s="14"/>
    </row>
    <row r="1099" spans="2:2">
      <c r="B1099" s="14"/>
    </row>
    <row r="1100" spans="2:2">
      <c r="B1100" s="14"/>
    </row>
    <row r="1101" spans="2:2">
      <c r="B1101" s="14"/>
    </row>
    <row r="1102" spans="2:2">
      <c r="B1102" s="14"/>
    </row>
    <row r="1103" spans="2:2">
      <c r="B1103" s="14"/>
    </row>
    <row r="1104" spans="2:2">
      <c r="B1104" s="14"/>
    </row>
    <row r="1105" spans="2:2">
      <c r="B1105" s="14"/>
    </row>
    <row r="1106" spans="2:2">
      <c r="B1106" s="14"/>
    </row>
    <row r="1107" spans="2:2">
      <c r="B1107" s="14"/>
    </row>
    <row r="1108" spans="2:2">
      <c r="B1108" s="14"/>
    </row>
    <row r="1109" spans="2:2">
      <c r="B1109" s="14"/>
    </row>
    <row r="1110" spans="2:2">
      <c r="B1110" s="14"/>
    </row>
    <row r="1111" spans="2:2">
      <c r="B1111" s="14"/>
    </row>
    <row r="1112" spans="2:2">
      <c r="B1112" s="14"/>
    </row>
    <row r="1113" spans="2:2">
      <c r="B1113" s="14"/>
    </row>
    <row r="1114" spans="2:2">
      <c r="B1114" s="14"/>
    </row>
    <row r="1115" spans="2:2">
      <c r="B1115" s="14"/>
    </row>
    <row r="1116" spans="2:2">
      <c r="B1116" s="14"/>
    </row>
    <row r="1117" spans="2:2">
      <c r="B1117" s="14"/>
    </row>
    <row r="1118" spans="2:2">
      <c r="B1118" s="14"/>
    </row>
    <row r="1119" spans="2:2">
      <c r="B1119" s="14"/>
    </row>
    <row r="1120" spans="2:2">
      <c r="B1120" s="14"/>
    </row>
    <row r="1121" spans="2:2">
      <c r="B1121" s="14"/>
    </row>
    <row r="1122" spans="2:2">
      <c r="B1122" s="14"/>
    </row>
    <row r="1123" spans="2:2">
      <c r="B1123" s="14"/>
    </row>
    <row r="1124" spans="2:2">
      <c r="B1124" s="14"/>
    </row>
    <row r="1125" spans="2:2">
      <c r="B1125" s="14"/>
    </row>
    <row r="1126" spans="2:2">
      <c r="B1126" s="14"/>
    </row>
    <row r="1127" spans="2:2">
      <c r="B1127" s="14"/>
    </row>
    <row r="1128" spans="2:2">
      <c r="B1128" s="14"/>
    </row>
    <row r="1129" spans="2:2">
      <c r="B1129" s="14"/>
    </row>
    <row r="1130" spans="2:2">
      <c r="B1130" s="14"/>
    </row>
    <row r="1131" spans="2:2">
      <c r="B1131" s="14"/>
    </row>
    <row r="1132" spans="2:2">
      <c r="B1132" s="14"/>
    </row>
    <row r="1133" spans="2:2">
      <c r="B1133" s="14"/>
    </row>
    <row r="1134" spans="2:2">
      <c r="B1134" s="14"/>
    </row>
    <row r="1135" spans="2:2">
      <c r="B1135" s="14"/>
    </row>
    <row r="1136" spans="2:2">
      <c r="B1136" s="14"/>
    </row>
    <row r="1137" spans="2:2">
      <c r="B1137" s="14"/>
    </row>
    <row r="1138" spans="2:2">
      <c r="B1138" s="14"/>
    </row>
    <row r="1139" spans="2:2">
      <c r="B1139" s="14"/>
    </row>
    <row r="1140" spans="2:2">
      <c r="B1140" s="14"/>
    </row>
    <row r="1141" spans="2:2">
      <c r="B1141" s="14"/>
    </row>
    <row r="1142" spans="2:2">
      <c r="B1142" s="14"/>
    </row>
    <row r="1143" spans="2:2">
      <c r="B1143" s="14"/>
    </row>
    <row r="1144" spans="2:2">
      <c r="B1144" s="14"/>
    </row>
    <row r="1145" spans="2:2">
      <c r="B1145" s="14"/>
    </row>
    <row r="1146" spans="2:2">
      <c r="B1146" s="14"/>
    </row>
    <row r="1147" spans="2:2">
      <c r="B1147" s="14"/>
    </row>
    <row r="1148" spans="2:2">
      <c r="B1148" s="14"/>
    </row>
    <row r="1149" spans="2:2">
      <c r="B1149" s="14"/>
    </row>
    <row r="1150" spans="2:2">
      <c r="B1150" s="14"/>
    </row>
    <row r="1151" spans="2:2">
      <c r="B1151" s="14"/>
    </row>
    <row r="1152" spans="2:2">
      <c r="B1152" s="14"/>
    </row>
    <row r="1153" spans="2:2">
      <c r="B1153" s="14"/>
    </row>
    <row r="1154" spans="2:2">
      <c r="B1154" s="14"/>
    </row>
    <row r="1155" spans="2:2">
      <c r="B1155" s="14"/>
    </row>
    <row r="1156" spans="2:2">
      <c r="B1156" s="14"/>
    </row>
    <row r="1157" spans="2:2">
      <c r="B1157" s="14"/>
    </row>
    <row r="1158" spans="2:2">
      <c r="B1158" s="14"/>
    </row>
    <row r="1159" spans="2:2">
      <c r="B1159" s="14"/>
    </row>
    <row r="1160" spans="2:2">
      <c r="B1160" s="14"/>
    </row>
    <row r="1161" spans="2:2">
      <c r="B1161" s="14"/>
    </row>
    <row r="1162" spans="2:2">
      <c r="B1162" s="14"/>
    </row>
    <row r="1163" spans="2:2">
      <c r="B1163" s="14"/>
    </row>
    <row r="1164" spans="2:2">
      <c r="B1164" s="14"/>
    </row>
    <row r="1165" spans="2:2">
      <c r="B1165" s="14"/>
    </row>
    <row r="1166" spans="2:2">
      <c r="B1166" s="14"/>
    </row>
    <row r="1167" spans="2:2">
      <c r="B1167" s="14"/>
    </row>
    <row r="1168" spans="2:2">
      <c r="B1168" s="14"/>
    </row>
    <row r="1169" spans="2:2">
      <c r="B1169" s="14"/>
    </row>
    <row r="1170" spans="2:2">
      <c r="B1170" s="14"/>
    </row>
    <row r="1171" spans="2:2">
      <c r="B1171" s="14"/>
    </row>
    <row r="1172" spans="2:2">
      <c r="B1172" s="14"/>
    </row>
    <row r="1173" spans="2:2">
      <c r="B1173" s="14"/>
    </row>
    <row r="1174" spans="2:2">
      <c r="B1174" s="14"/>
    </row>
    <row r="1175" spans="2:2">
      <c r="B1175" s="14"/>
    </row>
    <row r="1176" spans="2:2">
      <c r="B1176" s="14"/>
    </row>
    <row r="1177" spans="2:2">
      <c r="B1177" s="14"/>
    </row>
    <row r="1178" spans="2:2">
      <c r="B1178" s="14"/>
    </row>
    <row r="1179" spans="2:2">
      <c r="B1179" s="14"/>
    </row>
    <row r="1180" spans="2:2">
      <c r="B1180" s="14"/>
    </row>
    <row r="1181" spans="2:2">
      <c r="B1181" s="14"/>
    </row>
    <row r="1182" spans="2:2">
      <c r="B1182" s="14"/>
    </row>
    <row r="1183" spans="2:2">
      <c r="B1183" s="14"/>
    </row>
    <row r="1184" spans="2:2">
      <c r="B1184" s="14"/>
    </row>
    <row r="1185" spans="2:2">
      <c r="B1185" s="14"/>
    </row>
    <row r="1186" spans="2:2">
      <c r="B1186" s="14"/>
    </row>
    <row r="1187" spans="2:2">
      <c r="B1187" s="14"/>
    </row>
    <row r="1188" spans="2:2">
      <c r="B1188" s="14"/>
    </row>
    <row r="1189" spans="2:2">
      <c r="B1189" s="14"/>
    </row>
    <row r="1190" spans="2:2">
      <c r="B1190" s="14"/>
    </row>
    <row r="1191" spans="2:2">
      <c r="B1191" s="14"/>
    </row>
    <row r="1192" spans="2:2">
      <c r="B1192" s="14"/>
    </row>
    <row r="1193" spans="2:2">
      <c r="B1193" s="14"/>
    </row>
    <row r="1194" spans="2:2">
      <c r="B1194" s="14"/>
    </row>
    <row r="1195" spans="2:2">
      <c r="B1195" s="14"/>
    </row>
    <row r="1196" spans="2:2">
      <c r="B1196" s="14"/>
    </row>
    <row r="1197" spans="2:2">
      <c r="B1197" s="14"/>
    </row>
    <row r="1198" spans="2:2">
      <c r="B1198" s="14"/>
    </row>
    <row r="1199" spans="2:2">
      <c r="B1199" s="14"/>
    </row>
    <row r="1200" spans="2:2">
      <c r="B1200" s="14"/>
    </row>
    <row r="1201" spans="2:2">
      <c r="B1201" s="14"/>
    </row>
    <row r="1202" spans="2:2">
      <c r="B1202" s="14"/>
    </row>
    <row r="1203" spans="2:2">
      <c r="B1203" s="14"/>
    </row>
    <row r="1204" spans="2:2">
      <c r="B1204" s="14"/>
    </row>
    <row r="1205" spans="2:2">
      <c r="B1205" s="14"/>
    </row>
    <row r="1206" spans="2:2">
      <c r="B1206" s="14"/>
    </row>
    <row r="1207" spans="2:2">
      <c r="B1207" s="14"/>
    </row>
    <row r="1208" spans="2:2">
      <c r="B1208" s="14"/>
    </row>
    <row r="1209" spans="2:2">
      <c r="B1209" s="14"/>
    </row>
    <row r="1210" spans="2:2">
      <c r="B1210" s="14"/>
    </row>
    <row r="1211" spans="2:2">
      <c r="B1211" s="14"/>
    </row>
    <row r="1212" spans="2:2">
      <c r="B1212" s="14"/>
    </row>
    <row r="1213" spans="2:2">
      <c r="B1213" s="14"/>
    </row>
    <row r="1214" spans="2:2">
      <c r="B1214" s="14"/>
    </row>
    <row r="1215" spans="2:2">
      <c r="B1215" s="14"/>
    </row>
    <row r="1216" spans="2:2">
      <c r="B1216" s="14"/>
    </row>
    <row r="1217" spans="2:2">
      <c r="B1217" s="14"/>
    </row>
    <row r="1218" spans="2:2">
      <c r="B1218" s="14"/>
    </row>
    <row r="1219" spans="2:2">
      <c r="B1219" s="14"/>
    </row>
    <row r="1220" spans="2:2">
      <c r="B1220" s="14"/>
    </row>
    <row r="1221" spans="2:2">
      <c r="B1221" s="14"/>
    </row>
    <row r="1222" spans="2:2">
      <c r="B1222" s="14"/>
    </row>
    <row r="1223" spans="2:2">
      <c r="B1223" s="14"/>
    </row>
    <row r="1224" spans="2:2">
      <c r="B1224" s="14"/>
    </row>
    <row r="1225" spans="2:2">
      <c r="B1225" s="14"/>
    </row>
    <row r="1226" spans="2:2">
      <c r="B1226" s="14"/>
    </row>
    <row r="1227" spans="2:2">
      <c r="B1227" s="14"/>
    </row>
    <row r="1228" spans="2:2">
      <c r="B1228" s="14"/>
    </row>
    <row r="1229" spans="2:2">
      <c r="B1229" s="14"/>
    </row>
    <row r="1230" spans="2:2">
      <c r="B1230" s="14"/>
    </row>
    <row r="1231" spans="2:2">
      <c r="B1231" s="14"/>
    </row>
    <row r="1232" spans="2:2">
      <c r="B1232" s="14"/>
    </row>
    <row r="1233" spans="2:2">
      <c r="B1233" s="14"/>
    </row>
    <row r="1234" spans="2:2">
      <c r="B1234" s="14"/>
    </row>
    <row r="1235" spans="2:2">
      <c r="B1235" s="14"/>
    </row>
    <row r="1236" spans="2:2">
      <c r="B1236" s="14"/>
    </row>
    <row r="1237" spans="2:2">
      <c r="B1237" s="14"/>
    </row>
    <row r="1238" spans="2:2">
      <c r="B1238" s="14"/>
    </row>
    <row r="1239" spans="2:2">
      <c r="B1239" s="14"/>
    </row>
    <row r="1240" spans="2:2">
      <c r="B1240" s="14"/>
    </row>
    <row r="1241" spans="2:2">
      <c r="B1241" s="14"/>
    </row>
    <row r="1242" spans="2:2">
      <c r="B1242" s="14"/>
    </row>
    <row r="1243" spans="2:2">
      <c r="B1243" s="14"/>
    </row>
    <row r="1244" spans="2:2">
      <c r="B1244" s="14"/>
    </row>
    <row r="1245" spans="2:2">
      <c r="B1245" s="14"/>
    </row>
    <row r="1246" spans="2:2">
      <c r="B1246" s="14"/>
    </row>
    <row r="1247" spans="2:2">
      <c r="B1247" s="14"/>
    </row>
    <row r="1248" spans="2:2">
      <c r="B1248" s="14"/>
    </row>
    <row r="1249" spans="2:2">
      <c r="B1249" s="14"/>
    </row>
    <row r="1250" spans="2:2">
      <c r="B1250" s="14"/>
    </row>
    <row r="1251" spans="2:2">
      <c r="B1251" s="14"/>
    </row>
    <row r="1252" spans="2:2">
      <c r="B1252" s="14"/>
    </row>
    <row r="1253" spans="2:2">
      <c r="B1253" s="14"/>
    </row>
    <row r="1254" spans="2:2">
      <c r="B1254" s="14"/>
    </row>
    <row r="1255" spans="2:2">
      <c r="B1255" s="14"/>
    </row>
    <row r="1256" spans="2:2">
      <c r="B1256" s="14"/>
    </row>
    <row r="1257" spans="2:2">
      <c r="B1257" s="14"/>
    </row>
    <row r="1258" spans="2:2">
      <c r="B1258" s="14"/>
    </row>
    <row r="1259" spans="2:2">
      <c r="B1259" s="14"/>
    </row>
    <row r="1260" spans="2:2">
      <c r="B1260" s="14"/>
    </row>
    <row r="1261" spans="2:2">
      <c r="B1261" s="14"/>
    </row>
    <row r="1262" spans="2:2">
      <c r="B1262" s="14"/>
    </row>
    <row r="1263" spans="2:2">
      <c r="B1263" s="14"/>
    </row>
    <row r="1264" spans="2:2">
      <c r="B1264" s="14"/>
    </row>
    <row r="1265" spans="2:2">
      <c r="B1265" s="14"/>
    </row>
    <row r="1266" spans="2:2">
      <c r="B1266" s="14"/>
    </row>
    <row r="1267" spans="2:2">
      <c r="B1267" s="14"/>
    </row>
    <row r="1268" spans="2:2">
      <c r="B1268" s="14"/>
    </row>
    <row r="1269" spans="2:2">
      <c r="B1269" s="14"/>
    </row>
    <row r="1270" spans="2:2">
      <c r="B1270" s="14"/>
    </row>
    <row r="1271" spans="2:2">
      <c r="B1271" s="14"/>
    </row>
    <row r="1272" spans="2:2">
      <c r="B1272" s="14"/>
    </row>
    <row r="1273" spans="2:2">
      <c r="B1273" s="14"/>
    </row>
    <row r="1274" spans="2:2">
      <c r="B1274" s="14"/>
    </row>
    <row r="1275" spans="2:2">
      <c r="B1275" s="14"/>
    </row>
    <row r="1276" spans="2:2">
      <c r="B1276" s="14"/>
    </row>
    <row r="1277" spans="2:2">
      <c r="B1277" s="14"/>
    </row>
    <row r="1278" spans="2:2">
      <c r="B1278" s="14"/>
    </row>
    <row r="1279" spans="2:2">
      <c r="B1279" s="14"/>
    </row>
    <row r="1280" spans="2:2">
      <c r="B1280" s="14"/>
    </row>
    <row r="1281" spans="2:2">
      <c r="B1281" s="14"/>
    </row>
    <row r="1282" spans="2:2">
      <c r="B1282" s="14"/>
    </row>
    <row r="1283" spans="2:2">
      <c r="B1283" s="14"/>
    </row>
    <row r="1284" spans="2:2">
      <c r="B1284" s="14"/>
    </row>
    <row r="1285" spans="2:2">
      <c r="B1285" s="14"/>
    </row>
    <row r="1286" spans="2:2">
      <c r="B1286" s="14"/>
    </row>
    <row r="1287" spans="2:2">
      <c r="B1287" s="14"/>
    </row>
    <row r="1288" spans="2:2">
      <c r="B1288" s="14"/>
    </row>
    <row r="1289" spans="2:2">
      <c r="B1289" s="14"/>
    </row>
    <row r="1290" spans="2:2">
      <c r="B1290" s="14"/>
    </row>
    <row r="1291" spans="2:2">
      <c r="B1291" s="14"/>
    </row>
    <row r="1292" spans="2:2">
      <c r="B1292" s="14"/>
    </row>
    <row r="1293" spans="2:2">
      <c r="B1293" s="14"/>
    </row>
    <row r="1294" spans="2:2">
      <c r="B1294" s="14"/>
    </row>
    <row r="1295" spans="2:2">
      <c r="B1295" s="14"/>
    </row>
    <row r="1296" spans="2:2">
      <c r="B1296" s="14"/>
    </row>
    <row r="1297" spans="2:2">
      <c r="B1297" s="14"/>
    </row>
    <row r="1298" spans="2:2">
      <c r="B1298" s="14"/>
    </row>
    <row r="1299" spans="2:2">
      <c r="B1299" s="14"/>
    </row>
    <row r="1300" spans="2:2">
      <c r="B1300" s="14"/>
    </row>
    <row r="1301" spans="2:2">
      <c r="B1301" s="14"/>
    </row>
    <row r="1302" spans="2:2">
      <c r="B1302" s="14"/>
    </row>
    <row r="1303" spans="2:2">
      <c r="B1303" s="14"/>
    </row>
    <row r="1304" spans="2:2">
      <c r="B1304" s="14"/>
    </row>
    <row r="1305" spans="2:2">
      <c r="B1305" s="14"/>
    </row>
    <row r="1306" spans="2:2">
      <c r="B1306" s="14"/>
    </row>
    <row r="1307" spans="2:2">
      <c r="B1307" s="14"/>
    </row>
    <row r="1308" spans="2:2">
      <c r="B1308" s="14"/>
    </row>
    <row r="1309" spans="2:2">
      <c r="B1309" s="14"/>
    </row>
    <row r="1310" spans="2:2">
      <c r="B1310" s="14"/>
    </row>
    <row r="1311" spans="2:2">
      <c r="B1311" s="14"/>
    </row>
    <row r="1312" spans="2:2">
      <c r="B1312" s="14"/>
    </row>
    <row r="1313" spans="2:2">
      <c r="B1313" s="14"/>
    </row>
    <row r="1314" spans="2:2">
      <c r="B1314" s="14"/>
    </row>
    <row r="1315" spans="2:2">
      <c r="B1315" s="14"/>
    </row>
    <row r="1316" spans="2:2">
      <c r="B1316" s="14"/>
    </row>
    <row r="1317" spans="2:2">
      <c r="B1317" s="14"/>
    </row>
    <row r="1318" spans="2:2">
      <c r="B1318" s="14"/>
    </row>
    <row r="1319" spans="2:2">
      <c r="B1319" s="14"/>
    </row>
    <row r="1320" spans="2:2">
      <c r="B1320" s="14"/>
    </row>
    <row r="1321" spans="2:2">
      <c r="B1321" s="14"/>
    </row>
    <row r="1322" spans="2:2">
      <c r="B1322" s="14"/>
    </row>
    <row r="1323" spans="2:2">
      <c r="B1323" s="14"/>
    </row>
    <row r="1324" spans="2:2">
      <c r="B1324" s="14"/>
    </row>
    <row r="1325" spans="2:2">
      <c r="B1325" s="14"/>
    </row>
    <row r="1326" spans="2:2">
      <c r="B1326" s="14"/>
    </row>
    <row r="1327" spans="2:2">
      <c r="B1327" s="14"/>
    </row>
    <row r="1328" spans="2:2">
      <c r="B1328" s="14"/>
    </row>
    <row r="1329" spans="2:2">
      <c r="B1329" s="14"/>
    </row>
    <row r="1330" spans="2:2">
      <c r="B1330" s="14"/>
    </row>
    <row r="1331" spans="2:2">
      <c r="B1331" s="14"/>
    </row>
    <row r="1332" spans="2:2">
      <c r="B1332" s="14"/>
    </row>
    <row r="1333" spans="2:2">
      <c r="B1333" s="14"/>
    </row>
    <row r="1334" spans="2:2">
      <c r="B1334" s="14"/>
    </row>
    <row r="1335" spans="2:2">
      <c r="B1335" s="14"/>
    </row>
    <row r="1336" spans="2:2">
      <c r="B1336" s="14"/>
    </row>
    <row r="1337" spans="2:2">
      <c r="B1337" s="14"/>
    </row>
    <row r="1338" spans="2:2">
      <c r="B1338" s="14"/>
    </row>
    <row r="1339" spans="2:2">
      <c r="B1339" s="14"/>
    </row>
    <row r="1340" spans="2:2">
      <c r="B1340" s="14"/>
    </row>
    <row r="1341" spans="2:2">
      <c r="B1341" s="14"/>
    </row>
    <row r="1342" spans="2:2">
      <c r="B1342" s="14"/>
    </row>
    <row r="1343" spans="2:2">
      <c r="B1343" s="14"/>
    </row>
    <row r="1344" spans="2:2">
      <c r="B1344" s="14"/>
    </row>
    <row r="1345" spans="2:2">
      <c r="B1345" s="14"/>
    </row>
    <row r="1346" spans="2:2">
      <c r="B1346" s="14"/>
    </row>
    <row r="1347" spans="2:2">
      <c r="B1347" s="14"/>
    </row>
    <row r="1348" spans="2:2">
      <c r="B1348" s="14"/>
    </row>
    <row r="1349" spans="2:2">
      <c r="B1349" s="14"/>
    </row>
    <row r="1350" spans="2:2">
      <c r="B1350" s="14"/>
    </row>
    <row r="1351" spans="2:2">
      <c r="B1351" s="14"/>
    </row>
    <row r="1352" spans="2:2">
      <c r="B1352" s="14"/>
    </row>
    <row r="1353" spans="2:2">
      <c r="B1353" s="14"/>
    </row>
    <row r="1354" spans="2:2">
      <c r="B1354" s="14"/>
    </row>
    <row r="1355" spans="2:2">
      <c r="B1355" s="14"/>
    </row>
    <row r="1356" spans="2:2">
      <c r="B1356" s="14"/>
    </row>
    <row r="1357" spans="2:2">
      <c r="B1357" s="14"/>
    </row>
    <row r="1358" spans="2:2">
      <c r="B1358" s="14"/>
    </row>
    <row r="1359" spans="2:2">
      <c r="B1359" s="14"/>
    </row>
    <row r="1360" spans="2:2">
      <c r="B1360" s="14"/>
    </row>
    <row r="1361" spans="2:2">
      <c r="B1361" s="14"/>
    </row>
    <row r="1362" spans="2:2">
      <c r="B1362" s="14"/>
    </row>
    <row r="1363" spans="2:2">
      <c r="B1363" s="14"/>
    </row>
    <row r="1364" spans="2:2">
      <c r="B1364" s="14"/>
    </row>
    <row r="1365" spans="2:2">
      <c r="B1365" s="14"/>
    </row>
    <row r="1366" spans="2:2">
      <c r="B1366" s="14"/>
    </row>
    <row r="1367" spans="2:2">
      <c r="B1367" s="14"/>
    </row>
    <row r="1368" spans="2:2">
      <c r="B1368" s="14"/>
    </row>
    <row r="1369" spans="2:2">
      <c r="B1369" s="14"/>
    </row>
    <row r="1370" spans="2:2">
      <c r="B1370" s="14"/>
    </row>
    <row r="1371" spans="2:2">
      <c r="B1371" s="14"/>
    </row>
    <row r="1372" spans="2:2">
      <c r="B1372" s="14"/>
    </row>
    <row r="1373" spans="2:2">
      <c r="B1373" s="14"/>
    </row>
    <row r="1374" spans="2:2">
      <c r="B1374" s="14"/>
    </row>
    <row r="1375" spans="2:2">
      <c r="B1375" s="14"/>
    </row>
    <row r="1376" spans="2:2">
      <c r="B1376" s="14"/>
    </row>
    <row r="1377" spans="2:2">
      <c r="B1377" s="14"/>
    </row>
    <row r="1378" spans="2:2">
      <c r="B1378" s="14"/>
    </row>
    <row r="1379" spans="2:2">
      <c r="B1379" s="14"/>
    </row>
    <row r="1380" spans="2:2">
      <c r="B1380" s="14"/>
    </row>
    <row r="1381" spans="2:2">
      <c r="B1381" s="14"/>
    </row>
    <row r="1382" spans="2:2">
      <c r="B1382" s="14"/>
    </row>
    <row r="1383" spans="2:2">
      <c r="B1383" s="14"/>
    </row>
    <row r="1384" spans="2:2">
      <c r="B1384" s="14"/>
    </row>
    <row r="1385" spans="2:2">
      <c r="B1385" s="14"/>
    </row>
    <row r="1386" spans="2:2">
      <c r="B1386" s="14"/>
    </row>
    <row r="1387" spans="2:2">
      <c r="B1387" s="14"/>
    </row>
    <row r="1388" spans="2:2">
      <c r="B1388" s="14"/>
    </row>
    <row r="1389" spans="2:2">
      <c r="B1389" s="14"/>
    </row>
    <row r="1390" spans="2:2">
      <c r="B1390" s="14"/>
    </row>
    <row r="1391" spans="2:2">
      <c r="B1391" s="14"/>
    </row>
    <row r="1392" spans="2:2">
      <c r="B1392" s="14"/>
    </row>
    <row r="1393" spans="2:2">
      <c r="B1393" s="14"/>
    </row>
    <row r="1394" spans="2:2">
      <c r="B1394" s="14"/>
    </row>
    <row r="1395" spans="2:2">
      <c r="B1395" s="14"/>
    </row>
    <row r="1396" spans="2:2">
      <c r="B1396" s="14"/>
    </row>
    <row r="1397" spans="2:2">
      <c r="B1397" s="14"/>
    </row>
    <row r="1398" spans="2:2">
      <c r="B1398" s="14"/>
    </row>
    <row r="1399" spans="2:2">
      <c r="B1399" s="14"/>
    </row>
    <row r="1400" spans="2:2">
      <c r="B1400" s="14"/>
    </row>
    <row r="1401" spans="2:2">
      <c r="B1401" s="14"/>
    </row>
    <row r="1402" spans="2:2">
      <c r="B1402" s="14"/>
    </row>
    <row r="1403" spans="2:2">
      <c r="B1403" s="14"/>
    </row>
    <row r="1404" spans="2:2">
      <c r="B1404" s="14"/>
    </row>
    <row r="1405" spans="2:2">
      <c r="B1405" s="14"/>
    </row>
    <row r="1406" spans="2:2">
      <c r="B1406" s="14"/>
    </row>
    <row r="1407" spans="2:2">
      <c r="B1407" s="14"/>
    </row>
    <row r="1408" spans="2:2">
      <c r="B1408" s="14"/>
    </row>
    <row r="1409" spans="2:2">
      <c r="B1409" s="14"/>
    </row>
    <row r="1410" spans="2:2">
      <c r="B1410" s="14"/>
    </row>
    <row r="1411" spans="2:2">
      <c r="B1411" s="14"/>
    </row>
    <row r="1412" spans="2:2">
      <c r="B1412" s="14"/>
    </row>
    <row r="1413" spans="2:2">
      <c r="B1413" s="14"/>
    </row>
    <row r="1414" spans="2:2">
      <c r="B1414" s="14"/>
    </row>
    <row r="1415" spans="2:2">
      <c r="B1415" s="14"/>
    </row>
    <row r="1416" spans="2:2">
      <c r="B1416" s="14"/>
    </row>
    <row r="1417" spans="2:2">
      <c r="B1417" s="14"/>
    </row>
    <row r="1418" spans="2:2">
      <c r="B1418" s="14"/>
    </row>
    <row r="1419" spans="2:2">
      <c r="B1419" s="14"/>
    </row>
    <row r="1420" spans="2:2">
      <c r="B1420" s="14"/>
    </row>
    <row r="1421" spans="2:2">
      <c r="B1421" s="14"/>
    </row>
    <row r="1422" spans="2:2">
      <c r="B1422" s="14"/>
    </row>
    <row r="1423" spans="2:2">
      <c r="B1423" s="14"/>
    </row>
    <row r="1424" spans="2:2">
      <c r="B1424" s="14"/>
    </row>
    <row r="1425" spans="2:2">
      <c r="B1425" s="14"/>
    </row>
    <row r="1426" spans="2:2">
      <c r="B1426" s="14"/>
    </row>
    <row r="1427" spans="2:2">
      <c r="B1427" s="14"/>
    </row>
    <row r="1428" spans="2:2">
      <c r="B1428" s="14"/>
    </row>
    <row r="1429" spans="2:2">
      <c r="B1429" s="14"/>
    </row>
    <row r="1430" spans="2:2">
      <c r="B1430" s="14"/>
    </row>
    <row r="1431" spans="2:2">
      <c r="B1431" s="14"/>
    </row>
    <row r="1432" spans="2:2">
      <c r="B1432" s="14"/>
    </row>
    <row r="1433" spans="2:2">
      <c r="B1433" s="14"/>
    </row>
    <row r="1434" spans="2:2">
      <c r="B1434" s="14"/>
    </row>
    <row r="1435" spans="2:2">
      <c r="B1435" s="14"/>
    </row>
    <row r="1436" spans="2:2">
      <c r="B1436" s="14"/>
    </row>
    <row r="1437" spans="2:2">
      <c r="B1437" s="14"/>
    </row>
    <row r="1438" spans="2:2">
      <c r="B1438" s="14"/>
    </row>
    <row r="1439" spans="2:2">
      <c r="B1439" s="14"/>
    </row>
    <row r="1440" spans="2:2">
      <c r="B1440" s="14"/>
    </row>
    <row r="1441" spans="2:2">
      <c r="B1441" s="14"/>
    </row>
    <row r="1442" spans="2:2">
      <c r="B1442" s="14"/>
    </row>
    <row r="1443" spans="2:2">
      <c r="B1443" s="14"/>
    </row>
    <row r="1444" spans="2:2">
      <c r="B1444" s="14"/>
    </row>
    <row r="1445" spans="2:2">
      <c r="B1445" s="14"/>
    </row>
    <row r="1446" spans="2:2">
      <c r="B1446" s="14"/>
    </row>
    <row r="1447" spans="2:2">
      <c r="B1447" s="14"/>
    </row>
    <row r="1448" spans="2:2">
      <c r="B1448" s="14"/>
    </row>
    <row r="1449" spans="2:2">
      <c r="B1449" s="14"/>
    </row>
    <row r="1450" spans="2:2">
      <c r="B1450" s="14"/>
    </row>
    <row r="1451" spans="2:2">
      <c r="B1451" s="14"/>
    </row>
    <row r="1452" spans="2:2">
      <c r="B1452" s="14"/>
    </row>
    <row r="1453" spans="2:2">
      <c r="B1453" s="14"/>
    </row>
    <row r="1454" spans="2:2">
      <c r="B1454" s="14"/>
    </row>
    <row r="1455" spans="2:2">
      <c r="B1455" s="14"/>
    </row>
    <row r="1456" spans="2:2">
      <c r="B1456" s="14"/>
    </row>
    <row r="1457" spans="2:2">
      <c r="B1457" s="14"/>
    </row>
    <row r="1458" spans="2:2">
      <c r="B1458" s="14"/>
    </row>
    <row r="1459" spans="2:2">
      <c r="B1459" s="14"/>
    </row>
    <row r="1460" spans="2:2">
      <c r="B1460" s="14"/>
    </row>
    <row r="1461" spans="2:2">
      <c r="B1461" s="14"/>
    </row>
    <row r="1462" spans="2:2">
      <c r="B1462" s="14"/>
    </row>
    <row r="1463" spans="2:2">
      <c r="B1463" s="14"/>
    </row>
    <row r="1464" spans="2:2">
      <c r="B1464" s="14"/>
    </row>
    <row r="1465" spans="2:2">
      <c r="B1465" s="14"/>
    </row>
    <row r="1466" spans="2:2">
      <c r="B1466" s="14"/>
    </row>
    <row r="1467" spans="2:2">
      <c r="B1467" s="14"/>
    </row>
    <row r="1468" spans="2:2">
      <c r="B1468" s="14"/>
    </row>
    <row r="1469" spans="2:2">
      <c r="B1469" s="14"/>
    </row>
    <row r="1470" spans="2:2">
      <c r="B1470" s="14"/>
    </row>
    <row r="1471" spans="2:2">
      <c r="B1471" s="14"/>
    </row>
    <row r="1472" spans="2:2">
      <c r="B1472" s="14"/>
    </row>
    <row r="1473" spans="2:2">
      <c r="B1473" s="14"/>
    </row>
    <row r="1474" spans="2:2">
      <c r="B1474" s="14"/>
    </row>
    <row r="1475" spans="2:2">
      <c r="B1475" s="14"/>
    </row>
    <row r="1476" spans="2:2">
      <c r="B1476" s="14"/>
    </row>
    <row r="1477" spans="2:2">
      <c r="B1477" s="14"/>
    </row>
    <row r="1478" spans="2:2">
      <c r="B1478" s="14"/>
    </row>
    <row r="1479" spans="2:2">
      <c r="B1479" s="14"/>
    </row>
    <row r="1480" spans="2:2">
      <c r="B1480" s="14"/>
    </row>
    <row r="1481" spans="2:2">
      <c r="B1481" s="14"/>
    </row>
    <row r="1482" spans="2:2">
      <c r="B1482" s="14"/>
    </row>
    <row r="1483" spans="2:2">
      <c r="B1483" s="14"/>
    </row>
    <row r="1484" spans="2:2">
      <c r="B1484" s="14"/>
    </row>
    <row r="1485" spans="2:2">
      <c r="B1485" s="14"/>
    </row>
    <row r="1486" spans="2:2">
      <c r="B1486" s="14"/>
    </row>
    <row r="1487" spans="2:2">
      <c r="B1487" s="14"/>
    </row>
    <row r="1488" spans="2:2">
      <c r="B1488" s="14"/>
    </row>
    <row r="1489" spans="2:2">
      <c r="B1489" s="14"/>
    </row>
    <row r="1490" spans="2:2">
      <c r="B1490" s="14"/>
    </row>
    <row r="1491" spans="2:2">
      <c r="B1491" s="14"/>
    </row>
    <row r="1492" spans="2:2">
      <c r="B1492" s="14"/>
    </row>
    <row r="1493" spans="2:2">
      <c r="B1493" s="14"/>
    </row>
    <row r="1494" spans="2:2">
      <c r="B1494" s="14"/>
    </row>
    <row r="1495" spans="2:2">
      <c r="B1495" s="14"/>
    </row>
    <row r="1496" spans="2:2">
      <c r="B1496" s="14"/>
    </row>
    <row r="1497" spans="2:2">
      <c r="B1497" s="14"/>
    </row>
    <row r="1498" spans="2:2">
      <c r="B1498" s="14"/>
    </row>
    <row r="1499" spans="2:2">
      <c r="B1499" s="14"/>
    </row>
    <row r="1500" spans="2:2">
      <c r="B1500" s="14"/>
    </row>
    <row r="1501" spans="2:2">
      <c r="B1501" s="14"/>
    </row>
    <row r="1502" spans="2:2">
      <c r="B1502" s="14"/>
    </row>
    <row r="1503" spans="2:2">
      <c r="B1503" s="14"/>
    </row>
    <row r="1504" spans="2:2">
      <c r="B1504" s="14"/>
    </row>
    <row r="1505" spans="2:2">
      <c r="B1505" s="14"/>
    </row>
    <row r="1506" spans="2:2">
      <c r="B1506" s="14"/>
    </row>
    <row r="1507" spans="2:2">
      <c r="B1507" s="14"/>
    </row>
    <row r="1508" spans="2:2">
      <c r="B1508" s="14"/>
    </row>
    <row r="1509" spans="2:2">
      <c r="B1509" s="14"/>
    </row>
    <row r="1510" spans="2:2">
      <c r="B1510" s="14"/>
    </row>
    <row r="1511" spans="2:2">
      <c r="B1511" s="14"/>
    </row>
    <row r="1512" spans="2:2">
      <c r="B1512" s="14"/>
    </row>
    <row r="1513" spans="2:2">
      <c r="B1513" s="14"/>
    </row>
    <row r="1514" spans="2:2">
      <c r="B1514" s="14"/>
    </row>
    <row r="1515" spans="2:2">
      <c r="B1515" s="14"/>
    </row>
    <row r="1516" spans="2:2">
      <c r="B1516" s="14"/>
    </row>
    <row r="1517" spans="2:2">
      <c r="B1517" s="14"/>
    </row>
    <row r="1518" spans="2:2">
      <c r="B1518" s="14"/>
    </row>
    <row r="1519" spans="2:2">
      <c r="B1519" s="14"/>
    </row>
    <row r="1520" spans="2:2">
      <c r="B1520" s="14"/>
    </row>
    <row r="1521" spans="2:2">
      <c r="B1521" s="14"/>
    </row>
    <row r="1522" spans="2:2">
      <c r="B1522" s="14"/>
    </row>
    <row r="1523" spans="2:2">
      <c r="B1523" s="14"/>
    </row>
    <row r="1524" spans="2:2">
      <c r="B1524" s="14"/>
    </row>
    <row r="1525" spans="2:2">
      <c r="B1525" s="14"/>
    </row>
    <row r="1526" spans="2:2">
      <c r="B1526" s="14"/>
    </row>
    <row r="1527" spans="2:2">
      <c r="B1527" s="14"/>
    </row>
    <row r="1528" spans="2:2">
      <c r="B1528" s="14"/>
    </row>
    <row r="1529" spans="2:2">
      <c r="B1529" s="14"/>
    </row>
    <row r="1530" spans="2:2">
      <c r="B1530" s="14"/>
    </row>
    <row r="1531" spans="2:2">
      <c r="B1531" s="14"/>
    </row>
    <row r="1532" spans="2:2">
      <c r="B1532" s="14"/>
    </row>
    <row r="1533" spans="2:2">
      <c r="B1533" s="14"/>
    </row>
    <row r="1534" spans="2:2">
      <c r="B1534" s="14"/>
    </row>
    <row r="1535" spans="2:2">
      <c r="B1535" s="14"/>
    </row>
    <row r="1536" spans="2:2">
      <c r="B1536" s="14"/>
    </row>
    <row r="1537" spans="2:2">
      <c r="B1537" s="14"/>
    </row>
    <row r="1538" spans="2:2">
      <c r="B1538" s="14"/>
    </row>
    <row r="1539" spans="2:2">
      <c r="B1539" s="14"/>
    </row>
    <row r="1540" spans="2:2">
      <c r="B1540" s="14"/>
    </row>
    <row r="1541" spans="2:2">
      <c r="B1541" s="14"/>
    </row>
    <row r="1542" spans="2:2">
      <c r="B1542" s="14"/>
    </row>
    <row r="1543" spans="2:2">
      <c r="B1543" s="14"/>
    </row>
    <row r="1544" spans="2:2">
      <c r="B1544" s="14"/>
    </row>
    <row r="1545" spans="2:2">
      <c r="B1545" s="14"/>
    </row>
    <row r="1546" spans="2:2">
      <c r="B1546" s="14"/>
    </row>
    <row r="1547" spans="2:2">
      <c r="B1547" s="14"/>
    </row>
    <row r="1548" spans="2:2">
      <c r="B1548" s="14"/>
    </row>
    <row r="1549" spans="2:2">
      <c r="B1549" s="14"/>
    </row>
    <row r="1550" spans="2:2">
      <c r="B1550" s="14"/>
    </row>
    <row r="1551" spans="2:2">
      <c r="B1551" s="14"/>
    </row>
    <row r="1552" spans="2:2">
      <c r="B1552" s="14"/>
    </row>
    <row r="1553" spans="2:2">
      <c r="B1553" s="14"/>
    </row>
    <row r="1554" spans="2:2">
      <c r="B1554" s="14"/>
    </row>
    <row r="1555" spans="2:2">
      <c r="B1555" s="14"/>
    </row>
    <row r="1556" spans="2:2">
      <c r="B1556" s="14"/>
    </row>
    <row r="1557" spans="2:2">
      <c r="B1557" s="14"/>
    </row>
    <row r="1558" spans="2:2">
      <c r="B1558" s="14"/>
    </row>
    <row r="1559" spans="2:2">
      <c r="B1559" s="14"/>
    </row>
    <row r="1560" spans="2:2">
      <c r="B1560" s="14"/>
    </row>
    <row r="1561" spans="2:2">
      <c r="B1561" s="14"/>
    </row>
    <row r="1562" spans="2:2">
      <c r="B1562" s="14"/>
    </row>
    <row r="1563" spans="2:2">
      <c r="B1563" s="14"/>
    </row>
    <row r="1564" spans="2:2">
      <c r="B1564" s="14"/>
    </row>
    <row r="1565" spans="2:2">
      <c r="B1565" s="14"/>
    </row>
    <row r="1566" spans="2:2">
      <c r="B1566" s="14"/>
    </row>
    <row r="1567" spans="2:2">
      <c r="B1567" s="14"/>
    </row>
    <row r="1568" spans="2:2">
      <c r="B1568" s="14"/>
    </row>
    <row r="1569" spans="2:2">
      <c r="B1569" s="14"/>
    </row>
    <row r="1570" spans="2:2">
      <c r="B1570" s="14"/>
    </row>
    <row r="1571" spans="2:2">
      <c r="B1571" s="14"/>
    </row>
    <row r="1572" spans="2:2">
      <c r="B1572" s="14"/>
    </row>
    <row r="1573" spans="2:2">
      <c r="B1573" s="14"/>
    </row>
    <row r="1574" spans="2:2">
      <c r="B1574" s="14"/>
    </row>
    <row r="1575" spans="2:2">
      <c r="B1575" s="14"/>
    </row>
    <row r="1576" spans="2:2">
      <c r="B1576" s="14"/>
    </row>
    <row r="1577" spans="2:2">
      <c r="B1577" s="14"/>
    </row>
    <row r="1578" spans="2:2">
      <c r="B1578" s="14"/>
    </row>
    <row r="1579" spans="2:2">
      <c r="B1579" s="14"/>
    </row>
    <row r="1580" spans="2:2">
      <c r="B1580" s="14"/>
    </row>
    <row r="1581" spans="2:2">
      <c r="B1581" s="14"/>
    </row>
    <row r="1582" spans="2:2">
      <c r="B1582" s="14"/>
    </row>
    <row r="1583" spans="2:2">
      <c r="B1583" s="14"/>
    </row>
    <row r="1584" spans="2:2">
      <c r="B1584" s="14"/>
    </row>
    <row r="1585" spans="2:2">
      <c r="B1585" s="14"/>
    </row>
    <row r="1586" spans="2:2">
      <c r="B1586" s="14"/>
    </row>
    <row r="1587" spans="2:2">
      <c r="B1587" s="14"/>
    </row>
    <row r="1588" spans="2:2">
      <c r="B1588" s="14"/>
    </row>
    <row r="1589" spans="2:2">
      <c r="B1589" s="14"/>
    </row>
    <row r="1590" spans="2:2">
      <c r="B1590" s="14"/>
    </row>
    <row r="1591" spans="2:2">
      <c r="B1591" s="14"/>
    </row>
    <row r="1592" spans="2:2">
      <c r="B1592" s="14"/>
    </row>
    <row r="1593" spans="2:2">
      <c r="B1593" s="14"/>
    </row>
    <row r="1594" spans="2:2">
      <c r="B1594" s="14"/>
    </row>
    <row r="1595" spans="2:2">
      <c r="B1595" s="14"/>
    </row>
    <row r="1596" spans="2:2">
      <c r="B1596" s="14"/>
    </row>
    <row r="1597" spans="2:2">
      <c r="B1597" s="14"/>
    </row>
    <row r="1598" spans="2:2">
      <c r="B1598" s="14"/>
    </row>
    <row r="1599" spans="2:2">
      <c r="B1599" s="14"/>
    </row>
    <row r="1600" spans="2:2">
      <c r="B1600" s="14"/>
    </row>
    <row r="1601" spans="2:2">
      <c r="B1601" s="14"/>
    </row>
    <row r="1602" spans="2:2">
      <c r="B1602" s="14"/>
    </row>
    <row r="1603" spans="2:2">
      <c r="B1603" s="14"/>
    </row>
    <row r="1604" spans="2:2">
      <c r="B1604" s="14"/>
    </row>
    <row r="1605" spans="2:2">
      <c r="B1605" s="14"/>
    </row>
    <row r="1606" spans="2:2">
      <c r="B1606" s="14"/>
    </row>
    <row r="1607" spans="2:2">
      <c r="B1607" s="14"/>
    </row>
    <row r="1608" spans="2:2">
      <c r="B1608" s="14"/>
    </row>
    <row r="1609" spans="2:2">
      <c r="B1609" s="14"/>
    </row>
    <row r="1610" spans="2:2">
      <c r="B1610" s="14"/>
    </row>
    <row r="1611" spans="2:2">
      <c r="B1611" s="14"/>
    </row>
    <row r="1612" spans="2:2">
      <c r="B1612" s="14"/>
    </row>
    <row r="1613" spans="2:2">
      <c r="B1613" s="14"/>
    </row>
    <row r="1614" spans="2:2">
      <c r="B1614" s="14"/>
    </row>
    <row r="1615" spans="2:2">
      <c r="B1615" s="14"/>
    </row>
    <row r="1616" spans="2:2">
      <c r="B1616" s="14"/>
    </row>
    <row r="1617" spans="2:2">
      <c r="B1617" s="14"/>
    </row>
    <row r="1618" spans="2:2">
      <c r="B1618" s="14"/>
    </row>
    <row r="1619" spans="2:2">
      <c r="B1619" s="14"/>
    </row>
    <row r="1620" spans="2:2">
      <c r="B1620" s="14"/>
    </row>
    <row r="1621" spans="2:2">
      <c r="B1621" s="14"/>
    </row>
    <row r="1622" spans="2:2">
      <c r="B1622" s="14"/>
    </row>
    <row r="1623" spans="2:2">
      <c r="B1623" s="14"/>
    </row>
    <row r="1624" spans="2:2">
      <c r="B1624" s="14"/>
    </row>
    <row r="1625" spans="2:2">
      <c r="B1625" s="14"/>
    </row>
    <row r="1626" spans="2:2">
      <c r="B1626" s="14"/>
    </row>
    <row r="1627" spans="2:2">
      <c r="B1627" s="14"/>
    </row>
    <row r="1628" spans="2:2">
      <c r="B1628" s="14"/>
    </row>
    <row r="1629" spans="2:2">
      <c r="B1629" s="14"/>
    </row>
    <row r="1630" spans="2:2">
      <c r="B1630" s="14"/>
    </row>
    <row r="1631" spans="2:2">
      <c r="B1631" s="14"/>
    </row>
    <row r="1632" spans="2:2">
      <c r="B1632" s="14"/>
    </row>
    <row r="1633" spans="2:2">
      <c r="B1633" s="14"/>
    </row>
    <row r="1634" spans="2:2">
      <c r="B1634" s="14"/>
    </row>
    <row r="1635" spans="2:2">
      <c r="B1635" s="14"/>
    </row>
    <row r="1636" spans="2:2">
      <c r="B1636" s="14"/>
    </row>
    <row r="1637" spans="2:2">
      <c r="B1637" s="14"/>
    </row>
    <row r="1638" spans="2:2">
      <c r="B1638" s="14"/>
    </row>
    <row r="1639" spans="2:2">
      <c r="B1639" s="14"/>
    </row>
    <row r="1640" spans="2:2">
      <c r="B1640" s="14"/>
    </row>
    <row r="1641" spans="2:2">
      <c r="B1641" s="14"/>
    </row>
    <row r="1642" spans="2:2">
      <c r="B1642" s="14"/>
    </row>
    <row r="1643" spans="2:2">
      <c r="B1643" s="14"/>
    </row>
    <row r="1644" spans="2:2">
      <c r="B1644" s="14"/>
    </row>
    <row r="1645" spans="2:2">
      <c r="B1645" s="14"/>
    </row>
    <row r="1646" spans="2:2">
      <c r="B1646" s="14"/>
    </row>
    <row r="1647" spans="2:2">
      <c r="B1647" s="14"/>
    </row>
    <row r="1648" spans="2:2">
      <c r="B1648" s="14"/>
    </row>
    <row r="1649" spans="2:2">
      <c r="B1649" s="14"/>
    </row>
    <row r="1650" spans="2:2">
      <c r="B1650" s="14"/>
    </row>
    <row r="1651" spans="2:2">
      <c r="B1651" s="14"/>
    </row>
    <row r="1652" spans="2:2">
      <c r="B1652" s="14"/>
    </row>
    <row r="1653" spans="2:2">
      <c r="B1653" s="14"/>
    </row>
    <row r="1654" spans="2:2">
      <c r="B1654" s="14"/>
    </row>
    <row r="1655" spans="2:2">
      <c r="B1655" s="14"/>
    </row>
    <row r="1656" spans="2:2">
      <c r="B1656" s="14"/>
    </row>
    <row r="1657" spans="2:2">
      <c r="B1657" s="14"/>
    </row>
    <row r="1658" spans="2:2">
      <c r="B1658" s="14"/>
    </row>
    <row r="1659" spans="2:2">
      <c r="B1659" s="14"/>
    </row>
    <row r="1660" spans="2:2">
      <c r="B1660" s="14"/>
    </row>
    <row r="1661" spans="2:2">
      <c r="B1661" s="14"/>
    </row>
    <row r="1662" spans="2:2">
      <c r="B1662" s="14"/>
    </row>
    <row r="1663" spans="2:2">
      <c r="B1663" s="14"/>
    </row>
    <row r="1664" spans="2:2">
      <c r="B1664" s="14"/>
    </row>
    <row r="1665" spans="2:2">
      <c r="B1665" s="14"/>
    </row>
    <row r="1666" spans="2:2">
      <c r="B1666" s="14"/>
    </row>
    <row r="1667" spans="2:2">
      <c r="B1667" s="14"/>
    </row>
    <row r="1668" spans="2:2">
      <c r="B1668" s="14"/>
    </row>
    <row r="1669" spans="2:2">
      <c r="B1669" s="14"/>
    </row>
    <row r="1670" spans="2:2">
      <c r="B1670" s="14"/>
    </row>
    <row r="1671" spans="2:2">
      <c r="B1671" s="14"/>
    </row>
    <row r="1672" spans="2:2">
      <c r="B1672" s="14"/>
    </row>
    <row r="1673" spans="2:2">
      <c r="B1673" s="14"/>
    </row>
    <row r="1674" spans="2:2">
      <c r="B1674" s="14"/>
    </row>
    <row r="1675" spans="2:2">
      <c r="B1675" s="14"/>
    </row>
    <row r="1676" spans="2:2">
      <c r="B1676" s="14"/>
    </row>
    <row r="1677" spans="2:2">
      <c r="B1677" s="14"/>
    </row>
    <row r="1678" spans="2:2">
      <c r="B1678" s="14"/>
    </row>
    <row r="1679" spans="2:2">
      <c r="B1679" s="14"/>
    </row>
    <row r="1680" spans="2:2">
      <c r="B1680" s="14"/>
    </row>
    <row r="1681" spans="2:2">
      <c r="B1681" s="14"/>
    </row>
    <row r="1682" spans="2:2">
      <c r="B1682" s="14"/>
    </row>
    <row r="1683" spans="2:2">
      <c r="B1683" s="14"/>
    </row>
    <row r="1684" spans="2:2">
      <c r="B1684" s="14"/>
    </row>
    <row r="1685" spans="2:2">
      <c r="B1685" s="14"/>
    </row>
    <row r="1686" spans="2:2">
      <c r="B1686" s="14"/>
    </row>
    <row r="1687" spans="2:2">
      <c r="B1687" s="14"/>
    </row>
    <row r="1688" spans="2:2">
      <c r="B1688" s="14"/>
    </row>
    <row r="1689" spans="2:2">
      <c r="B1689" s="14"/>
    </row>
    <row r="1690" spans="2:2">
      <c r="B1690" s="14"/>
    </row>
    <row r="1691" spans="2:2">
      <c r="B1691" s="14"/>
    </row>
    <row r="1692" spans="2:2">
      <c r="B1692" s="14"/>
    </row>
    <row r="1693" spans="2:2">
      <c r="B1693" s="14"/>
    </row>
    <row r="1694" spans="2:2">
      <c r="B1694" s="14"/>
    </row>
    <row r="1695" spans="2:2">
      <c r="B1695" s="14"/>
    </row>
    <row r="1696" spans="2:2">
      <c r="B1696" s="14"/>
    </row>
    <row r="1697" spans="2:2">
      <c r="B1697" s="14"/>
    </row>
    <row r="1698" spans="2:2">
      <c r="B1698" s="14"/>
    </row>
    <row r="1699" spans="2:2">
      <c r="B1699" s="14"/>
    </row>
    <row r="1700" spans="2:2">
      <c r="B1700" s="14"/>
    </row>
    <row r="1701" spans="2:2">
      <c r="B1701" s="14"/>
    </row>
    <row r="1702" spans="2:2">
      <c r="B1702" s="14"/>
    </row>
    <row r="1703" spans="2:2">
      <c r="B1703" s="14"/>
    </row>
    <row r="1704" spans="2:2">
      <c r="B1704" s="14"/>
    </row>
    <row r="1705" spans="2:2">
      <c r="B1705" s="14"/>
    </row>
    <row r="1706" spans="2:2">
      <c r="B1706" s="14"/>
    </row>
    <row r="1707" spans="2:2">
      <c r="B1707" s="14"/>
    </row>
    <row r="1708" spans="2:2">
      <c r="B1708" s="14"/>
    </row>
    <row r="1709" spans="2:2">
      <c r="B1709" s="14"/>
    </row>
    <row r="1710" spans="2:2">
      <c r="B1710" s="14"/>
    </row>
    <row r="1711" spans="2:2">
      <c r="B1711" s="14"/>
    </row>
    <row r="1712" spans="2:2">
      <c r="B1712" s="14"/>
    </row>
    <row r="1713" spans="2:2">
      <c r="B1713" s="14"/>
    </row>
    <row r="1714" spans="2:2">
      <c r="B1714" s="14"/>
    </row>
    <row r="1715" spans="2:2">
      <c r="B1715" s="14"/>
    </row>
    <row r="1716" spans="2:2">
      <c r="B1716" s="14"/>
    </row>
    <row r="1717" spans="2:2">
      <c r="B1717" s="14"/>
    </row>
    <row r="1718" spans="2:2">
      <c r="B1718" s="14"/>
    </row>
    <row r="1719" spans="2:2">
      <c r="B1719" s="14"/>
    </row>
    <row r="1720" spans="2:2">
      <c r="B1720" s="14"/>
    </row>
    <row r="1721" spans="2:2">
      <c r="B1721" s="14"/>
    </row>
    <row r="1722" spans="2:2">
      <c r="B1722" s="14"/>
    </row>
    <row r="1723" spans="2:2">
      <c r="B1723" s="14"/>
    </row>
    <row r="1724" spans="2:2">
      <c r="B1724" s="14"/>
    </row>
    <row r="1725" spans="2:2">
      <c r="B1725" s="14"/>
    </row>
    <row r="1726" spans="2:2">
      <c r="B1726" s="14"/>
    </row>
    <row r="1727" spans="2:2">
      <c r="B1727" s="14"/>
    </row>
    <row r="1728" spans="2:2">
      <c r="B1728" s="14"/>
    </row>
    <row r="1729" spans="2:2">
      <c r="B1729" s="14"/>
    </row>
    <row r="1730" spans="2:2">
      <c r="B1730" s="14"/>
    </row>
    <row r="1731" spans="2:2">
      <c r="B1731" s="14"/>
    </row>
    <row r="1732" spans="2:2">
      <c r="B1732" s="14"/>
    </row>
    <row r="1733" spans="2:2">
      <c r="B1733" s="14"/>
    </row>
    <row r="1734" spans="2:2">
      <c r="B1734" s="14"/>
    </row>
    <row r="1735" spans="2:2">
      <c r="B1735" s="14"/>
    </row>
    <row r="1736" spans="2:2">
      <c r="B1736" s="14"/>
    </row>
    <row r="1737" spans="2:2">
      <c r="B1737" s="14"/>
    </row>
    <row r="1738" spans="2:2">
      <c r="B1738" s="14"/>
    </row>
    <row r="1739" spans="2:2">
      <c r="B1739" s="14"/>
    </row>
    <row r="1740" spans="2:2">
      <c r="B1740" s="14"/>
    </row>
    <row r="1741" spans="2:2">
      <c r="B1741" s="14"/>
    </row>
    <row r="1742" spans="2:2">
      <c r="B1742" s="14"/>
    </row>
    <row r="1743" spans="2:2">
      <c r="B1743" s="14"/>
    </row>
    <row r="1744" spans="2:2">
      <c r="B1744" s="14"/>
    </row>
    <row r="1745" spans="2:2">
      <c r="B1745" s="14"/>
    </row>
    <row r="1746" spans="2:2">
      <c r="B1746" s="14"/>
    </row>
    <row r="1747" spans="2:2">
      <c r="B1747" s="14"/>
    </row>
    <row r="1748" spans="2:2">
      <c r="B1748" s="14"/>
    </row>
    <row r="1749" spans="2:2">
      <c r="B1749" s="14"/>
    </row>
    <row r="1750" spans="2:2">
      <c r="B1750" s="14"/>
    </row>
    <row r="1751" spans="2:2">
      <c r="B1751" s="14"/>
    </row>
    <row r="1752" spans="2:2">
      <c r="B1752" s="14"/>
    </row>
    <row r="1753" spans="2:2">
      <c r="B1753" s="14"/>
    </row>
    <row r="1754" spans="2:2">
      <c r="B1754" s="14"/>
    </row>
    <row r="1755" spans="2:2">
      <c r="B1755" s="14"/>
    </row>
    <row r="1756" spans="2:2">
      <c r="B1756" s="14"/>
    </row>
    <row r="1757" spans="2:2">
      <c r="B1757" s="14"/>
    </row>
    <row r="1758" spans="2:2">
      <c r="B1758" s="14"/>
    </row>
    <row r="1759" spans="2:2">
      <c r="B1759" s="14"/>
    </row>
    <row r="1760" spans="2:2">
      <c r="B1760" s="14"/>
    </row>
    <row r="1761" spans="2:2">
      <c r="B1761" s="14"/>
    </row>
    <row r="1762" spans="2:2">
      <c r="B1762" s="14"/>
    </row>
    <row r="1763" spans="2:2">
      <c r="B1763" s="14"/>
    </row>
    <row r="1764" spans="2:2">
      <c r="B1764" s="14"/>
    </row>
    <row r="1765" spans="2:2">
      <c r="B1765" s="14"/>
    </row>
    <row r="1766" spans="2:2">
      <c r="B1766" s="14"/>
    </row>
    <row r="1767" spans="2:2">
      <c r="B1767" s="14"/>
    </row>
    <row r="1768" spans="2:2">
      <c r="B1768" s="14"/>
    </row>
    <row r="1769" spans="2:2">
      <c r="B1769" s="14"/>
    </row>
    <row r="1770" spans="2:2">
      <c r="B1770" s="14"/>
    </row>
    <row r="1771" spans="2:2">
      <c r="B1771" s="14"/>
    </row>
    <row r="1772" spans="2:2">
      <c r="B1772" s="14"/>
    </row>
    <row r="1773" spans="2:2">
      <c r="B1773" s="14"/>
    </row>
    <row r="1774" spans="2:2">
      <c r="B1774" s="14"/>
    </row>
    <row r="1775" spans="2:2">
      <c r="B1775" s="14"/>
    </row>
    <row r="1776" spans="2:2">
      <c r="B1776" s="14"/>
    </row>
    <row r="1777" spans="2:2">
      <c r="B1777" s="14"/>
    </row>
    <row r="1778" spans="2:2">
      <c r="B1778" s="14"/>
    </row>
    <row r="1779" spans="2:2">
      <c r="B1779" s="14"/>
    </row>
    <row r="1780" spans="2:2">
      <c r="B1780" s="14"/>
    </row>
    <row r="1781" spans="2:2">
      <c r="B1781" s="14"/>
    </row>
    <row r="1782" spans="2:2">
      <c r="B1782" s="14"/>
    </row>
    <row r="1783" spans="2:2">
      <c r="B1783" s="14"/>
    </row>
    <row r="1784" spans="2:2">
      <c r="B1784" s="14"/>
    </row>
    <row r="1785" spans="2:2">
      <c r="B1785" s="14"/>
    </row>
    <row r="1786" spans="2:2">
      <c r="B1786" s="14"/>
    </row>
    <row r="1787" spans="2:2">
      <c r="B1787" s="14"/>
    </row>
    <row r="1788" spans="2:2">
      <c r="B1788" s="14"/>
    </row>
    <row r="1789" spans="2:2">
      <c r="B1789" s="14"/>
    </row>
    <row r="1790" spans="2:2">
      <c r="B1790" s="14"/>
    </row>
    <row r="1791" spans="2:2">
      <c r="B1791" s="14"/>
    </row>
    <row r="1792" spans="2:2">
      <c r="B1792" s="14"/>
    </row>
    <row r="1793" spans="2:2">
      <c r="B1793" s="14"/>
    </row>
    <row r="1794" spans="2:2">
      <c r="B1794" s="14"/>
    </row>
    <row r="1795" spans="2:2">
      <c r="B1795" s="14"/>
    </row>
    <row r="1796" spans="2:2">
      <c r="B1796" s="14"/>
    </row>
    <row r="1797" spans="2:2">
      <c r="B1797" s="14"/>
    </row>
    <row r="1798" spans="2:2">
      <c r="B1798" s="14"/>
    </row>
    <row r="1799" spans="2:2">
      <c r="B1799" s="14"/>
    </row>
    <row r="1800" spans="2:2">
      <c r="B1800" s="14"/>
    </row>
    <row r="1801" spans="2:2">
      <c r="B1801" s="14"/>
    </row>
    <row r="1802" spans="2:2">
      <c r="B1802" s="14"/>
    </row>
    <row r="1803" spans="2:2">
      <c r="B1803" s="14"/>
    </row>
    <row r="1804" spans="2:2">
      <c r="B1804" s="14"/>
    </row>
    <row r="1805" spans="2:2">
      <c r="B1805" s="14"/>
    </row>
    <row r="1806" spans="2:2">
      <c r="B1806" s="14"/>
    </row>
    <row r="1807" spans="2:2">
      <c r="B1807" s="14"/>
    </row>
    <row r="1808" spans="2:2">
      <c r="B1808" s="14"/>
    </row>
    <row r="1809" spans="2:2">
      <c r="B1809" s="14"/>
    </row>
    <row r="1810" spans="2:2">
      <c r="B1810" s="14"/>
    </row>
    <row r="1811" spans="2:2">
      <c r="B1811" s="14"/>
    </row>
    <row r="1812" spans="2:2">
      <c r="B1812" s="14"/>
    </row>
    <row r="1813" spans="2:2">
      <c r="B1813" s="14"/>
    </row>
    <row r="1814" spans="2:2">
      <c r="B1814" s="14"/>
    </row>
    <row r="1815" spans="2:2">
      <c r="B1815" s="14"/>
    </row>
    <row r="1816" spans="2:2">
      <c r="B1816" s="14"/>
    </row>
    <row r="1817" spans="2:2">
      <c r="B1817" s="14"/>
    </row>
    <row r="1818" spans="2:2">
      <c r="B1818" s="14"/>
    </row>
    <row r="1819" spans="2:2">
      <c r="B1819" s="14"/>
    </row>
    <row r="1820" spans="2:2">
      <c r="B1820" s="14"/>
    </row>
    <row r="1821" spans="2:2">
      <c r="B1821" s="14"/>
    </row>
    <row r="1822" spans="2:2">
      <c r="B1822" s="14"/>
    </row>
    <row r="1823" spans="2:2">
      <c r="B1823" s="14"/>
    </row>
    <row r="1824" spans="2:2">
      <c r="B1824" s="14"/>
    </row>
    <row r="1825" spans="2:2">
      <c r="B1825" s="14"/>
    </row>
    <row r="1826" spans="2:2">
      <c r="B1826" s="14"/>
    </row>
    <row r="1827" spans="2:2">
      <c r="B1827" s="14"/>
    </row>
    <row r="1828" spans="2:2">
      <c r="B1828" s="14"/>
    </row>
    <row r="1829" spans="2:2">
      <c r="B1829" s="14"/>
    </row>
    <row r="1830" spans="2:2">
      <c r="B1830" s="14"/>
    </row>
    <row r="1831" spans="2:2">
      <c r="B1831" s="14"/>
    </row>
    <row r="1832" spans="2:2">
      <c r="B1832" s="14"/>
    </row>
    <row r="1833" spans="2:2">
      <c r="B1833" s="14"/>
    </row>
    <row r="1834" spans="2:2">
      <c r="B1834" s="14"/>
    </row>
    <row r="1835" spans="2:2">
      <c r="B1835" s="14"/>
    </row>
    <row r="1836" spans="2:2">
      <c r="B1836" s="14"/>
    </row>
    <row r="1837" spans="2:2">
      <c r="B1837" s="14"/>
    </row>
    <row r="1838" spans="2:2">
      <c r="B1838" s="14"/>
    </row>
    <row r="1839" spans="2:2">
      <c r="B1839" s="14"/>
    </row>
    <row r="1840" spans="2:2">
      <c r="B1840" s="14"/>
    </row>
    <row r="1841" spans="2:2">
      <c r="B1841" s="14"/>
    </row>
    <row r="1842" spans="2:2">
      <c r="B1842" s="14"/>
    </row>
    <row r="1843" spans="2:2">
      <c r="B1843" s="14"/>
    </row>
    <row r="1844" spans="2:2">
      <c r="B1844" s="14"/>
    </row>
    <row r="1845" spans="2:2">
      <c r="B1845" s="14"/>
    </row>
    <row r="1846" spans="2:2">
      <c r="B1846" s="14"/>
    </row>
    <row r="1847" spans="2:2">
      <c r="B1847" s="14"/>
    </row>
    <row r="1848" spans="2:2">
      <c r="B1848" s="14"/>
    </row>
    <row r="1849" spans="2:2">
      <c r="B1849" s="14"/>
    </row>
    <row r="1850" spans="2:2">
      <c r="B1850" s="14"/>
    </row>
    <row r="1851" spans="2:2">
      <c r="B1851" s="14"/>
    </row>
    <row r="1852" spans="2:2">
      <c r="B1852" s="14"/>
    </row>
    <row r="1853" spans="2:2">
      <c r="B1853" s="14"/>
    </row>
    <row r="1854" spans="2:2">
      <c r="B1854" s="14"/>
    </row>
    <row r="1855" spans="2:2">
      <c r="B1855" s="14"/>
    </row>
    <row r="1856" spans="2:2">
      <c r="B1856" s="14"/>
    </row>
    <row r="1857" spans="2:2">
      <c r="B1857" s="14"/>
    </row>
    <row r="1858" spans="2:2">
      <c r="B1858" s="14"/>
    </row>
    <row r="1859" spans="2:2">
      <c r="B1859" s="14"/>
    </row>
    <row r="1860" spans="2:2">
      <c r="B1860" s="14"/>
    </row>
    <row r="1861" spans="2:2">
      <c r="B1861" s="14"/>
    </row>
    <row r="1862" spans="2:2">
      <c r="B1862" s="14"/>
    </row>
    <row r="1863" spans="2:2">
      <c r="B1863" s="14"/>
    </row>
    <row r="1864" spans="2:2">
      <c r="B1864" s="14"/>
    </row>
    <row r="1865" spans="2:2">
      <c r="B1865" s="14"/>
    </row>
    <row r="1866" spans="2:2">
      <c r="B1866" s="14"/>
    </row>
    <row r="1867" spans="2:2">
      <c r="B1867" s="14"/>
    </row>
    <row r="1868" spans="2:2">
      <c r="B1868" s="14"/>
    </row>
    <row r="1869" spans="2:2">
      <c r="B1869" s="14"/>
    </row>
    <row r="1870" spans="2:2">
      <c r="B1870" s="14"/>
    </row>
    <row r="1871" spans="2:2">
      <c r="B1871" s="14"/>
    </row>
    <row r="1872" spans="2:2">
      <c r="B1872" s="14"/>
    </row>
    <row r="1873" spans="2:2">
      <c r="B1873" s="14"/>
    </row>
    <row r="1874" spans="2:2">
      <c r="B1874" s="14"/>
    </row>
    <row r="1875" spans="2:2">
      <c r="B1875" s="14"/>
    </row>
    <row r="1876" spans="2:2">
      <c r="B1876" s="14"/>
    </row>
    <row r="1877" spans="2:2">
      <c r="B1877" s="14"/>
    </row>
    <row r="1878" spans="2:2">
      <c r="B1878" s="14"/>
    </row>
    <row r="1879" spans="2:2">
      <c r="B1879" s="14"/>
    </row>
    <row r="1880" spans="2:2">
      <c r="B1880" s="14"/>
    </row>
    <row r="1881" spans="2:2">
      <c r="B1881" s="14"/>
    </row>
    <row r="1882" spans="2:2">
      <c r="B1882" s="14"/>
    </row>
    <row r="1883" spans="2:2">
      <c r="B1883" s="14"/>
    </row>
    <row r="1884" spans="2:2">
      <c r="B1884" s="14"/>
    </row>
    <row r="1885" spans="2:2">
      <c r="B1885" s="14"/>
    </row>
    <row r="1886" spans="2:2">
      <c r="B1886" s="14"/>
    </row>
    <row r="1887" spans="2:2">
      <c r="B1887" s="14"/>
    </row>
    <row r="1888" spans="2:2">
      <c r="B1888" s="14"/>
    </row>
    <row r="1889" spans="2:2">
      <c r="B1889" s="14"/>
    </row>
    <row r="1890" spans="2:2">
      <c r="B1890" s="14"/>
    </row>
    <row r="1891" spans="2:2">
      <c r="B1891" s="14"/>
    </row>
    <row r="1892" spans="2:2">
      <c r="B1892" s="14"/>
    </row>
    <row r="1893" spans="2:2">
      <c r="B1893" s="14"/>
    </row>
    <row r="1894" spans="2:2">
      <c r="B1894" s="14"/>
    </row>
    <row r="1895" spans="2:2">
      <c r="B1895" s="14"/>
    </row>
    <row r="1896" spans="2:2">
      <c r="B1896" s="14"/>
    </row>
    <row r="1897" spans="2:2">
      <c r="B1897" s="14"/>
    </row>
    <row r="1898" spans="2:2">
      <c r="B1898" s="14"/>
    </row>
    <row r="1899" spans="2:2">
      <c r="B1899" s="14"/>
    </row>
    <row r="1900" spans="2:2">
      <c r="B1900" s="14"/>
    </row>
    <row r="1901" spans="2:2">
      <c r="B1901" s="14"/>
    </row>
    <row r="1902" spans="2:2">
      <c r="B1902" s="14"/>
    </row>
    <row r="1903" spans="2:2">
      <c r="B1903" s="14"/>
    </row>
    <row r="1904" spans="2:2">
      <c r="B1904" s="14"/>
    </row>
    <row r="1905" spans="2:2">
      <c r="B1905" s="14"/>
    </row>
    <row r="1906" spans="2:2">
      <c r="B1906" s="14"/>
    </row>
    <row r="1907" spans="2:2">
      <c r="B1907" s="14"/>
    </row>
    <row r="1908" spans="2:2">
      <c r="B1908" s="14"/>
    </row>
    <row r="1909" spans="2:2">
      <c r="B1909" s="14"/>
    </row>
    <row r="1910" spans="2:2">
      <c r="B1910" s="14"/>
    </row>
    <row r="1911" spans="2:2">
      <c r="B1911" s="14"/>
    </row>
    <row r="1912" spans="2:2">
      <c r="B1912" s="14"/>
    </row>
    <row r="1913" spans="2:2">
      <c r="B1913" s="14"/>
    </row>
    <row r="1914" spans="2:2">
      <c r="B1914" s="14"/>
    </row>
    <row r="1915" spans="2:2">
      <c r="B1915" s="14"/>
    </row>
    <row r="1916" spans="2:2">
      <c r="B1916" s="14"/>
    </row>
    <row r="1917" spans="2:2">
      <c r="B1917" s="14"/>
    </row>
    <row r="1918" spans="2:2">
      <c r="B1918" s="14"/>
    </row>
    <row r="1919" spans="2:2">
      <c r="B1919" s="14"/>
    </row>
    <row r="1920" spans="2:2">
      <c r="B1920" s="14"/>
    </row>
    <row r="1921" spans="2:2">
      <c r="B1921" s="14"/>
    </row>
    <row r="1922" spans="2:2">
      <c r="B1922" s="14"/>
    </row>
    <row r="1923" spans="2:2">
      <c r="B1923" s="14"/>
    </row>
    <row r="1924" spans="2:2">
      <c r="B1924" s="14"/>
    </row>
    <row r="1925" spans="2:2">
      <c r="B1925" s="14"/>
    </row>
    <row r="1926" spans="2:2">
      <c r="B1926" s="14"/>
    </row>
    <row r="1927" spans="2:2">
      <c r="B1927" s="14"/>
    </row>
    <row r="1928" spans="2:2">
      <c r="B1928" s="14"/>
    </row>
    <row r="1929" spans="2:2">
      <c r="B1929" s="14"/>
    </row>
    <row r="1930" spans="2:2">
      <c r="B1930" s="14"/>
    </row>
    <row r="1931" spans="2:2">
      <c r="B1931" s="14"/>
    </row>
    <row r="1932" spans="2:2">
      <c r="B1932" s="14"/>
    </row>
    <row r="1933" spans="2:2">
      <c r="B1933" s="14"/>
    </row>
    <row r="1934" spans="2:2">
      <c r="B1934" s="14"/>
    </row>
    <row r="1935" spans="2:2">
      <c r="B1935" s="14"/>
    </row>
    <row r="1936" spans="2:2">
      <c r="B1936" s="14"/>
    </row>
    <row r="1937" spans="2:2">
      <c r="B1937" s="14"/>
    </row>
    <row r="1938" spans="2:2">
      <c r="B1938" s="14"/>
    </row>
    <row r="1939" spans="2:2">
      <c r="B1939" s="14"/>
    </row>
    <row r="1940" spans="2:2">
      <c r="B1940" s="14"/>
    </row>
    <row r="1941" spans="2:2">
      <c r="B1941" s="14"/>
    </row>
    <row r="1942" spans="2:2">
      <c r="B1942" s="14"/>
    </row>
    <row r="1943" spans="2:2">
      <c r="B1943" s="14"/>
    </row>
    <row r="1944" spans="2:2">
      <c r="B1944" s="14"/>
    </row>
    <row r="1945" spans="2:2">
      <c r="B1945" s="14"/>
    </row>
    <row r="1946" spans="2:2">
      <c r="B1946" s="14"/>
    </row>
    <row r="1947" spans="2:2">
      <c r="B1947" s="14"/>
    </row>
    <row r="1948" spans="2:2">
      <c r="B1948" s="14"/>
    </row>
    <row r="1949" spans="2:2">
      <c r="B1949" s="14"/>
    </row>
    <row r="1950" spans="2:2">
      <c r="B1950" s="14"/>
    </row>
    <row r="1951" spans="2:2">
      <c r="B1951" s="14"/>
    </row>
    <row r="1952" spans="2:2">
      <c r="B1952" s="14"/>
    </row>
    <row r="1953" spans="2:2">
      <c r="B1953" s="14"/>
    </row>
    <row r="1954" spans="2:2">
      <c r="B1954" s="14"/>
    </row>
    <row r="1955" spans="2:2">
      <c r="B1955" s="14"/>
    </row>
    <row r="1956" spans="2:2">
      <c r="B1956" s="14"/>
    </row>
    <row r="1957" spans="2:2">
      <c r="B1957" s="14"/>
    </row>
    <row r="1958" spans="2:2">
      <c r="B1958" s="14"/>
    </row>
    <row r="1959" spans="2:2">
      <c r="B1959" s="14"/>
    </row>
    <row r="1960" spans="2:2">
      <c r="B1960" s="14"/>
    </row>
    <row r="1961" spans="2:2">
      <c r="B1961" s="14"/>
    </row>
    <row r="1962" spans="2:2">
      <c r="B1962" s="14"/>
    </row>
    <row r="1963" spans="2:2">
      <c r="B1963" s="14"/>
    </row>
    <row r="1964" spans="2:2">
      <c r="B1964" s="14"/>
    </row>
    <row r="1965" spans="2:2">
      <c r="B1965" s="14"/>
    </row>
    <row r="1966" spans="2:2">
      <c r="B1966" s="14"/>
    </row>
    <row r="1967" spans="2:2">
      <c r="B1967" s="14"/>
    </row>
    <row r="1968" spans="2:2">
      <c r="B1968" s="14"/>
    </row>
    <row r="1969" spans="2:2">
      <c r="B1969" s="14"/>
    </row>
    <row r="1970" spans="2:2">
      <c r="B1970" s="14"/>
    </row>
    <row r="1971" spans="2:2">
      <c r="B1971" s="14"/>
    </row>
    <row r="1972" spans="2:2">
      <c r="B1972" s="14"/>
    </row>
    <row r="1973" spans="2:2">
      <c r="B1973" s="14"/>
    </row>
    <row r="1974" spans="2:2">
      <c r="B1974" s="14"/>
    </row>
    <row r="1975" spans="2:2">
      <c r="B1975" s="14"/>
    </row>
    <row r="1976" spans="2:2">
      <c r="B1976" s="14"/>
    </row>
    <row r="1977" spans="2:2">
      <c r="B1977" s="14"/>
    </row>
    <row r="1978" spans="2:2">
      <c r="B1978" s="14"/>
    </row>
    <row r="1979" spans="2:2">
      <c r="B1979" s="14"/>
    </row>
    <row r="1980" spans="2:2">
      <c r="B1980" s="14"/>
    </row>
    <row r="1981" spans="2:2">
      <c r="B1981" s="14"/>
    </row>
    <row r="1982" spans="2:2">
      <c r="B1982" s="14"/>
    </row>
    <row r="1983" spans="2:2">
      <c r="B1983" s="14"/>
    </row>
    <row r="1984" spans="2:2">
      <c r="B1984" s="14"/>
    </row>
    <row r="1985" spans="2:2">
      <c r="B1985" s="14"/>
    </row>
    <row r="1986" spans="2:2">
      <c r="B1986" s="14"/>
    </row>
    <row r="1987" spans="2:2">
      <c r="B1987" s="14"/>
    </row>
    <row r="1988" spans="2:2">
      <c r="B1988" s="14"/>
    </row>
    <row r="1989" spans="2:2">
      <c r="B1989" s="14"/>
    </row>
    <row r="1990" spans="2:2">
      <c r="B1990" s="14"/>
    </row>
    <row r="1991" spans="2:2">
      <c r="B1991" s="14"/>
    </row>
    <row r="1992" spans="2:2">
      <c r="B1992" s="14"/>
    </row>
    <row r="1993" spans="2:2">
      <c r="B1993" s="14"/>
    </row>
    <row r="1994" spans="2:2">
      <c r="B1994" s="14"/>
    </row>
    <row r="1995" spans="2:2">
      <c r="B1995" s="14"/>
    </row>
    <row r="1996" spans="2:2">
      <c r="B1996" s="14"/>
    </row>
    <row r="1997" spans="2:2">
      <c r="B1997" s="14"/>
    </row>
    <row r="1998" spans="2:2">
      <c r="B1998" s="14"/>
    </row>
    <row r="1999" spans="2:2">
      <c r="B1999" s="14"/>
    </row>
    <row r="2000" spans="2:2">
      <c r="B2000" s="14"/>
    </row>
    <row r="2001" spans="2:2">
      <c r="B2001" s="14"/>
    </row>
    <row r="2002" spans="2:2">
      <c r="B2002" s="14"/>
    </row>
    <row r="2003" spans="2:2">
      <c r="B2003" s="14"/>
    </row>
    <row r="2004" spans="2:2">
      <c r="B2004" s="14"/>
    </row>
    <row r="2005" spans="2:2">
      <c r="B2005" s="14"/>
    </row>
    <row r="2006" spans="2:2">
      <c r="B2006" s="14"/>
    </row>
    <row r="2007" spans="2:2">
      <c r="B2007" s="14"/>
    </row>
    <row r="2008" spans="2:2">
      <c r="B2008" s="14"/>
    </row>
    <row r="2009" spans="2:2">
      <c r="B2009" s="14"/>
    </row>
    <row r="2010" spans="2:2">
      <c r="B2010" s="14"/>
    </row>
    <row r="2011" spans="2:2">
      <c r="B2011" s="14"/>
    </row>
    <row r="2012" spans="2:2">
      <c r="B2012" s="14"/>
    </row>
    <row r="2013" spans="2:2">
      <c r="B2013" s="14"/>
    </row>
    <row r="2014" spans="2:2">
      <c r="B2014" s="14"/>
    </row>
    <row r="2015" spans="2:2">
      <c r="B2015" s="14"/>
    </row>
    <row r="2016" spans="2:2">
      <c r="B2016" s="14"/>
    </row>
    <row r="2017" spans="2:2">
      <c r="B2017" s="14"/>
    </row>
    <row r="2018" spans="2:2">
      <c r="B2018" s="14"/>
    </row>
    <row r="2019" spans="2:2">
      <c r="B2019" s="14"/>
    </row>
    <row r="2020" spans="2:2">
      <c r="B2020" s="14"/>
    </row>
    <row r="2021" spans="2:2">
      <c r="B2021" s="14"/>
    </row>
    <row r="2022" spans="2:2">
      <c r="B2022" s="14"/>
    </row>
    <row r="2023" spans="2:2">
      <c r="B2023" s="14"/>
    </row>
    <row r="2024" spans="2:2">
      <c r="B2024" s="14"/>
    </row>
    <row r="2025" spans="2:2">
      <c r="B2025" s="14"/>
    </row>
    <row r="2026" spans="2:2">
      <c r="B2026" s="14"/>
    </row>
    <row r="2027" spans="2:2">
      <c r="B2027" s="14"/>
    </row>
    <row r="2028" spans="2:2">
      <c r="B2028" s="14"/>
    </row>
    <row r="2029" spans="2:2">
      <c r="B2029" s="14"/>
    </row>
    <row r="2030" spans="2:2">
      <c r="B2030" s="14"/>
    </row>
    <row r="2031" spans="2:2">
      <c r="B2031" s="14"/>
    </row>
    <row r="2032" spans="2:2">
      <c r="B2032" s="14"/>
    </row>
    <row r="2033" spans="2:2">
      <c r="B2033" s="14"/>
    </row>
    <row r="2034" spans="2:2">
      <c r="B2034" s="14"/>
    </row>
    <row r="2035" spans="2:2">
      <c r="B2035" s="14"/>
    </row>
    <row r="2036" spans="2:2">
      <c r="B2036" s="14"/>
    </row>
    <row r="2037" spans="2:2">
      <c r="B2037" s="14"/>
    </row>
    <row r="2038" spans="2:2">
      <c r="B2038" s="14"/>
    </row>
    <row r="2039" spans="2:2">
      <c r="B2039" s="14"/>
    </row>
    <row r="2040" spans="2:2">
      <c r="B2040" s="14"/>
    </row>
    <row r="2041" spans="2:2">
      <c r="B2041" s="14"/>
    </row>
    <row r="2042" spans="2:2">
      <c r="B2042" s="14"/>
    </row>
    <row r="2043" spans="2:2">
      <c r="B2043" s="14"/>
    </row>
    <row r="2044" spans="2:2">
      <c r="B2044" s="14"/>
    </row>
    <row r="2045" spans="2:2">
      <c r="B2045" s="14"/>
    </row>
    <row r="2046" spans="2:2">
      <c r="B2046" s="14"/>
    </row>
    <row r="2047" spans="2:2">
      <c r="B2047" s="14"/>
    </row>
    <row r="2048" spans="2:2">
      <c r="B2048" s="14"/>
    </row>
    <row r="2049" spans="2:2">
      <c r="B2049" s="14"/>
    </row>
    <row r="2050" spans="2:2">
      <c r="B2050" s="14"/>
    </row>
    <row r="2051" spans="2:2">
      <c r="B2051" s="14"/>
    </row>
    <row r="2052" spans="2:2">
      <c r="B2052" s="14"/>
    </row>
    <row r="2053" spans="2:2">
      <c r="B2053" s="14"/>
    </row>
    <row r="2054" spans="2:2">
      <c r="B2054" s="14"/>
    </row>
    <row r="2055" spans="2:2">
      <c r="B2055" s="14"/>
    </row>
    <row r="2056" spans="2:2">
      <c r="B2056" s="14"/>
    </row>
    <row r="2057" spans="2:2">
      <c r="B2057" s="14"/>
    </row>
    <row r="2058" spans="2:2">
      <c r="B2058" s="14"/>
    </row>
    <row r="2059" spans="2:2">
      <c r="B2059" s="14"/>
    </row>
    <row r="2060" spans="2:2">
      <c r="B2060" s="14"/>
    </row>
    <row r="2061" spans="2:2">
      <c r="B2061" s="14"/>
    </row>
    <row r="2062" spans="2:2">
      <c r="B2062" s="14"/>
    </row>
    <row r="2063" spans="2:2">
      <c r="B2063" s="14"/>
    </row>
    <row r="2064" spans="2:2">
      <c r="B2064" s="14"/>
    </row>
    <row r="2065" spans="2:2">
      <c r="B2065" s="14"/>
    </row>
    <row r="2066" spans="2:2">
      <c r="B2066" s="14"/>
    </row>
    <row r="2067" spans="2:2">
      <c r="B2067" s="14"/>
    </row>
    <row r="2068" spans="2:2">
      <c r="B2068" s="14"/>
    </row>
    <row r="2069" spans="2:2">
      <c r="B2069" s="14"/>
    </row>
    <row r="2070" spans="2:2">
      <c r="B2070" s="14"/>
    </row>
    <row r="2071" spans="2:2">
      <c r="B2071" s="14"/>
    </row>
    <row r="2072" spans="2:2">
      <c r="B2072" s="14"/>
    </row>
    <row r="2073" spans="2:2">
      <c r="B2073" s="14"/>
    </row>
    <row r="2074" spans="2:2">
      <c r="B2074" s="14"/>
    </row>
    <row r="2075" spans="2:2">
      <c r="B2075" s="14"/>
    </row>
    <row r="2076" spans="2:2">
      <c r="B2076" s="14"/>
    </row>
    <row r="2077" spans="2:2">
      <c r="B2077" s="14"/>
    </row>
    <row r="2078" spans="2:2">
      <c r="B2078" s="14"/>
    </row>
    <row r="2079" spans="2:2">
      <c r="B2079" s="14"/>
    </row>
    <row r="2080" spans="2:2">
      <c r="B2080" s="14"/>
    </row>
    <row r="2081" spans="2:2">
      <c r="B2081" s="14"/>
    </row>
    <row r="2082" spans="2:2">
      <c r="B2082" s="14"/>
    </row>
    <row r="2083" spans="2:2">
      <c r="B2083" s="14"/>
    </row>
    <row r="2084" spans="2:2">
      <c r="B2084" s="14"/>
    </row>
    <row r="2085" spans="2:2">
      <c r="B2085" s="14"/>
    </row>
    <row r="2086" spans="2:2">
      <c r="B2086" s="14"/>
    </row>
    <row r="2087" spans="2:2">
      <c r="B2087" s="14"/>
    </row>
    <row r="2088" spans="2:2">
      <c r="B2088" s="14"/>
    </row>
    <row r="2089" spans="2:2">
      <c r="B2089" s="14"/>
    </row>
    <row r="2090" spans="2:2">
      <c r="B2090" s="14"/>
    </row>
    <row r="2091" spans="2:2">
      <c r="B2091" s="14"/>
    </row>
    <row r="2092" spans="2:2">
      <c r="B2092" s="14"/>
    </row>
    <row r="2093" spans="2:2">
      <c r="B2093" s="14"/>
    </row>
    <row r="2094" spans="2:2">
      <c r="B2094" s="14"/>
    </row>
    <row r="2095" spans="2:2">
      <c r="B2095" s="14"/>
    </row>
    <row r="2096" spans="2:2">
      <c r="B2096" s="14"/>
    </row>
    <row r="2097" spans="2:2">
      <c r="B2097" s="14"/>
    </row>
    <row r="2098" spans="2:2">
      <c r="B2098" s="14"/>
    </row>
    <row r="2099" spans="2:2">
      <c r="B2099" s="14"/>
    </row>
    <row r="2100" spans="2:2">
      <c r="B2100" s="14"/>
    </row>
    <row r="2101" spans="2:2">
      <c r="B2101" s="14"/>
    </row>
    <row r="2102" spans="2:2">
      <c r="B2102" s="14"/>
    </row>
    <row r="2103" spans="2:2">
      <c r="B2103" s="14"/>
    </row>
    <row r="2104" spans="2:2">
      <c r="B2104" s="14"/>
    </row>
    <row r="2105" spans="2:2">
      <c r="B2105" s="14"/>
    </row>
    <row r="2106" spans="2:2">
      <c r="B2106" s="14"/>
    </row>
    <row r="2107" spans="2:2">
      <c r="B2107" s="14"/>
    </row>
    <row r="2108" spans="2:2">
      <c r="B2108" s="14"/>
    </row>
    <row r="2109" spans="2:2">
      <c r="B2109" s="14"/>
    </row>
    <row r="2110" spans="2:2">
      <c r="B2110" s="14"/>
    </row>
    <row r="2111" spans="2:2">
      <c r="B2111" s="14"/>
    </row>
    <row r="2112" spans="2:2">
      <c r="B2112" s="14"/>
    </row>
    <row r="2113" spans="2:2">
      <c r="B2113" s="14"/>
    </row>
    <row r="2114" spans="2:2">
      <c r="B2114" s="14"/>
    </row>
    <row r="2115" spans="2:2">
      <c r="B2115" s="14"/>
    </row>
    <row r="2116" spans="2:2">
      <c r="B2116" s="14"/>
    </row>
    <row r="2117" spans="2:2">
      <c r="B2117" s="14"/>
    </row>
    <row r="2118" spans="2:2">
      <c r="B2118" s="14"/>
    </row>
    <row r="2119" spans="2:2">
      <c r="B2119" s="14"/>
    </row>
    <row r="2120" spans="2:2">
      <c r="B2120" s="14"/>
    </row>
    <row r="2121" spans="2:2">
      <c r="B2121" s="14"/>
    </row>
    <row r="2122" spans="2:2">
      <c r="B2122" s="14"/>
    </row>
    <row r="2123" spans="2:2">
      <c r="B2123" s="14"/>
    </row>
    <row r="2124" spans="2:2">
      <c r="B2124" s="14"/>
    </row>
    <row r="2125" spans="2:2">
      <c r="B2125" s="14"/>
    </row>
    <row r="2126" spans="2:2">
      <c r="B2126" s="14"/>
    </row>
    <row r="2127" spans="2:2">
      <c r="B2127" s="14"/>
    </row>
    <row r="2128" spans="2:2">
      <c r="B2128" s="14"/>
    </row>
    <row r="2129" spans="2:2">
      <c r="B2129" s="14"/>
    </row>
    <row r="2130" spans="2:2">
      <c r="B2130" s="14"/>
    </row>
    <row r="2131" spans="2:2">
      <c r="B2131" s="14"/>
    </row>
    <row r="2132" spans="2:2">
      <c r="B2132" s="14"/>
    </row>
    <row r="2133" spans="2:2">
      <c r="B2133" s="14"/>
    </row>
    <row r="2134" spans="2:2">
      <c r="B2134" s="14"/>
    </row>
    <row r="2135" spans="2:2">
      <c r="B2135" s="14"/>
    </row>
    <row r="2136" spans="2:2">
      <c r="B2136" s="14"/>
    </row>
    <row r="2137" spans="2:2">
      <c r="B2137" s="14"/>
    </row>
    <row r="2138" spans="2:2">
      <c r="B2138" s="14"/>
    </row>
    <row r="2139" spans="2:2">
      <c r="B2139" s="14"/>
    </row>
    <row r="2140" spans="2:2">
      <c r="B2140" s="14"/>
    </row>
    <row r="2141" spans="2:2">
      <c r="B2141" s="14"/>
    </row>
    <row r="2142" spans="2:2">
      <c r="B2142" s="14"/>
    </row>
    <row r="2143" spans="2:2">
      <c r="B2143" s="14"/>
    </row>
    <row r="2144" spans="2:2">
      <c r="B2144" s="14"/>
    </row>
    <row r="2145" spans="2:2">
      <c r="B2145" s="14"/>
    </row>
    <row r="2146" spans="2:2">
      <c r="B2146" s="14"/>
    </row>
    <row r="2147" spans="2:2">
      <c r="B2147" s="14"/>
    </row>
    <row r="2148" spans="2:2">
      <c r="B2148" s="14"/>
    </row>
    <row r="2149" spans="2:2">
      <c r="B2149" s="14"/>
    </row>
    <row r="2150" spans="2:2">
      <c r="B2150" s="14"/>
    </row>
    <row r="2151" spans="2:2">
      <c r="B2151" s="14"/>
    </row>
    <row r="2152" spans="2:2">
      <c r="B2152" s="14"/>
    </row>
    <row r="2153" spans="2:2">
      <c r="B2153" s="14"/>
    </row>
    <row r="2154" spans="2:2">
      <c r="B2154" s="14"/>
    </row>
    <row r="2155" spans="2:2">
      <c r="B2155" s="14"/>
    </row>
    <row r="2156" spans="2:2">
      <c r="B2156" s="14"/>
    </row>
    <row r="2157" spans="2:2">
      <c r="B2157" s="14"/>
    </row>
    <row r="2158" spans="2:2">
      <c r="B2158" s="14"/>
    </row>
    <row r="2159" spans="2:2">
      <c r="B2159" s="14"/>
    </row>
    <row r="2160" spans="2:2">
      <c r="B2160" s="14"/>
    </row>
    <row r="2161" spans="2:2">
      <c r="B2161" s="14"/>
    </row>
    <row r="2162" spans="2:2">
      <c r="B2162" s="14"/>
    </row>
    <row r="2163" spans="2:2">
      <c r="B2163" s="14"/>
    </row>
    <row r="2164" spans="2:2">
      <c r="B2164" s="14"/>
    </row>
    <row r="2165" spans="2:2">
      <c r="B2165" s="14"/>
    </row>
    <row r="2166" spans="2:2">
      <c r="B2166" s="14"/>
    </row>
    <row r="2167" spans="2:2">
      <c r="B2167" s="14"/>
    </row>
    <row r="2168" spans="2:2">
      <c r="B2168" s="14"/>
    </row>
    <row r="2169" spans="2:2">
      <c r="B2169" s="14"/>
    </row>
    <row r="2170" spans="2:2">
      <c r="B2170" s="14"/>
    </row>
    <row r="2171" spans="2:2">
      <c r="B2171" s="14"/>
    </row>
    <row r="2172" spans="2:2">
      <c r="B2172" s="14"/>
    </row>
    <row r="2173" spans="2:2">
      <c r="B2173" s="14"/>
    </row>
    <row r="2174" spans="2:2">
      <c r="B2174" s="14"/>
    </row>
    <row r="2175" spans="2:2">
      <c r="B2175" s="14"/>
    </row>
    <row r="2176" spans="2:2">
      <c r="B2176" s="14"/>
    </row>
    <row r="2177" spans="2:2">
      <c r="B2177" s="14"/>
    </row>
    <row r="2178" spans="2:2">
      <c r="B2178" s="14"/>
    </row>
    <row r="2179" spans="2:2">
      <c r="B2179" s="14"/>
    </row>
    <row r="2180" spans="2:2">
      <c r="B2180" s="14"/>
    </row>
    <row r="2181" spans="2:2">
      <c r="B2181" s="14"/>
    </row>
    <row r="2182" spans="2:2">
      <c r="B2182" s="14"/>
    </row>
    <row r="2183" spans="2:2">
      <c r="B2183" s="14"/>
    </row>
    <row r="2184" spans="2:2">
      <c r="B2184" s="14"/>
    </row>
    <row r="2185" spans="2:2">
      <c r="B2185" s="14"/>
    </row>
    <row r="2186" spans="2:2">
      <c r="B2186" s="14"/>
    </row>
    <row r="2187" spans="2:2">
      <c r="B2187" s="14"/>
    </row>
    <row r="2188" spans="2:2">
      <c r="B2188" s="14"/>
    </row>
    <row r="2189" spans="2:2">
      <c r="B2189" s="14"/>
    </row>
    <row r="2190" spans="2:2">
      <c r="B2190" s="14"/>
    </row>
    <row r="2191" spans="2:2">
      <c r="B2191" s="14"/>
    </row>
    <row r="2192" spans="2:2">
      <c r="B2192" s="14"/>
    </row>
    <row r="2193" spans="2:2">
      <c r="B2193" s="14"/>
    </row>
    <row r="2194" spans="2:2">
      <c r="B2194" s="14"/>
    </row>
    <row r="2195" spans="2:2">
      <c r="B2195" s="14"/>
    </row>
    <row r="2196" spans="2:2">
      <c r="B2196" s="14"/>
    </row>
    <row r="2197" spans="2:2">
      <c r="B2197" s="14"/>
    </row>
    <row r="2198" spans="2:2">
      <c r="B2198" s="14"/>
    </row>
    <row r="2199" spans="2:2">
      <c r="B2199" s="14"/>
    </row>
    <row r="2200" spans="2:2">
      <c r="B2200" s="14"/>
    </row>
    <row r="2201" spans="2:2">
      <c r="B2201" s="14"/>
    </row>
    <row r="2202" spans="2:2">
      <c r="B2202" s="14"/>
    </row>
    <row r="2203" spans="2:2">
      <c r="B2203" s="14"/>
    </row>
    <row r="2204" spans="2:2">
      <c r="B2204" s="14"/>
    </row>
    <row r="2205" spans="2:2">
      <c r="B2205" s="14"/>
    </row>
    <row r="2206" spans="2:2">
      <c r="B2206" s="14"/>
    </row>
    <row r="2207" spans="2:2">
      <c r="B2207" s="14"/>
    </row>
    <row r="2208" spans="2:2">
      <c r="B2208" s="14"/>
    </row>
    <row r="2209" spans="2:2">
      <c r="B2209" s="14"/>
    </row>
    <row r="2210" spans="2:2">
      <c r="B2210" s="14"/>
    </row>
    <row r="2211" spans="2:2">
      <c r="B2211" s="14"/>
    </row>
    <row r="2212" spans="2:2">
      <c r="B2212" s="14"/>
    </row>
    <row r="2213" spans="2:2">
      <c r="B2213" s="14"/>
    </row>
    <row r="2214" spans="2:2">
      <c r="B2214" s="14"/>
    </row>
    <row r="2215" spans="2:2">
      <c r="B2215" s="14"/>
    </row>
    <row r="2216" spans="2:2">
      <c r="B2216" s="14"/>
    </row>
    <row r="2217" spans="2:2">
      <c r="B2217" s="14"/>
    </row>
    <row r="2218" spans="2:2">
      <c r="B2218" s="14"/>
    </row>
    <row r="2219" spans="2:2">
      <c r="B2219" s="14"/>
    </row>
    <row r="2220" spans="2:2">
      <c r="B2220" s="14"/>
    </row>
    <row r="2221" spans="2:2">
      <c r="B2221" s="14"/>
    </row>
    <row r="2222" spans="2:2">
      <c r="B2222" s="14"/>
    </row>
    <row r="2223" spans="2:2">
      <c r="B2223" s="14"/>
    </row>
    <row r="2224" spans="2:2">
      <c r="B2224" s="14"/>
    </row>
    <row r="2225" spans="2:2">
      <c r="B2225" s="14"/>
    </row>
    <row r="2226" spans="2:2">
      <c r="B2226" s="14"/>
    </row>
    <row r="2227" spans="2:2">
      <c r="B2227" s="14"/>
    </row>
    <row r="2228" spans="2:2">
      <c r="B2228" s="14"/>
    </row>
    <row r="2229" spans="2:2">
      <c r="B2229" s="14"/>
    </row>
    <row r="2230" spans="2:2">
      <c r="B2230" s="14"/>
    </row>
    <row r="2231" spans="2:2">
      <c r="B2231" s="14"/>
    </row>
    <row r="2232" spans="2:2">
      <c r="B2232" s="14"/>
    </row>
    <row r="2233" spans="2:2">
      <c r="B2233" s="14"/>
    </row>
    <row r="2234" spans="2:2">
      <c r="B2234" s="14"/>
    </row>
    <row r="2235" spans="2:2">
      <c r="B2235" s="14"/>
    </row>
    <row r="2236" spans="2:2">
      <c r="B2236" s="14"/>
    </row>
    <row r="2237" spans="2:2">
      <c r="B2237" s="14"/>
    </row>
    <row r="2238" spans="2:2">
      <c r="B2238" s="14"/>
    </row>
    <row r="2239" spans="2:2">
      <c r="B2239" s="14"/>
    </row>
    <row r="2240" spans="2:2">
      <c r="B2240" s="14"/>
    </row>
    <row r="2241" spans="2:2">
      <c r="B2241" s="14"/>
    </row>
    <row r="2242" spans="2:2">
      <c r="B2242" s="14"/>
    </row>
    <row r="2243" spans="2:2">
      <c r="B2243" s="14"/>
    </row>
    <row r="2244" spans="2:2">
      <c r="B2244" s="14"/>
    </row>
    <row r="2245" spans="2:2">
      <c r="B2245" s="14"/>
    </row>
    <row r="2246" spans="2:2">
      <c r="B2246" s="14"/>
    </row>
    <row r="2247" spans="2:2">
      <c r="B2247" s="14"/>
    </row>
    <row r="2248" spans="2:2">
      <c r="B2248" s="14"/>
    </row>
    <row r="2249" spans="2:2">
      <c r="B2249" s="14"/>
    </row>
    <row r="2250" spans="2:2">
      <c r="B2250" s="14"/>
    </row>
    <row r="2251" spans="2:2">
      <c r="B2251" s="14"/>
    </row>
    <row r="2252" spans="2:2">
      <c r="B2252" s="14"/>
    </row>
    <row r="2253" spans="2:2">
      <c r="B2253" s="14"/>
    </row>
    <row r="2254" spans="2:2">
      <c r="B2254" s="14"/>
    </row>
    <row r="2255" spans="2:2">
      <c r="B2255" s="14"/>
    </row>
    <row r="2256" spans="2:2">
      <c r="B2256" s="14"/>
    </row>
    <row r="2257" spans="2:2">
      <c r="B2257" s="14"/>
    </row>
    <row r="2258" spans="2:2">
      <c r="B2258" s="14"/>
    </row>
    <row r="2259" spans="2:2">
      <c r="B2259" s="14"/>
    </row>
    <row r="2260" spans="2:2">
      <c r="B2260" s="14"/>
    </row>
    <row r="2261" spans="2:2">
      <c r="B2261" s="14"/>
    </row>
    <row r="2262" spans="2:2">
      <c r="B2262" s="14"/>
    </row>
    <row r="2263" spans="2:2">
      <c r="B2263" s="14"/>
    </row>
    <row r="2264" spans="2:2">
      <c r="B2264" s="14"/>
    </row>
    <row r="2265" spans="2:2">
      <c r="B2265" s="14"/>
    </row>
    <row r="2266" spans="2:2">
      <c r="B2266" s="14"/>
    </row>
    <row r="2267" spans="2:2">
      <c r="B2267" s="14"/>
    </row>
    <row r="2268" spans="2:2">
      <c r="B2268" s="14"/>
    </row>
    <row r="2269" spans="2:2">
      <c r="B2269" s="14"/>
    </row>
    <row r="2270" spans="2:2">
      <c r="B2270" s="14"/>
    </row>
    <row r="2271" spans="2:2">
      <c r="B2271" s="14"/>
    </row>
    <row r="2272" spans="2:2">
      <c r="B2272" s="14"/>
    </row>
    <row r="2273" spans="2:2">
      <c r="B2273" s="14"/>
    </row>
    <row r="2274" spans="2:2">
      <c r="B2274" s="14"/>
    </row>
    <row r="2275" spans="2:2">
      <c r="B2275" s="14"/>
    </row>
    <row r="2276" spans="2:2">
      <c r="B2276" s="14"/>
    </row>
    <row r="2277" spans="2:2">
      <c r="B2277" s="14"/>
    </row>
    <row r="2278" spans="2:2">
      <c r="B2278" s="14"/>
    </row>
    <row r="2279" spans="2:2">
      <c r="B2279" s="14"/>
    </row>
    <row r="2280" spans="2:2">
      <c r="B2280" s="14"/>
    </row>
    <row r="2281" spans="2:2">
      <c r="B2281" s="14"/>
    </row>
    <row r="2282" spans="2:2">
      <c r="B2282" s="14"/>
    </row>
    <row r="2283" spans="2:2">
      <c r="B2283" s="14"/>
    </row>
    <row r="2284" spans="2:2">
      <c r="B2284" s="14"/>
    </row>
    <row r="2285" spans="2:2">
      <c r="B2285" s="14"/>
    </row>
    <row r="2286" spans="2:2">
      <c r="B2286" s="14"/>
    </row>
    <row r="2287" spans="2:2">
      <c r="B2287" s="14"/>
    </row>
    <row r="2288" spans="2:2">
      <c r="B2288" s="14"/>
    </row>
    <row r="2289" spans="2:2">
      <c r="B2289" s="14"/>
    </row>
    <row r="2290" spans="2:2">
      <c r="B2290" s="14"/>
    </row>
    <row r="2291" spans="2:2">
      <c r="B2291" s="14"/>
    </row>
    <row r="2292" spans="2:2">
      <c r="B2292" s="14"/>
    </row>
    <row r="2293" spans="2:2">
      <c r="B2293" s="14"/>
    </row>
    <row r="2294" spans="2:2">
      <c r="B2294" s="14"/>
    </row>
    <row r="2295" spans="2:2">
      <c r="B2295" s="14"/>
    </row>
    <row r="2296" spans="2:2">
      <c r="B2296" s="14"/>
    </row>
    <row r="2297" spans="2:2">
      <c r="B2297" s="14"/>
    </row>
    <row r="2298" spans="2:2">
      <c r="B2298" s="14"/>
    </row>
    <row r="2299" spans="2:2">
      <c r="B2299" s="14"/>
    </row>
    <row r="2300" spans="2:2">
      <c r="B2300" s="14"/>
    </row>
    <row r="2301" spans="2:2">
      <c r="B2301" s="14"/>
    </row>
    <row r="2302" spans="2:2">
      <c r="B2302" s="14"/>
    </row>
    <row r="2303" spans="2:2">
      <c r="B2303" s="14"/>
    </row>
    <row r="2304" spans="2:2">
      <c r="B2304" s="14"/>
    </row>
    <row r="2305" spans="2:2">
      <c r="B2305" s="14"/>
    </row>
    <row r="2306" spans="2:2">
      <c r="B2306" s="14"/>
    </row>
    <row r="2307" spans="2:2">
      <c r="B2307" s="14"/>
    </row>
    <row r="2308" spans="2:2">
      <c r="B2308" s="14"/>
    </row>
    <row r="2309" spans="2:2">
      <c r="B2309" s="14"/>
    </row>
    <row r="2310" spans="2:2">
      <c r="B2310" s="14"/>
    </row>
    <row r="2311" spans="2:2">
      <c r="B2311" s="14"/>
    </row>
    <row r="2312" spans="2:2">
      <c r="B2312" s="14"/>
    </row>
    <row r="2313" spans="2:2">
      <c r="B2313" s="14"/>
    </row>
    <row r="2314" spans="2:2">
      <c r="B2314" s="14"/>
    </row>
    <row r="2315" spans="2:2">
      <c r="B2315" s="14"/>
    </row>
    <row r="2316" spans="2:2">
      <c r="B2316" s="14"/>
    </row>
    <row r="2317" spans="2:2">
      <c r="B2317" s="14"/>
    </row>
    <row r="2318" spans="2:2">
      <c r="B2318" s="14"/>
    </row>
    <row r="2319" spans="2:2">
      <c r="B2319" s="14"/>
    </row>
    <row r="2320" spans="2:2">
      <c r="B2320" s="14"/>
    </row>
    <row r="2321" spans="2:2">
      <c r="B2321" s="14"/>
    </row>
    <row r="2322" spans="2:2">
      <c r="B2322" s="14"/>
    </row>
    <row r="2323" spans="2:2">
      <c r="B2323" s="14"/>
    </row>
    <row r="2324" spans="2:2">
      <c r="B2324" s="14"/>
    </row>
    <row r="2325" spans="2:2">
      <c r="B2325" s="14"/>
    </row>
    <row r="2326" spans="2:2">
      <c r="B2326" s="14"/>
    </row>
    <row r="2327" spans="2:2">
      <c r="B2327" s="14"/>
    </row>
    <row r="2328" spans="2:2">
      <c r="B2328" s="14"/>
    </row>
    <row r="2329" spans="2:2">
      <c r="B2329" s="14"/>
    </row>
    <row r="2330" spans="2:2">
      <c r="B2330" s="14"/>
    </row>
    <row r="2331" spans="2:2">
      <c r="B2331" s="14"/>
    </row>
    <row r="2332" spans="2:2">
      <c r="B2332" s="14"/>
    </row>
    <row r="2333" spans="2:2">
      <c r="B2333" s="14"/>
    </row>
    <row r="2334" spans="2:2">
      <c r="B2334" s="14"/>
    </row>
    <row r="2335" spans="2:2">
      <c r="B2335" s="14"/>
    </row>
    <row r="2336" spans="2:2">
      <c r="B2336" s="14"/>
    </row>
    <row r="2337" spans="2:2">
      <c r="B2337" s="14"/>
    </row>
    <row r="2338" spans="2:2">
      <c r="B2338" s="14"/>
    </row>
    <row r="2339" spans="2:2">
      <c r="B2339" s="14"/>
    </row>
    <row r="2340" spans="2:2">
      <c r="B2340" s="14"/>
    </row>
    <row r="2341" spans="2:2">
      <c r="B2341" s="14"/>
    </row>
    <row r="2342" spans="2:2">
      <c r="B2342" s="14"/>
    </row>
    <row r="2343" spans="2:2">
      <c r="B2343" s="14"/>
    </row>
    <row r="2344" spans="2:2">
      <c r="B2344" s="14"/>
    </row>
    <row r="2345" spans="2:2">
      <c r="B2345" s="14"/>
    </row>
    <row r="2346" spans="2:2">
      <c r="B2346" s="14"/>
    </row>
    <row r="2347" spans="2:2">
      <c r="B2347" s="14"/>
    </row>
    <row r="2348" spans="2:2">
      <c r="B2348" s="14"/>
    </row>
    <row r="2349" spans="2:2">
      <c r="B2349" s="14"/>
    </row>
    <row r="2350" spans="2:2">
      <c r="B2350" s="14"/>
    </row>
    <row r="2351" spans="2:2">
      <c r="B2351" s="14"/>
    </row>
    <row r="2352" spans="2:2">
      <c r="B2352" s="14"/>
    </row>
    <row r="2353" spans="2:2">
      <c r="B2353" s="14"/>
    </row>
    <row r="2354" spans="2:2">
      <c r="B2354" s="14"/>
    </row>
    <row r="2355" spans="2:2">
      <c r="B2355" s="14"/>
    </row>
    <row r="2356" spans="2:2">
      <c r="B2356" s="14"/>
    </row>
    <row r="2357" spans="2:2">
      <c r="B2357" s="14"/>
    </row>
    <row r="2358" spans="2:2">
      <c r="B2358" s="14"/>
    </row>
    <row r="2359" spans="2:2">
      <c r="B2359" s="14"/>
    </row>
    <row r="2360" spans="2:2">
      <c r="B2360" s="14"/>
    </row>
    <row r="2361" spans="2:2">
      <c r="B2361" s="14"/>
    </row>
    <row r="2362" spans="2:2">
      <c r="B2362" s="14"/>
    </row>
    <row r="2363" spans="2:2">
      <c r="B2363" s="14"/>
    </row>
    <row r="2364" spans="2:2">
      <c r="B2364" s="14"/>
    </row>
    <row r="2365" spans="2:2">
      <c r="B2365" s="14"/>
    </row>
    <row r="2366" spans="2:2">
      <c r="B2366" s="14"/>
    </row>
    <row r="2367" spans="2:2">
      <c r="B2367" s="14"/>
    </row>
    <row r="2368" spans="2:2">
      <c r="B2368" s="14"/>
    </row>
    <row r="2369" spans="2:2">
      <c r="B2369" s="14"/>
    </row>
    <row r="2370" spans="2:2">
      <c r="B2370" s="14"/>
    </row>
    <row r="2371" spans="2:2">
      <c r="B2371" s="14"/>
    </row>
    <row r="2372" spans="2:2">
      <c r="B2372" s="14"/>
    </row>
    <row r="2373" spans="2:2">
      <c r="B2373" s="14"/>
    </row>
    <row r="2374" spans="2:2">
      <c r="B2374" s="14"/>
    </row>
    <row r="2375" spans="2:2">
      <c r="B2375" s="14"/>
    </row>
    <row r="2376" spans="2:2">
      <c r="B2376" s="14"/>
    </row>
    <row r="2377" spans="2:2">
      <c r="B2377" s="14"/>
    </row>
    <row r="2378" spans="2:2">
      <c r="B2378" s="14"/>
    </row>
    <row r="2379" spans="2:2">
      <c r="B2379" s="14"/>
    </row>
    <row r="2380" spans="2:2">
      <c r="B2380" s="14"/>
    </row>
    <row r="2381" spans="2:2">
      <c r="B2381" s="14"/>
    </row>
    <row r="2382" spans="2:2">
      <c r="B2382" s="14"/>
    </row>
    <row r="2383" spans="2:2">
      <c r="B2383" s="14"/>
    </row>
    <row r="2384" spans="2:2">
      <c r="B2384" s="14"/>
    </row>
    <row r="2385" spans="2:2">
      <c r="B2385" s="14"/>
    </row>
    <row r="2386" spans="2:2">
      <c r="B2386" s="14"/>
    </row>
    <row r="2387" spans="2:2">
      <c r="B2387" s="14"/>
    </row>
    <row r="2388" spans="2:2">
      <c r="B2388" s="14"/>
    </row>
    <row r="2389" spans="2:2">
      <c r="B2389" s="14"/>
    </row>
    <row r="2390" spans="2:2">
      <c r="B2390" s="14"/>
    </row>
    <row r="2391" spans="2:2">
      <c r="B2391" s="14"/>
    </row>
    <row r="2392" spans="2:2">
      <c r="B2392" s="14"/>
    </row>
    <row r="2393" spans="2:2">
      <c r="B2393" s="14"/>
    </row>
    <row r="2394" spans="2:2">
      <c r="B2394" s="14"/>
    </row>
    <row r="2395" spans="2:2">
      <c r="B2395" s="14"/>
    </row>
    <row r="2396" spans="2:2">
      <c r="B2396" s="14"/>
    </row>
    <row r="2397" spans="2:2">
      <c r="B2397" s="14"/>
    </row>
    <row r="2398" spans="2:2">
      <c r="B2398" s="14"/>
    </row>
    <row r="2399" spans="2:2">
      <c r="B2399" s="14"/>
    </row>
    <row r="2400" spans="2:2">
      <c r="B2400" s="14"/>
    </row>
    <row r="2401" spans="2:2">
      <c r="B2401" s="14"/>
    </row>
    <row r="2402" spans="2:2">
      <c r="B2402" s="14"/>
    </row>
    <row r="2403" spans="2:2">
      <c r="B2403" s="14"/>
    </row>
    <row r="2404" spans="2:2">
      <c r="B2404" s="14"/>
    </row>
    <row r="2405" spans="2:2">
      <c r="B2405" s="14"/>
    </row>
    <row r="2406" spans="2:2">
      <c r="B2406" s="14"/>
    </row>
    <row r="2407" spans="2:2">
      <c r="B2407" s="14"/>
    </row>
    <row r="2408" spans="2:2">
      <c r="B2408" s="14"/>
    </row>
    <row r="2409" spans="2:2">
      <c r="B2409" s="14"/>
    </row>
    <row r="2410" spans="2:2">
      <c r="B2410" s="14"/>
    </row>
    <row r="2411" spans="2:2">
      <c r="B2411" s="14"/>
    </row>
    <row r="2412" spans="2:2">
      <c r="B2412" s="14"/>
    </row>
    <row r="2413" spans="2:2">
      <c r="B2413" s="14"/>
    </row>
    <row r="2414" spans="2:2">
      <c r="B2414" s="14"/>
    </row>
    <row r="2415" spans="2:2">
      <c r="B2415" s="14"/>
    </row>
    <row r="2416" spans="2:2">
      <c r="B2416" s="14"/>
    </row>
    <row r="2417" spans="2:2">
      <c r="B2417" s="14"/>
    </row>
    <row r="2418" spans="2:2">
      <c r="B2418" s="14"/>
    </row>
    <row r="2419" spans="2:2">
      <c r="B2419" s="14"/>
    </row>
    <row r="2420" spans="2:2">
      <c r="B2420" s="14"/>
    </row>
    <row r="2421" spans="2:2">
      <c r="B2421" s="14"/>
    </row>
    <row r="2422" spans="2:2">
      <c r="B2422" s="14"/>
    </row>
    <row r="2423" spans="2:2">
      <c r="B2423" s="14"/>
    </row>
    <row r="2424" spans="2:2">
      <c r="B2424" s="14"/>
    </row>
    <row r="2425" spans="2:2">
      <c r="B2425" s="14"/>
    </row>
    <row r="2426" spans="2:2">
      <c r="B2426" s="14"/>
    </row>
    <row r="2427" spans="2:2">
      <c r="B2427" s="14"/>
    </row>
    <row r="2428" spans="2:2">
      <c r="B2428" s="14"/>
    </row>
    <row r="2429" spans="2:2">
      <c r="B2429" s="14"/>
    </row>
    <row r="2430" spans="2:2">
      <c r="B2430" s="14"/>
    </row>
    <row r="2431" spans="2:2">
      <c r="B2431" s="14"/>
    </row>
    <row r="2432" spans="2:2">
      <c r="B2432" s="14"/>
    </row>
    <row r="2433" spans="2:2">
      <c r="B2433" s="14"/>
    </row>
    <row r="2434" spans="2:2">
      <c r="B2434" s="14"/>
    </row>
    <row r="2435" spans="2:2">
      <c r="B2435" s="14"/>
    </row>
    <row r="2436" spans="2:2">
      <c r="B2436" s="14"/>
    </row>
    <row r="2437" spans="2:2">
      <c r="B2437" s="14"/>
    </row>
    <row r="2438" spans="2:2">
      <c r="B2438" s="14"/>
    </row>
    <row r="2439" spans="2:2">
      <c r="B2439" s="14"/>
    </row>
    <row r="2440" spans="2:2">
      <c r="B2440" s="14"/>
    </row>
    <row r="2441" spans="2:2">
      <c r="B2441" s="14"/>
    </row>
    <row r="2442" spans="2:2">
      <c r="B2442" s="14"/>
    </row>
    <row r="2443" spans="2:2">
      <c r="B2443" s="14"/>
    </row>
    <row r="2444" spans="2:2">
      <c r="B2444" s="14"/>
    </row>
    <row r="2445" spans="2:2">
      <c r="B2445" s="14"/>
    </row>
    <row r="2446" spans="2:2">
      <c r="B2446" s="14"/>
    </row>
    <row r="2447" spans="2:2">
      <c r="B2447" s="14"/>
    </row>
    <row r="2448" spans="2:2">
      <c r="B2448" s="14"/>
    </row>
    <row r="2449" spans="2:2">
      <c r="B2449" s="14"/>
    </row>
    <row r="2450" spans="2:2">
      <c r="B2450" s="14"/>
    </row>
    <row r="2451" spans="2:2">
      <c r="B2451" s="14"/>
    </row>
    <row r="2452" spans="2:2">
      <c r="B2452" s="14"/>
    </row>
    <row r="2453" spans="2:2">
      <c r="B2453" s="14"/>
    </row>
    <row r="2454" spans="2:2">
      <c r="B2454" s="14"/>
    </row>
    <row r="2455" spans="2:2">
      <c r="B2455" s="14"/>
    </row>
    <row r="2456" spans="2:2">
      <c r="B2456" s="14"/>
    </row>
    <row r="2457" spans="2:2">
      <c r="B2457" s="14"/>
    </row>
    <row r="2458" spans="2:2">
      <c r="B2458" s="14"/>
    </row>
    <row r="2459" spans="2:2">
      <c r="B2459" s="14"/>
    </row>
    <row r="2460" spans="2:2">
      <c r="B2460" s="14"/>
    </row>
    <row r="2461" spans="2:2">
      <c r="B2461" s="14"/>
    </row>
    <row r="2462" spans="2:2">
      <c r="B2462" s="14"/>
    </row>
    <row r="2463" spans="2:2">
      <c r="B2463" s="14"/>
    </row>
    <row r="2464" spans="2:2">
      <c r="B2464" s="14"/>
    </row>
    <row r="2465" spans="2:2">
      <c r="B2465" s="14"/>
    </row>
    <row r="2466" spans="2:2">
      <c r="B2466" s="14"/>
    </row>
    <row r="2467" spans="2:2">
      <c r="B2467" s="14"/>
    </row>
    <row r="2468" spans="2:2">
      <c r="B2468" s="14"/>
    </row>
    <row r="2469" spans="2:2">
      <c r="B2469" s="14"/>
    </row>
    <row r="2470" spans="2:2">
      <c r="B2470" s="14"/>
    </row>
    <row r="2471" spans="2:2">
      <c r="B2471" s="14"/>
    </row>
    <row r="2472" spans="2:2">
      <c r="B2472" s="14"/>
    </row>
    <row r="2473" spans="2:2">
      <c r="B2473" s="14"/>
    </row>
    <row r="2474" spans="2:2">
      <c r="B2474" s="14"/>
    </row>
    <row r="2475" spans="2:2">
      <c r="B2475" s="14"/>
    </row>
    <row r="2476" spans="2:2">
      <c r="B2476" s="14"/>
    </row>
    <row r="2477" spans="2:2">
      <c r="B2477" s="14"/>
    </row>
    <row r="2478" spans="2:2">
      <c r="B2478" s="14"/>
    </row>
    <row r="2479" spans="2:2">
      <c r="B2479" s="14"/>
    </row>
    <row r="2480" spans="2:2">
      <c r="B2480" s="14"/>
    </row>
    <row r="2481" spans="2:2">
      <c r="B2481" s="14"/>
    </row>
    <row r="2482" spans="2:2">
      <c r="B2482" s="14"/>
    </row>
    <row r="2483" spans="2:2">
      <c r="B2483" s="14"/>
    </row>
    <row r="2484" spans="2:2">
      <c r="B2484" s="14"/>
    </row>
    <row r="2485" spans="2:2">
      <c r="B2485" s="14"/>
    </row>
    <row r="2486" spans="2:2">
      <c r="B2486" s="14"/>
    </row>
    <row r="2487" spans="2:2">
      <c r="B2487" s="14"/>
    </row>
    <row r="2488" spans="2:2">
      <c r="B2488" s="14"/>
    </row>
    <row r="2489" spans="2:2">
      <c r="B2489" s="14"/>
    </row>
    <row r="2490" spans="2:2">
      <c r="B2490" s="14"/>
    </row>
    <row r="2491" spans="2:2">
      <c r="B2491" s="14"/>
    </row>
    <row r="2492" spans="2:2">
      <c r="B2492" s="14"/>
    </row>
    <row r="2493" spans="2:2">
      <c r="B2493" s="14"/>
    </row>
    <row r="2494" spans="2:2">
      <c r="B2494" s="14"/>
    </row>
    <row r="2495" spans="2:2">
      <c r="B2495" s="14"/>
    </row>
    <row r="2496" spans="2:2">
      <c r="B2496" s="14"/>
    </row>
    <row r="2497" spans="2:2">
      <c r="B2497" s="14"/>
    </row>
    <row r="2498" spans="2:2">
      <c r="B2498" s="14"/>
    </row>
    <row r="2499" spans="2:2">
      <c r="B2499" s="14"/>
    </row>
    <row r="2500" spans="2:2">
      <c r="B2500" s="14"/>
    </row>
    <row r="2501" spans="2:2">
      <c r="B2501" s="14"/>
    </row>
    <row r="2502" spans="2:2">
      <c r="B2502" s="14"/>
    </row>
    <row r="2503" spans="2:2">
      <c r="B2503" s="14"/>
    </row>
    <row r="2504" spans="2:2">
      <c r="B2504" s="14"/>
    </row>
    <row r="2505" spans="2:2">
      <c r="B2505" s="14"/>
    </row>
    <row r="2506" spans="2:2">
      <c r="B2506" s="14"/>
    </row>
    <row r="2507" spans="2:2">
      <c r="B2507" s="14"/>
    </row>
    <row r="2508" spans="2:2">
      <c r="B2508" s="14"/>
    </row>
    <row r="2509" spans="2:2">
      <c r="B2509" s="14"/>
    </row>
    <row r="2510" spans="2:2">
      <c r="B2510" s="14"/>
    </row>
    <row r="2511" spans="2:2">
      <c r="B2511" s="14"/>
    </row>
    <row r="2512" spans="2:2">
      <c r="B2512" s="14"/>
    </row>
    <row r="2513" spans="2:2">
      <c r="B2513" s="14"/>
    </row>
    <row r="2514" spans="2:2">
      <c r="B2514" s="14"/>
    </row>
    <row r="2515" spans="2:2">
      <c r="B2515" s="14"/>
    </row>
    <row r="2516" spans="2:2">
      <c r="B2516" s="14"/>
    </row>
    <row r="2517" spans="2:2">
      <c r="B2517" s="14"/>
    </row>
    <row r="2518" spans="2:2">
      <c r="B2518" s="14"/>
    </row>
    <row r="2519" spans="2:2">
      <c r="B2519" s="14"/>
    </row>
    <row r="2520" spans="2:2">
      <c r="B2520" s="14"/>
    </row>
    <row r="2521" spans="2:2">
      <c r="B2521" s="14"/>
    </row>
    <row r="2522" spans="2:2">
      <c r="B2522" s="14"/>
    </row>
    <row r="2523" spans="2:2">
      <c r="B2523" s="14"/>
    </row>
    <row r="2524" spans="2:2">
      <c r="B2524" s="14"/>
    </row>
    <row r="2525" spans="2:2">
      <c r="B2525" s="14"/>
    </row>
    <row r="2526" spans="2:2">
      <c r="B2526" s="14"/>
    </row>
    <row r="2527" spans="2:2">
      <c r="B2527" s="14"/>
    </row>
    <row r="2528" spans="2:2">
      <c r="B2528" s="14"/>
    </row>
    <row r="2529" spans="2:2">
      <c r="B2529" s="14"/>
    </row>
    <row r="2530" spans="2:2">
      <c r="B2530" s="14"/>
    </row>
    <row r="2531" spans="2:2">
      <c r="B2531" s="14"/>
    </row>
    <row r="2532" spans="2:2">
      <c r="B2532" s="14"/>
    </row>
    <row r="2533" spans="2:2">
      <c r="B2533" s="14"/>
    </row>
    <row r="2534" spans="2:2">
      <c r="B2534" s="14"/>
    </row>
    <row r="2535" spans="2:2">
      <c r="B2535" s="14"/>
    </row>
    <row r="2536" spans="2:2">
      <c r="B2536" s="14"/>
    </row>
    <row r="2537" spans="2:2">
      <c r="B2537" s="14"/>
    </row>
    <row r="2538" spans="2:2">
      <c r="B2538" s="14"/>
    </row>
    <row r="2539" spans="2:2">
      <c r="B2539" s="14"/>
    </row>
    <row r="2540" spans="2:2">
      <c r="B2540" s="14"/>
    </row>
    <row r="2541" spans="2:2">
      <c r="B2541" s="14"/>
    </row>
    <row r="2542" spans="2:2">
      <c r="B2542" s="14"/>
    </row>
    <row r="2543" spans="2:2">
      <c r="B2543" s="14"/>
    </row>
    <row r="2544" spans="2:2">
      <c r="B2544" s="14"/>
    </row>
    <row r="2545" spans="2:2">
      <c r="B2545" s="14"/>
    </row>
    <row r="2546" spans="2:2">
      <c r="B2546" s="14"/>
    </row>
    <row r="2547" spans="2:2">
      <c r="B2547" s="14"/>
    </row>
    <row r="2548" spans="2:2">
      <c r="B2548" s="14"/>
    </row>
    <row r="2549" spans="2:2">
      <c r="B2549" s="14"/>
    </row>
    <row r="2550" spans="2:2">
      <c r="B2550" s="14"/>
    </row>
    <row r="2551" spans="2:2">
      <c r="B2551" s="14"/>
    </row>
    <row r="2552" spans="2:2">
      <c r="B2552" s="14"/>
    </row>
    <row r="2553" spans="2:2">
      <c r="B2553" s="14"/>
    </row>
    <row r="2554" spans="2:2">
      <c r="B2554" s="14"/>
    </row>
    <row r="2555" spans="2:2">
      <c r="B2555" s="14"/>
    </row>
    <row r="2556" spans="2:2">
      <c r="B2556" s="14"/>
    </row>
    <row r="2557" spans="2:2">
      <c r="B2557" s="14"/>
    </row>
    <row r="2558" spans="2:2">
      <c r="B2558" s="14"/>
    </row>
    <row r="2559" spans="2:2">
      <c r="B2559" s="14"/>
    </row>
    <row r="2560" spans="2:2">
      <c r="B2560" s="14"/>
    </row>
    <row r="2561" spans="2:2">
      <c r="B2561" s="14"/>
    </row>
    <row r="2562" spans="2:2">
      <c r="B2562" s="14"/>
    </row>
    <row r="2563" spans="2:2">
      <c r="B2563" s="14"/>
    </row>
    <row r="2564" spans="2:2">
      <c r="B2564" s="14"/>
    </row>
    <row r="2565" spans="2:2">
      <c r="B2565" s="14"/>
    </row>
    <row r="2566" spans="2:2">
      <c r="B2566" s="14"/>
    </row>
    <row r="2567" spans="2:2">
      <c r="B2567" s="14"/>
    </row>
    <row r="2568" spans="2:2">
      <c r="B2568" s="14"/>
    </row>
    <row r="2569" spans="2:2">
      <c r="B2569" s="14"/>
    </row>
    <row r="2570" spans="2:2">
      <c r="B2570" s="14"/>
    </row>
    <row r="2571" spans="2:2">
      <c r="B2571" s="14"/>
    </row>
    <row r="2572" spans="2:2">
      <c r="B2572" s="14"/>
    </row>
    <row r="2573" spans="2:2">
      <c r="B2573" s="14"/>
    </row>
    <row r="2574" spans="2:2">
      <c r="B2574" s="14"/>
    </row>
    <row r="2575" spans="2:2">
      <c r="B2575" s="14"/>
    </row>
    <row r="2576" spans="2:2">
      <c r="B2576" s="14"/>
    </row>
    <row r="2577" spans="2:2">
      <c r="B2577" s="14"/>
    </row>
    <row r="2578" spans="2:2">
      <c r="B2578" s="14"/>
    </row>
    <row r="2579" spans="2:2">
      <c r="B2579" s="14"/>
    </row>
    <row r="2580" spans="2:2">
      <c r="B2580" s="14"/>
    </row>
    <row r="2581" spans="2:2">
      <c r="B2581" s="14"/>
    </row>
    <row r="2582" spans="2:2">
      <c r="B2582" s="14"/>
    </row>
    <row r="2583" spans="2:2">
      <c r="B2583" s="14"/>
    </row>
    <row r="2584" spans="2:2">
      <c r="B2584" s="14"/>
    </row>
    <row r="2585" spans="2:2">
      <c r="B2585" s="14"/>
    </row>
    <row r="2586" spans="2:2">
      <c r="B2586" s="14"/>
    </row>
    <row r="2587" spans="2:2">
      <c r="B2587" s="14"/>
    </row>
    <row r="2588" spans="2:2">
      <c r="B2588" s="14"/>
    </row>
    <row r="2589" spans="2:2">
      <c r="B2589" s="14"/>
    </row>
    <row r="2590" spans="2:2">
      <c r="B2590" s="14"/>
    </row>
    <row r="2591" spans="2:2">
      <c r="B2591" s="14"/>
    </row>
    <row r="2592" spans="2:2">
      <c r="B2592" s="14"/>
    </row>
    <row r="2593" spans="2:2">
      <c r="B2593" s="14"/>
    </row>
    <row r="2594" spans="2:2">
      <c r="B2594" s="14"/>
    </row>
    <row r="2595" spans="2:2">
      <c r="B2595" s="14"/>
    </row>
    <row r="2596" spans="2:2">
      <c r="B2596" s="14"/>
    </row>
    <row r="2597" spans="2:2">
      <c r="B2597" s="14"/>
    </row>
    <row r="2598" spans="2:2">
      <c r="B2598" s="14"/>
    </row>
    <row r="2599" spans="2:2">
      <c r="B2599" s="14"/>
    </row>
    <row r="2600" spans="2:2">
      <c r="B2600" s="14"/>
    </row>
    <row r="2601" spans="2:2">
      <c r="B2601" s="14"/>
    </row>
    <row r="2602" spans="2:2">
      <c r="B2602" s="14"/>
    </row>
    <row r="2603" spans="2:2">
      <c r="B2603" s="14"/>
    </row>
    <row r="2604" spans="2:2">
      <c r="B2604" s="14"/>
    </row>
    <row r="2605" spans="2:2">
      <c r="B2605" s="14"/>
    </row>
    <row r="2606" spans="2:2">
      <c r="B2606" s="14"/>
    </row>
    <row r="2607" spans="2:2">
      <c r="B2607" s="14"/>
    </row>
    <row r="2608" spans="2:2">
      <c r="B2608" s="14"/>
    </row>
    <row r="2609" spans="2:2">
      <c r="B2609" s="14"/>
    </row>
    <row r="2610" spans="2:2">
      <c r="B2610" s="14"/>
    </row>
    <row r="2611" spans="2:2">
      <c r="B2611" s="14"/>
    </row>
    <row r="2612" spans="2:2">
      <c r="B2612" s="14"/>
    </row>
    <row r="2613" spans="2:2">
      <c r="B2613" s="14"/>
    </row>
    <row r="2614" spans="2:2">
      <c r="B2614" s="14"/>
    </row>
    <row r="2615" spans="2:2">
      <c r="B2615" s="14"/>
    </row>
    <row r="2616" spans="2:2">
      <c r="B2616" s="14"/>
    </row>
    <row r="2617" spans="2:2">
      <c r="B2617" s="14"/>
    </row>
    <row r="2618" spans="2:2">
      <c r="B2618" s="14"/>
    </row>
    <row r="2619" spans="2:2">
      <c r="B2619" s="14"/>
    </row>
    <row r="2620" spans="2:2">
      <c r="B2620" s="14"/>
    </row>
    <row r="2621" spans="2:2">
      <c r="B2621" s="14"/>
    </row>
    <row r="2622" spans="2:2">
      <c r="B2622" s="14"/>
    </row>
    <row r="2623" spans="2:2">
      <c r="B2623" s="14"/>
    </row>
    <row r="2624" spans="2:2">
      <c r="B2624" s="14"/>
    </row>
    <row r="2625" spans="2:2">
      <c r="B2625" s="14"/>
    </row>
    <row r="2626" spans="2:2">
      <c r="B2626" s="14"/>
    </row>
    <row r="2627" spans="2:2">
      <c r="B2627" s="14"/>
    </row>
    <row r="2628" spans="2:2">
      <c r="B2628" s="14"/>
    </row>
    <row r="2629" spans="2:2">
      <c r="B2629" s="14"/>
    </row>
    <row r="2630" spans="2:2">
      <c r="B2630" s="14"/>
    </row>
    <row r="2631" spans="2:2">
      <c r="B2631" s="14"/>
    </row>
    <row r="2632" spans="2:2">
      <c r="B2632" s="14"/>
    </row>
    <row r="2633" spans="2:2">
      <c r="B2633" s="14"/>
    </row>
    <row r="2634" spans="2:2">
      <c r="B2634" s="14"/>
    </row>
    <row r="2635" spans="2:2">
      <c r="B2635" s="14"/>
    </row>
    <row r="2636" spans="2:2">
      <c r="B2636" s="14"/>
    </row>
    <row r="2637" spans="2:2">
      <c r="B2637" s="14"/>
    </row>
    <row r="2638" spans="2:2">
      <c r="B2638" s="14"/>
    </row>
    <row r="2639" spans="2:2">
      <c r="B2639" s="14"/>
    </row>
    <row r="2640" spans="2:2">
      <c r="B2640" s="14"/>
    </row>
    <row r="2641" spans="2:2">
      <c r="B2641" s="14"/>
    </row>
    <row r="2642" spans="2:2">
      <c r="B2642" s="14"/>
    </row>
    <row r="2643" spans="2:2">
      <c r="B2643" s="14"/>
    </row>
    <row r="2644" spans="2:2">
      <c r="B2644" s="14"/>
    </row>
    <row r="2645" spans="2:2">
      <c r="B2645" s="14"/>
    </row>
    <row r="2646" spans="2:2">
      <c r="B2646" s="14"/>
    </row>
    <row r="2647" spans="2:2">
      <c r="B2647" s="14"/>
    </row>
    <row r="2648" spans="2:2">
      <c r="B2648" s="14"/>
    </row>
    <row r="2649" spans="2:2">
      <c r="B2649" s="14"/>
    </row>
    <row r="2650" spans="2:2">
      <c r="B2650" s="14"/>
    </row>
    <row r="2651" spans="2:2">
      <c r="B2651" s="14"/>
    </row>
    <row r="2652" spans="2:2">
      <c r="B2652" s="14"/>
    </row>
    <row r="2653" spans="2:2">
      <c r="B2653" s="14"/>
    </row>
    <row r="2654" spans="2:2">
      <c r="B2654" s="14"/>
    </row>
    <row r="2655" spans="2:2">
      <c r="B2655" s="14"/>
    </row>
    <row r="2656" spans="2:2">
      <c r="B2656" s="14"/>
    </row>
    <row r="2657" spans="2:2">
      <c r="B2657" s="14"/>
    </row>
    <row r="2658" spans="2:2">
      <c r="B2658" s="14"/>
    </row>
    <row r="2659" spans="2:2">
      <c r="B2659" s="14"/>
    </row>
    <row r="2660" spans="2:2">
      <c r="B2660" s="14"/>
    </row>
    <row r="2661" spans="2:2">
      <c r="B2661" s="14"/>
    </row>
    <row r="2662" spans="2:2">
      <c r="B2662" s="14"/>
    </row>
    <row r="2663" spans="2:2">
      <c r="B2663" s="14"/>
    </row>
    <row r="2664" spans="2:2">
      <c r="B2664" s="14"/>
    </row>
    <row r="2665" spans="2:2">
      <c r="B2665" s="14"/>
    </row>
    <row r="2666" spans="2:2">
      <c r="B2666" s="14"/>
    </row>
    <row r="2667" spans="2:2">
      <c r="B2667" s="14"/>
    </row>
    <row r="2668" spans="2:2">
      <c r="B2668" s="14"/>
    </row>
    <row r="2669" spans="2:2">
      <c r="B2669" s="14"/>
    </row>
    <row r="2670" spans="2:2">
      <c r="B2670" s="14"/>
    </row>
    <row r="2671" spans="2:2">
      <c r="B2671" s="14"/>
    </row>
    <row r="2672" spans="2:2">
      <c r="B2672" s="14"/>
    </row>
    <row r="2673" spans="2:2">
      <c r="B2673" s="14"/>
    </row>
    <row r="2674" spans="2:2">
      <c r="B2674" s="14"/>
    </row>
    <row r="2675" spans="2:2">
      <c r="B2675" s="14"/>
    </row>
    <row r="2676" spans="2:2">
      <c r="B2676" s="14"/>
    </row>
    <row r="2677" spans="2:2">
      <c r="B2677" s="14"/>
    </row>
    <row r="2678" spans="2:2">
      <c r="B2678" s="14"/>
    </row>
    <row r="2679" spans="2:2">
      <c r="B2679" s="14"/>
    </row>
    <row r="2680" spans="2:2">
      <c r="B2680" s="14"/>
    </row>
    <row r="2681" spans="2:2">
      <c r="B2681" s="14"/>
    </row>
    <row r="2682" spans="2:2">
      <c r="B2682" s="14"/>
    </row>
    <row r="2683" spans="2:2">
      <c r="B2683" s="14"/>
    </row>
    <row r="2684" spans="2:2">
      <c r="B2684" s="14"/>
    </row>
    <row r="2685" spans="2:2">
      <c r="B2685" s="14"/>
    </row>
    <row r="2686" spans="2:2">
      <c r="B2686" s="14"/>
    </row>
    <row r="2687" spans="2:2">
      <c r="B2687" s="14"/>
    </row>
    <row r="2688" spans="2:2">
      <c r="B2688" s="14"/>
    </row>
    <row r="2689" spans="2:2">
      <c r="B2689" s="14"/>
    </row>
    <row r="2690" spans="2:2">
      <c r="B2690" s="14"/>
    </row>
    <row r="2691" spans="2:2">
      <c r="B2691" s="14"/>
    </row>
    <row r="2692" spans="2:2">
      <c r="B2692" s="14"/>
    </row>
    <row r="2693" spans="2:2">
      <c r="B2693" s="14"/>
    </row>
    <row r="2694" spans="2:2">
      <c r="B2694" s="14"/>
    </row>
    <row r="2695" spans="2:2">
      <c r="B2695" s="14"/>
    </row>
    <row r="2696" spans="2:2">
      <c r="B2696" s="14"/>
    </row>
    <row r="2697" spans="2:2">
      <c r="B2697" s="14"/>
    </row>
    <row r="2698" spans="2:2">
      <c r="B2698" s="14"/>
    </row>
    <row r="2699" spans="2:2">
      <c r="B2699" s="14"/>
    </row>
    <row r="2700" spans="2:2">
      <c r="B2700" s="14"/>
    </row>
    <row r="2701" spans="2:2">
      <c r="B2701" s="14"/>
    </row>
    <row r="2702" spans="2:2">
      <c r="B2702" s="14"/>
    </row>
    <row r="2703" spans="2:2">
      <c r="B2703" s="14"/>
    </row>
    <row r="2704" spans="2:2">
      <c r="B2704" s="14"/>
    </row>
    <row r="2705" spans="2:2">
      <c r="B2705" s="14"/>
    </row>
    <row r="2706" spans="2:2">
      <c r="B2706" s="14"/>
    </row>
    <row r="2707" spans="2:2">
      <c r="B2707" s="14"/>
    </row>
    <row r="2708" spans="2:2">
      <c r="B2708" s="14"/>
    </row>
    <row r="2709" spans="2:2">
      <c r="B2709" s="14"/>
    </row>
    <row r="2710" spans="2:2">
      <c r="B2710" s="14"/>
    </row>
    <row r="2711" spans="2:2">
      <c r="B2711" s="14"/>
    </row>
    <row r="2712" spans="2:2">
      <c r="B2712" s="14"/>
    </row>
    <row r="2713" spans="2:2">
      <c r="B2713" s="14"/>
    </row>
    <row r="2714" spans="2:2">
      <c r="B2714" s="14"/>
    </row>
    <row r="2715" spans="2:2">
      <c r="B2715" s="14"/>
    </row>
    <row r="2716" spans="2:2">
      <c r="B2716" s="14"/>
    </row>
    <row r="2717" spans="2:2">
      <c r="B2717" s="14"/>
    </row>
    <row r="2718" spans="2:2">
      <c r="B2718" s="14"/>
    </row>
    <row r="2719" spans="2:2">
      <c r="B2719" s="14"/>
    </row>
    <row r="2720" spans="2:2">
      <c r="B2720" s="14"/>
    </row>
    <row r="2721" spans="2:2">
      <c r="B2721" s="14"/>
    </row>
    <row r="2722" spans="2:2">
      <c r="B2722" s="14"/>
    </row>
    <row r="2723" spans="2:2">
      <c r="B2723" s="14"/>
    </row>
    <row r="2724" spans="2:2">
      <c r="B2724" s="14"/>
    </row>
    <row r="2725" spans="2:2">
      <c r="B2725" s="14"/>
    </row>
    <row r="2726" spans="2:2">
      <c r="B2726" s="14"/>
    </row>
    <row r="2727" spans="2:2">
      <c r="B2727" s="14"/>
    </row>
    <row r="2728" spans="2:2">
      <c r="B2728" s="14"/>
    </row>
    <row r="2729" spans="2:2">
      <c r="B2729" s="14"/>
    </row>
    <row r="2730" spans="2:2">
      <c r="B2730" s="14"/>
    </row>
    <row r="2731" spans="2:2">
      <c r="B2731" s="14"/>
    </row>
    <row r="2732" spans="2:2">
      <c r="B2732" s="14"/>
    </row>
    <row r="2733" spans="2:2">
      <c r="B2733" s="14"/>
    </row>
    <row r="2734" spans="2:2">
      <c r="B2734" s="14"/>
    </row>
    <row r="2735" spans="2:2">
      <c r="B2735" s="14"/>
    </row>
    <row r="2736" spans="2:2">
      <c r="B2736" s="14"/>
    </row>
    <row r="2737" spans="2:2">
      <c r="B2737" s="14"/>
    </row>
    <row r="2738" spans="2:2">
      <c r="B2738" s="14"/>
    </row>
    <row r="2739" spans="2:2">
      <c r="B2739" s="14"/>
    </row>
    <row r="2740" spans="2:2">
      <c r="B2740" s="14"/>
    </row>
    <row r="2741" spans="2:2">
      <c r="B2741" s="14"/>
    </row>
    <row r="2742" spans="2:2">
      <c r="B2742" s="14"/>
    </row>
    <row r="2743" spans="2:2">
      <c r="B2743" s="14"/>
    </row>
    <row r="2744" spans="2:2">
      <c r="B2744" s="14"/>
    </row>
    <row r="2745" spans="2:2">
      <c r="B2745" s="14"/>
    </row>
    <row r="2746" spans="2:2">
      <c r="B2746" s="14"/>
    </row>
    <row r="2747" spans="2:2">
      <c r="B2747" s="14"/>
    </row>
    <row r="2748" spans="2:2">
      <c r="B2748" s="14"/>
    </row>
    <row r="2749" spans="2:2">
      <c r="B2749" s="14"/>
    </row>
    <row r="2750" spans="2:2">
      <c r="B2750" s="14"/>
    </row>
    <row r="2751" spans="2:2">
      <c r="B2751" s="14"/>
    </row>
    <row r="2752" spans="2:2">
      <c r="B2752" s="14"/>
    </row>
    <row r="2753" spans="2:2">
      <c r="B2753" s="14"/>
    </row>
    <row r="2754" spans="2:2">
      <c r="B2754" s="14"/>
    </row>
    <row r="2755" spans="2:2">
      <c r="B2755" s="14"/>
    </row>
    <row r="2756" spans="2:2">
      <c r="B2756" s="14"/>
    </row>
    <row r="2757" spans="2:2">
      <c r="B2757" s="14"/>
    </row>
    <row r="2758" spans="2:2">
      <c r="B2758" s="14"/>
    </row>
    <row r="2759" spans="2:2">
      <c r="B2759" s="14"/>
    </row>
    <row r="2760" spans="2:2">
      <c r="B2760" s="14"/>
    </row>
    <row r="2761" spans="2:2">
      <c r="B2761" s="14"/>
    </row>
    <row r="2762" spans="2:2">
      <c r="B2762" s="14"/>
    </row>
    <row r="2763" spans="2:2">
      <c r="B2763" s="14"/>
    </row>
    <row r="2764" spans="2:2">
      <c r="B2764" s="14"/>
    </row>
    <row r="2765" spans="2:2">
      <c r="B2765" s="14"/>
    </row>
    <row r="2766" spans="2:2">
      <c r="B2766" s="14"/>
    </row>
    <row r="2767" spans="2:2">
      <c r="B2767" s="14"/>
    </row>
    <row r="2768" spans="2:2">
      <c r="B2768" s="14"/>
    </row>
    <row r="2769" spans="2:2">
      <c r="B2769" s="14"/>
    </row>
    <row r="2770" spans="2:2">
      <c r="B2770" s="14"/>
    </row>
    <row r="2771" spans="2:2">
      <c r="B2771" s="14"/>
    </row>
    <row r="2772" spans="2:2">
      <c r="B2772" s="14"/>
    </row>
    <row r="2773" spans="2:2">
      <c r="B2773" s="14"/>
    </row>
    <row r="2774" spans="2:2">
      <c r="B2774" s="14"/>
    </row>
    <row r="2775" spans="2:2">
      <c r="B2775" s="14"/>
    </row>
    <row r="2776" spans="2:2">
      <c r="B2776" s="14"/>
    </row>
    <row r="2777" spans="2:2">
      <c r="B2777" s="14"/>
    </row>
    <row r="2778" spans="2:2">
      <c r="B2778" s="14"/>
    </row>
    <row r="2779" spans="2:2">
      <c r="B2779" s="14"/>
    </row>
    <row r="2780" spans="2:2">
      <c r="B2780" s="14"/>
    </row>
    <row r="2781" spans="2:2">
      <c r="B2781" s="14"/>
    </row>
    <row r="2782" spans="2:2">
      <c r="B2782" s="14"/>
    </row>
    <row r="2783" spans="2:2">
      <c r="B2783" s="14"/>
    </row>
    <row r="2784" spans="2:2">
      <c r="B2784" s="14"/>
    </row>
    <row r="2785" spans="2:2">
      <c r="B2785" s="14"/>
    </row>
    <row r="2786" spans="2:2">
      <c r="B2786" s="14"/>
    </row>
    <row r="2787" spans="2:2">
      <c r="B2787" s="14"/>
    </row>
    <row r="2788" spans="2:2">
      <c r="B2788" s="14"/>
    </row>
    <row r="2789" spans="2:2">
      <c r="B2789" s="14"/>
    </row>
    <row r="2790" spans="2:2">
      <c r="B2790" s="14"/>
    </row>
    <row r="2791" spans="2:2">
      <c r="B2791" s="14"/>
    </row>
    <row r="2792" spans="2:2">
      <c r="B2792" s="14"/>
    </row>
    <row r="2793" spans="2:2">
      <c r="B2793" s="14"/>
    </row>
    <row r="2794" spans="2:2">
      <c r="B2794" s="14"/>
    </row>
    <row r="2795" spans="2:2">
      <c r="B2795" s="14"/>
    </row>
    <row r="2796" spans="2:2">
      <c r="B2796" s="14"/>
    </row>
    <row r="2797" spans="2:2">
      <c r="B2797" s="14"/>
    </row>
    <row r="2798" spans="2:2">
      <c r="B2798" s="14"/>
    </row>
    <row r="2799" spans="2:2">
      <c r="B2799" s="14"/>
    </row>
    <row r="2800" spans="2:2">
      <c r="B2800" s="14"/>
    </row>
    <row r="2801" spans="2:2">
      <c r="B2801" s="14"/>
    </row>
    <row r="2802" spans="2:2">
      <c r="B2802" s="14"/>
    </row>
    <row r="2803" spans="2:2">
      <c r="B2803" s="14"/>
    </row>
    <row r="2804" spans="2:2">
      <c r="B2804" s="14"/>
    </row>
    <row r="2805" spans="2:2">
      <c r="B2805" s="14"/>
    </row>
    <row r="2806" spans="2:2">
      <c r="B2806" s="14"/>
    </row>
    <row r="2807" spans="2:2">
      <c r="B2807" s="14"/>
    </row>
    <row r="2808" spans="2:2">
      <c r="B2808" s="14"/>
    </row>
    <row r="2809" spans="2:2">
      <c r="B2809" s="14"/>
    </row>
    <row r="2810" spans="2:2">
      <c r="B2810" s="14"/>
    </row>
    <row r="2811" spans="2:2">
      <c r="B2811" s="14"/>
    </row>
    <row r="2812" spans="2:2">
      <c r="B2812" s="14"/>
    </row>
    <row r="2813" spans="2:2">
      <c r="B2813" s="14"/>
    </row>
    <row r="2814" spans="2:2">
      <c r="B2814" s="14"/>
    </row>
    <row r="2815" spans="2:2">
      <c r="B2815" s="14"/>
    </row>
    <row r="2816" spans="2:2">
      <c r="B2816" s="14"/>
    </row>
    <row r="2817" spans="2:2">
      <c r="B2817" s="14"/>
    </row>
    <row r="2818" spans="2:2">
      <c r="B2818" s="14"/>
    </row>
    <row r="2819" spans="2:2">
      <c r="B2819" s="14"/>
    </row>
    <row r="2820" spans="2:2">
      <c r="B2820" s="14"/>
    </row>
    <row r="2821" spans="2:2">
      <c r="B2821" s="14"/>
    </row>
    <row r="2822" spans="2:2">
      <c r="B2822" s="14"/>
    </row>
    <row r="2823" spans="2:2">
      <c r="B2823" s="14"/>
    </row>
    <row r="2824" spans="2:2">
      <c r="B2824" s="14"/>
    </row>
    <row r="2825" spans="2:2">
      <c r="B2825" s="14"/>
    </row>
    <row r="2826" spans="2:2">
      <c r="B2826" s="14"/>
    </row>
    <row r="2827" spans="2:2">
      <c r="B2827" s="14"/>
    </row>
    <row r="2828" spans="2:2">
      <c r="B2828" s="14"/>
    </row>
    <row r="2829" spans="2:2">
      <c r="B2829" s="14"/>
    </row>
    <row r="2830" spans="2:2">
      <c r="B2830" s="14"/>
    </row>
    <row r="2831" spans="2:2">
      <c r="B2831" s="14"/>
    </row>
    <row r="2832" spans="2:2">
      <c r="B2832" s="14"/>
    </row>
    <row r="2833" spans="2:2">
      <c r="B2833" s="14"/>
    </row>
    <row r="2834" spans="2:2">
      <c r="B2834" s="14"/>
    </row>
    <row r="2835" spans="2:2">
      <c r="B2835" s="14"/>
    </row>
    <row r="2836" spans="2:2">
      <c r="B2836" s="14"/>
    </row>
    <row r="2837" spans="2:2">
      <c r="B2837" s="14"/>
    </row>
    <row r="2838" spans="2:2">
      <c r="B2838" s="14"/>
    </row>
    <row r="2839" spans="2:2">
      <c r="B2839" s="14"/>
    </row>
    <row r="2840" spans="2:2">
      <c r="B2840" s="14"/>
    </row>
    <row r="2841" spans="2:2">
      <c r="B2841" s="14"/>
    </row>
    <row r="2842" spans="2:2">
      <c r="B2842" s="14"/>
    </row>
    <row r="2843" spans="2:2">
      <c r="B2843" s="14"/>
    </row>
    <row r="2844" spans="2:2">
      <c r="B2844" s="14"/>
    </row>
    <row r="2845" spans="2:2">
      <c r="B2845" s="14"/>
    </row>
    <row r="2846" spans="2:2">
      <c r="B2846" s="14"/>
    </row>
    <row r="2847" spans="2:2">
      <c r="B2847" s="14"/>
    </row>
    <row r="2848" spans="2:2">
      <c r="B2848" s="14"/>
    </row>
    <row r="2849" spans="2:2">
      <c r="B2849" s="14"/>
    </row>
    <row r="2850" spans="2:2">
      <c r="B2850" s="14"/>
    </row>
    <row r="2851" spans="2:2">
      <c r="B2851" s="14"/>
    </row>
    <row r="2852" spans="2:2">
      <c r="B2852" s="14"/>
    </row>
    <row r="2853" spans="2:2">
      <c r="B2853" s="14"/>
    </row>
    <row r="2854" spans="2:2">
      <c r="B2854" s="14"/>
    </row>
    <row r="2855" spans="2:2">
      <c r="B2855" s="14"/>
    </row>
    <row r="2856" spans="2:2">
      <c r="B2856" s="14"/>
    </row>
    <row r="2857" spans="2:2">
      <c r="B2857" s="14"/>
    </row>
    <row r="2858" spans="2:2">
      <c r="B2858" s="14"/>
    </row>
    <row r="2859" spans="2:2">
      <c r="B2859" s="14"/>
    </row>
    <row r="2860" spans="2:2">
      <c r="B2860" s="14"/>
    </row>
    <row r="2861" spans="2:2">
      <c r="B2861" s="14"/>
    </row>
    <row r="2862" spans="2:2">
      <c r="B2862" s="14"/>
    </row>
    <row r="2863" spans="2:2">
      <c r="B2863" s="14"/>
    </row>
    <row r="2864" spans="2:2">
      <c r="B2864" s="14"/>
    </row>
    <row r="2865" spans="2:2">
      <c r="B2865" s="14"/>
    </row>
    <row r="2866" spans="2:2">
      <c r="B2866" s="14"/>
    </row>
    <row r="2867" spans="2:2">
      <c r="B2867" s="14"/>
    </row>
    <row r="2868" spans="2:2">
      <c r="B2868" s="14"/>
    </row>
    <row r="2869" spans="2:2">
      <c r="B2869" s="14"/>
    </row>
    <row r="2870" spans="2:2">
      <c r="B2870" s="14"/>
    </row>
    <row r="2871" spans="2:2">
      <c r="B2871" s="14"/>
    </row>
    <row r="2872" spans="2:2">
      <c r="B2872" s="14"/>
    </row>
    <row r="2873" spans="2:2">
      <c r="B2873" s="14"/>
    </row>
    <row r="2874" spans="2:2">
      <c r="B2874" s="14"/>
    </row>
    <row r="2875" spans="2:2">
      <c r="B2875" s="14"/>
    </row>
    <row r="2876" spans="2:2">
      <c r="B2876" s="14"/>
    </row>
    <row r="2877" spans="2:2">
      <c r="B2877" s="14"/>
    </row>
    <row r="2878" spans="2:2">
      <c r="B2878" s="14"/>
    </row>
    <row r="2879" spans="2:2">
      <c r="B2879" s="14"/>
    </row>
    <row r="2880" spans="2:2">
      <c r="B2880" s="14"/>
    </row>
    <row r="2881" spans="2:2">
      <c r="B2881" s="14"/>
    </row>
    <row r="2882" spans="2:2">
      <c r="B2882" s="14"/>
    </row>
    <row r="2883" spans="2:2">
      <c r="B2883" s="14"/>
    </row>
    <row r="2884" spans="2:2">
      <c r="B2884" s="14"/>
    </row>
    <row r="2885" spans="2:2">
      <c r="B2885" s="14"/>
    </row>
    <row r="2886" spans="2:2">
      <c r="B2886" s="14"/>
    </row>
    <row r="2887" spans="2:2">
      <c r="B2887" s="14"/>
    </row>
    <row r="2888" spans="2:2">
      <c r="B2888" s="14"/>
    </row>
    <row r="2889" spans="2:2">
      <c r="B2889" s="14"/>
    </row>
    <row r="2890" spans="2:2">
      <c r="B2890" s="14"/>
    </row>
    <row r="2891" spans="2:2">
      <c r="B2891" s="14"/>
    </row>
    <row r="2892" spans="2:2">
      <c r="B2892" s="14"/>
    </row>
    <row r="2893" spans="2:2">
      <c r="B2893" s="14"/>
    </row>
    <row r="2894" spans="2:2">
      <c r="B2894" s="14"/>
    </row>
    <row r="2895" spans="2:2">
      <c r="B2895" s="14"/>
    </row>
    <row r="2896" spans="2:2">
      <c r="B2896" s="14"/>
    </row>
    <row r="2897" spans="2:2">
      <c r="B2897" s="14"/>
    </row>
    <row r="2898" spans="2:2">
      <c r="B2898" s="14"/>
    </row>
    <row r="2899" spans="2:2">
      <c r="B2899" s="14"/>
    </row>
    <row r="2900" spans="2:2">
      <c r="B2900" s="14"/>
    </row>
    <row r="2901" spans="2:2">
      <c r="B2901" s="14"/>
    </row>
    <row r="2902" spans="2:2">
      <c r="B2902" s="14"/>
    </row>
    <row r="2903" spans="2:2">
      <c r="B2903" s="14"/>
    </row>
    <row r="2904" spans="2:2">
      <c r="B2904" s="14"/>
    </row>
    <row r="2905" spans="2:2">
      <c r="B2905" s="14"/>
    </row>
    <row r="2906" spans="2:2">
      <c r="B2906" s="14"/>
    </row>
    <row r="2907" spans="2:2">
      <c r="B2907" s="14"/>
    </row>
    <row r="2908" spans="2:2">
      <c r="B2908" s="14"/>
    </row>
    <row r="2909" spans="2:2">
      <c r="B2909" s="14"/>
    </row>
    <row r="2910" spans="2:2">
      <c r="B2910" s="14"/>
    </row>
    <row r="2911" spans="2:2">
      <c r="B2911" s="14"/>
    </row>
    <row r="2912" spans="2:2">
      <c r="B2912" s="14"/>
    </row>
    <row r="2913" spans="2:2">
      <c r="B2913" s="14"/>
    </row>
    <row r="2914" spans="2:2">
      <c r="B2914" s="14"/>
    </row>
    <row r="2915" spans="2:2">
      <c r="B2915" s="14"/>
    </row>
    <row r="2916" spans="2:2">
      <c r="B2916" s="14"/>
    </row>
    <row r="2917" spans="2:2">
      <c r="B2917" s="14"/>
    </row>
    <row r="2918" spans="2:2">
      <c r="B2918" s="14"/>
    </row>
    <row r="2919" spans="2:2">
      <c r="B2919" s="14"/>
    </row>
    <row r="2920" spans="2:2">
      <c r="B2920" s="14"/>
    </row>
    <row r="2921" spans="2:2">
      <c r="B2921" s="14"/>
    </row>
    <row r="2922" spans="2:2">
      <c r="B2922" s="14"/>
    </row>
    <row r="2923" spans="2:2">
      <c r="B2923" s="14"/>
    </row>
    <row r="2924" spans="2:2">
      <c r="B2924" s="14"/>
    </row>
    <row r="2925" spans="2:2">
      <c r="B2925" s="14"/>
    </row>
    <row r="2926" spans="2:2">
      <c r="B2926" s="14"/>
    </row>
    <row r="2927" spans="2:2">
      <c r="B2927" s="14"/>
    </row>
    <row r="2928" spans="2:2">
      <c r="B2928" s="14"/>
    </row>
    <row r="2929" spans="2:2">
      <c r="B2929" s="14"/>
    </row>
    <row r="2930" spans="2:2">
      <c r="B2930" s="14"/>
    </row>
    <row r="2931" spans="2:2">
      <c r="B2931" s="14"/>
    </row>
    <row r="2932" spans="2:2">
      <c r="B2932" s="14"/>
    </row>
    <row r="2933" spans="2:2">
      <c r="B2933" s="14"/>
    </row>
    <row r="2934" spans="2:2">
      <c r="B2934" s="14"/>
    </row>
    <row r="2935" spans="2:2">
      <c r="B2935" s="14"/>
    </row>
    <row r="2936" spans="2:2">
      <c r="B2936" s="14"/>
    </row>
    <row r="2937" spans="2:2">
      <c r="B2937" s="14"/>
    </row>
    <row r="2938" spans="2:2">
      <c r="B2938" s="14"/>
    </row>
    <row r="2939" spans="2:2">
      <c r="B2939" s="14"/>
    </row>
    <row r="2940" spans="2:2">
      <c r="B2940" s="14"/>
    </row>
    <row r="2941" spans="2:2">
      <c r="B2941" s="14"/>
    </row>
    <row r="2942" spans="2:2">
      <c r="B2942" s="14"/>
    </row>
    <row r="2943" spans="2:2">
      <c r="B2943" s="14"/>
    </row>
    <row r="2944" spans="2:2">
      <c r="B2944" s="14"/>
    </row>
    <row r="2945" spans="2:2">
      <c r="B2945" s="14"/>
    </row>
    <row r="2946" spans="2:2">
      <c r="B2946" s="14"/>
    </row>
    <row r="2947" spans="2:2">
      <c r="B2947" s="14"/>
    </row>
    <row r="2948" spans="2:2">
      <c r="B2948" s="14"/>
    </row>
    <row r="2949" spans="2:2">
      <c r="B2949" s="14"/>
    </row>
    <row r="2950" spans="2:2">
      <c r="B2950" s="14"/>
    </row>
    <row r="2951" spans="2:2">
      <c r="B2951" s="14"/>
    </row>
    <row r="2952" spans="2:2">
      <c r="B2952" s="14"/>
    </row>
    <row r="2953" spans="2:2">
      <c r="B2953" s="14"/>
    </row>
    <row r="2954" spans="2:2">
      <c r="B2954" s="14"/>
    </row>
    <row r="2955" spans="2:2">
      <c r="B2955" s="14"/>
    </row>
    <row r="2956" spans="2:2">
      <c r="B2956" s="14"/>
    </row>
    <row r="2957" spans="2:2">
      <c r="B2957" s="14"/>
    </row>
    <row r="2958" spans="2:2">
      <c r="B2958" s="14"/>
    </row>
    <row r="2959" spans="2:2">
      <c r="B2959" s="14"/>
    </row>
    <row r="2960" spans="2:2">
      <c r="B2960" s="14"/>
    </row>
    <row r="2961" spans="2:2">
      <c r="B2961" s="14"/>
    </row>
    <row r="2962" spans="2:2">
      <c r="B2962" s="14"/>
    </row>
    <row r="2963" spans="2:2">
      <c r="B2963" s="14"/>
    </row>
    <row r="2964" spans="2:2">
      <c r="B2964" s="14"/>
    </row>
    <row r="2965" spans="2:2">
      <c r="B2965" s="14"/>
    </row>
    <row r="2966" spans="2:2">
      <c r="B2966" s="14"/>
    </row>
    <row r="2967" spans="2:2">
      <c r="B2967" s="14"/>
    </row>
    <row r="2968" spans="2:2">
      <c r="B2968" s="14"/>
    </row>
    <row r="2969" spans="2:2">
      <c r="B2969" s="14"/>
    </row>
    <row r="2970" spans="2:2">
      <c r="B2970" s="14"/>
    </row>
    <row r="2971" spans="2:2">
      <c r="B2971" s="14"/>
    </row>
    <row r="2972" spans="2:2">
      <c r="B2972" s="14"/>
    </row>
    <row r="2973" spans="2:2">
      <c r="B2973" s="14"/>
    </row>
    <row r="2974" spans="2:2">
      <c r="B2974" s="14"/>
    </row>
    <row r="2975" spans="2:2">
      <c r="B2975" s="14"/>
    </row>
    <row r="2976" spans="2:2">
      <c r="B2976" s="14"/>
    </row>
    <row r="2977" spans="2:2">
      <c r="B2977" s="14"/>
    </row>
    <row r="2978" spans="2:2">
      <c r="B2978" s="14"/>
    </row>
    <row r="2979" spans="2:2">
      <c r="B2979" s="14"/>
    </row>
    <row r="2980" spans="2:2">
      <c r="B2980" s="14"/>
    </row>
    <row r="2981" spans="2:2">
      <c r="B2981" s="14"/>
    </row>
    <row r="2982" spans="2:2">
      <c r="B2982" s="14"/>
    </row>
    <row r="2983" spans="2:2">
      <c r="B2983" s="14"/>
    </row>
    <row r="2984" spans="2:2">
      <c r="B2984" s="14"/>
    </row>
    <row r="2985" spans="2:2">
      <c r="B2985" s="14"/>
    </row>
    <row r="2986" spans="2:2">
      <c r="B2986" s="14"/>
    </row>
    <row r="2987" spans="2:2">
      <c r="B2987" s="14"/>
    </row>
    <row r="2988" spans="2:2">
      <c r="B2988" s="14"/>
    </row>
    <row r="2989" spans="2:2">
      <c r="B2989" s="14"/>
    </row>
    <row r="2990" spans="2:2">
      <c r="B2990" s="14"/>
    </row>
    <row r="2991" spans="2:2">
      <c r="B2991" s="14"/>
    </row>
    <row r="2992" spans="2:2">
      <c r="B2992" s="14"/>
    </row>
    <row r="2993" spans="2:2">
      <c r="B2993" s="14"/>
    </row>
    <row r="2994" spans="2:2">
      <c r="B2994" s="14"/>
    </row>
    <row r="2995" spans="2:2">
      <c r="B2995" s="14"/>
    </row>
    <row r="2996" spans="2:2">
      <c r="B2996" s="14"/>
    </row>
    <row r="2997" spans="2:2">
      <c r="B2997" s="14"/>
    </row>
    <row r="2998" spans="2:2">
      <c r="B2998" s="14"/>
    </row>
    <row r="2999" spans="2:2">
      <c r="B2999" s="14"/>
    </row>
    <row r="3000" spans="2:2">
      <c r="B3000" s="14"/>
    </row>
    <row r="3001" spans="2:2">
      <c r="B3001" s="14"/>
    </row>
    <row r="3002" spans="2:2">
      <c r="B3002" s="14"/>
    </row>
    <row r="3003" spans="2:2">
      <c r="B3003" s="14"/>
    </row>
    <row r="3004" spans="2:2">
      <c r="B3004" s="14"/>
    </row>
    <row r="3005" spans="2:2">
      <c r="B3005" s="14"/>
    </row>
    <row r="3006" spans="2:2">
      <c r="B3006" s="14"/>
    </row>
    <row r="3007" spans="2:2">
      <c r="B3007" s="14"/>
    </row>
    <row r="3008" spans="2:2">
      <c r="B3008" s="14"/>
    </row>
    <row r="3009" spans="2:2">
      <c r="B3009" s="14"/>
    </row>
    <row r="3010" spans="2:2">
      <c r="B3010" s="14"/>
    </row>
    <row r="3011" spans="2:2">
      <c r="B3011" s="14"/>
    </row>
    <row r="3012" spans="2:2">
      <c r="B3012" s="14"/>
    </row>
    <row r="3013" spans="2:2">
      <c r="B3013" s="14"/>
    </row>
    <row r="3014" spans="2:2">
      <c r="B3014" s="14"/>
    </row>
    <row r="3015" spans="2:2">
      <c r="B3015" s="14"/>
    </row>
    <row r="3016" spans="2:2">
      <c r="B3016" s="14"/>
    </row>
    <row r="3017" spans="2:2">
      <c r="B3017" s="14"/>
    </row>
    <row r="3018" spans="2:2">
      <c r="B3018" s="14"/>
    </row>
    <row r="3019" spans="2:2">
      <c r="B3019" s="14"/>
    </row>
    <row r="3020" spans="2:2">
      <c r="B3020" s="14"/>
    </row>
    <row r="3021" spans="2:2">
      <c r="B3021" s="14"/>
    </row>
    <row r="3022" spans="2:2">
      <c r="B3022" s="14"/>
    </row>
    <row r="3023" spans="2:2">
      <c r="B3023" s="14"/>
    </row>
    <row r="3024" spans="2:2">
      <c r="B3024" s="14"/>
    </row>
    <row r="3025" spans="2:2">
      <c r="B3025" s="14"/>
    </row>
    <row r="3026" spans="2:2">
      <c r="B3026" s="14"/>
    </row>
    <row r="3027" spans="2:2">
      <c r="B3027" s="14"/>
    </row>
    <row r="3028" spans="2:2">
      <c r="B3028" s="14"/>
    </row>
    <row r="3029" spans="2:2">
      <c r="B3029" s="14"/>
    </row>
    <row r="3030" spans="2:2">
      <c r="B3030" s="14"/>
    </row>
    <row r="3031" spans="2:2">
      <c r="B3031" s="14"/>
    </row>
    <row r="3032" spans="2:2">
      <c r="B3032" s="14"/>
    </row>
    <row r="3033" spans="2:2">
      <c r="B3033" s="14"/>
    </row>
    <row r="3034" spans="2:2">
      <c r="B3034" s="14"/>
    </row>
    <row r="3035" spans="2:2">
      <c r="B3035" s="14"/>
    </row>
    <row r="3036" spans="2:2">
      <c r="B3036" s="14"/>
    </row>
    <row r="3037" spans="2:2">
      <c r="B3037" s="14"/>
    </row>
    <row r="3038" spans="2:2">
      <c r="B3038" s="14"/>
    </row>
    <row r="3039" spans="2:2">
      <c r="B3039" s="14"/>
    </row>
    <row r="3040" spans="2:2">
      <c r="B3040" s="14"/>
    </row>
    <row r="3041" spans="2:2">
      <c r="B3041" s="14"/>
    </row>
    <row r="3042" spans="2:2">
      <c r="B3042" s="14"/>
    </row>
    <row r="3043" spans="2:2">
      <c r="B3043" s="14"/>
    </row>
    <row r="3044" spans="2:2">
      <c r="B3044" s="14"/>
    </row>
    <row r="3045" spans="2:2">
      <c r="B3045" s="14"/>
    </row>
    <row r="3046" spans="2:2">
      <c r="B3046" s="14"/>
    </row>
    <row r="3047" spans="2:2">
      <c r="B3047" s="14"/>
    </row>
    <row r="3048" spans="2:2">
      <c r="B3048" s="14"/>
    </row>
    <row r="3049" spans="2:2">
      <c r="B3049" s="14"/>
    </row>
    <row r="3050" spans="2:2">
      <c r="B3050" s="14"/>
    </row>
    <row r="3051" spans="2:2">
      <c r="B3051" s="14"/>
    </row>
    <row r="3052" spans="2:2">
      <c r="B3052" s="14"/>
    </row>
    <row r="3053" spans="2:2">
      <c r="B3053" s="14"/>
    </row>
    <row r="3054" spans="2:2">
      <c r="B3054" s="14"/>
    </row>
    <row r="3055" spans="2:2">
      <c r="B3055" s="14"/>
    </row>
    <row r="3056" spans="2:2">
      <c r="B3056" s="14"/>
    </row>
    <row r="3057" spans="2:2">
      <c r="B3057" s="14"/>
    </row>
    <row r="3058" spans="2:2">
      <c r="B3058" s="14"/>
    </row>
    <row r="3059" spans="2:2">
      <c r="B3059" s="14"/>
    </row>
    <row r="3060" spans="2:2">
      <c r="B3060" s="14"/>
    </row>
    <row r="3061" spans="2:2">
      <c r="B3061" s="14"/>
    </row>
    <row r="3062" spans="2:2">
      <c r="B3062" s="14"/>
    </row>
    <row r="3063" spans="2:2">
      <c r="B3063" s="14"/>
    </row>
    <row r="3064" spans="2:2">
      <c r="B3064" s="14"/>
    </row>
    <row r="3065" spans="2:2">
      <c r="B3065" s="14"/>
    </row>
    <row r="3066" spans="2:2">
      <c r="B3066" s="14"/>
    </row>
    <row r="3067" spans="2:2">
      <c r="B3067" s="14"/>
    </row>
    <row r="3068" spans="2:2">
      <c r="B3068" s="14"/>
    </row>
    <row r="3069" spans="2:2">
      <c r="B3069" s="14"/>
    </row>
    <row r="3070" spans="2:2">
      <c r="B3070" s="14"/>
    </row>
    <row r="3071" spans="2:2">
      <c r="B3071" s="14"/>
    </row>
    <row r="3072" spans="2:2">
      <c r="B3072" s="14"/>
    </row>
    <row r="3073" spans="2:2">
      <c r="B3073" s="14"/>
    </row>
    <row r="3074" spans="2:2">
      <c r="B3074" s="14"/>
    </row>
    <row r="3075" spans="2:2">
      <c r="B3075" s="14"/>
    </row>
    <row r="3076" spans="2:2">
      <c r="B3076" s="14"/>
    </row>
    <row r="3077" spans="2:2">
      <c r="B3077" s="14"/>
    </row>
    <row r="3078" spans="2:2">
      <c r="B3078" s="14"/>
    </row>
    <row r="3079" spans="2:2">
      <c r="B3079" s="14"/>
    </row>
    <row r="3080" spans="2:2">
      <c r="B3080" s="14"/>
    </row>
    <row r="3081" spans="2:2">
      <c r="B3081" s="14"/>
    </row>
    <row r="3082" spans="2:2">
      <c r="B3082" s="14"/>
    </row>
    <row r="3083" spans="2:2">
      <c r="B3083" s="14"/>
    </row>
    <row r="3084" spans="2:2">
      <c r="B3084" s="14"/>
    </row>
    <row r="3085" spans="2:2">
      <c r="B3085" s="14"/>
    </row>
    <row r="3086" spans="2:2">
      <c r="B3086" s="14"/>
    </row>
    <row r="3087" spans="2:2">
      <c r="B3087" s="14"/>
    </row>
    <row r="3088" spans="2:2">
      <c r="B3088" s="14"/>
    </row>
    <row r="3089" spans="2:2">
      <c r="B3089" s="14"/>
    </row>
    <row r="3090" spans="2:2">
      <c r="B3090" s="14"/>
    </row>
    <row r="3091" spans="2:2">
      <c r="B3091" s="14"/>
    </row>
    <row r="3092" spans="2:2">
      <c r="B3092" s="14"/>
    </row>
    <row r="3093" spans="2:2">
      <c r="B3093" s="14"/>
    </row>
    <row r="3094" spans="2:2">
      <c r="B3094" s="14"/>
    </row>
    <row r="3095" spans="2:2">
      <c r="B3095" s="14"/>
    </row>
    <row r="3096" spans="2:2">
      <c r="B3096" s="14"/>
    </row>
    <row r="3097" spans="2:2">
      <c r="B3097" s="14"/>
    </row>
    <row r="3098" spans="2:2">
      <c r="B3098" s="14"/>
    </row>
    <row r="3099" spans="2:2">
      <c r="B3099" s="14"/>
    </row>
    <row r="3100" spans="2:2">
      <c r="B3100" s="14"/>
    </row>
    <row r="3101" spans="2:2">
      <c r="B3101" s="14"/>
    </row>
    <row r="3102" spans="2:2">
      <c r="B3102" s="14"/>
    </row>
    <row r="3103" spans="2:2">
      <c r="B3103" s="14"/>
    </row>
    <row r="3104" spans="2:2">
      <c r="B3104" s="14"/>
    </row>
    <row r="3105" spans="2:2">
      <c r="B3105" s="14"/>
    </row>
    <row r="3106" spans="2:2">
      <c r="B3106" s="14"/>
    </row>
    <row r="3107" spans="2:2">
      <c r="B3107" s="14"/>
    </row>
    <row r="3108" spans="2:2">
      <c r="B3108" s="14"/>
    </row>
    <row r="3109" spans="2:2">
      <c r="B3109" s="14"/>
    </row>
    <row r="3110" spans="2:2">
      <c r="B3110" s="14"/>
    </row>
    <row r="3111" spans="2:2">
      <c r="B3111" s="14"/>
    </row>
    <row r="3112" spans="2:2">
      <c r="B3112" s="14"/>
    </row>
    <row r="3113" spans="2:2">
      <c r="B3113" s="14"/>
    </row>
    <row r="3114" spans="2:2">
      <c r="B3114" s="14"/>
    </row>
    <row r="3115" spans="2:2">
      <c r="B3115" s="14"/>
    </row>
    <row r="3116" spans="2:2">
      <c r="B3116" s="14"/>
    </row>
    <row r="3117" spans="2:2">
      <c r="B3117" s="14"/>
    </row>
    <row r="3118" spans="2:2">
      <c r="B3118" s="14"/>
    </row>
    <row r="3119" spans="2:2">
      <c r="B3119" s="14"/>
    </row>
    <row r="3120" spans="2:2">
      <c r="B3120" s="14"/>
    </row>
    <row r="3121" spans="2:2">
      <c r="B3121" s="14"/>
    </row>
    <row r="3122" spans="2:2">
      <c r="B3122" s="14"/>
    </row>
    <row r="3123" spans="2:2">
      <c r="B3123" s="14"/>
    </row>
    <row r="3124" spans="2:2">
      <c r="B3124" s="14"/>
    </row>
    <row r="3125" spans="2:2">
      <c r="B3125" s="14"/>
    </row>
    <row r="3126" spans="2:2">
      <c r="B3126" s="14"/>
    </row>
    <row r="3127" spans="2:2">
      <c r="B3127" s="14"/>
    </row>
    <row r="3128" spans="2:2">
      <c r="B3128" s="14"/>
    </row>
    <row r="3129" spans="2:2">
      <c r="B3129" s="14"/>
    </row>
    <row r="3130" spans="2:2">
      <c r="B3130" s="14"/>
    </row>
    <row r="3131" spans="2:2">
      <c r="B3131" s="14"/>
    </row>
    <row r="3132" spans="2:2">
      <c r="B3132" s="14"/>
    </row>
    <row r="3133" spans="2:2">
      <c r="B3133" s="14"/>
    </row>
    <row r="3134" spans="2:2">
      <c r="B3134" s="14"/>
    </row>
    <row r="3135" spans="2:2">
      <c r="B3135" s="14"/>
    </row>
    <row r="3136" spans="2:2">
      <c r="B3136" s="14"/>
    </row>
    <row r="3137" spans="2:2">
      <c r="B3137" s="14"/>
    </row>
    <row r="3138" spans="2:2">
      <c r="B3138" s="14"/>
    </row>
    <row r="3139" spans="2:2">
      <c r="B3139" s="14"/>
    </row>
    <row r="3140" spans="2:2">
      <c r="B3140" s="14"/>
    </row>
    <row r="3141" spans="2:2">
      <c r="B3141" s="14"/>
    </row>
    <row r="3142" spans="2:2">
      <c r="B3142" s="14"/>
    </row>
    <row r="3143" spans="2:2">
      <c r="B3143" s="14"/>
    </row>
    <row r="3144" spans="2:2">
      <c r="B3144" s="14"/>
    </row>
    <row r="3145" spans="2:2">
      <c r="B3145" s="14"/>
    </row>
    <row r="3146" spans="2:2">
      <c r="B3146" s="14"/>
    </row>
    <row r="3147" spans="2:2">
      <c r="B3147" s="14"/>
    </row>
    <row r="3148" spans="2:2">
      <c r="B3148" s="14"/>
    </row>
    <row r="3149" spans="2:2">
      <c r="B3149" s="14"/>
    </row>
    <row r="3150" spans="2:2">
      <c r="B3150" s="14"/>
    </row>
    <row r="3151" spans="2:2">
      <c r="B3151" s="14"/>
    </row>
    <row r="3152" spans="2:2">
      <c r="B3152" s="14"/>
    </row>
    <row r="3153" spans="2:2">
      <c r="B3153" s="14"/>
    </row>
    <row r="3154" spans="2:2">
      <c r="B3154" s="14"/>
    </row>
    <row r="3155" spans="2:2">
      <c r="B3155" s="14"/>
    </row>
    <row r="3156" spans="2:2">
      <c r="B3156" s="14"/>
    </row>
    <row r="3157" spans="2:2">
      <c r="B3157" s="14"/>
    </row>
    <row r="3158" spans="2:2">
      <c r="B3158" s="14"/>
    </row>
    <row r="3159" spans="2:2">
      <c r="B3159" s="14"/>
    </row>
    <row r="3160" spans="2:2">
      <c r="B3160" s="14"/>
    </row>
    <row r="3161" spans="2:2">
      <c r="B3161" s="14"/>
    </row>
    <row r="3162" spans="2:2">
      <c r="B3162" s="14"/>
    </row>
    <row r="3163" spans="2:2">
      <c r="B3163" s="14"/>
    </row>
    <row r="3164" spans="2:2">
      <c r="B3164" s="14"/>
    </row>
    <row r="3165" spans="2:2">
      <c r="B3165" s="14"/>
    </row>
    <row r="3166" spans="2:2">
      <c r="B3166" s="14"/>
    </row>
    <row r="3167" spans="2:2">
      <c r="B3167" s="14"/>
    </row>
    <row r="3168" spans="2:2">
      <c r="B3168" s="14"/>
    </row>
    <row r="3169" spans="2:2">
      <c r="B3169" s="14"/>
    </row>
    <row r="3170" spans="2:2">
      <c r="B3170" s="14"/>
    </row>
    <row r="3171" spans="2:2">
      <c r="B3171" s="14"/>
    </row>
    <row r="3172" spans="2:2">
      <c r="B3172" s="14"/>
    </row>
    <row r="3173" spans="2:2">
      <c r="B3173" s="14"/>
    </row>
    <row r="3174" spans="2:2">
      <c r="B3174" s="14"/>
    </row>
    <row r="3175" spans="2:2">
      <c r="B3175" s="14"/>
    </row>
    <row r="3176" spans="2:2">
      <c r="B3176" s="14"/>
    </row>
    <row r="3177" spans="2:2">
      <c r="B3177" s="14"/>
    </row>
    <row r="3178" spans="2:2">
      <c r="B3178" s="14"/>
    </row>
    <row r="3179" spans="2:2">
      <c r="B3179" s="14"/>
    </row>
    <row r="3180" spans="2:2">
      <c r="B3180" s="14"/>
    </row>
    <row r="3181" spans="2:2">
      <c r="B3181" s="14"/>
    </row>
    <row r="3182" spans="2:2">
      <c r="B3182" s="14"/>
    </row>
    <row r="3183" spans="2:2">
      <c r="B3183" s="14"/>
    </row>
    <row r="3184" spans="2:2">
      <c r="B3184" s="14"/>
    </row>
    <row r="3185" spans="2:2">
      <c r="B3185" s="14"/>
    </row>
    <row r="3186" spans="2:2">
      <c r="B3186" s="14"/>
    </row>
    <row r="3187" spans="2:2">
      <c r="B3187" s="14"/>
    </row>
    <row r="3188" spans="2:2">
      <c r="B3188" s="14"/>
    </row>
    <row r="3189" spans="2:2">
      <c r="B3189" s="14"/>
    </row>
    <row r="3190" spans="2:2">
      <c r="B3190" s="14"/>
    </row>
    <row r="3191" spans="2:2">
      <c r="B3191" s="14"/>
    </row>
    <row r="3192" spans="2:2">
      <c r="B3192" s="14"/>
    </row>
    <row r="3193" spans="2:2">
      <c r="B3193" s="14"/>
    </row>
    <row r="3194" spans="2:2">
      <c r="B3194" s="14"/>
    </row>
    <row r="3195" spans="2:2">
      <c r="B3195" s="14"/>
    </row>
    <row r="3196" spans="2:2">
      <c r="B3196" s="14"/>
    </row>
    <row r="3197" spans="2:2">
      <c r="B3197" s="14"/>
    </row>
    <row r="3198" spans="2:2">
      <c r="B3198" s="14"/>
    </row>
    <row r="3199" spans="2:2">
      <c r="B3199" s="14"/>
    </row>
    <row r="3200" spans="2:2">
      <c r="B3200" s="14"/>
    </row>
    <row r="3201" spans="2:2">
      <c r="B3201" s="14"/>
    </row>
    <row r="3202" spans="2:2">
      <c r="B3202" s="14"/>
    </row>
    <row r="3203" spans="2:2">
      <c r="B3203" s="14"/>
    </row>
    <row r="3204" spans="2:2">
      <c r="B3204" s="14"/>
    </row>
    <row r="3205" spans="2:2">
      <c r="B3205" s="14"/>
    </row>
    <row r="3206" spans="2:2">
      <c r="B3206" s="14"/>
    </row>
    <row r="3207" spans="2:2">
      <c r="B3207" s="14"/>
    </row>
    <row r="3208" spans="2:2">
      <c r="B3208" s="14"/>
    </row>
    <row r="3209" spans="2:2">
      <c r="B3209" s="14"/>
    </row>
    <row r="3210" spans="2:2">
      <c r="B3210" s="14"/>
    </row>
    <row r="3211" spans="2:2">
      <c r="B3211" s="14"/>
    </row>
    <row r="3212" spans="2:2">
      <c r="B3212" s="14"/>
    </row>
    <row r="3213" spans="2:2">
      <c r="B3213" s="14"/>
    </row>
    <row r="3214" spans="2:2">
      <c r="B3214" s="14"/>
    </row>
    <row r="3215" spans="2:2">
      <c r="B3215" s="14"/>
    </row>
    <row r="3216" spans="2:2">
      <c r="B3216" s="14"/>
    </row>
    <row r="3217" spans="2:2">
      <c r="B3217" s="14"/>
    </row>
    <row r="3218" spans="2:2">
      <c r="B3218" s="14"/>
    </row>
    <row r="3219" spans="2:2">
      <c r="B3219" s="14"/>
    </row>
    <row r="3220" spans="2:2">
      <c r="B3220" s="14"/>
    </row>
    <row r="3221" spans="2:2">
      <c r="B3221" s="14"/>
    </row>
    <row r="3222" spans="2:2">
      <c r="B3222" s="14"/>
    </row>
    <row r="3223" spans="2:2">
      <c r="B3223" s="14"/>
    </row>
    <row r="3224" spans="2:2">
      <c r="B3224" s="14"/>
    </row>
    <row r="3225" spans="2:2">
      <c r="B3225" s="14"/>
    </row>
    <row r="3226" spans="2:2">
      <c r="B3226" s="14"/>
    </row>
    <row r="3227" spans="2:2">
      <c r="B3227" s="14"/>
    </row>
    <row r="3228" spans="2:2">
      <c r="B3228" s="14"/>
    </row>
    <row r="3229" spans="2:2">
      <c r="B3229" s="14"/>
    </row>
    <row r="3230" spans="2:2">
      <c r="B3230" s="14"/>
    </row>
    <row r="3231" spans="2:2">
      <c r="B3231" s="14"/>
    </row>
    <row r="3232" spans="2:2">
      <c r="B3232" s="14"/>
    </row>
    <row r="3233" spans="2:2">
      <c r="B3233" s="14"/>
    </row>
    <row r="3234" spans="2:2">
      <c r="B3234" s="14"/>
    </row>
    <row r="3235" spans="2:2">
      <c r="B3235" s="14"/>
    </row>
    <row r="3236" spans="2:2">
      <c r="B3236" s="14"/>
    </row>
    <row r="3237" spans="2:2">
      <c r="B3237" s="14"/>
    </row>
    <row r="3238" spans="2:2">
      <c r="B3238" s="14"/>
    </row>
    <row r="3239" spans="2:2">
      <c r="B3239" s="14"/>
    </row>
    <row r="3240" spans="2:2">
      <c r="B3240" s="14"/>
    </row>
    <row r="3241" spans="2:2">
      <c r="B3241" s="14"/>
    </row>
    <row r="3242" spans="2:2">
      <c r="B3242" s="14"/>
    </row>
    <row r="3243" spans="2:2">
      <c r="B3243" s="14"/>
    </row>
    <row r="3244" spans="2:2">
      <c r="B3244" s="14"/>
    </row>
    <row r="3245" spans="2:2">
      <c r="B3245" s="14"/>
    </row>
    <row r="3246" spans="2:2">
      <c r="B3246" s="14"/>
    </row>
    <row r="3247" spans="2:2">
      <c r="B3247" s="14"/>
    </row>
    <row r="3248" spans="2:2">
      <c r="B3248" s="14"/>
    </row>
    <row r="3249" spans="2:2">
      <c r="B3249" s="14"/>
    </row>
    <row r="3250" spans="2:2">
      <c r="B3250" s="14"/>
    </row>
    <row r="3251" spans="2:2">
      <c r="B3251" s="14"/>
    </row>
    <row r="3252" spans="2:2">
      <c r="B3252" s="14"/>
    </row>
    <row r="3253" spans="2:2">
      <c r="B3253" s="14"/>
    </row>
    <row r="3254" spans="2:2">
      <c r="B3254" s="14"/>
    </row>
    <row r="3255" spans="2:2">
      <c r="B3255" s="14"/>
    </row>
    <row r="3256" spans="2:2">
      <c r="B3256" s="14"/>
    </row>
    <row r="3257" spans="2:2">
      <c r="B3257" s="14"/>
    </row>
    <row r="3258" spans="2:2">
      <c r="B3258" s="14"/>
    </row>
    <row r="3259" spans="2:2">
      <c r="B3259" s="14"/>
    </row>
    <row r="3260" spans="2:2">
      <c r="B3260" s="14"/>
    </row>
    <row r="3261" spans="2:2">
      <c r="B3261" s="14"/>
    </row>
    <row r="3262" spans="2:2">
      <c r="B3262" s="14"/>
    </row>
    <row r="3263" spans="2:2">
      <c r="B3263" s="14"/>
    </row>
    <row r="3264" spans="2:2">
      <c r="B3264" s="14"/>
    </row>
    <row r="3265" spans="2:2">
      <c r="B3265" s="14"/>
    </row>
    <row r="3266" spans="2:2">
      <c r="B3266" s="14"/>
    </row>
    <row r="3267" spans="2:2">
      <c r="B3267" s="14"/>
    </row>
    <row r="3268" spans="2:2">
      <c r="B3268" s="14"/>
    </row>
    <row r="3269" spans="2:2">
      <c r="B3269" s="14"/>
    </row>
    <row r="3270" spans="2:2">
      <c r="B3270" s="14"/>
    </row>
    <row r="3271" spans="2:2">
      <c r="B3271" s="14"/>
    </row>
    <row r="3272" spans="2:2">
      <c r="B3272" s="14"/>
    </row>
    <row r="3273" spans="2:2">
      <c r="B3273" s="14"/>
    </row>
    <row r="3274" spans="2:2">
      <c r="B3274" s="14"/>
    </row>
    <row r="3275" spans="2:2">
      <c r="B3275" s="14"/>
    </row>
    <row r="3276" spans="2:2">
      <c r="B3276" s="14"/>
    </row>
    <row r="3277" spans="2:2">
      <c r="B3277" s="14"/>
    </row>
    <row r="3278" spans="2:2">
      <c r="B3278" s="14"/>
    </row>
    <row r="3279" spans="2:2">
      <c r="B3279" s="14"/>
    </row>
    <row r="3280" spans="2:2">
      <c r="B3280" s="14"/>
    </row>
    <row r="3281" spans="2:2">
      <c r="B3281" s="14"/>
    </row>
    <row r="3282" spans="2:2">
      <c r="B3282" s="14"/>
    </row>
    <row r="3283" spans="2:2">
      <c r="B3283" s="14"/>
    </row>
    <row r="3284" spans="2:2">
      <c r="B3284" s="14"/>
    </row>
    <row r="3285" spans="2:2">
      <c r="B3285" s="14"/>
    </row>
    <row r="3286" spans="2:2">
      <c r="B3286" s="14"/>
    </row>
    <row r="3287" spans="2:2">
      <c r="B3287" s="14"/>
    </row>
    <row r="3288" spans="2:2">
      <c r="B3288" s="14"/>
    </row>
    <row r="3289" spans="2:2">
      <c r="B3289" s="14"/>
    </row>
    <row r="3290" spans="2:2">
      <c r="B3290" s="14"/>
    </row>
    <row r="3291" spans="2:2">
      <c r="B3291" s="14"/>
    </row>
    <row r="3292" spans="2:2">
      <c r="B3292" s="14"/>
    </row>
    <row r="3293" spans="2:2">
      <c r="B3293" s="14"/>
    </row>
    <row r="3294" spans="2:2">
      <c r="B3294" s="14"/>
    </row>
    <row r="3295" spans="2:2">
      <c r="B3295" s="14"/>
    </row>
    <row r="3296" spans="2:2">
      <c r="B3296" s="14"/>
    </row>
    <row r="3297" spans="2:2">
      <c r="B3297" s="14"/>
    </row>
    <row r="3298" spans="2:2">
      <c r="B3298" s="14"/>
    </row>
    <row r="3299" spans="2:2">
      <c r="B3299" s="14"/>
    </row>
    <row r="3300" spans="2:2">
      <c r="B3300" s="14"/>
    </row>
    <row r="3301" spans="2:2">
      <c r="B3301" s="14"/>
    </row>
    <row r="3302" spans="2:2">
      <c r="B3302" s="14"/>
    </row>
    <row r="3303" spans="2:2">
      <c r="B3303" s="14"/>
    </row>
    <row r="3304" spans="2:2">
      <c r="B3304" s="14"/>
    </row>
    <row r="3305" spans="2:2">
      <c r="B3305" s="14"/>
    </row>
    <row r="3306" spans="2:2">
      <c r="B3306" s="14"/>
    </row>
    <row r="3307" spans="2:2">
      <c r="B3307" s="14"/>
    </row>
    <row r="3308" spans="2:2">
      <c r="B3308" s="14"/>
    </row>
    <row r="3309" spans="2:2">
      <c r="B3309" s="14"/>
    </row>
    <row r="3310" spans="2:2">
      <c r="B3310" s="14"/>
    </row>
    <row r="3311" spans="2:2">
      <c r="B3311" s="14"/>
    </row>
    <row r="3312" spans="2:2">
      <c r="B3312" s="14"/>
    </row>
    <row r="3313" spans="2:2">
      <c r="B3313" s="14"/>
    </row>
    <row r="3314" spans="2:2">
      <c r="B3314" s="14"/>
    </row>
    <row r="3315" spans="2:2">
      <c r="B3315" s="14"/>
    </row>
    <row r="3316" spans="2:2">
      <c r="B3316" s="14"/>
    </row>
    <row r="3317" spans="2:2">
      <c r="B3317" s="14"/>
    </row>
    <row r="3318" spans="2:2">
      <c r="B3318" s="14"/>
    </row>
    <row r="3319" spans="2:2">
      <c r="B3319" s="14"/>
    </row>
    <row r="3320" spans="2:2">
      <c r="B3320" s="14"/>
    </row>
    <row r="3321" spans="2:2">
      <c r="B3321" s="14"/>
    </row>
    <row r="3322" spans="2:2">
      <c r="B3322" s="14"/>
    </row>
    <row r="3323" spans="2:2">
      <c r="B3323" s="14"/>
    </row>
    <row r="3324" spans="2:2">
      <c r="B3324" s="14"/>
    </row>
    <row r="3325" spans="2:2">
      <c r="B3325" s="14"/>
    </row>
    <row r="3326" spans="2:2">
      <c r="B3326" s="14"/>
    </row>
    <row r="3327" spans="2:2">
      <c r="B3327" s="14"/>
    </row>
    <row r="3328" spans="2:2">
      <c r="B3328" s="14"/>
    </row>
    <row r="3329" spans="2:2">
      <c r="B3329" s="14"/>
    </row>
    <row r="3330" spans="2:2">
      <c r="B3330" s="14"/>
    </row>
    <row r="3331" spans="2:2">
      <c r="B3331" s="14"/>
    </row>
    <row r="3332" spans="2:2">
      <c r="B3332" s="14"/>
    </row>
    <row r="3333" spans="2:2">
      <c r="B3333" s="14"/>
    </row>
    <row r="3334" spans="2:2">
      <c r="B3334" s="14"/>
    </row>
    <row r="3335" spans="2:2">
      <c r="B3335" s="14"/>
    </row>
    <row r="3336" spans="2:2">
      <c r="B3336" s="14"/>
    </row>
    <row r="3337" spans="2:2">
      <c r="B3337" s="14"/>
    </row>
    <row r="3338" spans="2:2">
      <c r="B3338" s="14"/>
    </row>
    <row r="3339" spans="2:2">
      <c r="B3339" s="14"/>
    </row>
    <row r="3340" spans="2:2">
      <c r="B3340" s="14"/>
    </row>
    <row r="3341" spans="2:2">
      <c r="B3341" s="14"/>
    </row>
    <row r="3342" spans="2:2">
      <c r="B3342" s="14"/>
    </row>
    <row r="3343" spans="2:2">
      <c r="B3343" s="14"/>
    </row>
    <row r="3344" spans="2:2">
      <c r="B3344" s="14"/>
    </row>
    <row r="3345" spans="2:2">
      <c r="B3345" s="14"/>
    </row>
    <row r="3346" spans="2:2">
      <c r="B3346" s="14"/>
    </row>
    <row r="3347" spans="2:2">
      <c r="B3347" s="14"/>
    </row>
    <row r="3348" spans="2:2">
      <c r="B3348" s="14"/>
    </row>
    <row r="3349" spans="2:2">
      <c r="B3349" s="14"/>
    </row>
    <row r="3350" spans="2:2">
      <c r="B3350" s="14"/>
    </row>
    <row r="3351" spans="2:2">
      <c r="B3351" s="14"/>
    </row>
    <row r="3352" spans="2:2">
      <c r="B3352" s="14"/>
    </row>
    <row r="3353" spans="2:2">
      <c r="B3353" s="14"/>
    </row>
    <row r="3354" spans="2:2">
      <c r="B3354" s="14"/>
    </row>
    <row r="3355" spans="2:2">
      <c r="B3355" s="14"/>
    </row>
    <row r="3356" spans="2:2">
      <c r="B3356" s="14"/>
    </row>
    <row r="3357" spans="2:2">
      <c r="B3357" s="14"/>
    </row>
    <row r="3358" spans="2:2">
      <c r="B3358" s="14"/>
    </row>
    <row r="3359" spans="2:2">
      <c r="B3359" s="14"/>
    </row>
    <row r="3360" spans="2:2">
      <c r="B3360" s="14"/>
    </row>
    <row r="3361" spans="2:2">
      <c r="B3361" s="14"/>
    </row>
    <row r="3362" spans="2:2">
      <c r="B3362" s="14"/>
    </row>
    <row r="3363" spans="2:2">
      <c r="B3363" s="14"/>
    </row>
    <row r="3364" spans="2:2">
      <c r="B3364" s="14"/>
    </row>
    <row r="3365" spans="2:2">
      <c r="B3365" s="14"/>
    </row>
    <row r="3366" spans="2:2">
      <c r="B3366" s="14"/>
    </row>
    <row r="3367" spans="2:2">
      <c r="B3367" s="14"/>
    </row>
    <row r="3368" spans="2:2">
      <c r="B3368" s="14"/>
    </row>
    <row r="3369" spans="2:2">
      <c r="B3369" s="14"/>
    </row>
    <row r="3370" spans="2:2">
      <c r="B3370" s="14"/>
    </row>
    <row r="3371" spans="2:2">
      <c r="B3371" s="14"/>
    </row>
    <row r="3372" spans="2:2">
      <c r="B3372" s="14"/>
    </row>
    <row r="3373" spans="2:2">
      <c r="B3373" s="14"/>
    </row>
    <row r="3374" spans="2:2">
      <c r="B3374" s="14"/>
    </row>
    <row r="3375" spans="2:2">
      <c r="B3375" s="14"/>
    </row>
    <row r="3376" spans="2:2">
      <c r="B3376" s="14"/>
    </row>
    <row r="3377" spans="2:2">
      <c r="B3377" s="14"/>
    </row>
    <row r="3378" spans="2:2">
      <c r="B3378" s="14"/>
    </row>
    <row r="3379" spans="2:2">
      <c r="B3379" s="14"/>
    </row>
    <row r="3380" spans="2:2">
      <c r="B3380" s="14"/>
    </row>
    <row r="3381" spans="2:2">
      <c r="B3381" s="14"/>
    </row>
    <row r="3382" spans="2:2">
      <c r="B3382" s="14"/>
    </row>
    <row r="3383" spans="2:2">
      <c r="B3383" s="14"/>
    </row>
    <row r="3384" spans="2:2">
      <c r="B3384" s="14"/>
    </row>
    <row r="3385" spans="2:2">
      <c r="B3385" s="14"/>
    </row>
    <row r="3386" spans="2:2">
      <c r="B3386" s="14"/>
    </row>
    <row r="3387" spans="2:2">
      <c r="B3387" s="14"/>
    </row>
    <row r="3388" spans="2:2">
      <c r="B3388" s="14"/>
    </row>
    <row r="3389" spans="2:2">
      <c r="B3389" s="14"/>
    </row>
    <row r="3390" spans="2:2">
      <c r="B3390" s="14"/>
    </row>
    <row r="3391" spans="2:2">
      <c r="B3391" s="14"/>
    </row>
    <row r="3392" spans="2:2">
      <c r="B3392" s="14"/>
    </row>
    <row r="3393" spans="2:2">
      <c r="B3393" s="14"/>
    </row>
    <row r="3394" spans="2:2">
      <c r="B3394" s="14"/>
    </row>
    <row r="3395" spans="2:2">
      <c r="B3395" s="14"/>
    </row>
    <row r="3396" spans="2:2">
      <c r="B3396" s="14"/>
    </row>
    <row r="3397" spans="2:2">
      <c r="B3397" s="14"/>
    </row>
    <row r="3398" spans="2:2">
      <c r="B3398" s="14"/>
    </row>
    <row r="3399" spans="2:2">
      <c r="B3399" s="14"/>
    </row>
    <row r="3400" spans="2:2">
      <c r="B3400" s="14"/>
    </row>
    <row r="3401" spans="2:2">
      <c r="B3401" s="14"/>
    </row>
    <row r="3402" spans="2:2">
      <c r="B3402" s="14"/>
    </row>
    <row r="3403" spans="2:2">
      <c r="B3403" s="14"/>
    </row>
    <row r="3404" spans="2:2">
      <c r="B3404" s="14"/>
    </row>
    <row r="3405" spans="2:2">
      <c r="B3405" s="14"/>
    </row>
    <row r="3406" spans="2:2">
      <c r="B3406" s="14"/>
    </row>
    <row r="3407" spans="2:2">
      <c r="B3407" s="14"/>
    </row>
    <row r="3408" spans="2:2">
      <c r="B3408" s="14"/>
    </row>
    <row r="3409" spans="2:2">
      <c r="B3409" s="14"/>
    </row>
    <row r="3410" spans="2:2">
      <c r="B3410" s="14"/>
    </row>
    <row r="3411" spans="2:2">
      <c r="B3411" s="14"/>
    </row>
    <row r="3412" spans="2:2">
      <c r="B3412" s="14"/>
    </row>
    <row r="3413" spans="2:2">
      <c r="B3413" s="14"/>
    </row>
    <row r="3414" spans="2:2">
      <c r="B3414" s="14"/>
    </row>
    <row r="3415" spans="2:2">
      <c r="B3415" s="14"/>
    </row>
    <row r="3416" spans="2:2">
      <c r="B3416" s="14"/>
    </row>
    <row r="3417" spans="2:2">
      <c r="B3417" s="14"/>
    </row>
    <row r="3418" spans="2:2">
      <c r="B3418" s="14"/>
    </row>
    <row r="3419" spans="2:2">
      <c r="B3419" s="14"/>
    </row>
    <row r="3420" spans="2:2">
      <c r="B3420" s="14"/>
    </row>
    <row r="3421" spans="2:2">
      <c r="B3421" s="14"/>
    </row>
    <row r="3422" spans="2:2">
      <c r="B3422" s="14"/>
    </row>
    <row r="3423" spans="2:2">
      <c r="B3423" s="14"/>
    </row>
    <row r="3424" spans="2:2">
      <c r="B3424" s="14"/>
    </row>
    <row r="3425" spans="2:2">
      <c r="B3425" s="14"/>
    </row>
    <row r="3426" spans="2:2">
      <c r="B3426" s="14"/>
    </row>
    <row r="3427" spans="2:2">
      <c r="B3427" s="14"/>
    </row>
    <row r="3428" spans="2:2">
      <c r="B3428" s="14"/>
    </row>
    <row r="3429" spans="2:2">
      <c r="B3429" s="14"/>
    </row>
    <row r="3430" spans="2:2">
      <c r="B3430" s="14"/>
    </row>
    <row r="3431" spans="2:2">
      <c r="B3431" s="14"/>
    </row>
    <row r="3432" spans="2:2">
      <c r="B3432" s="14"/>
    </row>
    <row r="3433" spans="2:2">
      <c r="B3433" s="14"/>
    </row>
    <row r="3434" spans="2:2">
      <c r="B3434" s="14"/>
    </row>
    <row r="3435" spans="2:2">
      <c r="B3435" s="14"/>
    </row>
    <row r="3436" spans="2:2">
      <c r="B3436" s="14"/>
    </row>
    <row r="3437" spans="2:2">
      <c r="B3437" s="14"/>
    </row>
    <row r="3438" spans="2:2">
      <c r="B3438" s="14"/>
    </row>
    <row r="3439" spans="2:2">
      <c r="B3439" s="14"/>
    </row>
    <row r="3440" spans="2:2">
      <c r="B3440" s="14"/>
    </row>
    <row r="3441" spans="2:2">
      <c r="B3441" s="14"/>
    </row>
    <row r="3442" spans="2:2">
      <c r="B3442" s="14"/>
    </row>
    <row r="3443" spans="2:2">
      <c r="B3443" s="14"/>
    </row>
    <row r="3444" spans="2:2">
      <c r="B3444" s="14"/>
    </row>
    <row r="3445" spans="2:2">
      <c r="B3445" s="14"/>
    </row>
    <row r="3446" spans="2:2">
      <c r="B3446" s="14"/>
    </row>
    <row r="3447" spans="2:2">
      <c r="B3447" s="14"/>
    </row>
    <row r="3448" spans="2:2">
      <c r="B3448" s="14"/>
    </row>
    <row r="3449" spans="2:2">
      <c r="B3449" s="14"/>
    </row>
    <row r="3450" spans="2:2">
      <c r="B3450" s="14"/>
    </row>
    <row r="3451" spans="2:2">
      <c r="B3451" s="14"/>
    </row>
    <row r="3452" spans="2:2">
      <c r="B3452" s="14"/>
    </row>
    <row r="3453" spans="2:2">
      <c r="B3453" s="14"/>
    </row>
    <row r="3454" spans="2:2">
      <c r="B3454" s="14"/>
    </row>
    <row r="3455" spans="2:2">
      <c r="B3455" s="14"/>
    </row>
    <row r="3456" spans="2:2">
      <c r="B3456" s="14"/>
    </row>
    <row r="3457" spans="2:2">
      <c r="B3457" s="14"/>
    </row>
    <row r="3458" spans="2:2">
      <c r="B3458" s="14"/>
    </row>
    <row r="3459" spans="2:2">
      <c r="B3459" s="14"/>
    </row>
    <row r="3460" spans="2:2">
      <c r="B3460" s="14"/>
    </row>
    <row r="3461" spans="2:2">
      <c r="B3461" s="14"/>
    </row>
    <row r="3462" spans="2:2">
      <c r="B3462" s="14"/>
    </row>
    <row r="3463" spans="2:2">
      <c r="B3463" s="14"/>
    </row>
    <row r="3464" spans="2:2">
      <c r="B3464" s="14"/>
    </row>
    <row r="3465" spans="2:2">
      <c r="B3465" s="14"/>
    </row>
    <row r="3466" spans="2:2">
      <c r="B3466" s="14"/>
    </row>
    <row r="3467" spans="2:2">
      <c r="B3467" s="14"/>
    </row>
    <row r="3468" spans="2:2">
      <c r="B3468" s="14"/>
    </row>
    <row r="3469" spans="2:2">
      <c r="B3469" s="14"/>
    </row>
    <row r="3470" spans="2:2">
      <c r="B3470" s="14"/>
    </row>
    <row r="3471" spans="2:2">
      <c r="B3471" s="14"/>
    </row>
    <row r="3472" spans="2:2">
      <c r="B3472" s="14"/>
    </row>
    <row r="3473" spans="2:2">
      <c r="B3473" s="14"/>
    </row>
    <row r="3474" spans="2:2">
      <c r="B3474" s="14"/>
    </row>
    <row r="3475" spans="2:2">
      <c r="B3475" s="14"/>
    </row>
    <row r="3476" spans="2:2">
      <c r="B3476" s="14"/>
    </row>
    <row r="3477" spans="2:2">
      <c r="B3477" s="14"/>
    </row>
    <row r="3478" spans="2:2">
      <c r="B3478" s="14"/>
    </row>
    <row r="3479" spans="2:2">
      <c r="B3479" s="14"/>
    </row>
    <row r="3480" spans="2:2">
      <c r="B3480" s="14"/>
    </row>
    <row r="3481" spans="2:2">
      <c r="B3481" s="14"/>
    </row>
    <row r="3482" spans="2:2">
      <c r="B3482" s="14"/>
    </row>
    <row r="3483" spans="2:2">
      <c r="B3483" s="14"/>
    </row>
    <row r="3484" spans="2:2">
      <c r="B3484" s="14"/>
    </row>
    <row r="3485" spans="2:2">
      <c r="B3485" s="14"/>
    </row>
    <row r="3486" spans="2:2">
      <c r="B3486" s="14"/>
    </row>
    <row r="3487" spans="2:2">
      <c r="B3487" s="14"/>
    </row>
    <row r="3488" spans="2:2">
      <c r="B3488" s="14"/>
    </row>
    <row r="3489" spans="2:2">
      <c r="B3489" s="14"/>
    </row>
    <row r="3490" spans="2:2">
      <c r="B3490" s="14"/>
    </row>
    <row r="3491" spans="2:2">
      <c r="B3491" s="14"/>
    </row>
    <row r="3492" spans="2:2">
      <c r="B3492" s="14"/>
    </row>
    <row r="3493" spans="2:2">
      <c r="B3493" s="14"/>
    </row>
    <row r="3494" spans="2:2">
      <c r="B3494" s="14"/>
    </row>
    <row r="3495" spans="2:2">
      <c r="B3495" s="14"/>
    </row>
    <row r="3496" spans="2:2">
      <c r="B3496" s="14"/>
    </row>
    <row r="3497" spans="2:2">
      <c r="B3497" s="14"/>
    </row>
    <row r="3498" spans="2:2">
      <c r="B3498" s="14"/>
    </row>
    <row r="3499" spans="2:2">
      <c r="B3499" s="14"/>
    </row>
    <row r="3500" spans="2:2">
      <c r="B3500" s="14"/>
    </row>
    <row r="3501" spans="2:2">
      <c r="B3501" s="14"/>
    </row>
    <row r="3502" spans="2:2">
      <c r="B3502" s="14"/>
    </row>
    <row r="3503" spans="2:2">
      <c r="B3503" s="14"/>
    </row>
    <row r="3504" spans="2:2">
      <c r="B3504" s="14"/>
    </row>
    <row r="3505" spans="2:2">
      <c r="B3505" s="14"/>
    </row>
    <row r="3506" spans="2:2">
      <c r="B3506" s="14"/>
    </row>
    <row r="3507" spans="2:2">
      <c r="B3507" s="14"/>
    </row>
    <row r="3508" spans="2:2">
      <c r="B3508" s="14"/>
    </row>
    <row r="3509" spans="2:2">
      <c r="B3509" s="14"/>
    </row>
    <row r="3510" spans="2:2">
      <c r="B3510" s="14"/>
    </row>
    <row r="3511" spans="2:2">
      <c r="B3511" s="14"/>
    </row>
    <row r="3512" spans="2:2">
      <c r="B3512" s="14"/>
    </row>
    <row r="3513" spans="2:2">
      <c r="B3513" s="14"/>
    </row>
    <row r="3514" spans="2:2">
      <c r="B3514" s="14"/>
    </row>
    <row r="3515" spans="2:2">
      <c r="B3515" s="14"/>
    </row>
    <row r="3516" spans="2:2">
      <c r="B3516" s="14"/>
    </row>
    <row r="3517" spans="2:2">
      <c r="B3517" s="14"/>
    </row>
    <row r="3518" spans="2:2">
      <c r="B3518" s="14"/>
    </row>
    <row r="3519" spans="2:2">
      <c r="B3519" s="14"/>
    </row>
    <row r="3520" spans="2:2">
      <c r="B3520" s="14"/>
    </row>
    <row r="3521" spans="2:2">
      <c r="B3521" s="14"/>
    </row>
    <row r="3522" spans="2:2">
      <c r="B3522" s="14"/>
    </row>
    <row r="3523" spans="2:2">
      <c r="B3523" s="14"/>
    </row>
    <row r="3524" spans="2:2">
      <c r="B3524" s="14"/>
    </row>
    <row r="3525" spans="2:2">
      <c r="B3525" s="14"/>
    </row>
    <row r="3526" spans="2:2">
      <c r="B3526" s="14"/>
    </row>
    <row r="3527" spans="2:2">
      <c r="B3527" s="14"/>
    </row>
    <row r="3528" spans="2:2">
      <c r="B3528" s="14"/>
    </row>
    <row r="3529" spans="2:2">
      <c r="B3529" s="14"/>
    </row>
    <row r="3530" spans="2:2">
      <c r="B3530" s="14"/>
    </row>
    <row r="3531" spans="2:2">
      <c r="B3531" s="14"/>
    </row>
    <row r="3532" spans="2:2">
      <c r="B3532" s="14"/>
    </row>
    <row r="3533" spans="2:2">
      <c r="B3533" s="14"/>
    </row>
    <row r="3534" spans="2:2">
      <c r="B3534" s="14"/>
    </row>
    <row r="3535" spans="2:2">
      <c r="B3535" s="14"/>
    </row>
    <row r="3536" spans="2:2">
      <c r="B3536" s="14"/>
    </row>
    <row r="3537" spans="2:2">
      <c r="B3537" s="14"/>
    </row>
    <row r="3538" spans="2:2">
      <c r="B3538" s="14"/>
    </row>
    <row r="3539" spans="2:2">
      <c r="B3539" s="14"/>
    </row>
    <row r="3540" spans="2:2">
      <c r="B3540" s="14"/>
    </row>
    <row r="3541" spans="2:2">
      <c r="B3541" s="14"/>
    </row>
    <row r="3542" spans="2:2">
      <c r="B3542" s="14"/>
    </row>
    <row r="3543" spans="2:2">
      <c r="B3543" s="14"/>
    </row>
    <row r="3544" spans="2:2">
      <c r="B3544" s="14"/>
    </row>
    <row r="3545" spans="2:2">
      <c r="B3545" s="14"/>
    </row>
    <row r="3546" spans="2:2">
      <c r="B3546" s="14"/>
    </row>
    <row r="3547" spans="2:2">
      <c r="B3547" s="14"/>
    </row>
    <row r="3548" spans="2:2">
      <c r="B3548" s="14"/>
    </row>
    <row r="3549" spans="2:2">
      <c r="B3549" s="14"/>
    </row>
    <row r="3550" spans="2:2">
      <c r="B3550" s="14"/>
    </row>
    <row r="3551" spans="2:2">
      <c r="B3551" s="14"/>
    </row>
    <row r="3552" spans="2:2">
      <c r="B3552" s="14"/>
    </row>
    <row r="3553" spans="2:2">
      <c r="B3553" s="14"/>
    </row>
    <row r="3554" spans="2:2">
      <c r="B3554" s="14"/>
    </row>
    <row r="3555" spans="2:2">
      <c r="B3555" s="14"/>
    </row>
    <row r="3556" spans="2:2">
      <c r="B3556" s="14"/>
    </row>
    <row r="3557" spans="2:2">
      <c r="B3557" s="14"/>
    </row>
    <row r="3558" spans="2:2">
      <c r="B3558" s="14"/>
    </row>
    <row r="3559" spans="2:2">
      <c r="B3559" s="14"/>
    </row>
    <row r="3560" spans="2:2">
      <c r="B3560" s="14"/>
    </row>
    <row r="3561" spans="2:2">
      <c r="B3561" s="14"/>
    </row>
    <row r="3562" spans="2:2">
      <c r="B3562" s="14"/>
    </row>
    <row r="3563" spans="2:2">
      <c r="B3563" s="14"/>
    </row>
    <row r="3564" spans="2:2">
      <c r="B3564" s="14"/>
    </row>
    <row r="3565" spans="2:2">
      <c r="B3565" s="14"/>
    </row>
    <row r="3566" spans="2:2">
      <c r="B3566" s="14"/>
    </row>
    <row r="3567" spans="2:2">
      <c r="B3567" s="14"/>
    </row>
    <row r="3568" spans="2:2">
      <c r="B3568" s="14"/>
    </row>
    <row r="3569" spans="2:2">
      <c r="B3569" s="14"/>
    </row>
    <row r="3570" spans="2:2">
      <c r="B3570" s="14"/>
    </row>
    <row r="3571" spans="2:2">
      <c r="B3571" s="14"/>
    </row>
    <row r="3572" spans="2:2">
      <c r="B3572" s="14"/>
    </row>
    <row r="3573" spans="2:2">
      <c r="B3573" s="14"/>
    </row>
    <row r="3574" spans="2:2">
      <c r="B3574" s="14"/>
    </row>
    <row r="3575" spans="2:2">
      <c r="B3575" s="14"/>
    </row>
    <row r="3576" spans="2:2">
      <c r="B3576" s="14"/>
    </row>
    <row r="3577" spans="2:2">
      <c r="B3577" s="14"/>
    </row>
    <row r="3578" spans="2:2">
      <c r="B3578" s="14"/>
    </row>
    <row r="3579" spans="2:2">
      <c r="B3579" s="14"/>
    </row>
    <row r="3580" spans="2:2">
      <c r="B3580" s="14"/>
    </row>
    <row r="3581" spans="2:2">
      <c r="B3581" s="14"/>
    </row>
    <row r="3582" spans="2:2">
      <c r="B3582" s="14"/>
    </row>
    <row r="3583" spans="2:2">
      <c r="B3583" s="14"/>
    </row>
    <row r="3584" spans="2:2">
      <c r="B3584" s="14"/>
    </row>
    <row r="3585" spans="2:2">
      <c r="B3585" s="14"/>
    </row>
    <row r="3586" spans="2:2">
      <c r="B3586" s="14"/>
    </row>
    <row r="3587" spans="2:2">
      <c r="B3587" s="14"/>
    </row>
    <row r="3588" spans="2:2">
      <c r="B3588" s="14"/>
    </row>
    <row r="3589" spans="2:2">
      <c r="B3589" s="14"/>
    </row>
    <row r="3590" spans="2:2">
      <c r="B3590" s="14"/>
    </row>
    <row r="3591" spans="2:2">
      <c r="B3591" s="14"/>
    </row>
    <row r="3592" spans="2:2">
      <c r="B3592" s="14"/>
    </row>
    <row r="3593" spans="2:2">
      <c r="B3593" s="14"/>
    </row>
    <row r="3594" spans="2:2">
      <c r="B3594" s="14"/>
    </row>
    <row r="3595" spans="2:2">
      <c r="B3595" s="14"/>
    </row>
    <row r="3596" spans="2:2">
      <c r="B3596" s="14"/>
    </row>
    <row r="3597" spans="2:2">
      <c r="B3597" s="14"/>
    </row>
    <row r="3598" spans="2:2">
      <c r="B3598" s="14"/>
    </row>
    <row r="3599" spans="2:2">
      <c r="B3599" s="14"/>
    </row>
    <row r="3600" spans="2:2">
      <c r="B3600" s="14"/>
    </row>
    <row r="3601" spans="2:2">
      <c r="B3601" s="14"/>
    </row>
    <row r="3602" spans="2:2">
      <c r="B3602" s="14"/>
    </row>
    <row r="3603" spans="2:2">
      <c r="B3603" s="14"/>
    </row>
    <row r="3604" spans="2:2">
      <c r="B3604" s="14"/>
    </row>
    <row r="3605" spans="2:2">
      <c r="B3605" s="14"/>
    </row>
    <row r="3606" spans="2:2">
      <c r="B3606" s="14"/>
    </row>
    <row r="3607" spans="2:2">
      <c r="B3607" s="14"/>
    </row>
    <row r="3608" spans="2:2">
      <c r="B3608" s="14"/>
    </row>
    <row r="3609" spans="2:2">
      <c r="B3609" s="14"/>
    </row>
    <row r="3610" spans="2:2">
      <c r="B3610" s="14"/>
    </row>
    <row r="3611" spans="2:2">
      <c r="B3611" s="14"/>
    </row>
    <row r="3612" spans="2:2">
      <c r="B3612" s="14"/>
    </row>
    <row r="3613" spans="2:2">
      <c r="B3613" s="14"/>
    </row>
    <row r="3614" spans="2:2">
      <c r="B3614" s="14"/>
    </row>
    <row r="3615" spans="2:2">
      <c r="B3615" s="14"/>
    </row>
    <row r="3616" spans="2:2">
      <c r="B3616" s="14"/>
    </row>
    <row r="3617" spans="2:2">
      <c r="B3617" s="14"/>
    </row>
    <row r="3618" spans="2:2">
      <c r="B3618" s="14"/>
    </row>
    <row r="3619" spans="2:2">
      <c r="B3619" s="14"/>
    </row>
    <row r="3620" spans="2:2">
      <c r="B3620" s="14"/>
    </row>
    <row r="3621" spans="2:2">
      <c r="B3621" s="14"/>
    </row>
    <row r="3622" spans="2:2">
      <c r="B3622" s="14"/>
    </row>
    <row r="3623" spans="2:2">
      <c r="B3623" s="14"/>
    </row>
    <row r="3624" spans="2:2">
      <c r="B3624" s="14"/>
    </row>
    <row r="3625" spans="2:2">
      <c r="B3625" s="14"/>
    </row>
    <row r="3626" spans="2:2">
      <c r="B3626" s="14"/>
    </row>
    <row r="3627" spans="2:2">
      <c r="B3627" s="14"/>
    </row>
    <row r="3628" spans="2:2">
      <c r="B3628" s="14"/>
    </row>
    <row r="3629" spans="2:2">
      <c r="B3629" s="14"/>
    </row>
    <row r="3630" spans="2:2">
      <c r="B3630" s="14"/>
    </row>
    <row r="3631" spans="2:2">
      <c r="B3631" s="14"/>
    </row>
    <row r="3632" spans="2:2">
      <c r="B3632" s="14"/>
    </row>
    <row r="3633" spans="2:2">
      <c r="B3633" s="14"/>
    </row>
    <row r="3634" spans="2:2">
      <c r="B3634" s="14"/>
    </row>
    <row r="3635" spans="2:2">
      <c r="B3635" s="14"/>
    </row>
    <row r="3636" spans="2:2">
      <c r="B3636" s="14"/>
    </row>
    <row r="3637" spans="2:2">
      <c r="B3637" s="14"/>
    </row>
    <row r="3638" spans="2:2">
      <c r="B3638" s="14"/>
    </row>
    <row r="3639" spans="2:2">
      <c r="B3639" s="14"/>
    </row>
    <row r="3640" spans="2:2">
      <c r="B3640" s="14"/>
    </row>
    <row r="3641" spans="2:2">
      <c r="B3641" s="14"/>
    </row>
    <row r="3642" spans="2:2">
      <c r="B3642" s="14"/>
    </row>
    <row r="3643" spans="2:2">
      <c r="B3643" s="14"/>
    </row>
    <row r="3644" spans="2:2">
      <c r="B3644" s="14"/>
    </row>
    <row r="3645" spans="2:2">
      <c r="B3645" s="14"/>
    </row>
    <row r="3646" spans="2:2">
      <c r="B3646" s="14"/>
    </row>
    <row r="3647" spans="2:2">
      <c r="B3647" s="14"/>
    </row>
    <row r="3648" spans="2:2">
      <c r="B3648" s="14"/>
    </row>
    <row r="3649" spans="2:2">
      <c r="B3649" s="14"/>
    </row>
    <row r="3650" spans="2:2">
      <c r="B3650" s="14"/>
    </row>
    <row r="3651" spans="2:2">
      <c r="B3651" s="14"/>
    </row>
    <row r="3652" spans="2:2">
      <c r="B3652" s="14"/>
    </row>
    <row r="3653" spans="2:2">
      <c r="B3653" s="14"/>
    </row>
    <row r="3654" spans="2:2">
      <c r="B3654" s="14"/>
    </row>
    <row r="3655" spans="2:2">
      <c r="B3655" s="14"/>
    </row>
    <row r="3656" spans="2:2">
      <c r="B3656" s="14"/>
    </row>
    <row r="3657" spans="2:2">
      <c r="B3657" s="14"/>
    </row>
    <row r="3658" spans="2:2">
      <c r="B3658" s="14"/>
    </row>
    <row r="3659" spans="2:2">
      <c r="B3659" s="14"/>
    </row>
    <row r="3660" spans="2:2">
      <c r="B3660" s="14"/>
    </row>
    <row r="3661" spans="2:2">
      <c r="B3661" s="14"/>
    </row>
    <row r="3662" spans="2:2">
      <c r="B3662" s="14"/>
    </row>
    <row r="3663" spans="2:2">
      <c r="B3663" s="14"/>
    </row>
    <row r="3664" spans="2:2">
      <c r="B3664" s="14"/>
    </row>
    <row r="3665" spans="2:2">
      <c r="B3665" s="14"/>
    </row>
    <row r="3666" spans="2:2">
      <c r="B3666" s="14"/>
    </row>
    <row r="3667" spans="2:2">
      <c r="B3667" s="14"/>
    </row>
    <row r="3668" spans="2:2">
      <c r="B3668" s="14"/>
    </row>
    <row r="3669" spans="2:2">
      <c r="B3669" s="14"/>
    </row>
    <row r="3670" spans="2:2">
      <c r="B3670" s="14"/>
    </row>
    <row r="3671" spans="2:2">
      <c r="B3671" s="14"/>
    </row>
    <row r="3672" spans="2:2">
      <c r="B3672" s="14"/>
    </row>
    <row r="3673" spans="2:2">
      <c r="B3673" s="14"/>
    </row>
    <row r="3674" spans="2:2">
      <c r="B3674" s="14"/>
    </row>
    <row r="3675" spans="2:2">
      <c r="B3675" s="14"/>
    </row>
    <row r="3676" spans="2:2">
      <c r="B3676" s="14"/>
    </row>
    <row r="3677" spans="2:2">
      <c r="B3677" s="14"/>
    </row>
    <row r="3678" spans="2:2">
      <c r="B3678" s="14"/>
    </row>
    <row r="3679" spans="2:2">
      <c r="B3679" s="14"/>
    </row>
    <row r="3680" spans="2:2">
      <c r="B3680" s="14"/>
    </row>
    <row r="3681" spans="2:2">
      <c r="B3681" s="14"/>
    </row>
    <row r="3682" spans="2:2">
      <c r="B3682" s="14"/>
    </row>
    <row r="3683" spans="2:2">
      <c r="B3683" s="14"/>
    </row>
    <row r="3684" spans="2:2">
      <c r="B3684" s="14"/>
    </row>
    <row r="3685" spans="2:2">
      <c r="B3685" s="14"/>
    </row>
    <row r="3686" spans="2:2">
      <c r="B3686" s="14"/>
    </row>
    <row r="3687" spans="2:2">
      <c r="B3687" s="14"/>
    </row>
    <row r="3688" spans="2:2">
      <c r="B3688" s="14"/>
    </row>
    <row r="3689" spans="2:2">
      <c r="B3689" s="14"/>
    </row>
    <row r="3690" spans="2:2">
      <c r="B3690" s="14"/>
    </row>
    <row r="3691" spans="2:2">
      <c r="B3691" s="14"/>
    </row>
    <row r="3692" spans="2:2">
      <c r="B3692" s="14"/>
    </row>
    <row r="3693" spans="2:2">
      <c r="B3693" s="14"/>
    </row>
    <row r="3694" spans="2:2">
      <c r="B3694" s="14"/>
    </row>
    <row r="3695" spans="2:2">
      <c r="B3695" s="14"/>
    </row>
    <row r="3696" spans="2:2">
      <c r="B3696" s="14"/>
    </row>
    <row r="3697" spans="2:2">
      <c r="B3697" s="14"/>
    </row>
    <row r="3698" spans="2:2">
      <c r="B3698" s="14"/>
    </row>
    <row r="3699" spans="2:2">
      <c r="B3699" s="14"/>
    </row>
    <row r="3700" spans="2:2">
      <c r="B3700" s="14"/>
    </row>
    <row r="3701" spans="2:2">
      <c r="B3701" s="14"/>
    </row>
    <row r="3702" spans="2:2">
      <c r="B3702" s="14"/>
    </row>
    <row r="3703" spans="2:2">
      <c r="B3703" s="14"/>
    </row>
    <row r="3704" spans="2:2">
      <c r="B3704" s="14"/>
    </row>
    <row r="3705" spans="2:2">
      <c r="B3705" s="14"/>
    </row>
    <row r="3706" spans="2:2">
      <c r="B3706" s="14"/>
    </row>
    <row r="3707" spans="2:2">
      <c r="B3707" s="14"/>
    </row>
    <row r="3708" spans="2:2">
      <c r="B3708" s="14"/>
    </row>
    <row r="3709" spans="2:2">
      <c r="B3709" s="14"/>
    </row>
    <row r="3710" spans="2:2">
      <c r="B3710" s="14"/>
    </row>
    <row r="3711" spans="2:2">
      <c r="B3711" s="14"/>
    </row>
    <row r="3712" spans="2:2">
      <c r="B3712" s="14"/>
    </row>
    <row r="3713" spans="2:2">
      <c r="B3713" s="14"/>
    </row>
    <row r="3714" spans="2:2">
      <c r="B3714" s="14"/>
    </row>
    <row r="3715" spans="2:2">
      <c r="B3715" s="14"/>
    </row>
    <row r="3716" spans="2:2">
      <c r="B3716" s="14"/>
    </row>
    <row r="3717" spans="2:2">
      <c r="B3717" s="14"/>
    </row>
    <row r="3718" spans="2:2">
      <c r="B3718" s="14"/>
    </row>
    <row r="3719" spans="2:2">
      <c r="B3719" s="14"/>
    </row>
    <row r="3720" spans="2:2">
      <c r="B3720" s="14"/>
    </row>
    <row r="3721" spans="2:2">
      <c r="B3721" s="14"/>
    </row>
    <row r="3722" spans="2:2">
      <c r="B3722" s="14"/>
    </row>
    <row r="3723" spans="2:2">
      <c r="B3723" s="14"/>
    </row>
    <row r="3724" spans="2:2">
      <c r="B3724" s="14"/>
    </row>
    <row r="3725" spans="2:2">
      <c r="B3725" s="14"/>
    </row>
    <row r="3726" spans="2:2">
      <c r="B3726" s="14"/>
    </row>
    <row r="3727" spans="2:2">
      <c r="B3727" s="14"/>
    </row>
    <row r="3728" spans="2:2">
      <c r="B3728" s="14"/>
    </row>
    <row r="3729" spans="2:2">
      <c r="B3729" s="14"/>
    </row>
    <row r="3730" spans="2:2">
      <c r="B3730" s="14"/>
    </row>
    <row r="3731" spans="2:2">
      <c r="B3731" s="14"/>
    </row>
    <row r="3732" spans="2:2">
      <c r="B3732" s="14"/>
    </row>
    <row r="3733" spans="2:2">
      <c r="B3733" s="14"/>
    </row>
    <row r="3734" spans="2:2">
      <c r="B3734" s="14"/>
    </row>
    <row r="3735" spans="2:2">
      <c r="B3735" s="14"/>
    </row>
    <row r="3736" spans="2:2">
      <c r="B3736" s="14"/>
    </row>
    <row r="3737" spans="2:2">
      <c r="B3737" s="14"/>
    </row>
    <row r="3738" spans="2:2">
      <c r="B3738" s="14"/>
    </row>
    <row r="3739" spans="2:2">
      <c r="B3739" s="14"/>
    </row>
    <row r="3740" spans="2:2">
      <c r="B3740" s="14"/>
    </row>
    <row r="3741" spans="2:2">
      <c r="B3741" s="14"/>
    </row>
    <row r="3742" spans="2:2">
      <c r="B3742" s="14"/>
    </row>
    <row r="3743" spans="2:2">
      <c r="B3743" s="14"/>
    </row>
    <row r="3744" spans="2:2">
      <c r="B3744" s="14"/>
    </row>
    <row r="3745" spans="2:2">
      <c r="B3745" s="14"/>
    </row>
    <row r="3746" spans="2:2">
      <c r="B3746" s="14"/>
    </row>
    <row r="3747" spans="2:2">
      <c r="B3747" s="14"/>
    </row>
    <row r="3748" spans="2:2">
      <c r="B3748" s="14"/>
    </row>
    <row r="3749" spans="2:2">
      <c r="B3749" s="14"/>
    </row>
    <row r="3750" spans="2:2">
      <c r="B3750" s="14"/>
    </row>
    <row r="3751" spans="2:2">
      <c r="B3751" s="14"/>
    </row>
    <row r="3752" spans="2:2">
      <c r="B3752" s="14"/>
    </row>
    <row r="3753" spans="2:2">
      <c r="B3753" s="14"/>
    </row>
    <row r="3754" spans="2:2">
      <c r="B3754" s="14"/>
    </row>
    <row r="3755" spans="2:2">
      <c r="B3755" s="14"/>
    </row>
    <row r="3756" spans="2:2">
      <c r="B3756" s="14"/>
    </row>
    <row r="3757" spans="2:2">
      <c r="B3757" s="14"/>
    </row>
    <row r="3758" spans="2:2">
      <c r="B3758" s="14"/>
    </row>
    <row r="3759" spans="2:2">
      <c r="B3759" s="14"/>
    </row>
    <row r="3760" spans="2:2">
      <c r="B3760" s="14"/>
    </row>
    <row r="3761" spans="2:2">
      <c r="B3761" s="14"/>
    </row>
    <row r="3762" spans="2:2">
      <c r="B3762" s="14"/>
    </row>
    <row r="3763" spans="2:2">
      <c r="B3763" s="14"/>
    </row>
    <row r="3764" spans="2:2">
      <c r="B3764" s="14"/>
    </row>
    <row r="3765" spans="2:2">
      <c r="B3765" s="14"/>
    </row>
    <row r="3766" spans="2:2">
      <c r="B3766" s="14"/>
    </row>
    <row r="3767" spans="2:2">
      <c r="B3767" s="14"/>
    </row>
    <row r="3768" spans="2:2">
      <c r="B3768" s="14"/>
    </row>
    <row r="3769" spans="2:2">
      <c r="B3769" s="14"/>
    </row>
    <row r="3770" spans="2:2">
      <c r="B3770" s="14"/>
    </row>
    <row r="3771" spans="2:2">
      <c r="B3771" s="14"/>
    </row>
    <row r="3772" spans="2:2">
      <c r="B3772" s="14"/>
    </row>
    <row r="3773" spans="2:2">
      <c r="B3773" s="14"/>
    </row>
    <row r="3774" spans="2:2">
      <c r="B3774" s="14"/>
    </row>
    <row r="3775" spans="2:2">
      <c r="B3775" s="14"/>
    </row>
    <row r="3776" spans="2:2">
      <c r="B3776" s="14"/>
    </row>
    <row r="3777" spans="2:2">
      <c r="B3777" s="14"/>
    </row>
    <row r="3778" spans="2:2">
      <c r="B3778" s="14"/>
    </row>
    <row r="3779" spans="2:2">
      <c r="B3779" s="14"/>
    </row>
    <row r="3780" spans="2:2">
      <c r="B3780" s="14"/>
    </row>
    <row r="3781" spans="2:2">
      <c r="B3781" s="14"/>
    </row>
    <row r="3782" spans="2:2">
      <c r="B3782" s="14"/>
    </row>
    <row r="3783" spans="2:2">
      <c r="B3783" s="14"/>
    </row>
    <row r="3784" spans="2:2">
      <c r="B3784" s="14"/>
    </row>
    <row r="3785" spans="2:2">
      <c r="B3785" s="14"/>
    </row>
    <row r="3786" spans="2:2">
      <c r="B3786" s="14"/>
    </row>
    <row r="3787" spans="2:2">
      <c r="B3787" s="14"/>
    </row>
    <row r="3788" spans="2:2">
      <c r="B3788" s="14"/>
    </row>
    <row r="3789" spans="2:2">
      <c r="B3789" s="14"/>
    </row>
    <row r="3790" spans="2:2">
      <c r="B3790" s="14"/>
    </row>
    <row r="3791" spans="2:2">
      <c r="B3791" s="14"/>
    </row>
    <row r="3792" spans="2:2">
      <c r="B3792" s="14"/>
    </row>
    <row r="3793" spans="2:2">
      <c r="B3793" s="14"/>
    </row>
    <row r="3794" spans="2:2">
      <c r="B3794" s="14"/>
    </row>
    <row r="3795" spans="2:2">
      <c r="B3795" s="14"/>
    </row>
    <row r="3796" spans="2:2">
      <c r="B3796" s="14"/>
    </row>
    <row r="3797" spans="2:2">
      <c r="B3797" s="14"/>
    </row>
    <row r="3798" spans="2:2">
      <c r="B3798" s="14"/>
    </row>
    <row r="3799" spans="2:2">
      <c r="B3799" s="14"/>
    </row>
    <row r="3800" spans="2:2">
      <c r="B3800" s="14"/>
    </row>
    <row r="3801" spans="2:2">
      <c r="B3801" s="14"/>
    </row>
    <row r="3802" spans="2:2">
      <c r="B3802" s="14"/>
    </row>
    <row r="3803" spans="2:2">
      <c r="B3803" s="14"/>
    </row>
    <row r="3804" spans="2:2">
      <c r="B3804" s="14"/>
    </row>
    <row r="3805" spans="2:2">
      <c r="B3805" s="14"/>
    </row>
    <row r="3806" spans="2:2">
      <c r="B3806" s="14"/>
    </row>
    <row r="3807" spans="2:2">
      <c r="B3807" s="14"/>
    </row>
    <row r="3808" spans="2:2">
      <c r="B3808" s="14"/>
    </row>
    <row r="3809" spans="2:2">
      <c r="B3809" s="14"/>
    </row>
    <row r="3810" spans="2:2">
      <c r="B3810" s="14"/>
    </row>
    <row r="3811" spans="2:2">
      <c r="B3811" s="14"/>
    </row>
    <row r="3812" spans="2:2">
      <c r="B3812" s="14"/>
    </row>
    <row r="3813" spans="2:2">
      <c r="B3813" s="14"/>
    </row>
    <row r="3814" spans="2:2">
      <c r="B3814" s="14"/>
    </row>
    <row r="3815" spans="2:2">
      <c r="B3815" s="14"/>
    </row>
    <row r="3816" spans="2:2">
      <c r="B3816" s="14"/>
    </row>
    <row r="3817" spans="2:2">
      <c r="B3817" s="14"/>
    </row>
    <row r="3818" spans="2:2">
      <c r="B3818" s="14"/>
    </row>
    <row r="3819" spans="2:2">
      <c r="B3819" s="14"/>
    </row>
    <row r="3820" spans="2:2">
      <c r="B3820" s="14"/>
    </row>
    <row r="3821" spans="2:2">
      <c r="B3821" s="14"/>
    </row>
    <row r="3822" spans="2:2">
      <c r="B3822" s="14"/>
    </row>
    <row r="3823" spans="2:2">
      <c r="B3823" s="14"/>
    </row>
    <row r="3824" spans="2:2">
      <c r="B3824" s="14"/>
    </row>
    <row r="3825" spans="2:2">
      <c r="B3825" s="14"/>
    </row>
    <row r="3826" spans="2:2">
      <c r="B3826" s="14"/>
    </row>
    <row r="3827" spans="2:2">
      <c r="B3827" s="14"/>
    </row>
    <row r="3828" spans="2:2">
      <c r="B3828" s="14"/>
    </row>
    <row r="3829" spans="2:2">
      <c r="B3829" s="14"/>
    </row>
    <row r="3830" spans="2:2">
      <c r="B3830" s="14"/>
    </row>
    <row r="3831" spans="2:2">
      <c r="B3831" s="14"/>
    </row>
    <row r="3832" spans="2:2">
      <c r="B3832" s="14"/>
    </row>
    <row r="3833" spans="2:2">
      <c r="B3833" s="14"/>
    </row>
    <row r="3834" spans="2:2">
      <c r="B3834" s="14"/>
    </row>
    <row r="3835" spans="2:2">
      <c r="B3835" s="14"/>
    </row>
    <row r="3836" spans="2:2">
      <c r="B3836" s="14"/>
    </row>
    <row r="3837" spans="2:2">
      <c r="B3837" s="14"/>
    </row>
    <row r="3838" spans="2:2">
      <c r="B3838" s="14"/>
    </row>
    <row r="3839" spans="2:2">
      <c r="B3839" s="14"/>
    </row>
    <row r="3840" spans="2:2">
      <c r="B3840" s="14"/>
    </row>
    <row r="3841" spans="2:2">
      <c r="B3841" s="14"/>
    </row>
    <row r="3842" spans="2:2">
      <c r="B3842" s="14"/>
    </row>
    <row r="3843" spans="2:2">
      <c r="B3843" s="14"/>
    </row>
    <row r="3844" spans="2:2">
      <c r="B3844" s="14"/>
    </row>
    <row r="3845" spans="2:2">
      <c r="B3845" s="14"/>
    </row>
    <row r="3846" spans="2:2">
      <c r="B3846" s="14"/>
    </row>
    <row r="3847" spans="2:2">
      <c r="B3847" s="14"/>
    </row>
    <row r="3848" spans="2:2">
      <c r="B3848" s="14"/>
    </row>
    <row r="3849" spans="2:2">
      <c r="B3849" s="14"/>
    </row>
    <row r="3850" spans="2:2">
      <c r="B3850" s="14"/>
    </row>
    <row r="3851" spans="2:2">
      <c r="B3851" s="14"/>
    </row>
    <row r="3852" spans="2:2">
      <c r="B3852" s="14"/>
    </row>
    <row r="3853" spans="2:2">
      <c r="B3853" s="14"/>
    </row>
    <row r="3854" spans="2:2">
      <c r="B3854" s="14"/>
    </row>
    <row r="3855" spans="2:2">
      <c r="B3855" s="14"/>
    </row>
    <row r="3856" spans="2:2">
      <c r="B3856" s="14"/>
    </row>
    <row r="3857" spans="2:2">
      <c r="B3857" s="14"/>
    </row>
    <row r="3858" spans="2:2">
      <c r="B3858" s="14"/>
    </row>
    <row r="3859" spans="2:2">
      <c r="B3859" s="14"/>
    </row>
    <row r="3860" spans="2:2">
      <c r="B3860" s="14"/>
    </row>
    <row r="3861" spans="2:2">
      <c r="B3861" s="14"/>
    </row>
    <row r="3862" spans="2:2">
      <c r="B3862" s="14"/>
    </row>
    <row r="3863" spans="2:2">
      <c r="B3863" s="14"/>
    </row>
    <row r="3864" spans="2:2">
      <c r="B3864" s="14"/>
    </row>
    <row r="3865" spans="2:2">
      <c r="B3865" s="14"/>
    </row>
    <row r="3866" spans="2:2">
      <c r="B3866" s="14"/>
    </row>
    <row r="3867" spans="2:2">
      <c r="B3867" s="14"/>
    </row>
    <row r="3868" spans="2:2">
      <c r="B3868" s="14"/>
    </row>
    <row r="3869" spans="2:2">
      <c r="B3869" s="14"/>
    </row>
    <row r="3870" spans="2:2">
      <c r="B3870" s="14"/>
    </row>
    <row r="3871" spans="2:2">
      <c r="B3871" s="14"/>
    </row>
    <row r="3872" spans="2:2">
      <c r="B3872" s="14"/>
    </row>
    <row r="3873" spans="2:2">
      <c r="B3873" s="14"/>
    </row>
    <row r="3874" spans="2:2">
      <c r="B3874" s="14"/>
    </row>
    <row r="3875" spans="2:2">
      <c r="B3875" s="14"/>
    </row>
    <row r="3876" spans="2:2">
      <c r="B3876" s="14"/>
    </row>
    <row r="3877" spans="2:2">
      <c r="B3877" s="14"/>
    </row>
    <row r="3878" spans="2:2">
      <c r="B3878" s="14"/>
    </row>
    <row r="3879" spans="2:2">
      <c r="B3879" s="14"/>
    </row>
    <row r="3880" spans="2:2">
      <c r="B3880" s="14"/>
    </row>
    <row r="3881" spans="2:2">
      <c r="B3881" s="14"/>
    </row>
    <row r="3882" spans="2:2">
      <c r="B3882" s="14"/>
    </row>
    <row r="3883" spans="2:2">
      <c r="B3883" s="14"/>
    </row>
    <row r="3884" spans="2:2">
      <c r="B3884" s="14"/>
    </row>
    <row r="3885" spans="2:2">
      <c r="B3885" s="14"/>
    </row>
    <row r="3886" spans="2:2">
      <c r="B3886" s="14"/>
    </row>
    <row r="3887" spans="2:2">
      <c r="B3887" s="14"/>
    </row>
    <row r="3888" spans="2:2">
      <c r="B3888" s="14"/>
    </row>
    <row r="3889" spans="2:2">
      <c r="B3889" s="14"/>
    </row>
    <row r="3890" spans="2:2">
      <c r="B3890" s="14"/>
    </row>
    <row r="3891" spans="2:2">
      <c r="B3891" s="14"/>
    </row>
    <row r="3892" spans="2:2">
      <c r="B3892" s="14"/>
    </row>
    <row r="3893" spans="2:2">
      <c r="B3893" s="14"/>
    </row>
    <row r="3894" spans="2:2">
      <c r="B3894" s="14"/>
    </row>
    <row r="3895" spans="2:2">
      <c r="B3895" s="14"/>
    </row>
    <row r="3896" spans="2:2">
      <c r="B3896" s="14"/>
    </row>
    <row r="3897" spans="2:2">
      <c r="B3897" s="14"/>
    </row>
    <row r="3898" spans="2:2">
      <c r="B3898" s="14"/>
    </row>
    <row r="3899" spans="2:2">
      <c r="B3899" s="14"/>
    </row>
    <row r="3900" spans="2:2">
      <c r="B3900" s="14"/>
    </row>
    <row r="3901" spans="2:2">
      <c r="B3901" s="14"/>
    </row>
    <row r="3902" spans="2:2">
      <c r="B3902" s="14"/>
    </row>
    <row r="3903" spans="2:2">
      <c r="B3903" s="14"/>
    </row>
    <row r="3904" spans="2:2">
      <c r="B3904" s="14"/>
    </row>
    <row r="3905" spans="2:2">
      <c r="B3905" s="14"/>
    </row>
    <row r="3906" spans="2:2">
      <c r="B3906" s="14"/>
    </row>
    <row r="3907" spans="2:2">
      <c r="B3907" s="14"/>
    </row>
    <row r="3908" spans="2:2">
      <c r="B3908" s="14"/>
    </row>
    <row r="3909" spans="2:2">
      <c r="B3909" s="14"/>
    </row>
    <row r="3910" spans="2:2">
      <c r="B3910" s="14"/>
    </row>
    <row r="3911" spans="2:2">
      <c r="B3911" s="14"/>
    </row>
    <row r="3912" spans="2:2">
      <c r="B3912" s="14"/>
    </row>
    <row r="3913" spans="2:2">
      <c r="B3913" s="14"/>
    </row>
    <row r="3914" spans="2:2">
      <c r="B3914" s="14"/>
    </row>
    <row r="3915" spans="2:2">
      <c r="B3915" s="14"/>
    </row>
    <row r="3916" spans="2:2">
      <c r="B3916" s="14"/>
    </row>
    <row r="3917" spans="2:2">
      <c r="B3917" s="14"/>
    </row>
    <row r="3918" spans="2:2">
      <c r="B3918" s="14"/>
    </row>
    <row r="3919" spans="2:2">
      <c r="B3919" s="14"/>
    </row>
    <row r="3920" spans="2:2">
      <c r="B3920" s="14"/>
    </row>
    <row r="3921" spans="2:2">
      <c r="B3921" s="14"/>
    </row>
    <row r="3922" spans="2:2">
      <c r="B3922" s="14"/>
    </row>
    <row r="3923" spans="2:2">
      <c r="B3923" s="14"/>
    </row>
    <row r="3924" spans="2:2">
      <c r="B3924" s="14"/>
    </row>
    <row r="3925" spans="2:2">
      <c r="B3925" s="14"/>
    </row>
    <row r="3926" spans="2:2">
      <c r="B3926" s="14"/>
    </row>
    <row r="3927" spans="2:2">
      <c r="B3927" s="14"/>
    </row>
    <row r="3928" spans="2:2">
      <c r="B3928" s="14"/>
    </row>
    <row r="3929" spans="2:2">
      <c r="B3929" s="14"/>
    </row>
    <row r="3930" spans="2:2">
      <c r="B3930" s="14"/>
    </row>
    <row r="3931" spans="2:2">
      <c r="B3931" s="14"/>
    </row>
    <row r="3932" spans="2:2">
      <c r="B3932" s="14"/>
    </row>
    <row r="3933" spans="2:2">
      <c r="B3933" s="14"/>
    </row>
    <row r="3934" spans="2:2">
      <c r="B3934" s="14"/>
    </row>
    <row r="3935" spans="2:2">
      <c r="B3935" s="14"/>
    </row>
    <row r="3936" spans="2:2">
      <c r="B3936" s="14"/>
    </row>
    <row r="3937" spans="2:2">
      <c r="B3937" s="14"/>
    </row>
    <row r="3938" spans="2:2">
      <c r="B3938" s="14"/>
    </row>
    <row r="3939" spans="2:2">
      <c r="B3939" s="14"/>
    </row>
    <row r="3940" spans="2:2">
      <c r="B3940" s="14"/>
    </row>
    <row r="3941" spans="2:2">
      <c r="B3941" s="14"/>
    </row>
    <row r="3942" spans="2:2">
      <c r="B3942" s="14"/>
    </row>
    <row r="3943" spans="2:2">
      <c r="B3943" s="14"/>
    </row>
    <row r="3944" spans="2:2">
      <c r="B3944" s="14"/>
    </row>
    <row r="3945" spans="2:2">
      <c r="B3945" s="14"/>
    </row>
    <row r="3946" spans="2:2">
      <c r="B3946" s="14"/>
    </row>
    <row r="3947" spans="2:2">
      <c r="B3947" s="14"/>
    </row>
    <row r="3948" spans="2:2">
      <c r="B3948" s="14"/>
    </row>
    <row r="3949" spans="2:2">
      <c r="B3949" s="14"/>
    </row>
    <row r="3950" spans="2:2">
      <c r="B3950" s="14"/>
    </row>
    <row r="3951" spans="2:2">
      <c r="B3951" s="14"/>
    </row>
    <row r="3952" spans="2:2">
      <c r="B3952" s="14"/>
    </row>
    <row r="3953" spans="2:2">
      <c r="B3953" s="14"/>
    </row>
    <row r="3954" spans="2:2">
      <c r="B3954" s="14"/>
    </row>
    <row r="3955" spans="2:2">
      <c r="B3955" s="14"/>
    </row>
    <row r="3956" spans="2:2">
      <c r="B3956" s="14"/>
    </row>
    <row r="3957" spans="2:2">
      <c r="B3957" s="14"/>
    </row>
    <row r="3958" spans="2:2">
      <c r="B3958" s="14"/>
    </row>
    <row r="3959" spans="2:2">
      <c r="B3959" s="14"/>
    </row>
    <row r="3960" spans="2:2">
      <c r="B3960" s="14"/>
    </row>
    <row r="3961" spans="2:2">
      <c r="B3961" s="14"/>
    </row>
    <row r="3962" spans="2:2">
      <c r="B3962" s="14"/>
    </row>
    <row r="3963" spans="2:2">
      <c r="B3963" s="14"/>
    </row>
    <row r="3964" spans="2:2">
      <c r="B3964" s="14"/>
    </row>
    <row r="3965" spans="2:2">
      <c r="B3965" s="14"/>
    </row>
    <row r="3966" spans="2:2">
      <c r="B3966" s="14"/>
    </row>
    <row r="3967" spans="2:2">
      <c r="B3967" s="14"/>
    </row>
    <row r="3968" spans="2:2">
      <c r="B3968" s="14"/>
    </row>
    <row r="3969" spans="2:2">
      <c r="B3969" s="14"/>
    </row>
    <row r="3970" spans="2:2">
      <c r="B3970" s="14"/>
    </row>
    <row r="3971" spans="2:2">
      <c r="B3971" s="14"/>
    </row>
    <row r="3972" spans="2:2">
      <c r="B3972" s="14"/>
    </row>
    <row r="3973" spans="2:2">
      <c r="B3973" s="14"/>
    </row>
    <row r="3974" spans="2:2">
      <c r="B3974" s="14"/>
    </row>
    <row r="3975" spans="2:2">
      <c r="B3975" s="14"/>
    </row>
    <row r="3976" spans="2:2">
      <c r="B3976" s="14"/>
    </row>
    <row r="3977" spans="2:2">
      <c r="B3977" s="14"/>
    </row>
    <row r="3978" spans="2:2">
      <c r="B3978" s="14"/>
    </row>
    <row r="3979" spans="2:2">
      <c r="B3979" s="14"/>
    </row>
    <row r="3980" spans="2:2">
      <c r="B3980" s="14"/>
    </row>
    <row r="3981" spans="2:2">
      <c r="B3981" s="14"/>
    </row>
    <row r="3982" spans="2:2">
      <c r="B3982" s="14"/>
    </row>
    <row r="3983" spans="2:2">
      <c r="B3983" s="14"/>
    </row>
    <row r="3984" spans="2:2">
      <c r="B3984" s="14"/>
    </row>
    <row r="3985" spans="2:2">
      <c r="B3985" s="14"/>
    </row>
    <row r="3986" spans="2:2">
      <c r="B3986" s="14"/>
    </row>
    <row r="3987" spans="2:2">
      <c r="B3987" s="14"/>
    </row>
    <row r="3988" spans="2:2">
      <c r="B3988" s="14"/>
    </row>
    <row r="3989" spans="2:2">
      <c r="B3989" s="14"/>
    </row>
    <row r="3990" spans="2:2">
      <c r="B3990" s="14"/>
    </row>
    <row r="3991" spans="2:2">
      <c r="B3991" s="14"/>
    </row>
    <row r="3992" spans="2:2">
      <c r="B3992" s="14"/>
    </row>
    <row r="3993" spans="2:2">
      <c r="B3993" s="14"/>
    </row>
    <row r="3994" spans="2:2">
      <c r="B3994" s="14"/>
    </row>
    <row r="3995" spans="2:2">
      <c r="B3995" s="14"/>
    </row>
    <row r="3996" spans="2:2">
      <c r="B3996" s="14"/>
    </row>
    <row r="3997" spans="2:2">
      <c r="B3997" s="14"/>
    </row>
    <row r="3998" spans="2:2">
      <c r="B3998" s="14"/>
    </row>
    <row r="3999" spans="2:2">
      <c r="B3999" s="14"/>
    </row>
    <row r="4000" spans="2:2">
      <c r="B4000" s="14"/>
    </row>
    <row r="4001" spans="2:2">
      <c r="B4001" s="14"/>
    </row>
    <row r="4002" spans="2:2">
      <c r="B4002" s="14"/>
    </row>
    <row r="4003" spans="2:2">
      <c r="B4003" s="14"/>
    </row>
    <row r="4004" spans="2:2">
      <c r="B4004" s="14"/>
    </row>
    <row r="4005" spans="2:2">
      <c r="B4005" s="14"/>
    </row>
    <row r="4006" spans="2:2">
      <c r="B4006" s="14"/>
    </row>
    <row r="4007" spans="2:2">
      <c r="B4007" s="14"/>
    </row>
    <row r="4008" spans="2:2">
      <c r="B4008" s="14"/>
    </row>
    <row r="4009" spans="2:2">
      <c r="B4009" s="14"/>
    </row>
    <row r="4010" spans="2:2">
      <c r="B4010" s="14"/>
    </row>
    <row r="4011" spans="2:2">
      <c r="B4011" s="14"/>
    </row>
    <row r="4012" spans="2:2">
      <c r="B4012" s="14"/>
    </row>
    <row r="4013" spans="2:2">
      <c r="B4013" s="14"/>
    </row>
    <row r="4014" spans="2:2">
      <c r="B4014" s="14"/>
    </row>
    <row r="4015" spans="2:2">
      <c r="B4015" s="14"/>
    </row>
    <row r="4016" spans="2:2">
      <c r="B4016" s="14"/>
    </row>
    <row r="4017" spans="2:2">
      <c r="B4017" s="14"/>
    </row>
    <row r="4018" spans="2:2">
      <c r="B4018" s="14"/>
    </row>
    <row r="4019" spans="2:2">
      <c r="B4019" s="14"/>
    </row>
    <row r="4020" spans="2:2">
      <c r="B4020" s="14"/>
    </row>
    <row r="4021" spans="2:2">
      <c r="B4021" s="14"/>
    </row>
    <row r="4022" spans="2:2">
      <c r="B4022" s="14"/>
    </row>
    <row r="4023" spans="2:2">
      <c r="B4023" s="14"/>
    </row>
    <row r="4024" spans="2:2">
      <c r="B4024" s="14"/>
    </row>
    <row r="4025" spans="2:2">
      <c r="B4025" s="14"/>
    </row>
    <row r="4026" spans="2:2">
      <c r="B4026" s="14"/>
    </row>
    <row r="4027" spans="2:2">
      <c r="B4027" s="14"/>
    </row>
    <row r="4028" spans="2:2">
      <c r="B4028" s="14"/>
    </row>
    <row r="4029" spans="2:2">
      <c r="B4029" s="14"/>
    </row>
    <row r="4030" spans="2:2">
      <c r="B4030" s="14"/>
    </row>
    <row r="4031" spans="2:2">
      <c r="B4031" s="14"/>
    </row>
    <row r="4032" spans="2:2">
      <c r="B4032" s="14"/>
    </row>
    <row r="4033" spans="2:2">
      <c r="B4033" s="14"/>
    </row>
    <row r="4034" spans="2:2">
      <c r="B4034" s="14"/>
    </row>
    <row r="4035" spans="2:2">
      <c r="B4035" s="14"/>
    </row>
    <row r="4036" spans="2:2">
      <c r="B4036" s="14"/>
    </row>
    <row r="4037" spans="2:2">
      <c r="B4037" s="14"/>
    </row>
    <row r="4038" spans="2:2">
      <c r="B4038" s="14"/>
    </row>
    <row r="4039" spans="2:2">
      <c r="B4039" s="14"/>
    </row>
    <row r="4040" spans="2:2">
      <c r="B4040" s="14"/>
    </row>
    <row r="4041" spans="2:2">
      <c r="B4041" s="14"/>
    </row>
    <row r="4042" spans="2:2">
      <c r="B4042" s="14"/>
    </row>
    <row r="4043" spans="2:2">
      <c r="B4043" s="14"/>
    </row>
    <row r="4044" spans="2:2">
      <c r="B4044" s="14"/>
    </row>
    <row r="4045" spans="2:2">
      <c r="B4045" s="14"/>
    </row>
    <row r="4046" spans="2:2">
      <c r="B4046" s="14"/>
    </row>
    <row r="4047" spans="2:2">
      <c r="B4047" s="14"/>
    </row>
    <row r="4048" spans="2:2">
      <c r="B4048" s="14"/>
    </row>
    <row r="4049" spans="2:2">
      <c r="B4049" s="14"/>
    </row>
    <row r="4050" spans="2:2">
      <c r="B4050" s="14"/>
    </row>
    <row r="4051" spans="2:2">
      <c r="B4051" s="14"/>
    </row>
    <row r="4052" spans="2:2">
      <c r="B4052" s="14"/>
    </row>
    <row r="4053" spans="2:2">
      <c r="B4053" s="14"/>
    </row>
    <row r="4054" spans="2:2">
      <c r="B4054" s="14"/>
    </row>
    <row r="4055" spans="2:2">
      <c r="B4055" s="14"/>
    </row>
    <row r="4056" spans="2:2">
      <c r="B4056" s="14"/>
    </row>
    <row r="4057" spans="2:2">
      <c r="B4057" s="14"/>
    </row>
    <row r="4058" spans="2:2">
      <c r="B4058" s="14"/>
    </row>
    <row r="4059" spans="2:2">
      <c r="B4059" s="14"/>
    </row>
    <row r="4060" spans="2:2">
      <c r="B4060" s="14"/>
    </row>
    <row r="4061" spans="2:2">
      <c r="B4061" s="14"/>
    </row>
    <row r="4062" spans="2:2">
      <c r="B4062" s="14"/>
    </row>
    <row r="4063" spans="2:2">
      <c r="B4063" s="14"/>
    </row>
    <row r="4064" spans="2:2">
      <c r="B4064" s="14"/>
    </row>
    <row r="4065" spans="2:2">
      <c r="B4065" s="14"/>
    </row>
    <row r="4066" spans="2:2">
      <c r="B4066" s="14"/>
    </row>
    <row r="4067" spans="2:2">
      <c r="B4067" s="14"/>
    </row>
    <row r="4068" spans="2:2">
      <c r="B4068" s="14"/>
    </row>
    <row r="4069" spans="2:2">
      <c r="B4069" s="14"/>
    </row>
    <row r="4070" spans="2:2">
      <c r="B4070" s="14"/>
    </row>
    <row r="4071" spans="2:2">
      <c r="B4071" s="14"/>
    </row>
    <row r="4072" spans="2:2">
      <c r="B4072" s="14"/>
    </row>
    <row r="4073" spans="2:2">
      <c r="B4073" s="14"/>
    </row>
    <row r="4074" spans="2:2">
      <c r="B4074" s="14"/>
    </row>
    <row r="4075" spans="2:2">
      <c r="B4075" s="14"/>
    </row>
    <row r="4076" spans="2:2">
      <c r="B4076" s="14"/>
    </row>
    <row r="4077" spans="2:2">
      <c r="B4077" s="14"/>
    </row>
    <row r="4078" spans="2:2">
      <c r="B4078" s="14"/>
    </row>
    <row r="4079" spans="2:2">
      <c r="B4079" s="14"/>
    </row>
    <row r="4080" spans="2:2">
      <c r="B4080" s="14"/>
    </row>
    <row r="4081" spans="2:2">
      <c r="B4081" s="14"/>
    </row>
    <row r="4082" spans="2:2">
      <c r="B4082" s="14"/>
    </row>
    <row r="4083" spans="2:2">
      <c r="B4083" s="14"/>
    </row>
    <row r="4084" spans="2:2">
      <c r="B4084" s="14"/>
    </row>
    <row r="4085" spans="2:2">
      <c r="B4085" s="14"/>
    </row>
    <row r="4086" spans="2:2">
      <c r="B4086" s="14"/>
    </row>
    <row r="4087" spans="2:2">
      <c r="B4087" s="14"/>
    </row>
    <row r="4088" spans="2:2">
      <c r="B4088" s="14"/>
    </row>
    <row r="4089" spans="2:2">
      <c r="B4089" s="14"/>
    </row>
    <row r="4090" spans="2:2">
      <c r="B4090" s="14"/>
    </row>
    <row r="4091" spans="2:2">
      <c r="B4091" s="14"/>
    </row>
    <row r="4092" spans="2:2">
      <c r="B4092" s="14"/>
    </row>
    <row r="4093" spans="2:2">
      <c r="B4093" s="14"/>
    </row>
    <row r="4094" spans="2:2">
      <c r="B4094" s="14"/>
    </row>
    <row r="4095" spans="2:2">
      <c r="B4095" s="14"/>
    </row>
    <row r="4096" spans="2:2">
      <c r="B4096" s="14"/>
    </row>
    <row r="4097" spans="2:2">
      <c r="B4097" s="14"/>
    </row>
    <row r="4098" spans="2:2">
      <c r="B4098" s="14"/>
    </row>
    <row r="4099" spans="2:2">
      <c r="B4099" s="14"/>
    </row>
    <row r="4100" spans="2:2">
      <c r="B4100" s="14"/>
    </row>
    <row r="4101" spans="2:2">
      <c r="B4101" s="14"/>
    </row>
    <row r="4102" spans="2:2">
      <c r="B4102" s="14"/>
    </row>
    <row r="4103" spans="2:2">
      <c r="B4103" s="14"/>
    </row>
    <row r="4104" spans="2:2">
      <c r="B4104" s="14"/>
    </row>
    <row r="4105" spans="2:2">
      <c r="B4105" s="14"/>
    </row>
    <row r="4106" spans="2:2">
      <c r="B4106" s="14"/>
    </row>
    <row r="4107" spans="2:2">
      <c r="B4107" s="14"/>
    </row>
    <row r="4108" spans="2:2">
      <c r="B4108" s="14"/>
    </row>
    <row r="4109" spans="2:2">
      <c r="B4109" s="14"/>
    </row>
    <row r="4110" spans="2:2">
      <c r="B4110" s="14"/>
    </row>
    <row r="4111" spans="2:2">
      <c r="B4111" s="14"/>
    </row>
    <row r="4112" spans="2:2">
      <c r="B4112" s="14"/>
    </row>
    <row r="4113" spans="2:2">
      <c r="B4113" s="14"/>
    </row>
    <row r="4114" spans="2:2">
      <c r="B4114" s="14"/>
    </row>
    <row r="4115" spans="2:2">
      <c r="B4115" s="14"/>
    </row>
    <row r="4116" spans="2:2">
      <c r="B4116" s="14"/>
    </row>
    <row r="4117" spans="2:2">
      <c r="B4117" s="14"/>
    </row>
    <row r="4118" spans="2:2">
      <c r="B4118" s="14"/>
    </row>
    <row r="4119" spans="2:2">
      <c r="B4119" s="14"/>
    </row>
    <row r="4120" spans="2:2">
      <c r="B4120" s="14"/>
    </row>
    <row r="4121" spans="2:2">
      <c r="B4121" s="14"/>
    </row>
    <row r="4122" spans="2:2">
      <c r="B4122" s="14"/>
    </row>
    <row r="4123" spans="2:2">
      <c r="B4123" s="14"/>
    </row>
    <row r="4124" spans="2:2">
      <c r="B4124" s="14"/>
    </row>
    <row r="4125" spans="2:2">
      <c r="B4125" s="14"/>
    </row>
    <row r="4126" spans="2:2">
      <c r="B4126" s="14"/>
    </row>
    <row r="4127" spans="2:2">
      <c r="B4127" s="14"/>
    </row>
    <row r="4128" spans="2:2">
      <c r="B4128" s="14"/>
    </row>
    <row r="4129" spans="2:2">
      <c r="B4129" s="14"/>
    </row>
    <row r="4130" spans="2:2">
      <c r="B4130" s="14"/>
    </row>
    <row r="4131" spans="2:2">
      <c r="B4131" s="14"/>
    </row>
    <row r="4132" spans="2:2">
      <c r="B4132" s="14"/>
    </row>
    <row r="4133" spans="2:2">
      <c r="B4133" s="14"/>
    </row>
    <row r="4134" spans="2:2">
      <c r="B4134" s="14"/>
    </row>
    <row r="4135" spans="2:2">
      <c r="B4135" s="14"/>
    </row>
    <row r="4136" spans="2:2">
      <c r="B4136" s="14"/>
    </row>
    <row r="4137" spans="2:2">
      <c r="B4137" s="14"/>
    </row>
    <row r="4138" spans="2:2">
      <c r="B4138" s="14"/>
    </row>
    <row r="4139" spans="2:2">
      <c r="B4139" s="14"/>
    </row>
    <row r="4140" spans="2:2">
      <c r="B4140" s="14"/>
    </row>
    <row r="4141" spans="2:2">
      <c r="B4141" s="14"/>
    </row>
    <row r="4142" spans="2:2">
      <c r="B4142" s="14"/>
    </row>
    <row r="4143" spans="2:2">
      <c r="B4143" s="14"/>
    </row>
    <row r="4144" spans="2:2">
      <c r="B4144" s="14"/>
    </row>
    <row r="4145" spans="2:2">
      <c r="B4145" s="14"/>
    </row>
    <row r="4146" spans="2:2">
      <c r="B4146" s="14"/>
    </row>
    <row r="4147" spans="2:2">
      <c r="B4147" s="14"/>
    </row>
    <row r="4148" spans="2:2">
      <c r="B4148" s="14"/>
    </row>
    <row r="4149" spans="2:2">
      <c r="B4149" s="14"/>
    </row>
    <row r="4150" spans="2:2">
      <c r="B4150" s="14"/>
    </row>
    <row r="4151" spans="2:2">
      <c r="B4151" s="14"/>
    </row>
    <row r="4152" spans="2:2">
      <c r="B4152" s="14"/>
    </row>
    <row r="4153" spans="2:2">
      <c r="B4153" s="14"/>
    </row>
    <row r="4154" spans="2:2">
      <c r="B4154" s="14"/>
    </row>
    <row r="4155" spans="2:2">
      <c r="B4155" s="14"/>
    </row>
    <row r="4156" spans="2:2">
      <c r="B4156" s="14"/>
    </row>
    <row r="4157" spans="2:2">
      <c r="B4157" s="14"/>
    </row>
    <row r="4158" spans="2:2">
      <c r="B4158" s="14"/>
    </row>
    <row r="4159" spans="2:2">
      <c r="B4159" s="14"/>
    </row>
    <row r="4160" spans="2:2">
      <c r="B4160" s="14"/>
    </row>
    <row r="4161" spans="2:2">
      <c r="B4161" s="14"/>
    </row>
    <row r="4162" spans="2:2">
      <c r="B4162" s="14"/>
    </row>
    <row r="4163" spans="2:2">
      <c r="B4163" s="14"/>
    </row>
    <row r="4164" spans="2:2">
      <c r="B4164" s="14"/>
    </row>
    <row r="4165" spans="2:2">
      <c r="B4165" s="14"/>
    </row>
    <row r="4166" spans="2:2">
      <c r="B4166" s="14"/>
    </row>
    <row r="4167" spans="2:2">
      <c r="B4167" s="14"/>
    </row>
    <row r="4168" spans="2:2">
      <c r="B4168" s="14"/>
    </row>
    <row r="4169" spans="2:2">
      <c r="B4169" s="14"/>
    </row>
    <row r="4170" spans="2:2">
      <c r="B4170" s="14"/>
    </row>
    <row r="4171" spans="2:2">
      <c r="B4171" s="14"/>
    </row>
    <row r="4172" spans="2:2">
      <c r="B4172" s="14"/>
    </row>
    <row r="4173" spans="2:2">
      <c r="B4173" s="14"/>
    </row>
    <row r="4174" spans="2:2">
      <c r="B4174" s="14"/>
    </row>
    <row r="4175" spans="2:2">
      <c r="B4175" s="14"/>
    </row>
    <row r="4176" spans="2:2">
      <c r="B4176" s="14"/>
    </row>
    <row r="4177" spans="2:2">
      <c r="B4177" s="14"/>
    </row>
    <row r="4178" spans="2:2">
      <c r="B4178" s="14"/>
    </row>
    <row r="4179" spans="2:2">
      <c r="B4179" s="14"/>
    </row>
    <row r="4180" spans="2:2">
      <c r="B4180" s="14"/>
    </row>
    <row r="4181" spans="2:2">
      <c r="B4181" s="14"/>
    </row>
    <row r="4182" spans="2:2">
      <c r="B4182" s="14"/>
    </row>
    <row r="4183" spans="2:2">
      <c r="B4183" s="14"/>
    </row>
    <row r="4184" spans="2:2">
      <c r="B4184" s="14"/>
    </row>
    <row r="4185" spans="2:2">
      <c r="B4185" s="14"/>
    </row>
    <row r="4186" spans="2:2">
      <c r="B4186" s="14"/>
    </row>
    <row r="4187" spans="2:2">
      <c r="B4187" s="14"/>
    </row>
    <row r="4188" spans="2:2">
      <c r="B4188" s="14"/>
    </row>
    <row r="4189" spans="2:2">
      <c r="B4189" s="14"/>
    </row>
    <row r="4190" spans="2:2">
      <c r="B4190" s="14"/>
    </row>
    <row r="4191" spans="2:2">
      <c r="B4191" s="14"/>
    </row>
    <row r="4192" spans="2:2">
      <c r="B4192" s="14"/>
    </row>
    <row r="4193" spans="2:2">
      <c r="B4193" s="14"/>
    </row>
    <row r="4194" spans="2:2">
      <c r="B4194" s="14"/>
    </row>
    <row r="4195" spans="2:2">
      <c r="B4195" s="14"/>
    </row>
    <row r="4196" spans="2:2">
      <c r="B4196" s="14"/>
    </row>
    <row r="4197" spans="2:2">
      <c r="B4197" s="14"/>
    </row>
    <row r="4198" spans="2:2">
      <c r="B4198" s="14"/>
    </row>
    <row r="4199" spans="2:2">
      <c r="B4199" s="14"/>
    </row>
    <row r="4200" spans="2:2">
      <c r="B4200" s="14"/>
    </row>
    <row r="4201" spans="2:2">
      <c r="B4201" s="14"/>
    </row>
    <row r="4202" spans="2:2">
      <c r="B4202" s="14"/>
    </row>
    <row r="4203" spans="2:2">
      <c r="B4203" s="14"/>
    </row>
    <row r="4204" spans="2:2">
      <c r="B4204" s="14"/>
    </row>
    <row r="4205" spans="2:2">
      <c r="B4205" s="14"/>
    </row>
    <row r="4206" spans="2:2">
      <c r="B4206" s="14"/>
    </row>
    <row r="4207" spans="2:2">
      <c r="B4207" s="14"/>
    </row>
    <row r="4208" spans="2:2">
      <c r="B4208" s="14"/>
    </row>
    <row r="4209" spans="2:2">
      <c r="B4209" s="14"/>
    </row>
    <row r="4210" spans="2:2">
      <c r="B4210" s="14"/>
    </row>
    <row r="4211" spans="2:2">
      <c r="B4211" s="14"/>
    </row>
    <row r="4212" spans="2:2">
      <c r="B4212" s="14"/>
    </row>
    <row r="4213" spans="2:2">
      <c r="B4213" s="14"/>
    </row>
    <row r="4214" spans="2:2">
      <c r="B4214" s="14"/>
    </row>
    <row r="4215" spans="2:2">
      <c r="B4215" s="14"/>
    </row>
    <row r="4216" spans="2:2">
      <c r="B4216" s="14"/>
    </row>
    <row r="4217" spans="2:2">
      <c r="B4217" s="14"/>
    </row>
    <row r="4218" spans="2:2">
      <c r="B4218" s="14"/>
    </row>
    <row r="4219" spans="2:2">
      <c r="B4219" s="14"/>
    </row>
    <row r="4220" spans="2:2">
      <c r="B4220" s="14"/>
    </row>
    <row r="4221" spans="2:2">
      <c r="B4221" s="14"/>
    </row>
    <row r="4222" spans="2:2">
      <c r="B4222" s="14"/>
    </row>
    <row r="4223" spans="2:2">
      <c r="B4223" s="14"/>
    </row>
    <row r="4224" spans="2:2">
      <c r="B4224" s="14"/>
    </row>
    <row r="4225" spans="2:2">
      <c r="B4225" s="14"/>
    </row>
    <row r="4226" spans="2:2">
      <c r="B4226" s="14"/>
    </row>
    <row r="4227" spans="2:2">
      <c r="B4227" s="14"/>
    </row>
    <row r="4228" spans="2:2">
      <c r="B4228" s="14"/>
    </row>
    <row r="4229" spans="2:2">
      <c r="B4229" s="14"/>
    </row>
    <row r="4230" spans="2:2">
      <c r="B4230" s="14"/>
    </row>
    <row r="4231" spans="2:2">
      <c r="B4231" s="14"/>
    </row>
    <row r="4232" spans="2:2">
      <c r="B4232" s="14"/>
    </row>
    <row r="4233" spans="2:2">
      <c r="B4233" s="14"/>
    </row>
    <row r="4234" spans="2:2">
      <c r="B4234" s="14"/>
    </row>
    <row r="4235" spans="2:2">
      <c r="B4235" s="14"/>
    </row>
    <row r="4236" spans="2:2">
      <c r="B4236" s="14"/>
    </row>
    <row r="4237" spans="2:2">
      <c r="B4237" s="14"/>
    </row>
    <row r="4238" spans="2:2">
      <c r="B4238" s="14"/>
    </row>
    <row r="4239" spans="2:2">
      <c r="B4239" s="14"/>
    </row>
    <row r="4240" spans="2:2">
      <c r="B4240" s="14"/>
    </row>
    <row r="4241" spans="2:2">
      <c r="B4241" s="14"/>
    </row>
    <row r="4242" spans="2:2">
      <c r="B4242" s="14"/>
    </row>
    <row r="4243" spans="2:2">
      <c r="B4243" s="14"/>
    </row>
    <row r="4244" spans="2:2">
      <c r="B4244" s="14"/>
    </row>
    <row r="4245" spans="2:2">
      <c r="B4245" s="14"/>
    </row>
    <row r="4246" spans="2:2">
      <c r="B4246" s="14"/>
    </row>
    <row r="4247" spans="2:2">
      <c r="B4247" s="14"/>
    </row>
    <row r="4248" spans="2:2">
      <c r="B4248" s="14"/>
    </row>
    <row r="4249" spans="2:2">
      <c r="B4249" s="14"/>
    </row>
    <row r="4250" spans="2:2">
      <c r="B4250" s="14"/>
    </row>
    <row r="4251" spans="2:2">
      <c r="B4251" s="14"/>
    </row>
    <row r="4252" spans="2:2">
      <c r="B4252" s="14"/>
    </row>
    <row r="4253" spans="2:2">
      <c r="B4253" s="14"/>
    </row>
    <row r="4254" spans="2:2">
      <c r="B4254" s="14"/>
    </row>
    <row r="4255" spans="2:2">
      <c r="B4255" s="14"/>
    </row>
    <row r="4256" spans="2:2">
      <c r="B4256" s="14"/>
    </row>
    <row r="4257" spans="2:2">
      <c r="B4257" s="14"/>
    </row>
    <row r="4258" spans="2:2">
      <c r="B4258" s="14"/>
    </row>
    <row r="4259" spans="2:2">
      <c r="B4259" s="14"/>
    </row>
    <row r="4260" spans="2:2">
      <c r="B4260" s="14"/>
    </row>
    <row r="4261" spans="2:2">
      <c r="B4261" s="14"/>
    </row>
    <row r="4262" spans="2:2">
      <c r="B4262" s="14"/>
    </row>
    <row r="4263" spans="2:2">
      <c r="B4263" s="14"/>
    </row>
    <row r="4264" spans="2:2">
      <c r="B4264" s="14"/>
    </row>
    <row r="4265" spans="2:2">
      <c r="B4265" s="14"/>
    </row>
    <row r="4266" spans="2:2">
      <c r="B4266" s="14"/>
    </row>
    <row r="4267" spans="2:2">
      <c r="B4267" s="14"/>
    </row>
    <row r="4268" spans="2:2">
      <c r="B4268" s="14"/>
    </row>
    <row r="4269" spans="2:2">
      <c r="B4269" s="14"/>
    </row>
    <row r="4270" spans="2:2">
      <c r="B4270" s="14"/>
    </row>
    <row r="4271" spans="2:2">
      <c r="B4271" s="14"/>
    </row>
    <row r="4272" spans="2:2">
      <c r="B4272" s="14"/>
    </row>
    <row r="4273" spans="2:2">
      <c r="B4273" s="14"/>
    </row>
    <row r="4274" spans="2:2">
      <c r="B4274" s="14"/>
    </row>
    <row r="4275" spans="2:2">
      <c r="B4275" s="14"/>
    </row>
    <row r="4276" spans="2:2">
      <c r="B4276" s="14"/>
    </row>
    <row r="4277" spans="2:2">
      <c r="B4277" s="14"/>
    </row>
    <row r="4278" spans="2:2">
      <c r="B4278" s="14"/>
    </row>
    <row r="4279" spans="2:2">
      <c r="B4279" s="14"/>
    </row>
    <row r="4280" spans="2:2">
      <c r="B4280" s="14"/>
    </row>
    <row r="4281" spans="2:2">
      <c r="B4281" s="14"/>
    </row>
    <row r="4282" spans="2:2">
      <c r="B4282" s="14"/>
    </row>
    <row r="4283" spans="2:2">
      <c r="B4283" s="14"/>
    </row>
    <row r="4284" spans="2:2">
      <c r="B4284" s="14"/>
    </row>
    <row r="4285" spans="2:2">
      <c r="B4285" s="14"/>
    </row>
    <row r="4286" spans="2:2">
      <c r="B4286" s="14"/>
    </row>
    <row r="4287" spans="2:2">
      <c r="B4287" s="14"/>
    </row>
    <row r="4288" spans="2:2">
      <c r="B4288" s="14"/>
    </row>
    <row r="4289" spans="2:2">
      <c r="B4289" s="14"/>
    </row>
    <row r="4290" spans="2:2">
      <c r="B4290" s="14"/>
    </row>
    <row r="4291" spans="2:2">
      <c r="B4291" s="14"/>
    </row>
    <row r="4292" spans="2:2">
      <c r="B4292" s="14"/>
    </row>
    <row r="4293" spans="2:2">
      <c r="B4293" s="14"/>
    </row>
    <row r="4294" spans="2:2">
      <c r="B4294" s="14"/>
    </row>
    <row r="4295" spans="2:2">
      <c r="B4295" s="14"/>
    </row>
    <row r="4296" spans="2:2">
      <c r="B4296" s="14"/>
    </row>
    <row r="4297" spans="2:2">
      <c r="B4297" s="14"/>
    </row>
    <row r="4298" spans="2:2">
      <c r="B4298" s="14"/>
    </row>
    <row r="4299" spans="2:2">
      <c r="B4299" s="14"/>
    </row>
    <row r="4300" spans="2:2">
      <c r="B4300" s="14"/>
    </row>
    <row r="4301" spans="2:2">
      <c r="B4301" s="14"/>
    </row>
    <row r="4302" spans="2:2">
      <c r="B4302" s="14"/>
    </row>
    <row r="4303" spans="2:2">
      <c r="B4303" s="14"/>
    </row>
    <row r="4304" spans="2:2">
      <c r="B4304" s="14"/>
    </row>
    <row r="4305" spans="2:2">
      <c r="B4305" s="14"/>
    </row>
    <row r="4306" spans="2:2">
      <c r="B4306" s="14"/>
    </row>
    <row r="4307" spans="2:2">
      <c r="B4307" s="14"/>
    </row>
    <row r="4308" spans="2:2">
      <c r="B4308" s="14"/>
    </row>
    <row r="4309" spans="2:2">
      <c r="B4309" s="14"/>
    </row>
    <row r="4310" spans="2:2">
      <c r="B4310" s="14"/>
    </row>
    <row r="4311" spans="2:2">
      <c r="B4311" s="14"/>
    </row>
    <row r="4312" spans="2:2">
      <c r="B4312" s="14"/>
    </row>
    <row r="4313" spans="2:2">
      <c r="B4313" s="14"/>
    </row>
    <row r="4314" spans="2:2">
      <c r="B4314" s="14"/>
    </row>
    <row r="4315" spans="2:2">
      <c r="B4315" s="14"/>
    </row>
    <row r="4316" spans="2:2">
      <c r="B4316" s="14"/>
    </row>
    <row r="4317" spans="2:2">
      <c r="B4317" s="14"/>
    </row>
    <row r="4318" spans="2:2">
      <c r="B4318" s="14"/>
    </row>
    <row r="4319" spans="2:2">
      <c r="B4319" s="14"/>
    </row>
    <row r="4320" spans="2:2">
      <c r="B4320" s="14"/>
    </row>
    <row r="4321" spans="2:2">
      <c r="B4321" s="14"/>
    </row>
    <row r="4322" spans="2:2">
      <c r="B4322" s="14"/>
    </row>
    <row r="4323" spans="2:2">
      <c r="B4323" s="14"/>
    </row>
    <row r="4324" spans="2:2">
      <c r="B4324" s="14"/>
    </row>
    <row r="4325" spans="2:2">
      <c r="B4325" s="14"/>
    </row>
    <row r="4326" spans="2:2">
      <c r="B4326" s="14"/>
    </row>
    <row r="4327" spans="2:2">
      <c r="B4327" s="14"/>
    </row>
    <row r="4328" spans="2:2">
      <c r="B4328" s="14"/>
    </row>
    <row r="4329" spans="2:2">
      <c r="B4329" s="14"/>
    </row>
    <row r="4330" spans="2:2">
      <c r="B4330" s="14"/>
    </row>
    <row r="4331" spans="2:2">
      <c r="B4331" s="14"/>
    </row>
    <row r="4332" spans="2:2">
      <c r="B4332" s="14"/>
    </row>
    <row r="4333" spans="2:2">
      <c r="B4333" s="14"/>
    </row>
    <row r="4334" spans="2:2">
      <c r="B4334" s="14"/>
    </row>
    <row r="4335" spans="2:2">
      <c r="B4335" s="14"/>
    </row>
    <row r="4336" spans="2:2">
      <c r="B4336" s="14"/>
    </row>
    <row r="4337" spans="2:2">
      <c r="B4337" s="14"/>
    </row>
    <row r="4338" spans="2:2">
      <c r="B4338" s="14"/>
    </row>
    <row r="4339" spans="2:2">
      <c r="B4339" s="14"/>
    </row>
    <row r="4340" spans="2:2">
      <c r="B4340" s="14"/>
    </row>
    <row r="4341" spans="2:2">
      <c r="B4341" s="14"/>
    </row>
    <row r="4342" spans="2:2">
      <c r="B4342" s="14"/>
    </row>
    <row r="4343" spans="2:2">
      <c r="B4343" s="14"/>
    </row>
    <row r="4344" spans="2:2">
      <c r="B4344" s="14"/>
    </row>
    <row r="4345" spans="2:2">
      <c r="B4345" s="14"/>
    </row>
    <row r="4346" spans="2:2">
      <c r="B4346" s="14"/>
    </row>
    <row r="4347" spans="2:2">
      <c r="B4347" s="14"/>
    </row>
    <row r="4348" spans="2:2">
      <c r="B4348" s="14"/>
    </row>
    <row r="4349" spans="2:2">
      <c r="B4349" s="14"/>
    </row>
    <row r="4350" spans="2:2">
      <c r="B4350" s="14"/>
    </row>
    <row r="4351" spans="2:2">
      <c r="B4351" s="14"/>
    </row>
    <row r="4352" spans="2:2">
      <c r="B4352" s="14"/>
    </row>
    <row r="4353" spans="2:2">
      <c r="B4353" s="14"/>
    </row>
    <row r="4354" spans="2:2">
      <c r="B4354" s="14"/>
    </row>
    <row r="4355" spans="2:2">
      <c r="B4355" s="14"/>
    </row>
    <row r="4356" spans="2:2">
      <c r="B4356" s="14"/>
    </row>
    <row r="4357" spans="2:2">
      <c r="B4357" s="14"/>
    </row>
    <row r="4358" spans="2:2">
      <c r="B4358" s="14"/>
    </row>
    <row r="4359" spans="2:2">
      <c r="B4359" s="14"/>
    </row>
    <row r="4360" spans="2:2">
      <c r="B4360" s="14"/>
    </row>
    <row r="4361" spans="2:2">
      <c r="B4361" s="14"/>
    </row>
    <row r="4362" spans="2:2">
      <c r="B4362" s="14"/>
    </row>
    <row r="4363" spans="2:2">
      <c r="B4363" s="14"/>
    </row>
    <row r="4364" spans="2:2">
      <c r="B4364" s="14"/>
    </row>
    <row r="4365" spans="2:2">
      <c r="B4365" s="14"/>
    </row>
    <row r="4366" spans="2:2">
      <c r="B4366" s="14"/>
    </row>
    <row r="4367" spans="2:2">
      <c r="B4367" s="14"/>
    </row>
    <row r="4368" spans="2:2">
      <c r="B4368" s="14"/>
    </row>
    <row r="4369" spans="2:2">
      <c r="B4369" s="14"/>
    </row>
    <row r="4370" spans="2:2">
      <c r="B4370" s="14"/>
    </row>
    <row r="4371" spans="2:2">
      <c r="B4371" s="14"/>
    </row>
    <row r="4372" spans="2:2">
      <c r="B4372" s="14"/>
    </row>
    <row r="4373" spans="2:2">
      <c r="B4373" s="14"/>
    </row>
    <row r="4374" spans="2:2">
      <c r="B4374" s="14"/>
    </row>
    <row r="4375" spans="2:2">
      <c r="B4375" s="14"/>
    </row>
    <row r="4376" spans="2:2">
      <c r="B4376" s="14"/>
    </row>
    <row r="4377" spans="2:2">
      <c r="B4377" s="14"/>
    </row>
    <row r="4378" spans="2:2">
      <c r="B4378" s="14"/>
    </row>
    <row r="4379" spans="2:2">
      <c r="B4379" s="14"/>
    </row>
    <row r="4380" spans="2:2">
      <c r="B4380" s="14"/>
    </row>
    <row r="4381" spans="2:2">
      <c r="B4381" s="14"/>
    </row>
    <row r="4382" spans="2:2">
      <c r="B4382" s="14"/>
    </row>
    <row r="4383" spans="2:2">
      <c r="B4383" s="14"/>
    </row>
    <row r="4384" spans="2:2">
      <c r="B4384" s="14"/>
    </row>
    <row r="4385" spans="2:2">
      <c r="B4385" s="14"/>
    </row>
    <row r="4386" spans="2:2">
      <c r="B4386" s="14"/>
    </row>
    <row r="4387" spans="2:2">
      <c r="B4387" s="14"/>
    </row>
    <row r="4388" spans="2:2">
      <c r="B4388" s="14"/>
    </row>
    <row r="4389" spans="2:2">
      <c r="B4389" s="14"/>
    </row>
    <row r="4390" spans="2:2">
      <c r="B4390" s="14"/>
    </row>
    <row r="4391" spans="2:2">
      <c r="B4391" s="14"/>
    </row>
    <row r="4392" spans="2:2">
      <c r="B4392" s="14"/>
    </row>
    <row r="4393" spans="2:2">
      <c r="B4393" s="14"/>
    </row>
    <row r="4394" spans="2:2">
      <c r="B4394" s="14"/>
    </row>
    <row r="4395" spans="2:2">
      <c r="B4395" s="14"/>
    </row>
    <row r="4396" spans="2:2">
      <c r="B4396" s="14"/>
    </row>
    <row r="4397" spans="2:2">
      <c r="B4397" s="14"/>
    </row>
    <row r="4398" spans="2:2">
      <c r="B4398" s="14"/>
    </row>
    <row r="4399" spans="2:2">
      <c r="B4399" s="14"/>
    </row>
    <row r="4400" spans="2:2">
      <c r="B4400" s="14"/>
    </row>
    <row r="4401" spans="2:2">
      <c r="B4401" s="14"/>
    </row>
    <row r="4402" spans="2:2">
      <c r="B4402" s="14"/>
    </row>
    <row r="4403" spans="2:2">
      <c r="B4403" s="14"/>
    </row>
    <row r="4404" spans="2:2">
      <c r="B4404" s="14"/>
    </row>
    <row r="4405" spans="2:2">
      <c r="B4405" s="14"/>
    </row>
    <row r="4406" spans="2:2">
      <c r="B4406" s="14"/>
    </row>
    <row r="4407" spans="2:2">
      <c r="B4407" s="14"/>
    </row>
    <row r="4408" spans="2:2">
      <c r="B4408" s="14"/>
    </row>
    <row r="4409" spans="2:2">
      <c r="B4409" s="14"/>
    </row>
    <row r="4410" spans="2:2">
      <c r="B4410" s="14"/>
    </row>
    <row r="4411" spans="2:2">
      <c r="B4411" s="14"/>
    </row>
    <row r="4412" spans="2:2">
      <c r="B4412" s="14"/>
    </row>
    <row r="4413" spans="2:2">
      <c r="B4413" s="14"/>
    </row>
    <row r="4414" spans="2:2">
      <c r="B4414" s="14"/>
    </row>
    <row r="4415" spans="2:2">
      <c r="B4415" s="14"/>
    </row>
    <row r="4416" spans="2:2">
      <c r="B4416" s="14"/>
    </row>
    <row r="4417" spans="2:2">
      <c r="B4417" s="14"/>
    </row>
    <row r="4418" spans="2:2">
      <c r="B4418" s="14"/>
    </row>
    <row r="4419" spans="2:2">
      <c r="B4419" s="14"/>
    </row>
    <row r="4420" spans="2:2">
      <c r="B4420" s="14"/>
    </row>
    <row r="4421" spans="2:2">
      <c r="B4421" s="14"/>
    </row>
    <row r="4422" spans="2:2">
      <c r="B4422" s="14"/>
    </row>
    <row r="4423" spans="2:2">
      <c r="B4423" s="14"/>
    </row>
    <row r="4424" spans="2:2">
      <c r="B4424" s="14"/>
    </row>
    <row r="4425" spans="2:2">
      <c r="B4425" s="14"/>
    </row>
    <row r="4426" spans="2:2">
      <c r="B4426" s="14"/>
    </row>
    <row r="4427" spans="2:2">
      <c r="B4427" s="14"/>
    </row>
    <row r="4428" spans="2:2">
      <c r="B4428" s="14"/>
    </row>
    <row r="4429" spans="2:2">
      <c r="B4429" s="14"/>
    </row>
    <row r="4430" spans="2:2">
      <c r="B4430" s="14"/>
    </row>
    <row r="4431" spans="2:2">
      <c r="B4431" s="14"/>
    </row>
    <row r="4432" spans="2:2">
      <c r="B4432" s="14"/>
    </row>
    <row r="4433" spans="2:2">
      <c r="B4433" s="14"/>
    </row>
    <row r="4434" spans="2:2">
      <c r="B4434" s="14"/>
    </row>
    <row r="4435" spans="2:2">
      <c r="B4435" s="14"/>
    </row>
    <row r="4436" spans="2:2">
      <c r="B4436" s="14"/>
    </row>
    <row r="4437" spans="2:2">
      <c r="B4437" s="14"/>
    </row>
    <row r="4438" spans="2:2">
      <c r="B4438" s="14"/>
    </row>
    <row r="4439" spans="2:2">
      <c r="B4439" s="14"/>
    </row>
    <row r="4440" spans="2:2">
      <c r="B4440" s="14"/>
    </row>
    <row r="4441" spans="2:2">
      <c r="B4441" s="14"/>
    </row>
    <row r="4442" spans="2:2">
      <c r="B4442" s="14"/>
    </row>
    <row r="4443" spans="2:2">
      <c r="B4443" s="14"/>
    </row>
    <row r="4444" spans="2:2">
      <c r="B4444" s="14"/>
    </row>
    <row r="4445" spans="2:2">
      <c r="B4445" s="14"/>
    </row>
    <row r="4446" spans="2:2">
      <c r="B4446" s="14"/>
    </row>
    <row r="4447" spans="2:2">
      <c r="B4447" s="14"/>
    </row>
    <row r="4448" spans="2:2">
      <c r="B4448" s="14"/>
    </row>
    <row r="4449" spans="2:2">
      <c r="B4449" s="14"/>
    </row>
    <row r="4450" spans="2:2">
      <c r="B4450" s="14"/>
    </row>
    <row r="4451" spans="2:2">
      <c r="B4451" s="14"/>
    </row>
    <row r="4452" spans="2:2">
      <c r="B4452" s="14"/>
    </row>
    <row r="4453" spans="2:2">
      <c r="B4453" s="14"/>
    </row>
    <row r="4454" spans="2:2">
      <c r="B4454" s="14"/>
    </row>
    <row r="4455" spans="2:2">
      <c r="B4455" s="14"/>
    </row>
    <row r="4456" spans="2:2">
      <c r="B4456" s="14"/>
    </row>
    <row r="4457" spans="2:2">
      <c r="B4457" s="14"/>
    </row>
    <row r="4458" spans="2:2">
      <c r="B4458" s="14"/>
    </row>
    <row r="4459" spans="2:2">
      <c r="B4459" s="14"/>
    </row>
    <row r="4460" spans="2:2">
      <c r="B4460" s="14"/>
    </row>
    <row r="4461" spans="2:2">
      <c r="B4461" s="14"/>
    </row>
    <row r="4462" spans="2:2">
      <c r="B4462" s="14"/>
    </row>
    <row r="4463" spans="2:2">
      <c r="B4463" s="14"/>
    </row>
    <row r="4464" spans="2:2">
      <c r="B4464" s="14"/>
    </row>
    <row r="4465" spans="2:2">
      <c r="B4465" s="14"/>
    </row>
    <row r="4466" spans="2:2">
      <c r="B4466" s="14"/>
    </row>
    <row r="4467" spans="2:2">
      <c r="B4467" s="14"/>
    </row>
    <row r="4468" spans="2:2">
      <c r="B4468" s="14"/>
    </row>
    <row r="4469" spans="2:2">
      <c r="B4469" s="14"/>
    </row>
    <row r="4470" spans="2:2">
      <c r="B4470" s="14"/>
    </row>
    <row r="4471" spans="2:2">
      <c r="B4471" s="14"/>
    </row>
    <row r="4472" spans="2:2">
      <c r="B4472" s="14"/>
    </row>
    <row r="4473" spans="2:2">
      <c r="B4473" s="14"/>
    </row>
    <row r="4474" spans="2:2">
      <c r="B4474" s="14"/>
    </row>
    <row r="4475" spans="2:2">
      <c r="B4475" s="14"/>
    </row>
    <row r="4476" spans="2:2">
      <c r="B4476" s="14"/>
    </row>
    <row r="4477" spans="2:2">
      <c r="B4477" s="14"/>
    </row>
    <row r="4478" spans="2:2">
      <c r="B4478" s="14"/>
    </row>
    <row r="4479" spans="2:2">
      <c r="B4479" s="14"/>
    </row>
    <row r="4480" spans="2:2">
      <c r="B4480" s="14"/>
    </row>
    <row r="4481" spans="2:2">
      <c r="B4481" s="14"/>
    </row>
    <row r="4482" spans="2:2">
      <c r="B4482" s="14"/>
    </row>
    <row r="4483" spans="2:2">
      <c r="B4483" s="14"/>
    </row>
    <row r="4484" spans="2:2">
      <c r="B4484" s="14"/>
    </row>
    <row r="4485" spans="2:2">
      <c r="B4485" s="14"/>
    </row>
    <row r="4486" spans="2:2">
      <c r="B4486" s="14"/>
    </row>
    <row r="4487" spans="2:2">
      <c r="B4487" s="14"/>
    </row>
    <row r="4488" spans="2:2">
      <c r="B4488" s="14"/>
    </row>
    <row r="4489" spans="2:2">
      <c r="B4489" s="14"/>
    </row>
    <row r="4490" spans="2:2">
      <c r="B4490" s="14"/>
    </row>
    <row r="4491" spans="2:2">
      <c r="B4491" s="14"/>
    </row>
    <row r="4492" spans="2:2">
      <c r="B4492" s="14"/>
    </row>
    <row r="4493" spans="2:2">
      <c r="B4493" s="14"/>
    </row>
    <row r="4494" spans="2:2">
      <c r="B4494" s="14"/>
    </row>
    <row r="4495" spans="2:2">
      <c r="B4495" s="14"/>
    </row>
    <row r="4496" spans="2:2">
      <c r="B4496" s="14"/>
    </row>
    <row r="4497" spans="2:2">
      <c r="B4497" s="14"/>
    </row>
    <row r="4498" spans="2:2">
      <c r="B4498" s="14"/>
    </row>
    <row r="4499" spans="2:2">
      <c r="B4499" s="14"/>
    </row>
    <row r="4500" spans="2:2">
      <c r="B4500" s="14"/>
    </row>
    <row r="4501" spans="2:2">
      <c r="B4501" s="14"/>
    </row>
    <row r="4502" spans="2:2">
      <c r="B4502" s="14"/>
    </row>
    <row r="4503" spans="2:2">
      <c r="B4503" s="14"/>
    </row>
    <row r="4504" spans="2:2">
      <c r="B4504" s="14"/>
    </row>
    <row r="4505" spans="2:2">
      <c r="B4505" s="14"/>
    </row>
    <row r="4506" spans="2:2">
      <c r="B4506" s="14"/>
    </row>
    <row r="4507" spans="2:2">
      <c r="B4507" s="14"/>
    </row>
    <row r="4508" spans="2:2">
      <c r="B4508" s="14"/>
    </row>
    <row r="4509" spans="2:2">
      <c r="B4509" s="14"/>
    </row>
    <row r="4510" spans="2:2">
      <c r="B4510" s="14"/>
    </row>
    <row r="4511" spans="2:2">
      <c r="B4511" s="14"/>
    </row>
    <row r="4512" spans="2:2">
      <c r="B4512" s="14"/>
    </row>
    <row r="4513" spans="2:2">
      <c r="B4513" s="14"/>
    </row>
    <row r="4514" spans="2:2">
      <c r="B4514" s="14"/>
    </row>
    <row r="4515" spans="2:2">
      <c r="B4515" s="14"/>
    </row>
    <row r="4516" spans="2:2">
      <c r="B4516" s="14"/>
    </row>
    <row r="4517" spans="2:2">
      <c r="B4517" s="14"/>
    </row>
    <row r="4518" spans="2:2">
      <c r="B4518" s="14"/>
    </row>
    <row r="4519" spans="2:2">
      <c r="B4519" s="14"/>
    </row>
    <row r="4520" spans="2:2">
      <c r="B4520" s="14"/>
    </row>
    <row r="4521" spans="2:2">
      <c r="B4521" s="14"/>
    </row>
    <row r="4522" spans="2:2">
      <c r="B4522" s="14"/>
    </row>
    <row r="4523" spans="2:2">
      <c r="B4523" s="14"/>
    </row>
    <row r="4524" spans="2:2">
      <c r="B4524" s="14"/>
    </row>
    <row r="4525" spans="2:2">
      <c r="B4525" s="14"/>
    </row>
    <row r="4526" spans="2:2">
      <c r="B4526" s="14"/>
    </row>
    <row r="4527" spans="2:2">
      <c r="B4527" s="14"/>
    </row>
    <row r="4528" spans="2:2">
      <c r="B4528" s="14"/>
    </row>
    <row r="4529" spans="2:2">
      <c r="B4529" s="14"/>
    </row>
    <row r="4530" spans="2:2">
      <c r="B4530" s="14"/>
    </row>
    <row r="4531" spans="2:2">
      <c r="B4531" s="14"/>
    </row>
    <row r="4532" spans="2:2">
      <c r="B4532" s="14"/>
    </row>
    <row r="4533" spans="2:2">
      <c r="B4533" s="14"/>
    </row>
    <row r="4534" spans="2:2">
      <c r="B4534" s="14"/>
    </row>
    <row r="4535" spans="2:2">
      <c r="B4535" s="14"/>
    </row>
    <row r="4536" spans="2:2">
      <c r="B4536" s="14"/>
    </row>
    <row r="4537" spans="2:2">
      <c r="B4537" s="14"/>
    </row>
    <row r="4538" spans="2:2">
      <c r="B4538" s="14"/>
    </row>
    <row r="4539" spans="2:2">
      <c r="B4539" s="14"/>
    </row>
    <row r="4540" spans="2:2">
      <c r="B4540" s="14"/>
    </row>
    <row r="4541" spans="2:2">
      <c r="B4541" s="14"/>
    </row>
    <row r="4542" spans="2:2">
      <c r="B4542" s="14"/>
    </row>
    <row r="4543" spans="2:2">
      <c r="B4543" s="14"/>
    </row>
    <row r="4544" spans="2:2">
      <c r="B4544" s="14"/>
    </row>
    <row r="4545" spans="2:2">
      <c r="B4545" s="14"/>
    </row>
    <row r="4546" spans="2:2">
      <c r="B4546" s="14"/>
    </row>
    <row r="4547" spans="2:2">
      <c r="B4547" s="14"/>
    </row>
    <row r="4548" spans="2:2">
      <c r="B4548" s="14"/>
    </row>
    <row r="4549" spans="2:2">
      <c r="B4549" s="14"/>
    </row>
    <row r="4550" spans="2:2">
      <c r="B4550" s="14"/>
    </row>
    <row r="4551" spans="2:2">
      <c r="B4551" s="14"/>
    </row>
    <row r="4552" spans="2:2">
      <c r="B4552" s="14"/>
    </row>
    <row r="4553" spans="2:2">
      <c r="B4553" s="14"/>
    </row>
    <row r="4554" spans="2:2">
      <c r="B4554" s="14"/>
    </row>
    <row r="4555" spans="2:2">
      <c r="B4555" s="14"/>
    </row>
    <row r="4556" spans="2:2">
      <c r="B4556" s="14"/>
    </row>
    <row r="4557" spans="2:2">
      <c r="B4557" s="14"/>
    </row>
    <row r="4558" spans="2:2">
      <c r="B4558" s="14"/>
    </row>
    <row r="4559" spans="2:2">
      <c r="B4559" s="14"/>
    </row>
    <row r="4560" spans="2:2">
      <c r="B4560" s="14"/>
    </row>
    <row r="4561" spans="2:2">
      <c r="B4561" s="14"/>
    </row>
    <row r="4562" spans="2:2">
      <c r="B4562" s="14"/>
    </row>
    <row r="4563" spans="2:2">
      <c r="B4563" s="14"/>
    </row>
    <row r="4564" spans="2:2">
      <c r="B4564" s="14"/>
    </row>
    <row r="4565" spans="2:2">
      <c r="B4565" s="14"/>
    </row>
    <row r="4566" spans="2:2">
      <c r="B4566" s="14"/>
    </row>
    <row r="4567" spans="2:2">
      <c r="B4567" s="14"/>
    </row>
    <row r="4568" spans="2:2">
      <c r="B4568" s="14"/>
    </row>
    <row r="4569" spans="2:2">
      <c r="B4569" s="14"/>
    </row>
    <row r="4570" spans="2:2">
      <c r="B4570" s="14"/>
    </row>
    <row r="4571" spans="2:2">
      <c r="B4571" s="14"/>
    </row>
    <row r="4572" spans="2:2">
      <c r="B4572" s="14"/>
    </row>
    <row r="4573" spans="2:2">
      <c r="B4573" s="14"/>
    </row>
    <row r="4574" spans="2:2">
      <c r="B4574" s="14"/>
    </row>
    <row r="4575" spans="2:2">
      <c r="B4575" s="14"/>
    </row>
    <row r="4576" spans="2:2">
      <c r="B4576" s="14"/>
    </row>
    <row r="4577" spans="2:2">
      <c r="B4577" s="14"/>
    </row>
    <row r="4578" spans="2:2">
      <c r="B4578" s="14"/>
    </row>
    <row r="4579" spans="2:2">
      <c r="B4579" s="14"/>
    </row>
    <row r="4580" spans="2:2">
      <c r="B4580" s="14"/>
    </row>
    <row r="4581" spans="2:2">
      <c r="B4581" s="14"/>
    </row>
    <row r="4582" spans="2:2">
      <c r="B4582" s="14"/>
    </row>
    <row r="4583" spans="2:2">
      <c r="B4583" s="14"/>
    </row>
    <row r="4584" spans="2:2">
      <c r="B4584" s="14"/>
    </row>
    <row r="4585" spans="2:2">
      <c r="B4585" s="14"/>
    </row>
    <row r="4586" spans="2:2">
      <c r="B4586" s="14"/>
    </row>
    <row r="4587" spans="2:2">
      <c r="B4587" s="14"/>
    </row>
    <row r="4588" spans="2:2">
      <c r="B4588" s="14"/>
    </row>
    <row r="4589" spans="2:2">
      <c r="B4589" s="14"/>
    </row>
    <row r="4590" spans="2:2">
      <c r="B4590" s="14"/>
    </row>
    <row r="4591" spans="2:2">
      <c r="B4591" s="14"/>
    </row>
    <row r="4592" spans="2:2">
      <c r="B4592" s="14"/>
    </row>
    <row r="4593" spans="2:2">
      <c r="B4593" s="14"/>
    </row>
    <row r="4594" spans="2:2">
      <c r="B4594" s="14"/>
    </row>
    <row r="4595" spans="2:2">
      <c r="B4595" s="14"/>
    </row>
    <row r="4596" spans="2:2">
      <c r="B4596" s="14"/>
    </row>
    <row r="4597" spans="2:2">
      <c r="B4597" s="14"/>
    </row>
    <row r="4598" spans="2:2">
      <c r="B4598" s="14"/>
    </row>
    <row r="4599" spans="2:2">
      <c r="B4599" s="14"/>
    </row>
    <row r="4600" spans="2:2">
      <c r="B4600" s="14"/>
    </row>
    <row r="4601" spans="2:2">
      <c r="B4601" s="14"/>
    </row>
    <row r="4602" spans="2:2">
      <c r="B4602" s="14"/>
    </row>
    <row r="4603" spans="2:2">
      <c r="B4603" s="14"/>
    </row>
    <row r="4604" spans="2:2">
      <c r="B4604" s="14"/>
    </row>
    <row r="4605" spans="2:2">
      <c r="B4605" s="14"/>
    </row>
    <row r="4606" spans="2:2">
      <c r="B4606" s="14"/>
    </row>
    <row r="4607" spans="2:2">
      <c r="B4607" s="14"/>
    </row>
    <row r="4608" spans="2:2">
      <c r="B4608" s="14"/>
    </row>
    <row r="4609" spans="2:2">
      <c r="B4609" s="14"/>
    </row>
    <row r="4610" spans="2:2">
      <c r="B4610" s="14"/>
    </row>
    <row r="4611" spans="2:2">
      <c r="B4611" s="14"/>
    </row>
    <row r="4612" spans="2:2">
      <c r="B4612" s="14"/>
    </row>
    <row r="4613" spans="2:2">
      <c r="B4613" s="14"/>
    </row>
    <row r="4614" spans="2:2">
      <c r="B4614" s="14"/>
    </row>
    <row r="4615" spans="2:2">
      <c r="B4615" s="14"/>
    </row>
    <row r="4616" spans="2:2">
      <c r="B4616" s="14"/>
    </row>
    <row r="4617" spans="2:2">
      <c r="B4617" s="14"/>
    </row>
    <row r="4618" spans="2:2">
      <c r="B4618" s="14"/>
    </row>
    <row r="4619" spans="2:2">
      <c r="B4619" s="14"/>
    </row>
    <row r="4620" spans="2:2">
      <c r="B4620" s="14"/>
    </row>
    <row r="4621" spans="2:2">
      <c r="B4621" s="14"/>
    </row>
    <row r="4622" spans="2:2">
      <c r="B4622" s="14"/>
    </row>
    <row r="4623" spans="2:2">
      <c r="B4623" s="14"/>
    </row>
    <row r="4624" spans="2:2">
      <c r="B4624" s="14"/>
    </row>
    <row r="4625" spans="2:2">
      <c r="B4625" s="14"/>
    </row>
    <row r="4626" spans="2:2">
      <c r="B4626" s="14"/>
    </row>
    <row r="4627" spans="2:2">
      <c r="B4627" s="14"/>
    </row>
    <row r="4628" spans="2:2">
      <c r="B4628" s="14"/>
    </row>
    <row r="4629" spans="2:2">
      <c r="B4629" s="14"/>
    </row>
    <row r="4630" spans="2:2">
      <c r="B4630" s="14"/>
    </row>
    <row r="4631" spans="2:2">
      <c r="B4631" s="14"/>
    </row>
    <row r="4632" spans="2:2">
      <c r="B4632" s="14"/>
    </row>
    <row r="4633" spans="2:2">
      <c r="B4633" s="14"/>
    </row>
    <row r="4634" spans="2:2">
      <c r="B4634" s="14"/>
    </row>
    <row r="4635" spans="2:2">
      <c r="B4635" s="14"/>
    </row>
    <row r="4636" spans="2:2">
      <c r="B4636" s="14"/>
    </row>
    <row r="4637" spans="2:2">
      <c r="B4637" s="14"/>
    </row>
    <row r="4638" spans="2:2">
      <c r="B4638" s="14"/>
    </row>
    <row r="4639" spans="2:2">
      <c r="B4639" s="14"/>
    </row>
    <row r="4640" spans="2:2">
      <c r="B4640" s="14"/>
    </row>
    <row r="4641" spans="2:2">
      <c r="B4641" s="14"/>
    </row>
    <row r="4642" spans="2:2">
      <c r="B4642" s="14"/>
    </row>
    <row r="4643" spans="2:2">
      <c r="B4643" s="14"/>
    </row>
    <row r="4644" spans="2:2">
      <c r="B4644" s="14"/>
    </row>
    <row r="4645" spans="2:2">
      <c r="B4645" s="14"/>
    </row>
    <row r="4646" spans="2:2">
      <c r="B4646" s="14"/>
    </row>
    <row r="4647" spans="2:2">
      <c r="B4647" s="14"/>
    </row>
    <row r="4648" spans="2:2">
      <c r="B4648" s="14"/>
    </row>
    <row r="4649" spans="2:2">
      <c r="B4649" s="14"/>
    </row>
    <row r="4650" spans="2:2">
      <c r="B4650" s="14"/>
    </row>
    <row r="4651" spans="2:2">
      <c r="B4651" s="14"/>
    </row>
    <row r="4652" spans="2:2">
      <c r="B4652" s="14"/>
    </row>
    <row r="4653" spans="2:2">
      <c r="B4653" s="14"/>
    </row>
    <row r="4654" spans="2:2">
      <c r="B4654" s="14"/>
    </row>
    <row r="4655" spans="2:2">
      <c r="B4655" s="14"/>
    </row>
    <row r="4656" spans="2:2">
      <c r="B4656" s="14"/>
    </row>
    <row r="4657" spans="2:2">
      <c r="B4657" s="14"/>
    </row>
    <row r="4658" spans="2:2">
      <c r="B4658" s="14"/>
    </row>
    <row r="4659" spans="2:2">
      <c r="B4659" s="14"/>
    </row>
    <row r="4660" spans="2:2">
      <c r="B4660" s="14"/>
    </row>
    <row r="4661" spans="2:2">
      <c r="B4661" s="14"/>
    </row>
    <row r="4662" spans="2:2">
      <c r="B4662" s="14"/>
    </row>
    <row r="4663" spans="2:2">
      <c r="B4663" s="14"/>
    </row>
    <row r="4664" spans="2:2">
      <c r="B4664" s="14"/>
    </row>
    <row r="4665" spans="2:2">
      <c r="B4665" s="14"/>
    </row>
    <row r="4666" spans="2:2">
      <c r="B4666" s="14"/>
    </row>
    <row r="4667" spans="2:2">
      <c r="B4667" s="14"/>
    </row>
    <row r="4668" spans="2:2">
      <c r="B4668" s="14"/>
    </row>
    <row r="4669" spans="2:2">
      <c r="B4669" s="14"/>
    </row>
    <row r="4670" spans="2:2">
      <c r="B4670" s="14"/>
    </row>
    <row r="4671" spans="2:2">
      <c r="B4671" s="14"/>
    </row>
    <row r="4672" spans="2:2">
      <c r="B4672" s="14"/>
    </row>
    <row r="4673" spans="2:2">
      <c r="B4673" s="14"/>
    </row>
    <row r="4674" spans="2:2">
      <c r="B4674" s="14"/>
    </row>
    <row r="4675" spans="2:2">
      <c r="B4675" s="14"/>
    </row>
    <row r="4676" spans="2:2">
      <c r="B4676" s="14"/>
    </row>
    <row r="4677" spans="2:2">
      <c r="B4677" s="14"/>
    </row>
    <row r="4678" spans="2:2">
      <c r="B4678" s="14"/>
    </row>
    <row r="4679" spans="2:2">
      <c r="B4679" s="14"/>
    </row>
    <row r="4680" spans="2:2">
      <c r="B4680" s="14"/>
    </row>
    <row r="4681" spans="2:2">
      <c r="B4681" s="14"/>
    </row>
    <row r="4682" spans="2:2">
      <c r="B4682" s="14"/>
    </row>
    <row r="4683" spans="2:2">
      <c r="B4683" s="14"/>
    </row>
    <row r="4684" spans="2:2">
      <c r="B4684" s="14"/>
    </row>
    <row r="4685" spans="2:2">
      <c r="B4685" s="14"/>
    </row>
    <row r="4686" spans="2:2">
      <c r="B4686" s="14"/>
    </row>
    <row r="4687" spans="2:2">
      <c r="B4687" s="14"/>
    </row>
    <row r="4688" spans="2:2">
      <c r="B4688" s="14"/>
    </row>
    <row r="4689" spans="2:2">
      <c r="B4689" s="14"/>
    </row>
    <row r="4690" spans="2:2">
      <c r="B4690" s="14"/>
    </row>
    <row r="4691" spans="2:2">
      <c r="B4691" s="14"/>
    </row>
    <row r="4692" spans="2:2">
      <c r="B4692" s="14"/>
    </row>
    <row r="4693" spans="2:2">
      <c r="B4693" s="14"/>
    </row>
    <row r="4694" spans="2:2">
      <c r="B4694" s="14"/>
    </row>
    <row r="4695" spans="2:2">
      <c r="B4695" s="14"/>
    </row>
    <row r="4696" spans="2:2">
      <c r="B4696" s="14"/>
    </row>
    <row r="4697" spans="2:2">
      <c r="B4697" s="14"/>
    </row>
    <row r="4698" spans="2:2">
      <c r="B4698" s="14"/>
    </row>
    <row r="4699" spans="2:2">
      <c r="B4699" s="14"/>
    </row>
    <row r="4700" spans="2:2">
      <c r="B4700" s="14"/>
    </row>
    <row r="4701" spans="2:2">
      <c r="B4701" s="14"/>
    </row>
    <row r="4702" spans="2:2">
      <c r="B4702" s="14"/>
    </row>
    <row r="4703" spans="2:2">
      <c r="B4703" s="14"/>
    </row>
    <row r="4704" spans="2:2">
      <c r="B4704" s="14"/>
    </row>
    <row r="4705" spans="2:2">
      <c r="B4705" s="14"/>
    </row>
    <row r="4706" spans="2:2">
      <c r="B4706" s="14"/>
    </row>
    <row r="4707" spans="2:2">
      <c r="B4707" s="14"/>
    </row>
    <row r="4708" spans="2:2">
      <c r="B4708" s="14"/>
    </row>
    <row r="4709" spans="2:2">
      <c r="B4709" s="14"/>
    </row>
    <row r="4710" spans="2:2">
      <c r="B4710" s="14"/>
    </row>
    <row r="4711" spans="2:2">
      <c r="B4711" s="14"/>
    </row>
    <row r="4712" spans="2:2">
      <c r="B4712" s="14"/>
    </row>
    <row r="4713" spans="2:2">
      <c r="B4713" s="14"/>
    </row>
    <row r="4714" spans="2:2">
      <c r="B4714" s="14"/>
    </row>
    <row r="4715" spans="2:2">
      <c r="B4715" s="14"/>
    </row>
    <row r="4716" spans="2:2">
      <c r="B4716" s="14"/>
    </row>
    <row r="4717" spans="2:2">
      <c r="B4717" s="14"/>
    </row>
    <row r="4718" spans="2:2">
      <c r="B4718" s="14"/>
    </row>
    <row r="4719" spans="2:2">
      <c r="B4719" s="14"/>
    </row>
    <row r="4720" spans="2:2">
      <c r="B4720" s="14"/>
    </row>
    <row r="4721" spans="2:2">
      <c r="B4721" s="14"/>
    </row>
    <row r="4722" spans="2:2">
      <c r="B4722" s="14"/>
    </row>
    <row r="4723" spans="2:2">
      <c r="B4723" s="14"/>
    </row>
    <row r="4724" spans="2:2">
      <c r="B4724" s="14"/>
    </row>
    <row r="4725" spans="2:2">
      <c r="B4725" s="14"/>
    </row>
    <row r="4726" spans="2:2">
      <c r="B4726" s="14"/>
    </row>
    <row r="4727" spans="2:2">
      <c r="B4727" s="14"/>
    </row>
    <row r="4728" spans="2:2">
      <c r="B4728" s="14"/>
    </row>
    <row r="4729" spans="2:2">
      <c r="B4729" s="14"/>
    </row>
    <row r="4730" spans="2:2">
      <c r="B4730" s="14"/>
    </row>
    <row r="4731" spans="2:2">
      <c r="B4731" s="14"/>
    </row>
    <row r="4732" spans="2:2">
      <c r="B4732" s="14"/>
    </row>
    <row r="4733" spans="2:2">
      <c r="B4733" s="14"/>
    </row>
    <row r="4734" spans="2:2">
      <c r="B4734" s="14"/>
    </row>
    <row r="4735" spans="2:2">
      <c r="B4735" s="14"/>
    </row>
    <row r="4736" spans="2:2">
      <c r="B4736" s="14"/>
    </row>
    <row r="4737" spans="2:2">
      <c r="B4737" s="14"/>
    </row>
    <row r="4738" spans="2:2">
      <c r="B4738" s="14"/>
    </row>
    <row r="4739" spans="2:2">
      <c r="B4739" s="14"/>
    </row>
    <row r="4740" spans="2:2">
      <c r="B4740" s="14"/>
    </row>
    <row r="4741" spans="2:2">
      <c r="B4741" s="14"/>
    </row>
    <row r="4742" spans="2:2">
      <c r="B4742" s="14"/>
    </row>
    <row r="4743" spans="2:2">
      <c r="B4743" s="14"/>
    </row>
    <row r="4744" spans="2:2">
      <c r="B4744" s="14"/>
    </row>
    <row r="4745" spans="2:2">
      <c r="B4745" s="14"/>
    </row>
    <row r="4746" spans="2:2">
      <c r="B4746" s="14"/>
    </row>
    <row r="4747" spans="2:2">
      <c r="B4747" s="14"/>
    </row>
    <row r="4748" spans="2:2">
      <c r="B4748" s="14"/>
    </row>
    <row r="4749" spans="2:2">
      <c r="B4749" s="14"/>
    </row>
    <row r="4750" spans="2:2">
      <c r="B4750" s="14"/>
    </row>
    <row r="4751" spans="2:2">
      <c r="B4751" s="14"/>
    </row>
    <row r="4752" spans="2:2">
      <c r="B4752" s="14"/>
    </row>
    <row r="4753" spans="2:2">
      <c r="B4753" s="14"/>
    </row>
    <row r="4754" spans="2:2">
      <c r="B4754" s="14"/>
    </row>
    <row r="4755" spans="2:2">
      <c r="B4755" s="14"/>
    </row>
    <row r="4756" spans="2:2">
      <c r="B4756" s="14"/>
    </row>
    <row r="4757" spans="2:2">
      <c r="B4757" s="14"/>
    </row>
    <row r="4758" spans="2:2">
      <c r="B4758" s="14"/>
    </row>
    <row r="4759" spans="2:2">
      <c r="B4759" s="14"/>
    </row>
    <row r="4760" spans="2:2">
      <c r="B4760" s="14"/>
    </row>
    <row r="4761" spans="2:2">
      <c r="B4761" s="14"/>
    </row>
    <row r="4762" spans="2:2">
      <c r="B4762" s="14"/>
    </row>
    <row r="4763" spans="2:2">
      <c r="B4763" s="14"/>
    </row>
    <row r="4764" spans="2:2">
      <c r="B4764" s="14"/>
    </row>
    <row r="4765" spans="2:2">
      <c r="B4765" s="14"/>
    </row>
    <row r="4766" spans="2:2">
      <c r="B4766" s="14"/>
    </row>
    <row r="4767" spans="2:2">
      <c r="B4767" s="14"/>
    </row>
    <row r="4768" spans="2:2">
      <c r="B4768" s="14"/>
    </row>
    <row r="4769" spans="2:2">
      <c r="B4769" s="14"/>
    </row>
    <row r="4770" spans="2:2">
      <c r="B4770" s="14"/>
    </row>
    <row r="4771" spans="2:2">
      <c r="B4771" s="14"/>
    </row>
    <row r="4772" spans="2:2">
      <c r="B4772" s="14"/>
    </row>
    <row r="4773" spans="2:2">
      <c r="B4773" s="14"/>
    </row>
    <row r="4774" spans="2:2">
      <c r="B4774" s="14"/>
    </row>
    <row r="4775" spans="2:2">
      <c r="B4775" s="14"/>
    </row>
    <row r="4776" spans="2:2">
      <c r="B4776" s="14"/>
    </row>
    <row r="4777" spans="2:2">
      <c r="B4777" s="14"/>
    </row>
    <row r="4778" spans="2:2">
      <c r="B4778" s="14"/>
    </row>
    <row r="4779" spans="2:2">
      <c r="B4779" s="14"/>
    </row>
    <row r="4780" spans="2:2">
      <c r="B4780" s="14"/>
    </row>
    <row r="4781" spans="2:2">
      <c r="B4781" s="14"/>
    </row>
    <row r="4782" spans="2:2">
      <c r="B4782" s="14"/>
    </row>
    <row r="4783" spans="2:2">
      <c r="B4783" s="14"/>
    </row>
    <row r="4784" spans="2:2">
      <c r="B4784" s="14"/>
    </row>
    <row r="4785" spans="2:2">
      <c r="B4785" s="14"/>
    </row>
    <row r="4786" spans="2:2">
      <c r="B4786" s="14"/>
    </row>
    <row r="4787" spans="2:2">
      <c r="B4787" s="14"/>
    </row>
    <row r="4788" spans="2:2">
      <c r="B4788" s="14"/>
    </row>
    <row r="4789" spans="2:2">
      <c r="B4789" s="14"/>
    </row>
    <row r="4790" spans="2:2">
      <c r="B4790" s="14"/>
    </row>
    <row r="4791" spans="2:2">
      <c r="B4791" s="14"/>
    </row>
    <row r="4792" spans="2:2">
      <c r="B4792" s="14"/>
    </row>
    <row r="4793" spans="2:2">
      <c r="B4793" s="14"/>
    </row>
    <row r="4794" spans="2:2">
      <c r="B4794" s="14"/>
    </row>
    <row r="4795" spans="2:2">
      <c r="B4795" s="14"/>
    </row>
    <row r="4796" spans="2:2">
      <c r="B4796" s="14"/>
    </row>
    <row r="4797" spans="2:2">
      <c r="B4797" s="14"/>
    </row>
    <row r="4798" spans="2:2">
      <c r="B4798" s="14"/>
    </row>
    <row r="4799" spans="2:2">
      <c r="B4799" s="14"/>
    </row>
    <row r="4800" spans="2:2">
      <c r="B4800" s="14"/>
    </row>
    <row r="4801" spans="2:2">
      <c r="B4801" s="14"/>
    </row>
    <row r="4802" spans="2:2">
      <c r="B4802" s="14"/>
    </row>
    <row r="4803" spans="2:2">
      <c r="B4803" s="14"/>
    </row>
    <row r="4804" spans="2:2">
      <c r="B4804" s="14"/>
    </row>
    <row r="4805" spans="2:2">
      <c r="B4805" s="14"/>
    </row>
    <row r="4806" spans="2:2">
      <c r="B4806" s="14"/>
    </row>
    <row r="4807" spans="2:2">
      <c r="B4807" s="14"/>
    </row>
    <row r="4808" spans="2:2">
      <c r="B4808" s="14"/>
    </row>
    <row r="4809" spans="2:2">
      <c r="B4809" s="14"/>
    </row>
    <row r="4810" spans="2:2">
      <c r="B4810" s="14"/>
    </row>
    <row r="4811" spans="2:2">
      <c r="B4811" s="14"/>
    </row>
    <row r="4812" spans="2:2">
      <c r="B4812" s="14"/>
    </row>
    <row r="4813" spans="2:2">
      <c r="B4813" s="14"/>
    </row>
    <row r="4814" spans="2:2">
      <c r="B4814" s="14"/>
    </row>
    <row r="4815" spans="2:2">
      <c r="B4815" s="14"/>
    </row>
    <row r="4816" spans="2:2">
      <c r="B4816" s="14"/>
    </row>
    <row r="4817" spans="2:2">
      <c r="B4817" s="14"/>
    </row>
    <row r="4818" spans="2:2">
      <c r="B4818" s="14"/>
    </row>
    <row r="4819" spans="2:2">
      <c r="B4819" s="14"/>
    </row>
    <row r="4820" spans="2:2">
      <c r="B4820" s="14"/>
    </row>
    <row r="4821" spans="2:2">
      <c r="B4821" s="14"/>
    </row>
    <row r="4822" spans="2:2">
      <c r="B4822" s="14"/>
    </row>
    <row r="4823" spans="2:2">
      <c r="B4823" s="14"/>
    </row>
    <row r="4824" spans="2:2">
      <c r="B4824" s="14"/>
    </row>
    <row r="4825" spans="2:2">
      <c r="B4825" s="14"/>
    </row>
    <row r="4826" spans="2:2">
      <c r="B4826" s="14"/>
    </row>
    <row r="4827" spans="2:2">
      <c r="B4827" s="14"/>
    </row>
    <row r="4828" spans="2:2">
      <c r="B4828" s="14"/>
    </row>
    <row r="4829" spans="2:2">
      <c r="B4829" s="14"/>
    </row>
    <row r="4830" spans="2:2">
      <c r="B4830" s="14"/>
    </row>
    <row r="4831" spans="2:2">
      <c r="B4831" s="14"/>
    </row>
    <row r="4832" spans="2:2">
      <c r="B4832" s="14"/>
    </row>
    <row r="4833" spans="2:2">
      <c r="B4833" s="14"/>
    </row>
    <row r="4834" spans="2:2">
      <c r="B4834" s="14"/>
    </row>
    <row r="4835" spans="2:2">
      <c r="B4835" s="14"/>
    </row>
    <row r="4836" spans="2:2">
      <c r="B4836" s="14"/>
    </row>
    <row r="4837" spans="2:2">
      <c r="B4837" s="14"/>
    </row>
    <row r="4838" spans="2:2">
      <c r="B4838" s="14"/>
    </row>
    <row r="4839" spans="2:2">
      <c r="B4839" s="14"/>
    </row>
    <row r="4840" spans="2:2">
      <c r="B4840" s="14"/>
    </row>
    <row r="4841" spans="2:2">
      <c r="B4841" s="14"/>
    </row>
    <row r="4842" spans="2:2">
      <c r="B4842" s="14"/>
    </row>
    <row r="4843" spans="2:2">
      <c r="B4843" s="14"/>
    </row>
    <row r="4844" spans="2:2">
      <c r="B4844" s="14"/>
    </row>
    <row r="4845" spans="2:2">
      <c r="B4845" s="14"/>
    </row>
    <row r="4846" spans="2:2">
      <c r="B4846" s="14"/>
    </row>
    <row r="4847" spans="2:2">
      <c r="B4847" s="14"/>
    </row>
    <row r="4848" spans="2:2">
      <c r="B4848" s="14"/>
    </row>
    <row r="4849" spans="2:2">
      <c r="B4849" s="14"/>
    </row>
    <row r="4850" spans="2:2">
      <c r="B4850" s="14"/>
    </row>
    <row r="4851" spans="2:2">
      <c r="B4851" s="14"/>
    </row>
    <row r="4852" spans="2:2">
      <c r="B4852" s="14"/>
    </row>
    <row r="4853" spans="2:2">
      <c r="B4853" s="14"/>
    </row>
    <row r="4854" spans="2:2">
      <c r="B4854" s="14"/>
    </row>
    <row r="4855" spans="2:2">
      <c r="B4855" s="14"/>
    </row>
    <row r="4856" spans="2:2">
      <c r="B4856" s="14"/>
    </row>
    <row r="4857" spans="2:2">
      <c r="B4857" s="14"/>
    </row>
    <row r="4858" spans="2:2">
      <c r="B4858" s="14"/>
    </row>
    <row r="4859" spans="2:2">
      <c r="B4859" s="14"/>
    </row>
    <row r="4860" spans="2:2">
      <c r="B4860" s="14"/>
    </row>
    <row r="4861" spans="2:2">
      <c r="B4861" s="14"/>
    </row>
    <row r="4862" spans="2:2">
      <c r="B4862" s="14"/>
    </row>
    <row r="4863" spans="2:2">
      <c r="B4863" s="14"/>
    </row>
    <row r="4864" spans="2:2">
      <c r="B4864" s="14"/>
    </row>
    <row r="4865" spans="2:2">
      <c r="B4865" s="14"/>
    </row>
    <row r="4866" spans="2:2">
      <c r="B4866" s="14"/>
    </row>
    <row r="4867" spans="2:2">
      <c r="B4867" s="14"/>
    </row>
    <row r="4868" spans="2:2">
      <c r="B4868" s="14"/>
    </row>
    <row r="4869" spans="2:2">
      <c r="B4869" s="14"/>
    </row>
    <row r="4870" spans="2:2">
      <c r="B4870" s="14"/>
    </row>
    <row r="4871" spans="2:2">
      <c r="B4871" s="14"/>
    </row>
    <row r="4872" spans="2:2">
      <c r="B4872" s="14"/>
    </row>
    <row r="4873" spans="2:2">
      <c r="B4873" s="14"/>
    </row>
    <row r="4874" spans="2:2">
      <c r="B4874" s="14"/>
    </row>
    <row r="4875" spans="2:2">
      <c r="B4875" s="14"/>
    </row>
    <row r="4876" spans="2:2">
      <c r="B4876" s="14"/>
    </row>
    <row r="4877" spans="2:2">
      <c r="B4877" s="14"/>
    </row>
    <row r="4878" spans="2:2">
      <c r="B4878" s="14"/>
    </row>
    <row r="4879" spans="2:2">
      <c r="B4879" s="14"/>
    </row>
    <row r="4880" spans="2:2">
      <c r="B4880" s="14"/>
    </row>
    <row r="4881" spans="2:2">
      <c r="B4881" s="14"/>
    </row>
    <row r="4882" spans="2:2">
      <c r="B4882" s="14"/>
    </row>
    <row r="4883" spans="2:2">
      <c r="B4883" s="14"/>
    </row>
    <row r="4884" spans="2:2">
      <c r="B4884" s="14"/>
    </row>
    <row r="4885" spans="2:2">
      <c r="B4885" s="14"/>
    </row>
    <row r="4886" spans="2:2">
      <c r="B4886" s="14"/>
    </row>
    <row r="4887" spans="2:2">
      <c r="B4887" s="14"/>
    </row>
    <row r="4888" spans="2:2">
      <c r="B4888" s="14"/>
    </row>
    <row r="4889" spans="2:2">
      <c r="B4889" s="14"/>
    </row>
    <row r="4890" spans="2:2">
      <c r="B4890" s="14"/>
    </row>
    <row r="4891" spans="2:2">
      <c r="B4891" s="14"/>
    </row>
    <row r="4892" spans="2:2">
      <c r="B4892" s="14"/>
    </row>
    <row r="4893" spans="2:2">
      <c r="B4893" s="14"/>
    </row>
    <row r="4894" spans="2:2">
      <c r="B4894" s="14"/>
    </row>
    <row r="4895" spans="2:2">
      <c r="B4895" s="14"/>
    </row>
    <row r="4896" spans="2:2">
      <c r="B4896" s="14"/>
    </row>
    <row r="4897" spans="2:2">
      <c r="B4897" s="14"/>
    </row>
    <row r="4898" spans="2:2">
      <c r="B4898" s="14"/>
    </row>
    <row r="4899" spans="2:2">
      <c r="B4899" s="14"/>
    </row>
    <row r="4900" spans="2:2">
      <c r="B4900" s="14"/>
    </row>
    <row r="4901" spans="2:2">
      <c r="B4901" s="14"/>
    </row>
    <row r="4902" spans="2:2">
      <c r="B4902" s="14"/>
    </row>
    <row r="4903" spans="2:2">
      <c r="B4903" s="14"/>
    </row>
    <row r="4904" spans="2:2">
      <c r="B4904" s="14"/>
    </row>
    <row r="4905" spans="2:2">
      <c r="B4905" s="14"/>
    </row>
    <row r="4906" spans="2:2">
      <c r="B4906" s="14"/>
    </row>
    <row r="4907" spans="2:2">
      <c r="B4907" s="14"/>
    </row>
    <row r="4908" spans="2:2">
      <c r="B4908" s="14"/>
    </row>
    <row r="4909" spans="2:2">
      <c r="B4909" s="14"/>
    </row>
    <row r="4910" spans="2:2">
      <c r="B4910" s="14"/>
    </row>
    <row r="4911" spans="2:2">
      <c r="B4911" s="14"/>
    </row>
    <row r="4912" spans="2:2">
      <c r="B4912" s="14"/>
    </row>
    <row r="4913" spans="2:2">
      <c r="B4913" s="14"/>
    </row>
    <row r="4914" spans="2:2">
      <c r="B4914" s="14"/>
    </row>
    <row r="4915" spans="2:2">
      <c r="B4915" s="14"/>
    </row>
    <row r="4916" spans="2:2">
      <c r="B4916" s="14"/>
    </row>
    <row r="4917" spans="2:2">
      <c r="B4917" s="14"/>
    </row>
    <row r="4918" spans="2:2">
      <c r="B4918" s="14"/>
    </row>
    <row r="4919" spans="2:2">
      <c r="B4919" s="14"/>
    </row>
    <row r="4920" spans="2:2">
      <c r="B4920" s="14"/>
    </row>
    <row r="4921" spans="2:2">
      <c r="B4921" s="14"/>
    </row>
    <row r="4922" spans="2:2">
      <c r="B4922" s="14"/>
    </row>
    <row r="4923" spans="2:2">
      <c r="B4923" s="14"/>
    </row>
    <row r="4924" spans="2:2">
      <c r="B4924" s="14"/>
    </row>
    <row r="4925" spans="2:2">
      <c r="B4925" s="14"/>
    </row>
    <row r="4926" spans="2:2">
      <c r="B4926" s="14"/>
    </row>
    <row r="4927" spans="2:2">
      <c r="B4927" s="14"/>
    </row>
    <row r="4928" spans="2:2">
      <c r="B4928" s="14"/>
    </row>
    <row r="4929" spans="2:2">
      <c r="B4929" s="14"/>
    </row>
    <row r="4930" spans="2:2">
      <c r="B4930" s="14"/>
    </row>
    <row r="4931" spans="2:2">
      <c r="B4931" s="14"/>
    </row>
    <row r="4932" spans="2:2">
      <c r="B4932" s="14"/>
    </row>
    <row r="4933" spans="2:2">
      <c r="B4933" s="14"/>
    </row>
    <row r="4934" spans="2:2">
      <c r="B4934" s="14"/>
    </row>
    <row r="4935" spans="2:2">
      <c r="B4935" s="14"/>
    </row>
    <row r="4936" spans="2:2">
      <c r="B4936" s="14"/>
    </row>
    <row r="4937" spans="2:2">
      <c r="B4937" s="14"/>
    </row>
    <row r="4938" spans="2:2">
      <c r="B4938" s="14"/>
    </row>
    <row r="4939" spans="2:2">
      <c r="B4939" s="14"/>
    </row>
    <row r="4940" spans="2:2">
      <c r="B4940" s="14"/>
    </row>
    <row r="4941" spans="2:2">
      <c r="B4941" s="14"/>
    </row>
    <row r="4942" spans="2:2">
      <c r="B4942" s="14"/>
    </row>
    <row r="4943" spans="2:2">
      <c r="B4943" s="14"/>
    </row>
    <row r="4944" spans="2:2">
      <c r="B4944" s="14"/>
    </row>
    <row r="4945" spans="2:2">
      <c r="B4945" s="14"/>
    </row>
    <row r="4946" spans="2:2">
      <c r="B4946" s="14"/>
    </row>
    <row r="4947" spans="2:2">
      <c r="B4947" s="14"/>
    </row>
    <row r="4948" spans="2:2">
      <c r="B4948" s="14"/>
    </row>
    <row r="4949" spans="2:2">
      <c r="B4949" s="14"/>
    </row>
    <row r="4950" spans="2:2">
      <c r="B4950" s="14"/>
    </row>
    <row r="4951" spans="2:2">
      <c r="B4951" s="14"/>
    </row>
    <row r="4952" spans="2:2">
      <c r="B4952" s="14"/>
    </row>
    <row r="4953" spans="2:2">
      <c r="B4953" s="14"/>
    </row>
    <row r="4954" spans="2:2">
      <c r="B4954" s="14"/>
    </row>
    <row r="4955" spans="2:2">
      <c r="B4955" s="14"/>
    </row>
    <row r="4956" spans="2:2">
      <c r="B4956" s="14"/>
    </row>
    <row r="4957" spans="2:2">
      <c r="B4957" s="14"/>
    </row>
    <row r="4958" spans="2:2">
      <c r="B4958" s="14"/>
    </row>
    <row r="4959" spans="2:2">
      <c r="B4959" s="14"/>
    </row>
    <row r="4960" spans="2:2">
      <c r="B4960" s="14"/>
    </row>
    <row r="4961" spans="2:2">
      <c r="B4961" s="14"/>
    </row>
    <row r="4962" spans="2:2">
      <c r="B4962" s="14"/>
    </row>
    <row r="4963" spans="2:2">
      <c r="B4963" s="14"/>
    </row>
    <row r="4964" spans="2:2">
      <c r="B4964" s="14"/>
    </row>
    <row r="4965" spans="2:2">
      <c r="B4965" s="14"/>
    </row>
    <row r="4966" spans="2:2">
      <c r="B4966" s="14"/>
    </row>
    <row r="4967" spans="2:2">
      <c r="B4967" s="14"/>
    </row>
    <row r="4968" spans="2:2">
      <c r="B4968" s="14"/>
    </row>
    <row r="4969" spans="2:2">
      <c r="B4969" s="14"/>
    </row>
    <row r="4970" spans="2:2">
      <c r="B4970" s="14"/>
    </row>
    <row r="4971" spans="2:2">
      <c r="B4971" s="14"/>
    </row>
    <row r="4972" spans="2:2">
      <c r="B4972" s="14"/>
    </row>
    <row r="4973" spans="2:2">
      <c r="B4973" s="14"/>
    </row>
    <row r="4974" spans="2:2">
      <c r="B4974" s="14"/>
    </row>
    <row r="4975" spans="2:2">
      <c r="B4975" s="14"/>
    </row>
    <row r="4976" spans="2:2">
      <c r="B4976" s="14"/>
    </row>
    <row r="4977" spans="2:2">
      <c r="B4977" s="14"/>
    </row>
    <row r="4978" spans="2:2">
      <c r="B4978" s="14"/>
    </row>
    <row r="4979" spans="2:2">
      <c r="B4979" s="14"/>
    </row>
    <row r="4980" spans="2:2">
      <c r="B4980" s="14"/>
    </row>
    <row r="4981" spans="2:2">
      <c r="B4981" s="14"/>
    </row>
    <row r="4982" spans="2:2">
      <c r="B4982" s="14"/>
    </row>
    <row r="4983" spans="2:2">
      <c r="B4983" s="14"/>
    </row>
    <row r="4984" spans="2:2">
      <c r="B4984" s="14"/>
    </row>
    <row r="4985" spans="2:2">
      <c r="B4985" s="14"/>
    </row>
    <row r="4986" spans="2:2">
      <c r="B4986" s="14"/>
    </row>
    <row r="4987" spans="2:2">
      <c r="B4987" s="14"/>
    </row>
    <row r="4988" spans="2:2">
      <c r="B4988" s="14"/>
    </row>
    <row r="4989" spans="2:2">
      <c r="B4989" s="14"/>
    </row>
    <row r="4990" spans="2:2">
      <c r="B4990" s="14"/>
    </row>
    <row r="4991" spans="2:2">
      <c r="B4991" s="14"/>
    </row>
    <row r="4992" spans="2:2">
      <c r="B4992" s="14"/>
    </row>
    <row r="4993" spans="2:2">
      <c r="B4993" s="14"/>
    </row>
    <row r="4994" spans="2:2">
      <c r="B4994" s="14"/>
    </row>
    <row r="4995" spans="2:2">
      <c r="B4995" s="14"/>
    </row>
    <row r="4996" spans="2:2">
      <c r="B4996" s="14"/>
    </row>
    <row r="4997" spans="2:2">
      <c r="B4997" s="14"/>
    </row>
    <row r="4998" spans="2:2">
      <c r="B4998" s="14"/>
    </row>
    <row r="4999" spans="2:2">
      <c r="B4999" s="14"/>
    </row>
    <row r="5000" spans="2:2">
      <c r="B5000" s="14"/>
    </row>
    <row r="5001" spans="2:2">
      <c r="B5001" s="14"/>
    </row>
    <row r="5002" spans="2:2">
      <c r="B5002" s="14"/>
    </row>
    <row r="5003" spans="2:2">
      <c r="B5003" s="14"/>
    </row>
    <row r="5004" spans="2:2">
      <c r="B5004" s="14"/>
    </row>
    <row r="5005" spans="2:2">
      <c r="B5005" s="14"/>
    </row>
    <row r="5006" spans="2:2">
      <c r="B5006" s="14"/>
    </row>
    <row r="5007" spans="2:2">
      <c r="B5007" s="14"/>
    </row>
    <row r="5008" spans="2:2">
      <c r="B5008" s="14"/>
    </row>
    <row r="5009" spans="2:2">
      <c r="B5009" s="14"/>
    </row>
    <row r="5010" spans="2:2">
      <c r="B5010" s="14"/>
    </row>
    <row r="5011" spans="2:2">
      <c r="B5011" s="14"/>
    </row>
    <row r="5012" spans="2:2">
      <c r="B5012" s="14"/>
    </row>
    <row r="5013" spans="2:2">
      <c r="B5013" s="14"/>
    </row>
    <row r="5014" spans="2:2">
      <c r="B5014" s="14"/>
    </row>
    <row r="5015" spans="2:2">
      <c r="B5015" s="14"/>
    </row>
    <row r="5016" spans="2:2">
      <c r="B5016" s="14"/>
    </row>
    <row r="5017" spans="2:2">
      <c r="B5017" s="14"/>
    </row>
    <row r="5018" spans="2:2">
      <c r="B5018" s="14"/>
    </row>
    <row r="5019" spans="2:2">
      <c r="B5019" s="14"/>
    </row>
    <row r="5020" spans="2:2">
      <c r="B5020" s="14"/>
    </row>
    <row r="5021" spans="2:2">
      <c r="B5021" s="14"/>
    </row>
    <row r="5022" spans="2:2">
      <c r="B5022" s="14"/>
    </row>
    <row r="5023" spans="2:2">
      <c r="B5023" s="14"/>
    </row>
    <row r="5024" spans="2:2">
      <c r="B5024" s="14"/>
    </row>
    <row r="5025" spans="2:2">
      <c r="B5025" s="14"/>
    </row>
    <row r="5026" spans="2:2">
      <c r="B5026" s="14"/>
    </row>
    <row r="5027" spans="2:2">
      <c r="B5027" s="14"/>
    </row>
    <row r="5028" spans="2:2">
      <c r="B5028" s="14"/>
    </row>
    <row r="5029" spans="2:2">
      <c r="B5029" s="14"/>
    </row>
    <row r="5030" spans="2:2">
      <c r="B5030" s="14"/>
    </row>
    <row r="5031" spans="2:2">
      <c r="B5031" s="14"/>
    </row>
    <row r="5032" spans="2:2">
      <c r="B5032" s="14"/>
    </row>
    <row r="5033" spans="2:2">
      <c r="B5033" s="14"/>
    </row>
    <row r="5034" spans="2:2">
      <c r="B5034" s="14"/>
    </row>
    <row r="5035" spans="2:2">
      <c r="B5035" s="14"/>
    </row>
    <row r="5036" spans="2:2">
      <c r="B5036" s="14"/>
    </row>
    <row r="5037" spans="2:2">
      <c r="B5037" s="14"/>
    </row>
    <row r="5038" spans="2:2">
      <c r="B5038" s="14"/>
    </row>
    <row r="5039" spans="2:2">
      <c r="B5039" s="14"/>
    </row>
    <row r="5040" spans="2:2">
      <c r="B5040" s="14"/>
    </row>
    <row r="5041" spans="2:2">
      <c r="B5041" s="14"/>
    </row>
    <row r="5042" spans="2:2">
      <c r="B5042" s="14"/>
    </row>
    <row r="5043" spans="2:2">
      <c r="B5043" s="14"/>
    </row>
    <row r="5044" spans="2:2">
      <c r="B5044" s="14"/>
    </row>
    <row r="5045" spans="2:2">
      <c r="B5045" s="14"/>
    </row>
    <row r="5046" spans="2:2">
      <c r="B5046" s="14"/>
    </row>
    <row r="5047" spans="2:2">
      <c r="B5047" s="14"/>
    </row>
    <row r="5048" spans="2:2">
      <c r="B5048" s="14"/>
    </row>
    <row r="5049" spans="2:2">
      <c r="B5049" s="14"/>
    </row>
    <row r="5050" spans="2:2">
      <c r="B5050" s="14"/>
    </row>
    <row r="5051" spans="2:2">
      <c r="B5051" s="14"/>
    </row>
    <row r="5052" spans="2:2">
      <c r="B5052" s="14"/>
    </row>
    <row r="5053" spans="2:2">
      <c r="B5053" s="14"/>
    </row>
    <row r="5054" spans="2:2">
      <c r="B5054" s="14"/>
    </row>
    <row r="5055" spans="2:2">
      <c r="B5055" s="14"/>
    </row>
    <row r="5056" spans="2:2">
      <c r="B5056" s="14"/>
    </row>
    <row r="5057" spans="2:2">
      <c r="B5057" s="14"/>
    </row>
    <row r="5058" spans="2:2">
      <c r="B5058" s="14"/>
    </row>
    <row r="5059" spans="2:2">
      <c r="B5059" s="14"/>
    </row>
    <row r="5060" spans="2:2">
      <c r="B5060" s="14"/>
    </row>
    <row r="5061" spans="2:2">
      <c r="B5061" s="14"/>
    </row>
    <row r="5062" spans="2:2">
      <c r="B5062" s="14"/>
    </row>
    <row r="5063" spans="2:2">
      <c r="B5063" s="14"/>
    </row>
    <row r="5064" spans="2:2">
      <c r="B5064" s="14"/>
    </row>
    <row r="5065" spans="2:2">
      <c r="B5065" s="14"/>
    </row>
    <row r="5066" spans="2:2">
      <c r="B5066" s="14"/>
    </row>
    <row r="5067" spans="2:2">
      <c r="B5067" s="14"/>
    </row>
    <row r="5068" spans="2:2">
      <c r="B5068" s="14"/>
    </row>
    <row r="5069" spans="2:2">
      <c r="B5069" s="14"/>
    </row>
    <row r="5070" spans="2:2">
      <c r="B5070" s="14"/>
    </row>
    <row r="5071" spans="2:2">
      <c r="B5071" s="14"/>
    </row>
    <row r="5072" spans="2:2">
      <c r="B5072" s="14"/>
    </row>
    <row r="5073" spans="2:2">
      <c r="B5073" s="14"/>
    </row>
    <row r="5074" spans="2:2">
      <c r="B5074" s="14"/>
    </row>
    <row r="5075" spans="2:2">
      <c r="B5075" s="14"/>
    </row>
    <row r="5076" spans="2:2">
      <c r="B5076" s="14"/>
    </row>
    <row r="5077" spans="2:2">
      <c r="B5077" s="14"/>
    </row>
    <row r="5078" spans="2:2">
      <c r="B5078" s="14"/>
    </row>
    <row r="5079" spans="2:2">
      <c r="B5079" s="14"/>
    </row>
    <row r="5080" spans="2:2">
      <c r="B5080" s="14"/>
    </row>
    <row r="5081" spans="2:2">
      <c r="B5081" s="14"/>
    </row>
    <row r="5082" spans="2:2">
      <c r="B5082" s="14"/>
    </row>
    <row r="5083" spans="2:2">
      <c r="B5083" s="14"/>
    </row>
    <row r="5084" spans="2:2">
      <c r="B5084" s="14"/>
    </row>
    <row r="5085" spans="2:2">
      <c r="B5085" s="14"/>
    </row>
    <row r="5086" spans="2:2">
      <c r="B5086" s="14"/>
    </row>
    <row r="5087" spans="2:2">
      <c r="B5087" s="14"/>
    </row>
    <row r="5088" spans="2:2">
      <c r="B5088" s="14"/>
    </row>
    <row r="5089" spans="2:2">
      <c r="B5089" s="14"/>
    </row>
    <row r="5090" spans="2:2">
      <c r="B5090" s="14"/>
    </row>
    <row r="5091" spans="2:2">
      <c r="B5091" s="14"/>
    </row>
    <row r="5092" spans="2:2">
      <c r="B5092" s="14"/>
    </row>
    <row r="5093" spans="2:2">
      <c r="B5093" s="14"/>
    </row>
    <row r="5094" spans="2:2">
      <c r="B5094" s="14"/>
    </row>
    <row r="5095" spans="2:2">
      <c r="B5095" s="14"/>
    </row>
    <row r="5096" spans="2:2">
      <c r="B5096" s="14"/>
    </row>
    <row r="5097" spans="2:2">
      <c r="B5097" s="14"/>
    </row>
    <row r="5098" spans="2:2">
      <c r="B5098" s="14"/>
    </row>
    <row r="5099" spans="2:2">
      <c r="B5099" s="14"/>
    </row>
    <row r="5100" spans="2:2">
      <c r="B5100" s="14"/>
    </row>
    <row r="5101" spans="2:2">
      <c r="B5101" s="14"/>
    </row>
    <row r="5102" spans="2:2">
      <c r="B5102" s="14"/>
    </row>
    <row r="5103" spans="2:2">
      <c r="B5103" s="14"/>
    </row>
    <row r="5104" spans="2:2">
      <c r="B5104" s="14"/>
    </row>
    <row r="5105" spans="2:2">
      <c r="B5105" s="14"/>
    </row>
    <row r="5106" spans="2:2">
      <c r="B5106" s="14"/>
    </row>
    <row r="5107" spans="2:2">
      <c r="B5107" s="14"/>
    </row>
    <row r="5108" spans="2:2">
      <c r="B5108" s="14"/>
    </row>
    <row r="5109" spans="2:2">
      <c r="B5109" s="14"/>
    </row>
    <row r="5110" spans="2:2">
      <c r="B5110" s="14"/>
    </row>
    <row r="5111" spans="2:2">
      <c r="B5111" s="14"/>
    </row>
    <row r="5112" spans="2:2">
      <c r="B5112" s="14"/>
    </row>
    <row r="5113" spans="2:2">
      <c r="B5113" s="14"/>
    </row>
    <row r="5114" spans="2:2">
      <c r="B5114" s="14"/>
    </row>
    <row r="5115" spans="2:2">
      <c r="B5115" s="14"/>
    </row>
    <row r="5116" spans="2:2">
      <c r="B5116" s="14"/>
    </row>
    <row r="5117" spans="2:2">
      <c r="B5117" s="14"/>
    </row>
    <row r="5118" spans="2:2">
      <c r="B5118" s="14"/>
    </row>
    <row r="5119" spans="2:2">
      <c r="B5119" s="14"/>
    </row>
    <row r="5120" spans="2:2">
      <c r="B5120" s="14"/>
    </row>
    <row r="5121" spans="2:2">
      <c r="B5121" s="14"/>
    </row>
    <row r="5122" spans="2:2">
      <c r="B5122" s="14"/>
    </row>
    <row r="5123" spans="2:2">
      <c r="B5123" s="14"/>
    </row>
    <row r="5124" spans="2:2">
      <c r="B5124" s="14"/>
    </row>
    <row r="5125" spans="2:2">
      <c r="B5125" s="14"/>
    </row>
    <row r="5126" spans="2:2">
      <c r="B5126" s="14"/>
    </row>
    <row r="5127" spans="2:2">
      <c r="B5127" s="14"/>
    </row>
    <row r="5128" spans="2:2">
      <c r="B5128" s="14"/>
    </row>
    <row r="5129" spans="2:2">
      <c r="B5129" s="14"/>
    </row>
    <row r="5130" spans="2:2">
      <c r="B5130" s="14"/>
    </row>
    <row r="5131" spans="2:2">
      <c r="B5131" s="14"/>
    </row>
    <row r="5132" spans="2:2">
      <c r="B5132" s="14"/>
    </row>
    <row r="5133" spans="2:2">
      <c r="B5133" s="14"/>
    </row>
    <row r="5134" spans="2:2">
      <c r="B5134" s="14"/>
    </row>
    <row r="5135" spans="2:2">
      <c r="B5135" s="14"/>
    </row>
    <row r="5136" spans="2:2">
      <c r="B5136" s="14"/>
    </row>
    <row r="5137" spans="2:2">
      <c r="B5137" s="14"/>
    </row>
    <row r="5138" spans="2:2">
      <c r="B5138" s="14"/>
    </row>
    <row r="5139" spans="2:2">
      <c r="B5139" s="14"/>
    </row>
    <row r="5140" spans="2:2">
      <c r="B5140" s="14"/>
    </row>
    <row r="5141" spans="2:2">
      <c r="B5141" s="14"/>
    </row>
    <row r="5142" spans="2:2">
      <c r="B5142" s="14"/>
    </row>
    <row r="5143" spans="2:2">
      <c r="B5143" s="14"/>
    </row>
    <row r="5144" spans="2:2">
      <c r="B5144" s="14"/>
    </row>
    <row r="5145" spans="2:2">
      <c r="B5145" s="14"/>
    </row>
    <row r="5146" spans="2:2">
      <c r="B5146" s="14"/>
    </row>
    <row r="5147" spans="2:2">
      <c r="B5147" s="14"/>
    </row>
    <row r="5148" spans="2:2">
      <c r="B5148" s="14"/>
    </row>
    <row r="5149" spans="2:2">
      <c r="B5149" s="14"/>
    </row>
    <row r="5150" spans="2:2">
      <c r="B5150" s="14"/>
    </row>
    <row r="5151" spans="2:2">
      <c r="B5151" s="14"/>
    </row>
    <row r="5152" spans="2:2">
      <c r="B5152" s="14"/>
    </row>
    <row r="5153" spans="2:2">
      <c r="B5153" s="14"/>
    </row>
    <row r="5154" spans="2:2">
      <c r="B5154" s="14"/>
    </row>
    <row r="5155" spans="2:2">
      <c r="B5155" s="14"/>
    </row>
    <row r="5156" spans="2:2">
      <c r="B5156" s="14"/>
    </row>
    <row r="5157" spans="2:2">
      <c r="B5157" s="14"/>
    </row>
    <row r="5158" spans="2:2">
      <c r="B5158" s="14"/>
    </row>
    <row r="5159" spans="2:2">
      <c r="B5159" s="14"/>
    </row>
    <row r="5160" spans="2:2">
      <c r="B5160" s="14"/>
    </row>
    <row r="5161" spans="2:2">
      <c r="B5161" s="14"/>
    </row>
    <row r="5162" spans="2:2">
      <c r="B5162" s="14"/>
    </row>
    <row r="5163" spans="2:2">
      <c r="B5163" s="14"/>
    </row>
    <row r="5164" spans="2:2">
      <c r="B5164" s="14"/>
    </row>
    <row r="5165" spans="2:2">
      <c r="B5165" s="14"/>
    </row>
    <row r="5166" spans="2:2">
      <c r="B5166" s="14"/>
    </row>
    <row r="5167" spans="2:2">
      <c r="B5167" s="14"/>
    </row>
    <row r="5168" spans="2:2">
      <c r="B5168" s="14"/>
    </row>
    <row r="5169" spans="2:2">
      <c r="B5169" s="14"/>
    </row>
    <row r="5170" spans="2:2">
      <c r="B5170" s="14"/>
    </row>
    <row r="5171" spans="2:2">
      <c r="B5171" s="14"/>
    </row>
    <row r="5172" spans="2:2">
      <c r="B5172" s="14"/>
    </row>
    <row r="5173" spans="2:2">
      <c r="B5173" s="14"/>
    </row>
    <row r="5174" spans="2:2">
      <c r="B5174" s="14"/>
    </row>
    <row r="5175" spans="2:2">
      <c r="B5175" s="14"/>
    </row>
    <row r="5176" spans="2:2">
      <c r="B5176" s="14"/>
    </row>
    <row r="5177" spans="2:2">
      <c r="B5177" s="14"/>
    </row>
    <row r="5178" spans="2:2">
      <c r="B5178" s="14"/>
    </row>
    <row r="5179" spans="2:2">
      <c r="B5179" s="14"/>
    </row>
    <row r="5180" spans="2:2">
      <c r="B5180" s="14"/>
    </row>
    <row r="5181" spans="2:2">
      <c r="B5181" s="14"/>
    </row>
    <row r="5182" spans="2:2">
      <c r="B5182" s="14"/>
    </row>
    <row r="5183" spans="2:2">
      <c r="B5183" s="14"/>
    </row>
    <row r="5184" spans="2:2">
      <c r="B5184" s="14"/>
    </row>
    <row r="5185" spans="2:2">
      <c r="B5185" s="14"/>
    </row>
    <row r="5186" spans="2:2">
      <c r="B5186" s="14"/>
    </row>
    <row r="5187" spans="2:2">
      <c r="B5187" s="14"/>
    </row>
    <row r="5188" spans="2:2">
      <c r="B5188" s="14"/>
    </row>
    <row r="5189" spans="2:2">
      <c r="B5189" s="14"/>
    </row>
    <row r="5190" spans="2:2">
      <c r="B5190" s="14"/>
    </row>
    <row r="5191" spans="2:2">
      <c r="B5191" s="14"/>
    </row>
    <row r="5192" spans="2:2">
      <c r="B5192" s="14"/>
    </row>
    <row r="5193" spans="2:2">
      <c r="B5193" s="14"/>
    </row>
    <row r="5194" spans="2:2">
      <c r="B5194" s="14"/>
    </row>
    <row r="5195" spans="2:2">
      <c r="B5195" s="14"/>
    </row>
    <row r="5196" spans="2:2">
      <c r="B5196" s="14"/>
    </row>
    <row r="5197" spans="2:2">
      <c r="B5197" s="14"/>
    </row>
    <row r="5198" spans="2:2">
      <c r="B5198" s="14"/>
    </row>
    <row r="5199" spans="2:2">
      <c r="B5199" s="14"/>
    </row>
    <row r="5200" spans="2:2">
      <c r="B5200" s="14"/>
    </row>
    <row r="5201" spans="2:2">
      <c r="B5201" s="14"/>
    </row>
    <row r="5202" spans="2:2">
      <c r="B5202" s="14"/>
    </row>
    <row r="5203" spans="2:2">
      <c r="B5203" s="14"/>
    </row>
    <row r="5204" spans="2:2">
      <c r="B5204" s="14"/>
    </row>
    <row r="5205" spans="2:2">
      <c r="B5205" s="14"/>
    </row>
    <row r="5206" spans="2:2">
      <c r="B5206" s="14"/>
    </row>
    <row r="5207" spans="2:2">
      <c r="B5207" s="14"/>
    </row>
    <row r="5208" spans="2:2">
      <c r="B5208" s="14"/>
    </row>
    <row r="5209" spans="2:2">
      <c r="B5209" s="14"/>
    </row>
    <row r="5210" spans="2:2">
      <c r="B5210" s="14"/>
    </row>
    <row r="5211" spans="2:2">
      <c r="B5211" s="14"/>
    </row>
    <row r="5212" spans="2:2">
      <c r="B5212" s="14"/>
    </row>
    <row r="5213" spans="2:2">
      <c r="B5213" s="14"/>
    </row>
    <row r="5214" spans="2:2">
      <c r="B5214" s="14"/>
    </row>
    <row r="5215" spans="2:2">
      <c r="B5215" s="14"/>
    </row>
    <row r="5216" spans="2:2">
      <c r="B5216" s="14"/>
    </row>
    <row r="5217" spans="2:2">
      <c r="B5217" s="14"/>
    </row>
    <row r="5218" spans="2:2">
      <c r="B5218" s="14"/>
    </row>
    <row r="5219" spans="2:2">
      <c r="B5219" s="14"/>
    </row>
    <row r="5220" spans="2:2">
      <c r="B5220" s="14"/>
    </row>
    <row r="5221" spans="2:2">
      <c r="B5221" s="14"/>
    </row>
    <row r="5222" spans="2:2">
      <c r="B5222" s="14"/>
    </row>
    <row r="5223" spans="2:2">
      <c r="B5223" s="14"/>
    </row>
    <row r="5224" spans="2:2">
      <c r="B5224" s="14"/>
    </row>
    <row r="5225" spans="2:2">
      <c r="B5225" s="14"/>
    </row>
    <row r="5226" spans="2:2">
      <c r="B5226" s="14"/>
    </row>
    <row r="5227" spans="2:2">
      <c r="B5227" s="14"/>
    </row>
    <row r="5228" spans="2:2">
      <c r="B5228" s="14"/>
    </row>
    <row r="5229" spans="2:2">
      <c r="B5229" s="14"/>
    </row>
    <row r="5230" spans="2:2">
      <c r="B5230" s="14"/>
    </row>
    <row r="5231" spans="2:2">
      <c r="B5231" s="14"/>
    </row>
    <row r="5232" spans="2:2">
      <c r="B5232" s="14"/>
    </row>
    <row r="5233" spans="2:2">
      <c r="B5233" s="14"/>
    </row>
    <row r="5234" spans="2:2">
      <c r="B5234" s="14"/>
    </row>
    <row r="5235" spans="2:2">
      <c r="B5235" s="14"/>
    </row>
    <row r="5236" spans="2:2">
      <c r="B5236" s="14"/>
    </row>
    <row r="5237" spans="2:2">
      <c r="B5237" s="14"/>
    </row>
    <row r="5238" spans="2:2">
      <c r="B5238" s="14"/>
    </row>
    <row r="5239" spans="2:2">
      <c r="B5239" s="14"/>
    </row>
    <row r="5240" spans="2:2">
      <c r="B5240" s="14"/>
    </row>
    <row r="5241" spans="2:2">
      <c r="B5241" s="14"/>
    </row>
    <row r="5242" spans="2:2">
      <c r="B5242" s="14"/>
    </row>
    <row r="5243" spans="2:2">
      <c r="B5243" s="14"/>
    </row>
    <row r="5244" spans="2:2">
      <c r="B5244" s="14"/>
    </row>
    <row r="5245" spans="2:2">
      <c r="B5245" s="14"/>
    </row>
    <row r="5246" spans="2:2">
      <c r="B5246" s="14"/>
    </row>
    <row r="5247" spans="2:2">
      <c r="B5247" s="14"/>
    </row>
    <row r="5248" spans="2:2">
      <c r="B5248" s="14"/>
    </row>
    <row r="5249" spans="2:2">
      <c r="B5249" s="14"/>
    </row>
    <row r="5250" spans="2:2">
      <c r="B5250" s="14"/>
    </row>
    <row r="5251" spans="2:2">
      <c r="B5251" s="14"/>
    </row>
    <row r="5252" spans="2:2">
      <c r="B5252" s="14"/>
    </row>
    <row r="5253" spans="2:2">
      <c r="B5253" s="14"/>
    </row>
    <row r="5254" spans="2:2">
      <c r="B5254" s="14"/>
    </row>
    <row r="5255" spans="2:2">
      <c r="B5255" s="14"/>
    </row>
    <row r="5256" spans="2:2">
      <c r="B5256" s="14"/>
    </row>
    <row r="5257" spans="2:2">
      <c r="B5257" s="14"/>
    </row>
    <row r="5258" spans="2:2">
      <c r="B5258" s="14"/>
    </row>
    <row r="5259" spans="2:2">
      <c r="B5259" s="14"/>
    </row>
    <row r="5260" spans="2:2">
      <c r="B5260" s="14"/>
    </row>
    <row r="5261" spans="2:2">
      <c r="B5261" s="14"/>
    </row>
    <row r="5262" spans="2:2">
      <c r="B5262" s="14"/>
    </row>
    <row r="5263" spans="2:2">
      <c r="B5263" s="14"/>
    </row>
    <row r="5264" spans="2:2">
      <c r="B5264" s="14"/>
    </row>
    <row r="5265" spans="2:2">
      <c r="B5265" s="14"/>
    </row>
    <row r="5266" spans="2:2">
      <c r="B5266" s="14"/>
    </row>
    <row r="5267" spans="2:2">
      <c r="B5267" s="14"/>
    </row>
    <row r="5268" spans="2:2">
      <c r="B5268" s="14"/>
    </row>
    <row r="5269" spans="2:2">
      <c r="B5269" s="14"/>
    </row>
    <row r="5270" spans="2:2">
      <c r="B5270" s="14"/>
    </row>
    <row r="5271" spans="2:2">
      <c r="B5271" s="14"/>
    </row>
    <row r="5272" spans="2:2">
      <c r="B5272" s="14"/>
    </row>
    <row r="5273" spans="2:2">
      <c r="B5273" s="14"/>
    </row>
    <row r="5274" spans="2:2">
      <c r="B5274" s="14"/>
    </row>
    <row r="5275" spans="2:2">
      <c r="B5275" s="14"/>
    </row>
    <row r="5276" spans="2:2">
      <c r="B5276" s="14"/>
    </row>
    <row r="5277" spans="2:2">
      <c r="B5277" s="14"/>
    </row>
    <row r="5278" spans="2:2">
      <c r="B5278" s="14"/>
    </row>
    <row r="5279" spans="2:2">
      <c r="B5279" s="14"/>
    </row>
    <row r="5280" spans="2:2">
      <c r="B5280" s="14"/>
    </row>
    <row r="5281" spans="2:2">
      <c r="B5281" s="14"/>
    </row>
    <row r="5282" spans="2:2">
      <c r="B5282" s="14"/>
    </row>
    <row r="5283" spans="2:2">
      <c r="B5283" s="14"/>
    </row>
    <row r="5284" spans="2:2">
      <c r="B5284" s="14"/>
    </row>
    <row r="5285" spans="2:2">
      <c r="B5285" s="14"/>
    </row>
    <row r="5286" spans="2:2">
      <c r="B5286" s="14"/>
    </row>
    <row r="5287" spans="2:2">
      <c r="B5287" s="14"/>
    </row>
    <row r="5288" spans="2:2">
      <c r="B5288" s="14"/>
    </row>
    <row r="5289" spans="2:2">
      <c r="B5289" s="14"/>
    </row>
    <row r="5290" spans="2:2">
      <c r="B5290" s="14"/>
    </row>
    <row r="5291" spans="2:2">
      <c r="B5291" s="14"/>
    </row>
    <row r="5292" spans="2:2">
      <c r="B5292" s="14"/>
    </row>
    <row r="5293" spans="2:2">
      <c r="B5293" s="14"/>
    </row>
    <row r="5294" spans="2:2">
      <c r="B5294" s="14"/>
    </row>
    <row r="5295" spans="2:2">
      <c r="B5295" s="14"/>
    </row>
    <row r="5296" spans="2:2">
      <c r="B5296" s="14"/>
    </row>
    <row r="5297" spans="2:2">
      <c r="B5297" s="14"/>
    </row>
    <row r="5298" spans="2:2">
      <c r="B5298" s="14"/>
    </row>
    <row r="5299" spans="2:2">
      <c r="B5299" s="14"/>
    </row>
    <row r="5300" spans="2:2">
      <c r="B5300" s="14"/>
    </row>
    <row r="5301" spans="2:2">
      <c r="B5301" s="14"/>
    </row>
    <row r="5302" spans="2:2">
      <c r="B5302" s="14"/>
    </row>
    <row r="5303" spans="2:2">
      <c r="B5303" s="14"/>
    </row>
    <row r="5304" spans="2:2">
      <c r="B5304" s="14"/>
    </row>
    <row r="5305" spans="2:2">
      <c r="B5305" s="14"/>
    </row>
    <row r="5306" spans="2:2">
      <c r="B5306" s="14"/>
    </row>
    <row r="5307" spans="2:2">
      <c r="B5307" s="14"/>
    </row>
    <row r="5308" spans="2:2">
      <c r="B5308" s="14"/>
    </row>
    <row r="5309" spans="2:2">
      <c r="B5309" s="14"/>
    </row>
    <row r="5310" spans="2:2">
      <c r="B5310" s="14"/>
    </row>
    <row r="5311" spans="2:2">
      <c r="B5311" s="14"/>
    </row>
    <row r="5312" spans="2:2">
      <c r="B5312" s="14"/>
    </row>
    <row r="5313" spans="2:2">
      <c r="B5313" s="14"/>
    </row>
    <row r="5314" spans="2:2">
      <c r="B5314" s="14"/>
    </row>
    <row r="5315" spans="2:2">
      <c r="B5315" s="14"/>
    </row>
    <row r="5316" spans="2:2">
      <c r="B5316" s="14"/>
    </row>
    <row r="5317" spans="2:2">
      <c r="B5317" s="14"/>
    </row>
    <row r="5318" spans="2:2">
      <c r="B5318" s="14"/>
    </row>
    <row r="5319" spans="2:2">
      <c r="B5319" s="14"/>
    </row>
    <row r="5320" spans="2:2">
      <c r="B5320" s="14"/>
    </row>
    <row r="5321" spans="2:2">
      <c r="B5321" s="14"/>
    </row>
    <row r="5322" spans="2:2">
      <c r="B5322" s="14"/>
    </row>
    <row r="5323" spans="2:2">
      <c r="B5323" s="14"/>
    </row>
    <row r="5324" spans="2:2">
      <c r="B5324" s="14"/>
    </row>
    <row r="5325" spans="2:2">
      <c r="B5325" s="14"/>
    </row>
    <row r="5326" spans="2:2">
      <c r="B5326" s="14"/>
    </row>
    <row r="5327" spans="2:2">
      <c r="B5327" s="14"/>
    </row>
    <row r="5328" spans="2:2">
      <c r="B5328" s="14"/>
    </row>
    <row r="5329" spans="2:2">
      <c r="B5329" s="14"/>
    </row>
    <row r="5330" spans="2:2">
      <c r="B5330" s="14"/>
    </row>
    <row r="5331" spans="2:2">
      <c r="B5331" s="14"/>
    </row>
    <row r="5332" spans="2:2">
      <c r="B5332" s="14"/>
    </row>
    <row r="5333" spans="2:2">
      <c r="B5333" s="14"/>
    </row>
    <row r="5334" spans="2:2">
      <c r="B5334" s="14"/>
    </row>
    <row r="5335" spans="2:2">
      <c r="B5335" s="14"/>
    </row>
    <row r="5336" spans="2:2">
      <c r="B5336" s="14"/>
    </row>
    <row r="5337" spans="2:2">
      <c r="B5337" s="14"/>
    </row>
    <row r="5338" spans="2:2">
      <c r="B5338" s="14"/>
    </row>
    <row r="5339" spans="2:2">
      <c r="B5339" s="14"/>
    </row>
    <row r="5340" spans="2:2">
      <c r="B5340" s="14"/>
    </row>
    <row r="5341" spans="2:2">
      <c r="B5341" s="14"/>
    </row>
    <row r="5342" spans="2:2">
      <c r="B5342" s="14"/>
    </row>
    <row r="5343" spans="2:2">
      <c r="B5343" s="14"/>
    </row>
    <row r="5344" spans="2:2">
      <c r="B5344" s="14"/>
    </row>
    <row r="5345" spans="2:2">
      <c r="B5345" s="14"/>
    </row>
    <row r="5346" spans="2:2">
      <c r="B5346" s="14"/>
    </row>
    <row r="5347" spans="2:2">
      <c r="B5347" s="14"/>
    </row>
    <row r="5348" spans="2:2">
      <c r="B5348" s="14"/>
    </row>
    <row r="5349" spans="2:2">
      <c r="B5349" s="14"/>
    </row>
    <row r="5350" spans="2:2">
      <c r="B5350" s="14"/>
    </row>
    <row r="5351" spans="2:2">
      <c r="B5351" s="14"/>
    </row>
    <row r="5352" spans="2:2">
      <c r="B5352" s="14"/>
    </row>
    <row r="5353" spans="2:2">
      <c r="B5353" s="14"/>
    </row>
    <row r="5354" spans="2:2">
      <c r="B5354" s="14"/>
    </row>
    <row r="5355" spans="2:2">
      <c r="B5355" s="14"/>
    </row>
    <row r="5356" spans="2:2">
      <c r="B5356" s="14"/>
    </row>
    <row r="5357" spans="2:2">
      <c r="B5357" s="14"/>
    </row>
    <row r="5358" spans="2:2">
      <c r="B5358" s="14"/>
    </row>
    <row r="5359" spans="2:2">
      <c r="B5359" s="14"/>
    </row>
    <row r="5360" spans="2:2">
      <c r="B5360" s="14"/>
    </row>
    <row r="5361" spans="2:2">
      <c r="B5361" s="14"/>
    </row>
    <row r="5362" spans="2:2">
      <c r="B5362" s="14"/>
    </row>
    <row r="5363" spans="2:2">
      <c r="B5363" s="14"/>
    </row>
    <row r="5364" spans="2:2">
      <c r="B5364" s="14"/>
    </row>
    <row r="5365" spans="2:2">
      <c r="B5365" s="14"/>
    </row>
    <row r="5366" spans="2:2">
      <c r="B5366" s="14"/>
    </row>
    <row r="5367" spans="2:2">
      <c r="B5367" s="14"/>
    </row>
    <row r="5368" spans="2:2">
      <c r="B5368" s="14"/>
    </row>
    <row r="5369" spans="2:2">
      <c r="B5369" s="14"/>
    </row>
    <row r="5370" spans="2:2">
      <c r="B5370" s="14"/>
    </row>
    <row r="5371" spans="2:2">
      <c r="B5371" s="14"/>
    </row>
    <row r="5372" spans="2:2">
      <c r="B5372" s="14"/>
    </row>
    <row r="5373" spans="2:2">
      <c r="B5373" s="14"/>
    </row>
    <row r="5374" spans="2:2">
      <c r="B5374" s="14"/>
    </row>
    <row r="5375" spans="2:2">
      <c r="B5375" s="14"/>
    </row>
    <row r="5376" spans="2:2">
      <c r="B5376" s="14"/>
    </row>
    <row r="5377" spans="2:2">
      <c r="B5377" s="14"/>
    </row>
    <row r="5378" spans="2:2">
      <c r="B5378" s="14"/>
    </row>
    <row r="5379" spans="2:2">
      <c r="B5379" s="14"/>
    </row>
    <row r="5380" spans="2:2">
      <c r="B5380" s="14"/>
    </row>
    <row r="5381" spans="2:2">
      <c r="B5381" s="14"/>
    </row>
    <row r="5382" spans="2:2">
      <c r="B5382" s="14"/>
    </row>
    <row r="5383" spans="2:2">
      <c r="B5383" s="14"/>
    </row>
    <row r="5384" spans="2:2">
      <c r="B5384" s="14"/>
    </row>
    <row r="5385" spans="2:2">
      <c r="B5385" s="14"/>
    </row>
    <row r="5386" spans="2:2">
      <c r="B5386" s="14"/>
    </row>
    <row r="5387" spans="2:2">
      <c r="B5387" s="14"/>
    </row>
    <row r="5388" spans="2:2">
      <c r="B5388" s="14"/>
    </row>
    <row r="5389" spans="2:2">
      <c r="B5389" s="14"/>
    </row>
    <row r="5390" spans="2:2">
      <c r="B5390" s="14"/>
    </row>
    <row r="5391" spans="2:2">
      <c r="B5391" s="14"/>
    </row>
    <row r="5392" spans="2:2">
      <c r="B5392" s="14"/>
    </row>
    <row r="5393" spans="2:2">
      <c r="B5393" s="14"/>
    </row>
    <row r="5394" spans="2:2">
      <c r="B5394" s="14"/>
    </row>
    <row r="5395" spans="2:2">
      <c r="B5395" s="14"/>
    </row>
    <row r="5396" spans="2:2">
      <c r="B5396" s="14"/>
    </row>
    <row r="5397" spans="2:2">
      <c r="B5397" s="14"/>
    </row>
    <row r="5398" spans="2:2">
      <c r="B5398" s="14"/>
    </row>
    <row r="5399" spans="2:2">
      <c r="B5399" s="14"/>
    </row>
    <row r="5400" spans="2:2">
      <c r="B5400" s="14"/>
    </row>
    <row r="5401" spans="2:2">
      <c r="B5401" s="14"/>
    </row>
    <row r="5402" spans="2:2">
      <c r="B5402" s="14"/>
    </row>
    <row r="5403" spans="2:2">
      <c r="B5403" s="14"/>
    </row>
    <row r="5404" spans="2:2">
      <c r="B5404" s="14"/>
    </row>
    <row r="5405" spans="2:2">
      <c r="B5405" s="14"/>
    </row>
    <row r="5406" spans="2:2">
      <c r="B5406" s="14"/>
    </row>
    <row r="5407" spans="2:2">
      <c r="B5407" s="14"/>
    </row>
    <row r="5408" spans="2:2">
      <c r="B5408" s="14"/>
    </row>
    <row r="5409" spans="2:2">
      <c r="B5409" s="14"/>
    </row>
    <row r="5410" spans="2:2">
      <c r="B5410" s="14"/>
    </row>
    <row r="5411" spans="2:2">
      <c r="B5411" s="14"/>
    </row>
    <row r="5412" spans="2:2">
      <c r="B5412" s="14"/>
    </row>
    <row r="5413" spans="2:2">
      <c r="B5413" s="14"/>
    </row>
    <row r="5414" spans="2:2">
      <c r="B5414" s="14"/>
    </row>
    <row r="5415" spans="2:2">
      <c r="B5415" s="14"/>
    </row>
    <row r="5416" spans="2:2">
      <c r="B5416" s="14"/>
    </row>
    <row r="5417" spans="2:2">
      <c r="B5417" s="14"/>
    </row>
    <row r="5418" spans="2:2">
      <c r="B5418" s="14"/>
    </row>
    <row r="5419" spans="2:2">
      <c r="B5419" s="14"/>
    </row>
    <row r="5420" spans="2:2">
      <c r="B5420" s="14"/>
    </row>
    <row r="5421" spans="2:2">
      <c r="B5421" s="14"/>
    </row>
    <row r="5422" spans="2:2">
      <c r="B5422" s="14"/>
    </row>
    <row r="5423" spans="2:2">
      <c r="B5423" s="14"/>
    </row>
    <row r="5424" spans="2:2">
      <c r="B5424" s="14"/>
    </row>
    <row r="5425" spans="2:2">
      <c r="B5425" s="14"/>
    </row>
    <row r="5426" spans="2:2">
      <c r="B5426" s="14"/>
    </row>
    <row r="5427" spans="2:2">
      <c r="B5427" s="14"/>
    </row>
    <row r="5428" spans="2:2">
      <c r="B5428" s="14"/>
    </row>
    <row r="5429" spans="2:2">
      <c r="B5429" s="14"/>
    </row>
    <row r="5430" spans="2:2">
      <c r="B5430" s="14"/>
    </row>
    <row r="5431" spans="2:2">
      <c r="B5431" s="14"/>
    </row>
    <row r="5432" spans="2:2">
      <c r="B5432" s="14"/>
    </row>
    <row r="5433" spans="2:2">
      <c r="B5433" s="14"/>
    </row>
    <row r="5434" spans="2:2">
      <c r="B5434" s="14"/>
    </row>
    <row r="5435" spans="2:2">
      <c r="B5435" s="14"/>
    </row>
    <row r="5436" spans="2:2">
      <c r="B5436" s="14"/>
    </row>
    <row r="5437" spans="2:2">
      <c r="B5437" s="14"/>
    </row>
    <row r="5438" spans="2:2">
      <c r="B5438" s="14"/>
    </row>
    <row r="5439" spans="2:2">
      <c r="B5439" s="14"/>
    </row>
    <row r="5440" spans="2:2">
      <c r="B5440" s="14"/>
    </row>
    <row r="5441" spans="2:2">
      <c r="B5441" s="14"/>
    </row>
    <row r="5442" spans="2:2">
      <c r="B5442" s="14"/>
    </row>
    <row r="5443" spans="2:2">
      <c r="B5443" s="14"/>
    </row>
    <row r="5444" spans="2:2">
      <c r="B5444" s="14"/>
    </row>
    <row r="5445" spans="2:2">
      <c r="B5445" s="14"/>
    </row>
    <row r="5446" spans="2:2">
      <c r="B5446" s="14"/>
    </row>
    <row r="5447" spans="2:2">
      <c r="B5447" s="14"/>
    </row>
    <row r="5448" spans="2:2">
      <c r="B5448" s="14"/>
    </row>
    <row r="5449" spans="2:2">
      <c r="B5449" s="14"/>
    </row>
    <row r="5450" spans="2:2">
      <c r="B5450" s="14"/>
    </row>
    <row r="5451" spans="2:2">
      <c r="B5451" s="14"/>
    </row>
    <row r="5452" spans="2:2">
      <c r="B5452" s="14"/>
    </row>
    <row r="5453" spans="2:2">
      <c r="B5453" s="14"/>
    </row>
    <row r="5454" spans="2:2">
      <c r="B5454" s="14"/>
    </row>
    <row r="5455" spans="2:2">
      <c r="B5455" s="14"/>
    </row>
    <row r="5456" spans="2:2">
      <c r="B5456" s="14"/>
    </row>
    <row r="5457" spans="2:2">
      <c r="B5457" s="14"/>
    </row>
    <row r="5458" spans="2:2">
      <c r="B5458" s="14"/>
    </row>
    <row r="5459" spans="2:2">
      <c r="B5459" s="14"/>
    </row>
    <row r="5460" spans="2:2">
      <c r="B5460" s="14"/>
    </row>
    <row r="5461" spans="2:2">
      <c r="B5461" s="14"/>
    </row>
    <row r="5462" spans="2:2">
      <c r="B5462" s="14"/>
    </row>
    <row r="5463" spans="2:2">
      <c r="B5463" s="14"/>
    </row>
    <row r="5464" spans="2:2">
      <c r="B5464" s="14"/>
    </row>
    <row r="5465" spans="2:2">
      <c r="B5465" s="14"/>
    </row>
    <row r="5466" spans="2:2">
      <c r="B5466" s="14"/>
    </row>
    <row r="5467" spans="2:2">
      <c r="B5467" s="14"/>
    </row>
    <row r="5468" spans="2:2">
      <c r="B5468" s="14"/>
    </row>
    <row r="5469" spans="2:2">
      <c r="B5469" s="14"/>
    </row>
    <row r="5470" spans="2:2">
      <c r="B5470" s="14"/>
    </row>
    <row r="5471" spans="2:2">
      <c r="B5471" s="14"/>
    </row>
    <row r="5472" spans="2:2">
      <c r="B5472" s="14"/>
    </row>
    <row r="5473" spans="2:2">
      <c r="B5473" s="14"/>
    </row>
    <row r="5474" spans="2:2">
      <c r="B5474" s="14"/>
    </row>
    <row r="5475" spans="2:2">
      <c r="B5475" s="14"/>
    </row>
    <row r="5476" spans="2:2">
      <c r="B5476" s="14"/>
    </row>
    <row r="5477" spans="2:2">
      <c r="B5477" s="14"/>
    </row>
    <row r="5478" spans="2:2">
      <c r="B5478" s="14"/>
    </row>
    <row r="5479" spans="2:2">
      <c r="B5479" s="14"/>
    </row>
    <row r="5480" spans="2:2">
      <c r="B5480" s="14"/>
    </row>
    <row r="5481" spans="2:2">
      <c r="B5481" s="14"/>
    </row>
    <row r="5482" spans="2:2">
      <c r="B5482" s="14"/>
    </row>
    <row r="5483" spans="2:2">
      <c r="B5483" s="14"/>
    </row>
    <row r="5484" spans="2:2">
      <c r="B5484" s="14"/>
    </row>
    <row r="5485" spans="2:2">
      <c r="B5485" s="14"/>
    </row>
    <row r="5486" spans="2:2">
      <c r="B5486" s="14"/>
    </row>
    <row r="5487" spans="2:2">
      <c r="B5487" s="14"/>
    </row>
    <row r="5488" spans="2:2">
      <c r="B5488" s="14"/>
    </row>
    <row r="5489" spans="2:2">
      <c r="B5489" s="14"/>
    </row>
    <row r="5490" spans="2:2">
      <c r="B5490" s="14"/>
    </row>
    <row r="5491" spans="2:2">
      <c r="B5491" s="14"/>
    </row>
    <row r="5492" spans="2:2">
      <c r="B5492" s="14"/>
    </row>
    <row r="5493" spans="2:2">
      <c r="B5493" s="14"/>
    </row>
    <row r="5494" spans="2:2">
      <c r="B5494" s="14"/>
    </row>
    <row r="5495" spans="2:2">
      <c r="B5495" s="14"/>
    </row>
    <row r="5496" spans="2:2">
      <c r="B5496" s="14"/>
    </row>
    <row r="5497" spans="2:2">
      <c r="B5497" s="14"/>
    </row>
    <row r="5498" spans="2:2">
      <c r="B5498" s="14"/>
    </row>
    <row r="5499" spans="2:2">
      <c r="B5499" s="14"/>
    </row>
    <row r="5500" spans="2:2">
      <c r="B5500" s="14"/>
    </row>
    <row r="5501" spans="2:2">
      <c r="B5501" s="14"/>
    </row>
    <row r="5502" spans="2:2">
      <c r="B5502" s="14"/>
    </row>
    <row r="5503" spans="2:2">
      <c r="B5503" s="14"/>
    </row>
    <row r="5504" spans="2:2">
      <c r="B5504" s="14"/>
    </row>
    <row r="5505" spans="2:2">
      <c r="B5505" s="14"/>
    </row>
    <row r="5506" spans="2:2">
      <c r="B5506" s="14"/>
    </row>
    <row r="5507" spans="2:2">
      <c r="B5507" s="14"/>
    </row>
    <row r="5508" spans="2:2">
      <c r="B5508" s="14"/>
    </row>
    <row r="5509" spans="2:2">
      <c r="B5509" s="14"/>
    </row>
    <row r="5510" spans="2:2">
      <c r="B5510" s="14"/>
    </row>
    <row r="5511" spans="2:2">
      <c r="B5511" s="14"/>
    </row>
    <row r="5512" spans="2:2">
      <c r="B5512" s="14"/>
    </row>
    <row r="5513" spans="2:2">
      <c r="B5513" s="14"/>
    </row>
    <row r="5514" spans="2:2">
      <c r="B5514" s="14"/>
    </row>
    <row r="5515" spans="2:2">
      <c r="B5515" s="14"/>
    </row>
    <row r="5516" spans="2:2">
      <c r="B5516" s="14"/>
    </row>
    <row r="5517" spans="2:2">
      <c r="B5517" s="14"/>
    </row>
    <row r="5518" spans="2:2">
      <c r="B5518" s="14"/>
    </row>
    <row r="5519" spans="2:2">
      <c r="B5519" s="14"/>
    </row>
    <row r="5520" spans="2:2">
      <c r="B5520" s="14"/>
    </row>
    <row r="5521" spans="2:2">
      <c r="B5521" s="14"/>
    </row>
    <row r="5522" spans="2:2">
      <c r="B5522" s="14"/>
    </row>
    <row r="5523" spans="2:2">
      <c r="B5523" s="14"/>
    </row>
    <row r="5524" spans="2:2">
      <c r="B5524" s="14"/>
    </row>
    <row r="5525" spans="2:2">
      <c r="B5525" s="14"/>
    </row>
    <row r="5526" spans="2:2">
      <c r="B5526" s="14"/>
    </row>
    <row r="5527" spans="2:2">
      <c r="B5527" s="14"/>
    </row>
    <row r="5528" spans="2:2">
      <c r="B5528" s="14"/>
    </row>
    <row r="5529" spans="2:2">
      <c r="B5529" s="14"/>
    </row>
    <row r="5530" spans="2:2">
      <c r="B5530" s="14"/>
    </row>
    <row r="5531" spans="2:2">
      <c r="B5531" s="14"/>
    </row>
    <row r="5532" spans="2:2">
      <c r="B5532" s="14"/>
    </row>
    <row r="5533" spans="2:2">
      <c r="B5533" s="14"/>
    </row>
    <row r="5534" spans="2:2">
      <c r="B5534" s="14"/>
    </row>
    <row r="5535" spans="2:2">
      <c r="B5535" s="14"/>
    </row>
    <row r="5536" spans="2:2">
      <c r="B5536" s="14"/>
    </row>
    <row r="5537" spans="2:2">
      <c r="B5537" s="14"/>
    </row>
    <row r="5538" spans="2:2">
      <c r="B5538" s="14"/>
    </row>
    <row r="5539" spans="2:2">
      <c r="B5539" s="14"/>
    </row>
    <row r="5540" spans="2:2">
      <c r="B5540" s="14"/>
    </row>
    <row r="5541" spans="2:2">
      <c r="B5541" s="14"/>
    </row>
    <row r="5542" spans="2:2">
      <c r="B5542" s="14"/>
    </row>
    <row r="5543" spans="2:2">
      <c r="B5543" s="14"/>
    </row>
    <row r="5544" spans="2:2">
      <c r="B5544" s="14"/>
    </row>
    <row r="5545" spans="2:2">
      <c r="B5545" s="14"/>
    </row>
    <row r="5546" spans="2:2">
      <c r="B5546" s="14"/>
    </row>
    <row r="5547" spans="2:2">
      <c r="B5547" s="14"/>
    </row>
    <row r="5548" spans="2:2">
      <c r="B5548" s="14"/>
    </row>
    <row r="5549" spans="2:2">
      <c r="B5549" s="14"/>
    </row>
    <row r="5550" spans="2:2">
      <c r="B5550" s="14"/>
    </row>
    <row r="5551" spans="2:2">
      <c r="B5551" s="14"/>
    </row>
    <row r="5552" spans="2:2">
      <c r="B5552" s="14"/>
    </row>
    <row r="5553" spans="2:2">
      <c r="B5553" s="14"/>
    </row>
    <row r="5554" spans="2:2">
      <c r="B5554" s="14"/>
    </row>
    <row r="5555" spans="2:2">
      <c r="B5555" s="14"/>
    </row>
    <row r="5556" spans="2:2">
      <c r="B5556" s="14"/>
    </row>
    <row r="5557" spans="2:2">
      <c r="B5557" s="14"/>
    </row>
    <row r="5558" spans="2:2">
      <c r="B5558" s="14"/>
    </row>
    <row r="5559" spans="2:2">
      <c r="B5559" s="14"/>
    </row>
    <row r="5560" spans="2:2">
      <c r="B5560" s="14"/>
    </row>
    <row r="5561" spans="2:2">
      <c r="B5561" s="14"/>
    </row>
    <row r="5562" spans="2:2">
      <c r="B5562" s="14"/>
    </row>
    <row r="5563" spans="2:2">
      <c r="B5563" s="14"/>
    </row>
    <row r="5564" spans="2:2">
      <c r="B5564" s="14"/>
    </row>
    <row r="5565" spans="2:2">
      <c r="B5565" s="14"/>
    </row>
    <row r="5566" spans="2:2">
      <c r="B5566" s="14"/>
    </row>
    <row r="5567" spans="2:2">
      <c r="B5567" s="14"/>
    </row>
    <row r="5568" spans="2:2">
      <c r="B5568" s="14"/>
    </row>
    <row r="5569" spans="2:2">
      <c r="B5569" s="14"/>
    </row>
    <row r="5570" spans="2:2">
      <c r="B5570" s="14"/>
    </row>
    <row r="5571" spans="2:2">
      <c r="B5571" s="14"/>
    </row>
    <row r="5572" spans="2:2">
      <c r="B5572" s="14"/>
    </row>
    <row r="5573" spans="2:2">
      <c r="B5573" s="14"/>
    </row>
    <row r="5574" spans="2:2">
      <c r="B5574" s="14"/>
    </row>
    <row r="5575" spans="2:2">
      <c r="B5575" s="14"/>
    </row>
    <row r="5576" spans="2:2">
      <c r="B5576" s="14"/>
    </row>
    <row r="5577" spans="2:2">
      <c r="B5577" s="14"/>
    </row>
    <row r="5578" spans="2:2">
      <c r="B5578" s="14"/>
    </row>
    <row r="5579" spans="2:2">
      <c r="B5579" s="14"/>
    </row>
    <row r="5580" spans="2:2">
      <c r="B5580" s="14"/>
    </row>
    <row r="5581" spans="2:2">
      <c r="B5581" s="14"/>
    </row>
    <row r="5582" spans="2:2">
      <c r="B5582" s="14"/>
    </row>
    <row r="5583" spans="2:2">
      <c r="B5583" s="14"/>
    </row>
    <row r="5584" spans="2:2">
      <c r="B5584" s="14"/>
    </row>
    <row r="5585" spans="2:2">
      <c r="B5585" s="14"/>
    </row>
    <row r="5586" spans="2:2">
      <c r="B5586" s="14"/>
    </row>
    <row r="5587" spans="2:2">
      <c r="B5587" s="14"/>
    </row>
    <row r="5588" spans="2:2">
      <c r="B5588" s="14"/>
    </row>
    <row r="5589" spans="2:2">
      <c r="B5589" s="14"/>
    </row>
    <row r="5590" spans="2:2">
      <c r="B5590" s="14"/>
    </row>
    <row r="5591" spans="2:2">
      <c r="B5591" s="14"/>
    </row>
    <row r="5592" spans="2:2">
      <c r="B5592" s="14"/>
    </row>
    <row r="5593" spans="2:2">
      <c r="B5593" s="14"/>
    </row>
    <row r="5594" spans="2:2">
      <c r="B5594" s="14"/>
    </row>
    <row r="5595" spans="2:2">
      <c r="B5595" s="14"/>
    </row>
    <row r="5596" spans="2:2">
      <c r="B5596" s="14"/>
    </row>
    <row r="5597" spans="2:2">
      <c r="B5597" s="14"/>
    </row>
    <row r="5598" spans="2:2">
      <c r="B5598" s="14"/>
    </row>
    <row r="5599" spans="2:2">
      <c r="B5599" s="14"/>
    </row>
    <row r="5600" spans="2:2">
      <c r="B5600" s="14"/>
    </row>
    <row r="5601" spans="2:2">
      <c r="B5601" s="14"/>
    </row>
    <row r="5602" spans="2:2">
      <c r="B5602" s="14"/>
    </row>
    <row r="5603" spans="2:2">
      <c r="B5603" s="14"/>
    </row>
    <row r="5604" spans="2:2">
      <c r="B5604" s="14"/>
    </row>
    <row r="5605" spans="2:2">
      <c r="B5605" s="14"/>
    </row>
    <row r="5606" spans="2:2">
      <c r="B5606" s="14"/>
    </row>
    <row r="5607" spans="2:2">
      <c r="B5607" s="14"/>
    </row>
    <row r="5608" spans="2:2">
      <c r="B5608" s="14"/>
    </row>
    <row r="5609" spans="2:2">
      <c r="B5609" s="14"/>
    </row>
    <row r="5610" spans="2:2">
      <c r="B5610" s="14"/>
    </row>
    <row r="5611" spans="2:2">
      <c r="B5611" s="14"/>
    </row>
    <row r="5612" spans="2:2">
      <c r="B5612" s="14"/>
    </row>
    <row r="5613" spans="2:2">
      <c r="B5613" s="14"/>
    </row>
    <row r="5614" spans="2:2">
      <c r="B5614" s="14"/>
    </row>
    <row r="5615" spans="2:2">
      <c r="B5615" s="14"/>
    </row>
    <row r="5616" spans="2:2">
      <c r="B5616" s="14"/>
    </row>
    <row r="5617" spans="2:2">
      <c r="B5617" s="14"/>
    </row>
    <row r="5618" spans="2:2">
      <c r="B5618" s="14"/>
    </row>
    <row r="5619" spans="2:2">
      <c r="B5619" s="14"/>
    </row>
    <row r="5620" spans="2:2">
      <c r="B5620" s="14"/>
    </row>
    <row r="5621" spans="2:2">
      <c r="B5621" s="14"/>
    </row>
    <row r="5622" spans="2:2">
      <c r="B5622" s="14"/>
    </row>
    <row r="5623" spans="2:2">
      <c r="B5623" s="14"/>
    </row>
    <row r="5624" spans="2:2">
      <c r="B5624" s="14"/>
    </row>
    <row r="5625" spans="2:2">
      <c r="B5625" s="14"/>
    </row>
    <row r="5626" spans="2:2">
      <c r="B5626" s="14"/>
    </row>
    <row r="5627" spans="2:2">
      <c r="B5627" s="14"/>
    </row>
    <row r="5628" spans="2:2">
      <c r="B5628" s="14"/>
    </row>
    <row r="5629" spans="2:2">
      <c r="B5629" s="14"/>
    </row>
    <row r="5630" spans="2:2">
      <c r="B5630" s="14"/>
    </row>
    <row r="5631" spans="2:2">
      <c r="B5631" s="14"/>
    </row>
    <row r="5632" spans="2:2">
      <c r="B5632" s="14"/>
    </row>
    <row r="5633" spans="2:2">
      <c r="B5633" s="14"/>
    </row>
    <row r="5634" spans="2:2">
      <c r="B5634" s="14"/>
    </row>
    <row r="5635" spans="2:2">
      <c r="B5635" s="14"/>
    </row>
    <row r="5636" spans="2:2">
      <c r="B5636" s="14"/>
    </row>
    <row r="5637" spans="2:2">
      <c r="B5637" s="14"/>
    </row>
    <row r="5638" spans="2:2">
      <c r="B5638" s="14"/>
    </row>
    <row r="5639" spans="2:2">
      <c r="B5639" s="14"/>
    </row>
    <row r="5640" spans="2:2">
      <c r="B5640" s="14"/>
    </row>
    <row r="5641" spans="2:2">
      <c r="B5641" s="14"/>
    </row>
    <row r="5642" spans="2:2">
      <c r="B5642" s="14"/>
    </row>
    <row r="5643" spans="2:2">
      <c r="B5643" s="14"/>
    </row>
    <row r="5644" spans="2:2">
      <c r="B5644" s="14"/>
    </row>
    <row r="5645" spans="2:2">
      <c r="B5645" s="14"/>
    </row>
    <row r="5646" spans="2:2">
      <c r="B5646" s="14"/>
    </row>
    <row r="5647" spans="2:2">
      <c r="B5647" s="14"/>
    </row>
    <row r="5648" spans="2:2">
      <c r="B5648" s="14"/>
    </row>
    <row r="5649" spans="2:2">
      <c r="B5649" s="14"/>
    </row>
    <row r="5650" spans="2:2">
      <c r="B5650" s="14"/>
    </row>
    <row r="5651" spans="2:2">
      <c r="B5651" s="14"/>
    </row>
    <row r="5652" spans="2:2">
      <c r="B5652" s="14"/>
    </row>
    <row r="5653" spans="2:2">
      <c r="B5653" s="14"/>
    </row>
    <row r="5654" spans="2:2">
      <c r="B5654" s="14"/>
    </row>
    <row r="5655" spans="2:2">
      <c r="B5655" s="14"/>
    </row>
    <row r="5656" spans="2:2">
      <c r="B5656" s="14"/>
    </row>
    <row r="5657" spans="2:2">
      <c r="B5657" s="14"/>
    </row>
    <row r="5658" spans="2:2">
      <c r="B5658" s="14"/>
    </row>
    <row r="5659" spans="2:2">
      <c r="B5659" s="14"/>
    </row>
    <row r="5660" spans="2:2">
      <c r="B5660" s="14"/>
    </row>
    <row r="5661" spans="2:2">
      <c r="B5661" s="14"/>
    </row>
    <row r="5662" spans="2:2">
      <c r="B5662" s="14"/>
    </row>
    <row r="5663" spans="2:2">
      <c r="B5663" s="14"/>
    </row>
    <row r="5664" spans="2:2">
      <c r="B5664" s="14"/>
    </row>
    <row r="5665" spans="2:2">
      <c r="B5665" s="14"/>
    </row>
    <row r="5666" spans="2:2">
      <c r="B5666" s="14"/>
    </row>
    <row r="5667" spans="2:2">
      <c r="B5667" s="14"/>
    </row>
    <row r="5668" spans="2:2">
      <c r="B5668" s="14"/>
    </row>
    <row r="5669" spans="2:2">
      <c r="B5669" s="14"/>
    </row>
    <row r="5670" spans="2:2">
      <c r="B5670" s="14"/>
    </row>
    <row r="5671" spans="2:2">
      <c r="B5671" s="14"/>
    </row>
    <row r="5672" spans="2:2">
      <c r="B5672" s="14"/>
    </row>
    <row r="5673" spans="2:2">
      <c r="B5673" s="14"/>
    </row>
    <row r="5674" spans="2:2">
      <c r="B5674" s="14"/>
    </row>
    <row r="5675" spans="2:2">
      <c r="B5675" s="14"/>
    </row>
    <row r="5676" spans="2:2">
      <c r="B5676" s="14"/>
    </row>
    <row r="5677" spans="2:2">
      <c r="B5677" s="14"/>
    </row>
    <row r="5678" spans="2:2">
      <c r="B5678" s="14"/>
    </row>
    <row r="5679" spans="2:2">
      <c r="B5679" s="14"/>
    </row>
    <row r="5680" spans="2:2">
      <c r="B5680" s="14"/>
    </row>
    <row r="5681" spans="2:2">
      <c r="B5681" s="14"/>
    </row>
    <row r="5682" spans="2:2">
      <c r="B5682" s="14"/>
    </row>
    <row r="5683" spans="2:2">
      <c r="B5683" s="14"/>
    </row>
    <row r="5684" spans="2:2">
      <c r="B5684" s="14"/>
    </row>
    <row r="5685" spans="2:2">
      <c r="B5685" s="14"/>
    </row>
    <row r="5686" spans="2:2">
      <c r="B5686" s="14"/>
    </row>
    <row r="5687" spans="2:2">
      <c r="B5687" s="14"/>
    </row>
    <row r="5688" spans="2:2">
      <c r="B5688" s="14"/>
    </row>
    <row r="5689" spans="2:2">
      <c r="B5689" s="14"/>
    </row>
    <row r="5690" spans="2:2">
      <c r="B5690" s="14"/>
    </row>
    <row r="5691" spans="2:2">
      <c r="B5691" s="14"/>
    </row>
    <row r="5692" spans="2:2">
      <c r="B5692" s="14"/>
    </row>
    <row r="5693" spans="2:2">
      <c r="B5693" s="14"/>
    </row>
    <row r="5694" spans="2:2">
      <c r="B5694" s="14"/>
    </row>
    <row r="5695" spans="2:2">
      <c r="B5695" s="14"/>
    </row>
    <row r="5696" spans="2:2">
      <c r="B5696" s="14"/>
    </row>
    <row r="5697" spans="2:2">
      <c r="B5697" s="14"/>
    </row>
    <row r="5698" spans="2:2">
      <c r="B5698" s="14"/>
    </row>
    <row r="5699" spans="2:2">
      <c r="B5699" s="14"/>
    </row>
    <row r="5700" spans="2:2">
      <c r="B5700" s="14"/>
    </row>
    <row r="5701" spans="2:2">
      <c r="B5701" s="14"/>
    </row>
    <row r="5702" spans="2:2">
      <c r="B5702" s="14"/>
    </row>
    <row r="5703" spans="2:2">
      <c r="B5703" s="14"/>
    </row>
    <row r="5704" spans="2:2">
      <c r="B5704" s="14"/>
    </row>
    <row r="5705" spans="2:2">
      <c r="B5705" s="14"/>
    </row>
    <row r="5706" spans="2:2">
      <c r="B5706" s="14"/>
    </row>
    <row r="5707" spans="2:2">
      <c r="B5707" s="14"/>
    </row>
    <row r="5708" spans="2:2">
      <c r="B5708" s="14"/>
    </row>
    <row r="5709" spans="2:2">
      <c r="B5709" s="14"/>
    </row>
    <row r="5710" spans="2:2">
      <c r="B5710" s="14"/>
    </row>
    <row r="5711" spans="2:2">
      <c r="B5711" s="14"/>
    </row>
    <row r="5712" spans="2:2">
      <c r="B5712" s="14"/>
    </row>
    <row r="5713" spans="2:2">
      <c r="B5713" s="14"/>
    </row>
    <row r="5714" spans="2:2">
      <c r="B5714" s="14"/>
    </row>
    <row r="5715" spans="2:2">
      <c r="B5715" s="14"/>
    </row>
    <row r="5716" spans="2:2">
      <c r="B5716" s="14"/>
    </row>
    <row r="5717" spans="2:2">
      <c r="B5717" s="14"/>
    </row>
    <row r="5718" spans="2:2">
      <c r="B5718" s="14"/>
    </row>
    <row r="5719" spans="2:2">
      <c r="B5719" s="14"/>
    </row>
    <row r="5720" spans="2:2">
      <c r="B5720" s="14"/>
    </row>
    <row r="5721" spans="2:2">
      <c r="B5721" s="14"/>
    </row>
    <row r="5722" spans="2:2">
      <c r="B5722" s="14"/>
    </row>
    <row r="5723" spans="2:2">
      <c r="B5723" s="14"/>
    </row>
    <row r="5724" spans="2:2">
      <c r="B5724" s="14"/>
    </row>
    <row r="5725" spans="2:2">
      <c r="B5725" s="14"/>
    </row>
    <row r="5726" spans="2:2">
      <c r="B5726" s="14"/>
    </row>
    <row r="5727" spans="2:2">
      <c r="B5727" s="14"/>
    </row>
    <row r="5728" spans="2:2">
      <c r="B5728" s="14"/>
    </row>
    <row r="5729" spans="2:2">
      <c r="B5729" s="14"/>
    </row>
    <row r="5730" spans="2:2">
      <c r="B5730" s="14"/>
    </row>
    <row r="5731" spans="2:2">
      <c r="B5731" s="14"/>
    </row>
    <row r="5732" spans="2:2">
      <c r="B5732" s="14"/>
    </row>
    <row r="5733" spans="2:2">
      <c r="B5733" s="14"/>
    </row>
    <row r="5734" spans="2:2">
      <c r="B5734" s="14"/>
    </row>
    <row r="5735" spans="2:2">
      <c r="B5735" s="14"/>
    </row>
    <row r="5736" spans="2:2">
      <c r="B5736" s="14"/>
    </row>
    <row r="5737" spans="2:2">
      <c r="B5737" s="14"/>
    </row>
    <row r="5738" spans="2:2">
      <c r="B5738" s="14"/>
    </row>
    <row r="5739" spans="2:2">
      <c r="B5739" s="14"/>
    </row>
    <row r="5740" spans="2:2">
      <c r="B5740" s="14"/>
    </row>
    <row r="5741" spans="2:2">
      <c r="B5741" s="14"/>
    </row>
    <row r="5742" spans="2:2">
      <c r="B5742" s="14"/>
    </row>
    <row r="5743" spans="2:2">
      <c r="B5743" s="14"/>
    </row>
    <row r="5744" spans="2:2">
      <c r="B5744" s="14"/>
    </row>
    <row r="5745" spans="2:2">
      <c r="B5745" s="14"/>
    </row>
    <row r="5746" spans="2:2">
      <c r="B5746" s="14"/>
    </row>
    <row r="5747" spans="2:2">
      <c r="B5747" s="14"/>
    </row>
    <row r="5748" spans="2:2">
      <c r="B5748" s="14"/>
    </row>
    <row r="5749" spans="2:2">
      <c r="B5749" s="14"/>
    </row>
    <row r="5750" spans="2:2">
      <c r="B5750" s="14"/>
    </row>
    <row r="5751" spans="2:2">
      <c r="B5751" s="14"/>
    </row>
    <row r="5752" spans="2:2">
      <c r="B5752" s="14"/>
    </row>
    <row r="5753" spans="2:2">
      <c r="B5753" s="14"/>
    </row>
    <row r="5754" spans="2:2">
      <c r="B5754" s="14"/>
    </row>
    <row r="5755" spans="2:2">
      <c r="B5755" s="14"/>
    </row>
    <row r="5756" spans="2:2">
      <c r="B5756" s="14"/>
    </row>
    <row r="5757" spans="2:2">
      <c r="B5757" s="14"/>
    </row>
    <row r="5758" spans="2:2">
      <c r="B5758" s="14"/>
    </row>
    <row r="5759" spans="2:2">
      <c r="B5759" s="14"/>
    </row>
    <row r="5760" spans="2:2">
      <c r="B5760" s="14"/>
    </row>
    <row r="5761" spans="2:2">
      <c r="B5761" s="14"/>
    </row>
    <row r="5762" spans="2:2">
      <c r="B5762" s="14"/>
    </row>
    <row r="5763" spans="2:2">
      <c r="B5763" s="14"/>
    </row>
    <row r="5764" spans="2:2">
      <c r="B5764" s="14"/>
    </row>
    <row r="5765" spans="2:2">
      <c r="B5765" s="14"/>
    </row>
    <row r="5766" spans="2:2">
      <c r="B5766" s="14"/>
    </row>
    <row r="5767" spans="2:2">
      <c r="B5767" s="14"/>
    </row>
    <row r="5768" spans="2:2">
      <c r="B5768" s="14"/>
    </row>
    <row r="5769" spans="2:2">
      <c r="B5769" s="14"/>
    </row>
    <row r="5770" spans="2:2">
      <c r="B5770" s="14"/>
    </row>
    <row r="5771" spans="2:2">
      <c r="B5771" s="14"/>
    </row>
    <row r="5772" spans="2:2">
      <c r="B5772" s="14"/>
    </row>
    <row r="5773" spans="2:2">
      <c r="B5773" s="14"/>
    </row>
    <row r="5774" spans="2:2">
      <c r="B5774" s="14"/>
    </row>
    <row r="5775" spans="2:2">
      <c r="B5775" s="14"/>
    </row>
    <row r="5776" spans="2:2">
      <c r="B5776" s="14"/>
    </row>
    <row r="5777" spans="2:2">
      <c r="B5777" s="14"/>
    </row>
    <row r="5778" spans="2:2">
      <c r="B5778" s="14"/>
    </row>
    <row r="5779" spans="2:2">
      <c r="B5779" s="14"/>
    </row>
    <row r="5780" spans="2:2">
      <c r="B5780" s="14"/>
    </row>
    <row r="5781" spans="2:2">
      <c r="B5781" s="14"/>
    </row>
    <row r="5782" spans="2:2">
      <c r="B5782" s="14"/>
    </row>
    <row r="5783" spans="2:2">
      <c r="B5783" s="14"/>
    </row>
    <row r="5784" spans="2:2">
      <c r="B5784" s="14"/>
    </row>
    <row r="5785" spans="2:2">
      <c r="B5785" s="14"/>
    </row>
    <row r="5786" spans="2:2">
      <c r="B5786" s="14"/>
    </row>
    <row r="5787" spans="2:2">
      <c r="B5787" s="14"/>
    </row>
    <row r="5788" spans="2:2">
      <c r="B5788" s="14"/>
    </row>
    <row r="5789" spans="2:2">
      <c r="B5789" s="14"/>
    </row>
    <row r="5790" spans="2:2">
      <c r="B5790" s="14"/>
    </row>
    <row r="5791" spans="2:2">
      <c r="B5791" s="14"/>
    </row>
    <row r="5792" spans="2:2">
      <c r="B5792" s="14"/>
    </row>
    <row r="5793" spans="2:2">
      <c r="B5793" s="14"/>
    </row>
    <row r="5794" spans="2:2">
      <c r="B5794" s="14"/>
    </row>
    <row r="5795" spans="2:2">
      <c r="B5795" s="14"/>
    </row>
    <row r="5796" spans="2:2">
      <c r="B5796" s="14"/>
    </row>
    <row r="5797" spans="2:2">
      <c r="B5797" s="14"/>
    </row>
    <row r="5798" spans="2:2">
      <c r="B5798" s="14"/>
    </row>
    <row r="5799" spans="2:2">
      <c r="B5799" s="14"/>
    </row>
    <row r="5800" spans="2:2">
      <c r="B5800" s="14"/>
    </row>
    <row r="5801" spans="2:2">
      <c r="B5801" s="14"/>
    </row>
    <row r="5802" spans="2:2">
      <c r="B5802" s="14"/>
    </row>
    <row r="5803" spans="2:2">
      <c r="B5803" s="14"/>
    </row>
    <row r="5804" spans="2:2">
      <c r="B5804" s="14"/>
    </row>
    <row r="5805" spans="2:2">
      <c r="B5805" s="14"/>
    </row>
    <row r="5806" spans="2:2">
      <c r="B5806" s="14"/>
    </row>
    <row r="5807" spans="2:2">
      <c r="B5807" s="14"/>
    </row>
    <row r="5808" spans="2:2">
      <c r="B5808" s="14"/>
    </row>
    <row r="5809" spans="2:2">
      <c r="B5809" s="14"/>
    </row>
    <row r="5810" spans="2:2">
      <c r="B5810" s="14"/>
    </row>
    <row r="5811" spans="2:2">
      <c r="B5811" s="14"/>
    </row>
    <row r="5812" spans="2:2">
      <c r="B5812" s="14"/>
    </row>
    <row r="5813" spans="2:2">
      <c r="B5813" s="14"/>
    </row>
    <row r="5814" spans="2:2">
      <c r="B5814" s="14"/>
    </row>
    <row r="5815" spans="2:2">
      <c r="B5815" s="14"/>
    </row>
    <row r="5816" spans="2:2">
      <c r="B5816" s="14"/>
    </row>
    <row r="5817" spans="2:2">
      <c r="B5817" s="14"/>
    </row>
    <row r="5818" spans="2:2">
      <c r="B5818" s="14"/>
    </row>
    <row r="5819" spans="2:2">
      <c r="B5819" s="14"/>
    </row>
    <row r="5820" spans="2:2">
      <c r="B5820" s="14"/>
    </row>
    <row r="5821" spans="2:2">
      <c r="B5821" s="14"/>
    </row>
    <row r="5822" spans="2:2">
      <c r="B5822" s="14"/>
    </row>
    <row r="5823" spans="2:2">
      <c r="B5823" s="14"/>
    </row>
    <row r="5824" spans="2:2">
      <c r="B5824" s="14"/>
    </row>
    <row r="5825" spans="2:2">
      <c r="B5825" s="14"/>
    </row>
    <row r="5826" spans="2:2">
      <c r="B5826" s="14"/>
    </row>
    <row r="5827" spans="2:2">
      <c r="B5827" s="14"/>
    </row>
    <row r="5828" spans="2:2">
      <c r="B5828" s="14"/>
    </row>
    <row r="5829" spans="2:2">
      <c r="B5829" s="14"/>
    </row>
    <row r="5830" spans="2:2">
      <c r="B5830" s="14"/>
    </row>
    <row r="5831" spans="2:2">
      <c r="B5831" s="14"/>
    </row>
    <row r="5832" spans="2:2">
      <c r="B5832" s="14"/>
    </row>
    <row r="5833" spans="2:2">
      <c r="B5833" s="14"/>
    </row>
    <row r="5834" spans="2:2">
      <c r="B5834" s="14"/>
    </row>
    <row r="5835" spans="2:2">
      <c r="B5835" s="14"/>
    </row>
    <row r="5836" spans="2:2">
      <c r="B5836" s="14"/>
    </row>
    <row r="5837" spans="2:2">
      <c r="B5837" s="14"/>
    </row>
    <row r="5838" spans="2:2">
      <c r="B5838" s="14"/>
    </row>
    <row r="5839" spans="2:2">
      <c r="B5839" s="14"/>
    </row>
    <row r="5840" spans="2:2">
      <c r="B5840" s="14"/>
    </row>
    <row r="5841" spans="2:2">
      <c r="B5841" s="14"/>
    </row>
    <row r="5842" spans="2:2">
      <c r="B5842" s="14"/>
    </row>
    <row r="5843" spans="2:2">
      <c r="B5843" s="14"/>
    </row>
    <row r="5844" spans="2:2">
      <c r="B5844" s="14"/>
    </row>
    <row r="5845" spans="2:2">
      <c r="B5845" s="14"/>
    </row>
    <row r="5846" spans="2:2">
      <c r="B5846" s="14"/>
    </row>
    <row r="5847" spans="2:2">
      <c r="B5847" s="14"/>
    </row>
    <row r="5848" spans="2:2">
      <c r="B5848" s="14"/>
    </row>
    <row r="5849" spans="2:2">
      <c r="B5849" s="14"/>
    </row>
    <row r="5850" spans="2:2">
      <c r="B5850" s="14"/>
    </row>
    <row r="5851" spans="2:2">
      <c r="B5851" s="14"/>
    </row>
    <row r="5852" spans="2:2">
      <c r="B5852" s="14"/>
    </row>
    <row r="5853" spans="2:2">
      <c r="B5853" s="14"/>
    </row>
    <row r="5854" spans="2:2">
      <c r="B5854" s="14"/>
    </row>
    <row r="5855" spans="2:2">
      <c r="B5855" s="14"/>
    </row>
    <row r="5856" spans="2:2">
      <c r="B5856" s="14"/>
    </row>
    <row r="5857" spans="2:2">
      <c r="B5857" s="14"/>
    </row>
    <row r="5858" spans="2:2">
      <c r="B5858" s="14"/>
    </row>
    <row r="5859" spans="2:2">
      <c r="B5859" s="14"/>
    </row>
    <row r="5860" spans="2:2">
      <c r="B5860" s="14"/>
    </row>
    <row r="5861" spans="2:2">
      <c r="B5861" s="14"/>
    </row>
    <row r="5862" spans="2:2">
      <c r="B5862" s="14"/>
    </row>
    <row r="5863" spans="2:2">
      <c r="B5863" s="14"/>
    </row>
    <row r="5864" spans="2:2">
      <c r="B5864" s="14"/>
    </row>
    <row r="5865" spans="2:2">
      <c r="B5865" s="14"/>
    </row>
    <row r="5866" spans="2:2">
      <c r="B5866" s="14"/>
    </row>
    <row r="5867" spans="2:2">
      <c r="B5867" s="14"/>
    </row>
    <row r="5868" spans="2:2">
      <c r="B5868" s="14"/>
    </row>
    <row r="5869" spans="2:2">
      <c r="B5869" s="14"/>
    </row>
    <row r="5870" spans="2:2">
      <c r="B5870" s="14"/>
    </row>
    <row r="5871" spans="2:2">
      <c r="B5871" s="14"/>
    </row>
    <row r="5872" spans="2:2">
      <c r="B5872" s="14"/>
    </row>
    <row r="5873" spans="2:2">
      <c r="B5873" s="14"/>
    </row>
    <row r="5874" spans="2:2">
      <c r="B5874" s="14"/>
    </row>
    <row r="5875" spans="2:2">
      <c r="B5875" s="14"/>
    </row>
    <row r="5876" spans="2:2">
      <c r="B5876" s="14"/>
    </row>
    <row r="5877" spans="2:2">
      <c r="B5877" s="14"/>
    </row>
    <row r="5878" spans="2:2">
      <c r="B5878" s="14"/>
    </row>
    <row r="5879" spans="2:2">
      <c r="B5879" s="14"/>
    </row>
    <row r="5880" spans="2:2">
      <c r="B5880" s="14"/>
    </row>
    <row r="5881" spans="2:2">
      <c r="B5881" s="14"/>
    </row>
    <row r="5882" spans="2:2">
      <c r="B5882" s="14"/>
    </row>
    <row r="5883" spans="2:2">
      <c r="B5883" s="14"/>
    </row>
    <row r="5884" spans="2:2">
      <c r="B5884" s="14"/>
    </row>
    <row r="5885" spans="2:2">
      <c r="B5885" s="14"/>
    </row>
    <row r="5886" spans="2:2">
      <c r="B5886" s="14"/>
    </row>
    <row r="5887" spans="2:2">
      <c r="B5887" s="14"/>
    </row>
    <row r="5888" spans="2:2">
      <c r="B5888" s="14"/>
    </row>
    <row r="5889" spans="2:2">
      <c r="B5889" s="14"/>
    </row>
    <row r="5890" spans="2:2">
      <c r="B5890" s="14"/>
    </row>
    <row r="5891" spans="2:2">
      <c r="B5891" s="14"/>
    </row>
    <row r="5892" spans="2:2">
      <c r="B5892" s="14"/>
    </row>
    <row r="5893" spans="2:2">
      <c r="B5893" s="14"/>
    </row>
    <row r="5894" spans="2:2">
      <c r="B5894" s="14"/>
    </row>
    <row r="5895" spans="2:2">
      <c r="B5895" s="14"/>
    </row>
    <row r="5896" spans="2:2">
      <c r="B5896" s="14"/>
    </row>
    <row r="5897" spans="2:2">
      <c r="B5897" s="14"/>
    </row>
    <row r="5898" spans="2:2">
      <c r="B5898" s="14"/>
    </row>
    <row r="5899" spans="2:2">
      <c r="B5899" s="14"/>
    </row>
    <row r="5900" spans="2:2">
      <c r="B5900" s="14"/>
    </row>
    <row r="5901" spans="2:2">
      <c r="B5901" s="14"/>
    </row>
    <row r="5902" spans="2:2">
      <c r="B5902" s="14"/>
    </row>
    <row r="5903" spans="2:2">
      <c r="B5903" s="14"/>
    </row>
    <row r="5904" spans="2:2">
      <c r="B5904" s="14"/>
    </row>
    <row r="5905" spans="2:2">
      <c r="B5905" s="14"/>
    </row>
    <row r="5906" spans="2:2">
      <c r="B5906" s="14"/>
    </row>
    <row r="5907" spans="2:2">
      <c r="B5907" s="14"/>
    </row>
    <row r="5908" spans="2:2">
      <c r="B5908" s="14"/>
    </row>
    <row r="5909" spans="2:2">
      <c r="B5909" s="14"/>
    </row>
    <row r="5910" spans="2:2">
      <c r="B5910" s="14"/>
    </row>
    <row r="5911" spans="2:2">
      <c r="B5911" s="14"/>
    </row>
    <row r="5912" spans="2:2">
      <c r="B5912" s="14"/>
    </row>
    <row r="5913" spans="2:2">
      <c r="B5913" s="14"/>
    </row>
    <row r="5914" spans="2:2">
      <c r="B5914" s="14"/>
    </row>
    <row r="5915" spans="2:2">
      <c r="B5915" s="14"/>
    </row>
    <row r="5916" spans="2:2">
      <c r="B5916" s="14"/>
    </row>
    <row r="5917" spans="2:2">
      <c r="B5917" s="14"/>
    </row>
    <row r="5918" spans="2:2">
      <c r="B5918" s="14"/>
    </row>
    <row r="5919" spans="2:2">
      <c r="B5919" s="14"/>
    </row>
    <row r="5920" spans="2:2">
      <c r="B5920" s="14"/>
    </row>
    <row r="5921" spans="2:2">
      <c r="B5921" s="14"/>
    </row>
    <row r="5922" spans="2:2">
      <c r="B5922" s="14"/>
    </row>
    <row r="5923" spans="2:2">
      <c r="B5923" s="14"/>
    </row>
    <row r="5924" spans="2:2">
      <c r="B5924" s="14"/>
    </row>
    <row r="5925" spans="2:2">
      <c r="B5925" s="14"/>
    </row>
    <row r="5926" spans="2:2">
      <c r="B5926" s="14"/>
    </row>
    <row r="5927" spans="2:2">
      <c r="B5927" s="14"/>
    </row>
    <row r="5928" spans="2:2">
      <c r="B5928" s="14"/>
    </row>
    <row r="5929" spans="2:2">
      <c r="B5929" s="14"/>
    </row>
    <row r="5930" spans="2:2">
      <c r="B5930" s="14"/>
    </row>
    <row r="5931" spans="2:2">
      <c r="B5931" s="14"/>
    </row>
    <row r="5932" spans="2:2">
      <c r="B5932" s="14"/>
    </row>
    <row r="5933" spans="2:2">
      <c r="B5933" s="14"/>
    </row>
    <row r="5934" spans="2:2">
      <c r="B5934" s="14"/>
    </row>
    <row r="5935" spans="2:2">
      <c r="B5935" s="14"/>
    </row>
    <row r="5936" spans="2:2">
      <c r="B5936" s="14"/>
    </row>
    <row r="5937" spans="2:2">
      <c r="B5937" s="14"/>
    </row>
    <row r="5938" spans="2:2">
      <c r="B5938" s="14"/>
    </row>
    <row r="5939" spans="2:2">
      <c r="B5939" s="14"/>
    </row>
    <row r="5940" spans="2:2">
      <c r="B5940" s="14"/>
    </row>
    <row r="5941" spans="2:2">
      <c r="B5941" s="14"/>
    </row>
    <row r="5942" spans="2:2">
      <c r="B5942" s="14"/>
    </row>
    <row r="5943" spans="2:2">
      <c r="B5943" s="14"/>
    </row>
    <row r="5944" spans="2:2">
      <c r="B5944" s="14"/>
    </row>
    <row r="5945" spans="2:2">
      <c r="B5945" s="14"/>
    </row>
    <row r="5946" spans="2:2">
      <c r="B5946" s="14"/>
    </row>
    <row r="5947" spans="2:2">
      <c r="B5947" s="14"/>
    </row>
    <row r="5948" spans="2:2">
      <c r="B5948" s="14"/>
    </row>
    <row r="5949" spans="2:2">
      <c r="B5949" s="14"/>
    </row>
    <row r="5950" spans="2:2">
      <c r="B5950" s="14"/>
    </row>
    <row r="5951" spans="2:2">
      <c r="B5951" s="14"/>
    </row>
    <row r="5952" spans="2:2">
      <c r="B5952" s="14"/>
    </row>
    <row r="5953" spans="2:2">
      <c r="B5953" s="14"/>
    </row>
    <row r="5954" spans="2:2">
      <c r="B5954" s="14"/>
    </row>
    <row r="5955" spans="2:2">
      <c r="B5955" s="14"/>
    </row>
    <row r="5956" spans="2:2">
      <c r="B5956" s="14"/>
    </row>
    <row r="5957" spans="2:2">
      <c r="B5957" s="14"/>
    </row>
    <row r="5958" spans="2:2">
      <c r="B5958" s="14"/>
    </row>
    <row r="5959" spans="2:2">
      <c r="B5959" s="14"/>
    </row>
    <row r="5960" spans="2:2">
      <c r="B5960" s="14"/>
    </row>
    <row r="5961" spans="2:2">
      <c r="B5961" s="14"/>
    </row>
    <row r="5962" spans="2:2">
      <c r="B5962" s="14"/>
    </row>
    <row r="5963" spans="2:2">
      <c r="B5963" s="14"/>
    </row>
    <row r="5964" spans="2:2">
      <c r="B5964" s="14"/>
    </row>
    <row r="5965" spans="2:2">
      <c r="B5965" s="14"/>
    </row>
    <row r="5966" spans="2:2">
      <c r="B5966" s="14"/>
    </row>
    <row r="5967" spans="2:2">
      <c r="B5967" s="14"/>
    </row>
    <row r="5968" spans="2:2">
      <c r="B5968" s="14"/>
    </row>
    <row r="5969" spans="2:2">
      <c r="B5969" s="14"/>
    </row>
    <row r="5970" spans="2:2">
      <c r="B5970" s="14"/>
    </row>
    <row r="5971" spans="2:2">
      <c r="B5971" s="14"/>
    </row>
    <row r="5972" spans="2:2">
      <c r="B5972" s="14"/>
    </row>
    <row r="5973" spans="2:2">
      <c r="B5973" s="14"/>
    </row>
    <row r="5974" spans="2:2">
      <c r="B5974" s="14"/>
    </row>
    <row r="5975" spans="2:2">
      <c r="B5975" s="14"/>
    </row>
    <row r="5976" spans="2:2">
      <c r="B5976" s="14"/>
    </row>
    <row r="5977" spans="2:2">
      <c r="B5977" s="14"/>
    </row>
    <row r="5978" spans="2:2">
      <c r="B5978" s="14"/>
    </row>
    <row r="5979" spans="2:2">
      <c r="B5979" s="14"/>
    </row>
    <row r="5980" spans="2:2">
      <c r="B5980" s="14"/>
    </row>
    <row r="5981" spans="2:2">
      <c r="B5981" s="14"/>
    </row>
    <row r="5982" spans="2:2">
      <c r="B5982" s="14"/>
    </row>
    <row r="5983" spans="2:2">
      <c r="B5983" s="14"/>
    </row>
    <row r="5984" spans="2:2">
      <c r="B5984" s="14"/>
    </row>
    <row r="5985" spans="2:2">
      <c r="B5985" s="14"/>
    </row>
    <row r="5986" spans="2:2">
      <c r="B5986" s="14"/>
    </row>
    <row r="5987" spans="2:2">
      <c r="B5987" s="14"/>
    </row>
    <row r="5988" spans="2:2">
      <c r="B5988" s="14"/>
    </row>
    <row r="5989" spans="2:2">
      <c r="B5989" s="14"/>
    </row>
    <row r="5990" spans="2:2">
      <c r="B5990" s="14"/>
    </row>
    <row r="5991" spans="2:2">
      <c r="B5991" s="14"/>
    </row>
    <row r="5992" spans="2:2">
      <c r="B5992" s="14"/>
    </row>
    <row r="5993" spans="2:2">
      <c r="B5993" s="14"/>
    </row>
    <row r="5994" spans="2:2">
      <c r="B5994" s="14"/>
    </row>
    <row r="5995" spans="2:2">
      <c r="B5995" s="14"/>
    </row>
    <row r="5996" spans="2:2">
      <c r="B5996" s="14"/>
    </row>
    <row r="5997" spans="2:2">
      <c r="B5997" s="14"/>
    </row>
    <row r="5998" spans="2:2">
      <c r="B5998" s="14"/>
    </row>
    <row r="5999" spans="2:2">
      <c r="B5999" s="14"/>
    </row>
    <row r="6000" spans="2:2">
      <c r="B6000" s="14"/>
    </row>
    <row r="6001" spans="2:2">
      <c r="B6001" s="14"/>
    </row>
    <row r="6002" spans="2:2">
      <c r="B6002" s="14"/>
    </row>
    <row r="6003" spans="2:2">
      <c r="B6003" s="14"/>
    </row>
    <row r="6004" spans="2:2">
      <c r="B6004" s="14"/>
    </row>
    <row r="6005" spans="2:2">
      <c r="B6005" s="14"/>
    </row>
    <row r="6006" spans="2:2">
      <c r="B6006" s="14"/>
    </row>
    <row r="6007" spans="2:2">
      <c r="B6007" s="14"/>
    </row>
    <row r="6008" spans="2:2">
      <c r="B6008" s="14"/>
    </row>
    <row r="6009" spans="2:2">
      <c r="B6009" s="14"/>
    </row>
    <row r="6010" spans="2:2">
      <c r="B6010" s="14"/>
    </row>
    <row r="6011" spans="2:2">
      <c r="B6011" s="14"/>
    </row>
    <row r="6012" spans="2:2">
      <c r="B6012" s="14"/>
    </row>
    <row r="6013" spans="2:2">
      <c r="B6013" s="14"/>
    </row>
    <row r="6014" spans="2:2">
      <c r="B6014" s="14"/>
    </row>
    <row r="6015" spans="2:2">
      <c r="B6015" s="14"/>
    </row>
    <row r="6016" spans="2:2">
      <c r="B6016" s="14"/>
    </row>
    <row r="6017" spans="2:2">
      <c r="B6017" s="14"/>
    </row>
    <row r="6018" spans="2:2">
      <c r="B6018" s="14"/>
    </row>
    <row r="6019" spans="2:2">
      <c r="B6019" s="14"/>
    </row>
    <row r="6020" spans="2:2">
      <c r="B6020" s="14"/>
    </row>
    <row r="6021" spans="2:2">
      <c r="B6021" s="14"/>
    </row>
    <row r="6022" spans="2:2">
      <c r="B6022" s="14"/>
    </row>
    <row r="6023" spans="2:2">
      <c r="B6023" s="14"/>
    </row>
    <row r="6024" spans="2:2">
      <c r="B6024" s="14"/>
    </row>
    <row r="6025" spans="2:2">
      <c r="B6025" s="14"/>
    </row>
    <row r="6026" spans="2:2">
      <c r="B6026" s="14"/>
    </row>
    <row r="6027" spans="2:2">
      <c r="B6027" s="14"/>
    </row>
    <row r="6028" spans="2:2">
      <c r="B6028" s="14"/>
    </row>
    <row r="6029" spans="2:2">
      <c r="B6029" s="14"/>
    </row>
    <row r="6030" spans="2:2">
      <c r="B6030" s="14"/>
    </row>
    <row r="6031" spans="2:2">
      <c r="B6031" s="14"/>
    </row>
    <row r="6032" spans="2:2">
      <c r="B6032" s="14"/>
    </row>
    <row r="6033" spans="2:2">
      <c r="B6033" s="14"/>
    </row>
    <row r="6034" spans="2:2">
      <c r="B6034" s="14"/>
    </row>
    <row r="6035" spans="2:2">
      <c r="B6035" s="14"/>
    </row>
    <row r="6036" spans="2:2">
      <c r="B6036" s="14"/>
    </row>
    <row r="6037" spans="2:2">
      <c r="B6037" s="14"/>
    </row>
    <row r="6038" spans="2:2">
      <c r="B6038" s="14"/>
    </row>
    <row r="6039" spans="2:2">
      <c r="B6039" s="14"/>
    </row>
    <row r="6040" spans="2:2">
      <c r="B6040" s="14"/>
    </row>
    <row r="6041" spans="2:2">
      <c r="B6041" s="14"/>
    </row>
    <row r="6042" spans="2:2">
      <c r="B6042" s="14"/>
    </row>
    <row r="6043" spans="2:2">
      <c r="B6043" s="14"/>
    </row>
    <row r="6044" spans="2:2">
      <c r="B6044" s="14"/>
    </row>
    <row r="6045" spans="2:2">
      <c r="B6045" s="14"/>
    </row>
    <row r="6046" spans="2:2">
      <c r="B6046" s="14"/>
    </row>
    <row r="6047" spans="2:2">
      <c r="B6047" s="14"/>
    </row>
    <row r="6048" spans="2:2">
      <c r="B6048" s="14"/>
    </row>
    <row r="6049" spans="2:2">
      <c r="B6049" s="14"/>
    </row>
    <row r="6050" spans="2:2">
      <c r="B6050" s="14"/>
    </row>
    <row r="6051" spans="2:2">
      <c r="B6051" s="14"/>
    </row>
    <row r="6052" spans="2:2">
      <c r="B6052" s="14"/>
    </row>
    <row r="6053" spans="2:2">
      <c r="B6053" s="14"/>
    </row>
    <row r="6054" spans="2:2">
      <c r="B6054" s="14"/>
    </row>
    <row r="6055" spans="2:2">
      <c r="B6055" s="14"/>
    </row>
    <row r="6056" spans="2:2">
      <c r="B6056" s="14"/>
    </row>
    <row r="6057" spans="2:2">
      <c r="B6057" s="14"/>
    </row>
    <row r="6058" spans="2:2">
      <c r="B6058" s="14"/>
    </row>
    <row r="6059" spans="2:2">
      <c r="B6059" s="14"/>
    </row>
    <row r="6060" spans="2:2">
      <c r="B6060" s="14"/>
    </row>
    <row r="6061" spans="2:2">
      <c r="B6061" s="14"/>
    </row>
    <row r="6062" spans="2:2">
      <c r="B6062" s="14"/>
    </row>
    <row r="6063" spans="2:2">
      <c r="B6063" s="14"/>
    </row>
    <row r="6064" spans="2:2">
      <c r="B6064" s="14"/>
    </row>
    <row r="6065" spans="2:2">
      <c r="B6065" s="14"/>
    </row>
    <row r="6066" spans="2:2">
      <c r="B6066" s="14"/>
    </row>
    <row r="6067" spans="2:2">
      <c r="B6067" s="14"/>
    </row>
    <row r="6068" spans="2:2">
      <c r="B6068" s="14"/>
    </row>
    <row r="6069" spans="2:2">
      <c r="B6069" s="14"/>
    </row>
    <row r="6070" spans="2:2">
      <c r="B6070" s="14"/>
    </row>
    <row r="6071" spans="2:2">
      <c r="B6071" s="14"/>
    </row>
    <row r="6072" spans="2:2">
      <c r="B6072" s="14"/>
    </row>
    <row r="6073" spans="2:2">
      <c r="B6073" s="14"/>
    </row>
    <row r="6074" spans="2:2">
      <c r="B6074" s="14"/>
    </row>
    <row r="6075" spans="2:2">
      <c r="B6075" s="14"/>
    </row>
    <row r="6076" spans="2:2">
      <c r="B6076" s="14"/>
    </row>
    <row r="6077" spans="2:2">
      <c r="B6077" s="14"/>
    </row>
    <row r="6078" spans="2:2">
      <c r="B6078" s="14"/>
    </row>
    <row r="6079" spans="2:2">
      <c r="B6079" s="14"/>
    </row>
    <row r="6080" spans="2:2">
      <c r="B6080" s="14"/>
    </row>
    <row r="6081" spans="2:2">
      <c r="B6081" s="14"/>
    </row>
    <row r="6082" spans="2:2">
      <c r="B6082" s="14"/>
    </row>
    <row r="6083" spans="2:2">
      <c r="B6083" s="14"/>
    </row>
    <row r="6084" spans="2:2">
      <c r="B6084" s="14"/>
    </row>
    <row r="6085" spans="2:2">
      <c r="B6085" s="14"/>
    </row>
    <row r="6086" spans="2:2">
      <c r="B6086" s="14"/>
    </row>
    <row r="6087" spans="2:2">
      <c r="B6087" s="14"/>
    </row>
    <row r="6088" spans="2:2">
      <c r="B6088" s="14"/>
    </row>
    <row r="6089" spans="2:2">
      <c r="B6089" s="14"/>
    </row>
    <row r="6090" spans="2:2">
      <c r="B6090" s="14"/>
    </row>
    <row r="6091" spans="2:2">
      <c r="B6091" s="14"/>
    </row>
    <row r="6092" spans="2:2">
      <c r="B6092" s="14"/>
    </row>
    <row r="6093" spans="2:2">
      <c r="B6093" s="14"/>
    </row>
    <row r="6094" spans="2:2">
      <c r="B6094" s="14"/>
    </row>
    <row r="6095" spans="2:2">
      <c r="B6095" s="14"/>
    </row>
    <row r="6096" spans="2:2">
      <c r="B6096" s="14"/>
    </row>
    <row r="6097" spans="2:2">
      <c r="B6097" s="14"/>
    </row>
    <row r="6098" spans="2:2">
      <c r="B6098" s="14"/>
    </row>
    <row r="6099" spans="2:2">
      <c r="B6099" s="14"/>
    </row>
    <row r="6100" spans="2:2">
      <c r="B6100" s="14"/>
    </row>
    <row r="6101" spans="2:2">
      <c r="B6101" s="14"/>
    </row>
    <row r="6102" spans="2:2">
      <c r="B6102" s="14"/>
    </row>
    <row r="6103" spans="2:2">
      <c r="B6103" s="14"/>
    </row>
    <row r="6104" spans="2:2">
      <c r="B6104" s="14"/>
    </row>
    <row r="6105" spans="2:2">
      <c r="B6105" s="14"/>
    </row>
    <row r="6106" spans="2:2">
      <c r="B6106" s="14"/>
    </row>
    <row r="6107" spans="2:2">
      <c r="B6107" s="14"/>
    </row>
    <row r="6108" spans="2:2">
      <c r="B6108" s="14"/>
    </row>
    <row r="6109" spans="2:2">
      <c r="B6109" s="14"/>
    </row>
    <row r="6110" spans="2:2">
      <c r="B6110" s="14"/>
    </row>
    <row r="6111" spans="2:2">
      <c r="B6111" s="14"/>
    </row>
    <row r="6112" spans="2:2">
      <c r="B6112" s="14"/>
    </row>
    <row r="6113" spans="2:2">
      <c r="B6113" s="14"/>
    </row>
    <row r="6114" spans="2:2">
      <c r="B6114" s="14"/>
    </row>
    <row r="6115" spans="2:2">
      <c r="B6115" s="14"/>
    </row>
    <row r="6116" spans="2:2">
      <c r="B6116" s="14"/>
    </row>
    <row r="6117" spans="2:2">
      <c r="B6117" s="14"/>
    </row>
    <row r="6118" spans="2:2">
      <c r="B6118" s="14"/>
    </row>
    <row r="6119" spans="2:2">
      <c r="B6119" s="14"/>
    </row>
    <row r="6120" spans="2:2">
      <c r="B6120" s="14"/>
    </row>
    <row r="6121" spans="2:2">
      <c r="B6121" s="14"/>
    </row>
    <row r="6122" spans="2:2">
      <c r="B6122" s="14"/>
    </row>
    <row r="6123" spans="2:2">
      <c r="B6123" s="14"/>
    </row>
    <row r="6124" spans="2:2">
      <c r="B6124" s="14"/>
    </row>
    <row r="6125" spans="2:2">
      <c r="B6125" s="14"/>
    </row>
    <row r="6126" spans="2:2">
      <c r="B6126" s="14"/>
    </row>
    <row r="6127" spans="2:2">
      <c r="B6127" s="14"/>
    </row>
    <row r="6128" spans="2:2">
      <c r="B6128" s="14"/>
    </row>
    <row r="6129" spans="2:2">
      <c r="B6129" s="14"/>
    </row>
    <row r="6130" spans="2:2">
      <c r="B6130" s="14"/>
    </row>
    <row r="6131" spans="2:2">
      <c r="B6131" s="14"/>
    </row>
    <row r="6132" spans="2:2">
      <c r="B6132" s="14"/>
    </row>
    <row r="6133" spans="2:2">
      <c r="B6133" s="14"/>
    </row>
    <row r="6134" spans="2:2">
      <c r="B6134" s="14"/>
    </row>
    <row r="6135" spans="2:2">
      <c r="B6135" s="14"/>
    </row>
    <row r="6136" spans="2:2">
      <c r="B6136" s="14"/>
    </row>
    <row r="6137" spans="2:2">
      <c r="B6137" s="14"/>
    </row>
    <row r="6138" spans="2:2">
      <c r="B6138" s="14"/>
    </row>
    <row r="6139" spans="2:2">
      <c r="B6139" s="14"/>
    </row>
    <row r="6140" spans="2:2">
      <c r="B6140" s="14"/>
    </row>
    <row r="6141" spans="2:2">
      <c r="B6141" s="14"/>
    </row>
    <row r="6142" spans="2:2">
      <c r="B6142" s="14"/>
    </row>
    <row r="6143" spans="2:2">
      <c r="B6143" s="14"/>
    </row>
    <row r="6144" spans="2:2">
      <c r="B6144" s="14"/>
    </row>
    <row r="6145" spans="2:2">
      <c r="B6145" s="14"/>
    </row>
    <row r="6146" spans="2:2">
      <c r="B6146" s="14"/>
    </row>
    <row r="6147" spans="2:2">
      <c r="B6147" s="14"/>
    </row>
    <row r="6148" spans="2:2">
      <c r="B6148" s="14"/>
    </row>
    <row r="6149" spans="2:2">
      <c r="B6149" s="14"/>
    </row>
    <row r="6150" spans="2:2">
      <c r="B6150" s="14"/>
    </row>
    <row r="6151" spans="2:2">
      <c r="B6151" s="14"/>
    </row>
    <row r="6152" spans="2:2">
      <c r="B6152" s="14"/>
    </row>
    <row r="6153" spans="2:2">
      <c r="B6153" s="14"/>
    </row>
    <row r="6154" spans="2:2">
      <c r="B6154" s="14"/>
    </row>
    <row r="6155" spans="2:2">
      <c r="B6155" s="14"/>
    </row>
    <row r="6156" spans="2:2">
      <c r="B6156" s="14"/>
    </row>
    <row r="6157" spans="2:2">
      <c r="B6157" s="14"/>
    </row>
    <row r="6158" spans="2:2">
      <c r="B6158" s="14"/>
    </row>
    <row r="6159" spans="2:2">
      <c r="B6159" s="14"/>
    </row>
    <row r="6160" spans="2:2">
      <c r="B6160" s="14"/>
    </row>
    <row r="6161" spans="2:2">
      <c r="B6161" s="14"/>
    </row>
    <row r="6162" spans="2:2">
      <c r="B6162" s="14"/>
    </row>
    <row r="6163" spans="2:2">
      <c r="B6163" s="14"/>
    </row>
    <row r="6164" spans="2:2">
      <c r="B6164" s="14"/>
    </row>
    <row r="6165" spans="2:2">
      <c r="B6165" s="14"/>
    </row>
    <row r="6166" spans="2:2">
      <c r="B6166" s="14"/>
    </row>
    <row r="6167" spans="2:2">
      <c r="B6167" s="14"/>
    </row>
    <row r="6168" spans="2:2">
      <c r="B6168" s="14"/>
    </row>
    <row r="6169" spans="2:2">
      <c r="B6169" s="14"/>
    </row>
    <row r="6170" spans="2:2">
      <c r="B6170" s="14"/>
    </row>
    <row r="6171" spans="2:2">
      <c r="B6171" s="14"/>
    </row>
    <row r="6172" spans="2:2">
      <c r="B6172" s="14"/>
    </row>
    <row r="6173" spans="2:2">
      <c r="B6173" s="14"/>
    </row>
    <row r="6174" spans="2:2">
      <c r="B6174" s="14"/>
    </row>
    <row r="6175" spans="2:2">
      <c r="B6175" s="14"/>
    </row>
    <row r="6176" spans="2:2">
      <c r="B6176" s="14"/>
    </row>
    <row r="6177" spans="2:2">
      <c r="B6177" s="14"/>
    </row>
    <row r="6178" spans="2:2">
      <c r="B6178" s="14"/>
    </row>
    <row r="6179" spans="2:2">
      <c r="B6179" s="14"/>
    </row>
    <row r="6180" spans="2:2">
      <c r="B6180" s="14"/>
    </row>
    <row r="6181" spans="2:2">
      <c r="B6181" s="14"/>
    </row>
    <row r="6182" spans="2:2">
      <c r="B6182" s="14"/>
    </row>
    <row r="6183" spans="2:2">
      <c r="B6183" s="14"/>
    </row>
    <row r="6184" spans="2:2">
      <c r="B6184" s="14"/>
    </row>
    <row r="6185" spans="2:2">
      <c r="B6185" s="14"/>
    </row>
    <row r="6186" spans="2:2">
      <c r="B6186" s="14"/>
    </row>
    <row r="6187" spans="2:2">
      <c r="B6187" s="14"/>
    </row>
    <row r="6188" spans="2:2">
      <c r="B6188" s="14"/>
    </row>
    <row r="6189" spans="2:2">
      <c r="B6189" s="14"/>
    </row>
    <row r="6190" spans="2:2">
      <c r="B6190" s="14"/>
    </row>
    <row r="6191" spans="2:2">
      <c r="B6191" s="14"/>
    </row>
    <row r="6192" spans="2:2">
      <c r="B6192" s="14"/>
    </row>
    <row r="6193" spans="2:2">
      <c r="B6193" s="14"/>
    </row>
    <row r="6194" spans="2:2">
      <c r="B6194" s="14"/>
    </row>
    <row r="6195" spans="2:2">
      <c r="B6195" s="14"/>
    </row>
    <row r="6196" spans="2:2">
      <c r="B6196" s="14"/>
    </row>
    <row r="6197" spans="2:2">
      <c r="B6197" s="14"/>
    </row>
    <row r="6198" spans="2:2">
      <c r="B6198" s="14"/>
    </row>
    <row r="6199" spans="2:2">
      <c r="B6199" s="14"/>
    </row>
    <row r="6200" spans="2:2">
      <c r="B6200" s="14"/>
    </row>
    <row r="6201" spans="2:2">
      <c r="B6201" s="14"/>
    </row>
    <row r="6202" spans="2:2">
      <c r="B6202" s="14"/>
    </row>
    <row r="6203" spans="2:2">
      <c r="B6203" s="14"/>
    </row>
    <row r="6204" spans="2:2">
      <c r="B6204" s="14"/>
    </row>
    <row r="6205" spans="2:2">
      <c r="B6205" s="14"/>
    </row>
    <row r="6206" spans="2:2">
      <c r="B6206" s="14"/>
    </row>
    <row r="6207" spans="2:2">
      <c r="B6207" s="14"/>
    </row>
    <row r="6208" spans="2:2">
      <c r="B6208" s="14"/>
    </row>
    <row r="6209" spans="2:2">
      <c r="B6209" s="14"/>
    </row>
    <row r="6210" spans="2:2">
      <c r="B6210" s="14"/>
    </row>
    <row r="6211" spans="2:2">
      <c r="B6211" s="14"/>
    </row>
    <row r="6212" spans="2:2">
      <c r="B6212" s="14"/>
    </row>
    <row r="6213" spans="2:2">
      <c r="B6213" s="14"/>
    </row>
    <row r="6214" spans="2:2">
      <c r="B6214" s="14"/>
    </row>
    <row r="6215" spans="2:2">
      <c r="B6215" s="14"/>
    </row>
    <row r="6216" spans="2:2">
      <c r="B6216" s="14"/>
    </row>
    <row r="6217" spans="2:2">
      <c r="B6217" s="14"/>
    </row>
    <row r="6218" spans="2:2">
      <c r="B6218" s="14"/>
    </row>
    <row r="6219" spans="2:2">
      <c r="B6219" s="14"/>
    </row>
    <row r="6220" spans="2:2">
      <c r="B6220" s="14"/>
    </row>
    <row r="6221" spans="2:2">
      <c r="B6221" s="14"/>
    </row>
    <row r="6222" spans="2:2">
      <c r="B6222" s="14"/>
    </row>
    <row r="6223" spans="2:2">
      <c r="B6223" s="14"/>
    </row>
    <row r="6224" spans="2:2">
      <c r="B6224" s="14"/>
    </row>
    <row r="6225" spans="2:2">
      <c r="B6225" s="14"/>
    </row>
    <row r="6226" spans="2:2">
      <c r="B6226" s="14"/>
    </row>
    <row r="6227" spans="2:2">
      <c r="B6227" s="14"/>
    </row>
    <row r="6228" spans="2:2">
      <c r="B6228" s="14"/>
    </row>
    <row r="6229" spans="2:2">
      <c r="B6229" s="14"/>
    </row>
    <row r="6230" spans="2:2">
      <c r="B6230" s="14"/>
    </row>
    <row r="6231" spans="2:2">
      <c r="B6231" s="14"/>
    </row>
    <row r="6232" spans="2:2">
      <c r="B6232" s="14"/>
    </row>
    <row r="6233" spans="2:2">
      <c r="B6233" s="14"/>
    </row>
    <row r="6234" spans="2:2">
      <c r="B6234" s="14"/>
    </row>
    <row r="6235" spans="2:2">
      <c r="B6235" s="14"/>
    </row>
    <row r="6236" spans="2:2">
      <c r="B6236" s="14"/>
    </row>
    <row r="6237" spans="2:2">
      <c r="B6237" s="14"/>
    </row>
    <row r="6238" spans="2:2">
      <c r="B6238" s="14"/>
    </row>
    <row r="6239" spans="2:2">
      <c r="B6239" s="14"/>
    </row>
    <row r="6240" spans="2:2">
      <c r="B6240" s="14"/>
    </row>
    <row r="6241" spans="2:2">
      <c r="B6241" s="14"/>
    </row>
    <row r="6242" spans="2:2">
      <c r="B6242" s="14"/>
    </row>
    <row r="6243" spans="2:2">
      <c r="B6243" s="14"/>
    </row>
    <row r="6244" spans="2:2">
      <c r="B6244" s="14"/>
    </row>
    <row r="6245" spans="2:2">
      <c r="B6245" s="14"/>
    </row>
    <row r="6246" spans="2:2">
      <c r="B6246" s="14"/>
    </row>
    <row r="6247" spans="2:2">
      <c r="B6247" s="14"/>
    </row>
    <row r="6248" spans="2:2">
      <c r="B6248" s="14"/>
    </row>
    <row r="6249" spans="2:2">
      <c r="B6249" s="14"/>
    </row>
    <row r="6250" spans="2:2">
      <c r="B6250" s="14"/>
    </row>
    <row r="6251" spans="2:2">
      <c r="B6251" s="14"/>
    </row>
    <row r="6252" spans="2:2">
      <c r="B6252" s="14"/>
    </row>
    <row r="6253" spans="2:2">
      <c r="B6253" s="14"/>
    </row>
    <row r="6254" spans="2:2">
      <c r="B6254" s="14"/>
    </row>
    <row r="6255" spans="2:2">
      <c r="B6255" s="14"/>
    </row>
    <row r="6256" spans="2:2">
      <c r="B6256" s="14"/>
    </row>
    <row r="6257" spans="2:2">
      <c r="B6257" s="14"/>
    </row>
    <row r="6258" spans="2:2">
      <c r="B6258" s="14"/>
    </row>
    <row r="6259" spans="2:2">
      <c r="B6259" s="14"/>
    </row>
    <row r="6260" spans="2:2">
      <c r="B6260" s="14"/>
    </row>
    <row r="6261" spans="2:2">
      <c r="B6261" s="14"/>
    </row>
    <row r="6262" spans="2:2">
      <c r="B6262" s="14"/>
    </row>
    <row r="6263" spans="2:2">
      <c r="B6263" s="14"/>
    </row>
    <row r="6264" spans="2:2">
      <c r="B6264" s="14"/>
    </row>
    <row r="6265" spans="2:2">
      <c r="B6265" s="14"/>
    </row>
    <row r="6266" spans="2:2">
      <c r="B6266" s="14"/>
    </row>
    <row r="6267" spans="2:2">
      <c r="B6267" s="14"/>
    </row>
    <row r="6268" spans="2:2">
      <c r="B6268" s="14"/>
    </row>
    <row r="6269" spans="2:2">
      <c r="B6269" s="14"/>
    </row>
    <row r="6270" spans="2:2">
      <c r="B6270" s="14"/>
    </row>
    <row r="6271" spans="2:2">
      <c r="B6271" s="14"/>
    </row>
    <row r="6272" spans="2:2">
      <c r="B6272" s="14"/>
    </row>
    <row r="6273" spans="2:2">
      <c r="B6273" s="14"/>
    </row>
    <row r="6274" spans="2:2">
      <c r="B6274" s="14"/>
    </row>
    <row r="6275" spans="2:2">
      <c r="B6275" s="14"/>
    </row>
    <row r="6276" spans="2:2">
      <c r="B6276" s="14"/>
    </row>
    <row r="6277" spans="2:2">
      <c r="B6277" s="14"/>
    </row>
    <row r="6278" spans="2:2">
      <c r="B6278" s="14"/>
    </row>
    <row r="6279" spans="2:2">
      <c r="B6279" s="14"/>
    </row>
    <row r="6280" spans="2:2">
      <c r="B6280" s="14"/>
    </row>
    <row r="6281" spans="2:2">
      <c r="B6281" s="14"/>
    </row>
    <row r="6282" spans="2:2">
      <c r="B6282" s="14"/>
    </row>
    <row r="6283" spans="2:2">
      <c r="B6283" s="14"/>
    </row>
    <row r="6284" spans="2:2">
      <c r="B6284" s="14"/>
    </row>
    <row r="6285" spans="2:2">
      <c r="B6285" s="14"/>
    </row>
    <row r="6286" spans="2:2">
      <c r="B6286" s="14"/>
    </row>
    <row r="6287" spans="2:2">
      <c r="B6287" s="14"/>
    </row>
    <row r="6288" spans="2:2">
      <c r="B6288" s="14"/>
    </row>
    <row r="6289" spans="2:2">
      <c r="B6289" s="14"/>
    </row>
    <row r="6290" spans="2:2">
      <c r="B6290" s="14"/>
    </row>
    <row r="6291" spans="2:2">
      <c r="B6291" s="14"/>
    </row>
    <row r="6292" spans="2:2">
      <c r="B6292" s="14"/>
    </row>
    <row r="6293" spans="2:2">
      <c r="B6293" s="14"/>
    </row>
    <row r="6294" spans="2:2">
      <c r="B6294" s="14"/>
    </row>
    <row r="6295" spans="2:2">
      <c r="B6295" s="14"/>
    </row>
    <row r="6296" spans="2:2">
      <c r="B6296" s="14"/>
    </row>
    <row r="6297" spans="2:2">
      <c r="B6297" s="14"/>
    </row>
    <row r="6298" spans="2:2">
      <c r="B6298" s="14"/>
    </row>
    <row r="6299" spans="2:2">
      <c r="B6299" s="14"/>
    </row>
    <row r="6300" spans="2:2">
      <c r="B6300" s="14"/>
    </row>
    <row r="6301" spans="2:2">
      <c r="B6301" s="14"/>
    </row>
    <row r="6302" spans="2:2">
      <c r="B6302" s="14"/>
    </row>
    <row r="6303" spans="2:2">
      <c r="B6303" s="14"/>
    </row>
    <row r="6304" spans="2:2">
      <c r="B6304" s="14"/>
    </row>
  </sheetData>
  <protectedRanges>
    <protectedRange sqref="A266:D281" name="Range1"/>
  </protectedRanges>
  <sortState xmlns:xlrd2="http://schemas.microsoft.com/office/spreadsheetml/2017/richdata2" ref="A21:T295">
    <sortCondition ref="C21:C295"/>
  </sortState>
  <phoneticPr fontId="10" type="noConversion"/>
  <hyperlinks>
    <hyperlink ref="H1296" r:id="rId1" display="http://vsolj.cetus-net.org/bulletin.html" xr:uid="{00000000-0004-0000-0000-000000000000}"/>
    <hyperlink ref="H64933" r:id="rId2" display="http://vsolj.cetus-net.org/bulletin.html" xr:uid="{00000000-0004-0000-0000-000001000000}"/>
    <hyperlink ref="H64926" r:id="rId3" display="https://www.aavso.org/ejaavso" xr:uid="{00000000-0004-0000-0000-000002000000}"/>
    <hyperlink ref="AP1077" r:id="rId4" display="http://cdsbib.u-strasbg.fr/cgi-bin/cdsbib?1990RMxAA..21..381G" xr:uid="{00000000-0004-0000-0000-000003000000}"/>
    <hyperlink ref="AP1081" r:id="rId5" display="http://cdsbib.u-strasbg.fr/cgi-bin/cdsbib?1990RMxAA..21..381G" xr:uid="{00000000-0004-0000-0000-000004000000}"/>
    <hyperlink ref="AP1080" r:id="rId6" display="http://cdsbib.u-strasbg.fr/cgi-bin/cdsbib?1990RMxAA..21..381G" xr:uid="{00000000-0004-0000-0000-000005000000}"/>
    <hyperlink ref="AP1061" r:id="rId7" display="http://cdsbib.u-strasbg.fr/cgi-bin/cdsbib?1990RMxAA..21..381G" xr:uid="{00000000-0004-0000-0000-000006000000}"/>
    <hyperlink ref="I64933" r:id="rId8" display="http://vsolj.cetus-net.org/bulletin.html" xr:uid="{00000000-0004-0000-0000-000007000000}"/>
    <hyperlink ref="AQ1217" r:id="rId9" display="http://cdsbib.u-strasbg.fr/cgi-bin/cdsbib?1990RMxAA..21..381G" xr:uid="{00000000-0004-0000-0000-000008000000}"/>
    <hyperlink ref="AQ55983" r:id="rId10" display="http://cdsbib.u-strasbg.fr/cgi-bin/cdsbib?1990RMxAA..21..381G" xr:uid="{00000000-0004-0000-0000-000009000000}"/>
    <hyperlink ref="AQ1218" r:id="rId11" display="http://cdsbib.u-strasbg.fr/cgi-bin/cdsbib?1990RMxAA..21..381G" xr:uid="{00000000-0004-0000-0000-00000A000000}"/>
    <hyperlink ref="H64930" r:id="rId12" display="https://www.aavso.org/ejaavso" xr:uid="{00000000-0004-0000-0000-00000B000000}"/>
    <hyperlink ref="H2103" r:id="rId13" display="http://vsolj.cetus-net.org/bulletin.html" xr:uid="{00000000-0004-0000-0000-00000C000000}"/>
    <hyperlink ref="AP3347" r:id="rId14" display="http://cdsbib.u-strasbg.fr/cgi-bin/cdsbib?1990RMxAA..21..381G" xr:uid="{00000000-0004-0000-0000-00000D000000}"/>
    <hyperlink ref="AP3350" r:id="rId15" display="http://cdsbib.u-strasbg.fr/cgi-bin/cdsbib?1990RMxAA..21..381G" xr:uid="{00000000-0004-0000-0000-00000E000000}"/>
    <hyperlink ref="AP3348" r:id="rId16" display="http://cdsbib.u-strasbg.fr/cgi-bin/cdsbib?1990RMxAA..21..381G" xr:uid="{00000000-0004-0000-0000-00000F000000}"/>
    <hyperlink ref="AP3332" r:id="rId17" display="http://cdsbib.u-strasbg.fr/cgi-bin/cdsbib?1990RMxAA..21..381G" xr:uid="{00000000-0004-0000-0000-000010000000}"/>
    <hyperlink ref="I2103" r:id="rId18" display="http://vsolj.cetus-net.org/bulletin.html" xr:uid="{00000000-0004-0000-0000-000011000000}"/>
    <hyperlink ref="AQ3561" r:id="rId19" display="http://cdsbib.u-strasbg.fr/cgi-bin/cdsbib?1990RMxAA..21..381G" xr:uid="{00000000-0004-0000-0000-000012000000}"/>
    <hyperlink ref="AQ271" r:id="rId20" display="http://cdsbib.u-strasbg.fr/cgi-bin/cdsbib?1990RMxAA..21..381G" xr:uid="{00000000-0004-0000-0000-000013000000}"/>
    <hyperlink ref="AQ3565" r:id="rId21" display="http://cdsbib.u-strasbg.fr/cgi-bin/cdsbib?1990RMxAA..21..381G" xr:uid="{00000000-0004-0000-0000-000014000000}"/>
    <hyperlink ref="H64650" r:id="rId22" display="http://vsolj.cetus-net.org/bulletin.html" xr:uid="{00000000-0004-0000-0000-000015000000}"/>
    <hyperlink ref="H64643" r:id="rId23" display="https://www.aavso.org/ejaavso" xr:uid="{00000000-0004-0000-0000-000016000000}"/>
    <hyperlink ref="I64650" r:id="rId24" display="http://vsolj.cetus-net.org/bulletin.html" xr:uid="{00000000-0004-0000-0000-000017000000}"/>
    <hyperlink ref="AQ58301" r:id="rId25" display="http://cdsbib.u-strasbg.fr/cgi-bin/cdsbib?1990RMxAA..21..381G" xr:uid="{00000000-0004-0000-0000-000018000000}"/>
    <hyperlink ref="H64647" r:id="rId26" display="https://www.aavso.org/ejaavso" xr:uid="{00000000-0004-0000-0000-000019000000}"/>
    <hyperlink ref="AP5665" r:id="rId27" display="http://cdsbib.u-strasbg.fr/cgi-bin/cdsbib?1990RMxAA..21..381G" xr:uid="{00000000-0004-0000-0000-00001A000000}"/>
    <hyperlink ref="AP5668" r:id="rId28" display="http://cdsbib.u-strasbg.fr/cgi-bin/cdsbib?1990RMxAA..21..381G" xr:uid="{00000000-0004-0000-0000-00001B000000}"/>
    <hyperlink ref="AP5666" r:id="rId29" display="http://cdsbib.u-strasbg.fr/cgi-bin/cdsbib?1990RMxAA..21..381G" xr:uid="{00000000-0004-0000-0000-00001C000000}"/>
    <hyperlink ref="AP5650" r:id="rId30" display="http://cdsbib.u-strasbg.fr/cgi-bin/cdsbib?1990RMxAA..21..381G" xr:uid="{00000000-0004-0000-0000-00001D000000}"/>
    <hyperlink ref="AQ5879" r:id="rId31" display="http://cdsbib.u-strasbg.fr/cgi-bin/cdsbib?1990RMxAA..21..381G" xr:uid="{00000000-0004-0000-0000-00001E000000}"/>
    <hyperlink ref="AQ5883" r:id="rId32" display="http://cdsbib.u-strasbg.fr/cgi-bin/cdsbib?1990RMxAA..21..381G" xr:uid="{00000000-0004-0000-0000-00001F000000}"/>
    <hyperlink ref="AQ39" r:id="rId33" display="http://cdsbib.u-strasbg.fr/cgi-bin/cdsbib?1990RMxAA..21..381G" xr:uid="{00000000-0004-0000-0000-000020000000}"/>
    <hyperlink ref="I2771" r:id="rId34" display="http://vsolj.cetus-net.org/bulletin.html" xr:uid="{00000000-0004-0000-0000-000021000000}"/>
    <hyperlink ref="H2771" r:id="rId35" display="http://vsolj.cetus-net.org/bulletin.html" xr:uid="{00000000-0004-0000-0000-000022000000}"/>
    <hyperlink ref="AQ688" r:id="rId36" display="http://cdsbib.u-strasbg.fr/cgi-bin/cdsbib?1990RMxAA..21..381G" xr:uid="{00000000-0004-0000-0000-000023000000}"/>
    <hyperlink ref="AQ687" r:id="rId37" display="http://cdsbib.u-strasbg.fr/cgi-bin/cdsbib?1990RMxAA..21..381G" xr:uid="{00000000-0004-0000-0000-000024000000}"/>
    <hyperlink ref="AP3941" r:id="rId38" display="http://cdsbib.u-strasbg.fr/cgi-bin/cdsbib?1990RMxAA..21..381G" xr:uid="{00000000-0004-0000-0000-000025000000}"/>
    <hyperlink ref="AP3959" r:id="rId39" display="http://cdsbib.u-strasbg.fr/cgi-bin/cdsbib?1990RMxAA..21..381G" xr:uid="{00000000-0004-0000-0000-000026000000}"/>
    <hyperlink ref="AP3960" r:id="rId40" display="http://cdsbib.u-strasbg.fr/cgi-bin/cdsbib?1990RMxAA..21..381G" xr:uid="{00000000-0004-0000-0000-000027000000}"/>
    <hyperlink ref="AP3956" r:id="rId41" display="http://cdsbib.u-strasbg.fr/cgi-bin/cdsbib?1990RMxAA..21..381G" xr:uid="{00000000-0004-0000-0000-000028000000}"/>
  </hyperlinks>
  <pageMargins left="0.75" right="0.75" top="1" bottom="1" header="0.5" footer="0.5"/>
  <pageSetup orientation="portrait" verticalDpi="300" r:id="rId42"/>
  <headerFooter alignWithMargins="0"/>
  <drawing r:id="rId4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45"/>
  </sheetPr>
  <dimension ref="A1:U341"/>
  <sheetViews>
    <sheetView workbookViewId="0">
      <selection activeCell="E9" sqref="E9"/>
    </sheetView>
  </sheetViews>
  <sheetFormatPr defaultRowHeight="12.75"/>
  <cols>
    <col min="5" max="5" width="12.42578125" bestFit="1" customWidth="1"/>
    <col min="6" max="6" width="11.42578125" bestFit="1" customWidth="1"/>
  </cols>
  <sheetData>
    <row r="1" spans="1:21" ht="18.75" thickBot="1">
      <c r="A1" s="54" t="s">
        <v>132</v>
      </c>
      <c r="B1" s="55"/>
      <c r="C1" s="55"/>
      <c r="D1" s="56" t="s">
        <v>133</v>
      </c>
      <c r="E1" s="55"/>
      <c r="F1" s="55"/>
      <c r="G1" s="55"/>
      <c r="H1" s="55"/>
      <c r="K1" s="57" t="s">
        <v>134</v>
      </c>
      <c r="L1" s="55" t="s">
        <v>135</v>
      </c>
      <c r="M1" s="55">
        <f ca="1">F18*H18-G18*G18</f>
        <v>2975.4712542400202</v>
      </c>
      <c r="N1" s="55"/>
      <c r="O1" s="55"/>
      <c r="P1" s="55"/>
      <c r="Q1" s="55"/>
      <c r="R1" s="55">
        <v>1</v>
      </c>
      <c r="S1" s="55" t="s">
        <v>136</v>
      </c>
      <c r="T1" s="91" t="s">
        <v>64</v>
      </c>
      <c r="U1" s="91" t="s">
        <v>207</v>
      </c>
    </row>
    <row r="2" spans="1:21">
      <c r="A2" s="13" t="s">
        <v>267</v>
      </c>
      <c r="B2" s="55"/>
      <c r="C2" s="55"/>
      <c r="D2" s="55"/>
      <c r="E2" s="55"/>
      <c r="F2" s="55"/>
      <c r="G2" s="55"/>
      <c r="H2" s="55"/>
      <c r="K2" s="57" t="s">
        <v>137</v>
      </c>
      <c r="L2" s="55" t="s">
        <v>138</v>
      </c>
      <c r="M2" s="55">
        <f ca="1">+D18*H18-F18*G18</f>
        <v>-319.38240887426855</v>
      </c>
      <c r="N2" s="55"/>
      <c r="O2" s="55"/>
      <c r="P2" s="55"/>
      <c r="Q2" s="55"/>
      <c r="R2" s="55">
        <v>2</v>
      </c>
      <c r="S2" s="55" t="s">
        <v>92</v>
      </c>
      <c r="T2" s="55">
        <v>-3</v>
      </c>
      <c r="U2">
        <f t="shared" ref="U2:U36" ca="1" si="0">+E$4+E$5*T2+E$6*T2^2</f>
        <v>4.4667259734619172E-2</v>
      </c>
    </row>
    <row r="3" spans="1:21" ht="13.5" thickBot="1">
      <c r="A3" s="55" t="s">
        <v>139</v>
      </c>
      <c r="B3" s="55" t="s">
        <v>140</v>
      </c>
      <c r="C3" s="55"/>
      <c r="D3" s="55"/>
      <c r="E3" s="58" t="s">
        <v>141</v>
      </c>
      <c r="F3" s="58" t="s">
        <v>142</v>
      </c>
      <c r="G3" s="58" t="s">
        <v>143</v>
      </c>
      <c r="H3" s="58" t="s">
        <v>144</v>
      </c>
      <c r="K3" s="57" t="s">
        <v>145</v>
      </c>
      <c r="L3" s="55" t="s">
        <v>146</v>
      </c>
      <c r="M3" s="55">
        <f ca="1">+D18*G18-F18*F18</f>
        <v>-573.1790701041416</v>
      </c>
      <c r="N3" s="55"/>
      <c r="O3" s="55"/>
      <c r="P3" s="55"/>
      <c r="Q3" s="55"/>
      <c r="R3" s="55">
        <v>3</v>
      </c>
      <c r="S3" s="55" t="s">
        <v>147</v>
      </c>
      <c r="T3" s="55">
        <v>-2.8</v>
      </c>
      <c r="U3">
        <f t="shared" ca="1" si="0"/>
        <v>3.8508987496833E-2</v>
      </c>
    </row>
    <row r="4" spans="1:21">
      <c r="A4" s="55" t="s">
        <v>148</v>
      </c>
      <c r="B4" s="55" t="s">
        <v>149</v>
      </c>
      <c r="C4" s="55"/>
      <c r="D4" s="59" t="s">
        <v>150</v>
      </c>
      <c r="E4" s="60">
        <f ca="1">(E18*M1-I18*M2+J18*M3)/M7</f>
        <v>-1.4336536636598727E-3</v>
      </c>
      <c r="F4" s="61">
        <f ca="1">+E7/M7*M18</f>
        <v>1.0711170338818805E-3</v>
      </c>
      <c r="G4" s="62">
        <f>+B18</f>
        <v>1</v>
      </c>
      <c r="H4" s="63">
        <f ca="1">ABS(F4/E4)</f>
        <v>0.74712398191589857</v>
      </c>
      <c r="K4" s="57" t="s">
        <v>151</v>
      </c>
      <c r="L4" s="55" t="s">
        <v>152</v>
      </c>
      <c r="M4" s="55">
        <f ca="1">+D17*H18-F18*F18</f>
        <v>1987.1151303384618</v>
      </c>
      <c r="N4" s="55"/>
      <c r="O4" s="55"/>
      <c r="P4" s="55"/>
      <c r="Q4" s="55"/>
      <c r="R4" s="55">
        <v>4</v>
      </c>
      <c r="S4" s="55" t="s">
        <v>153</v>
      </c>
      <c r="T4" s="55">
        <v>-2.6</v>
      </c>
      <c r="U4">
        <f t="shared" ca="1" si="0"/>
        <v>3.2791412117794592E-2</v>
      </c>
    </row>
    <row r="5" spans="1:21">
      <c r="A5" s="55" t="s">
        <v>154</v>
      </c>
      <c r="B5" s="64">
        <v>40323</v>
      </c>
      <c r="C5" s="55"/>
      <c r="D5" s="65" t="s">
        <v>155</v>
      </c>
      <c r="E5" s="66">
        <f ca="1">+(-E18*M2+I18*M4-J18*M5)/M7</f>
        <v>1.1591610702808459E-3</v>
      </c>
      <c r="F5" s="67">
        <f ca="1">N18*E7/M7</f>
        <v>8.7532747723067996E-4</v>
      </c>
      <c r="G5" s="68">
        <f>+B18/A18</f>
        <v>1E-4</v>
      </c>
      <c r="H5" s="63">
        <f ca="1">ABS(F5/E5)</f>
        <v>0.75513878068610629</v>
      </c>
      <c r="K5" s="57" t="s">
        <v>156</v>
      </c>
      <c r="L5" s="55" t="s">
        <v>157</v>
      </c>
      <c r="M5" s="55">
        <f ca="1">+D17*G18-D18*F18</f>
        <v>-463.22940234903052</v>
      </c>
      <c r="N5" s="55"/>
      <c r="O5" s="55"/>
      <c r="P5" s="55"/>
      <c r="Q5" s="55"/>
      <c r="R5" s="55">
        <v>5</v>
      </c>
      <c r="S5" s="55" t="s">
        <v>158</v>
      </c>
      <c r="T5" s="55">
        <v>-2.4</v>
      </c>
      <c r="U5">
        <f t="shared" ca="1" si="0"/>
        <v>2.7514533597503915E-2</v>
      </c>
    </row>
    <row r="6" spans="1:21" ht="13.5" thickBot="1">
      <c r="A6" s="55"/>
      <c r="B6" s="55"/>
      <c r="D6" s="69" t="s">
        <v>159</v>
      </c>
      <c r="E6" s="70">
        <f ca="1">+(E18*M3-I18*M5+J18*M6)/M7</f>
        <v>5.5087107343468429E-3</v>
      </c>
      <c r="F6" s="71">
        <f ca="1">O18*E7/M7</f>
        <v>4.5753941745675859E-4</v>
      </c>
      <c r="G6" s="72">
        <f>+B18/A18^2</f>
        <v>1E-8</v>
      </c>
      <c r="H6" s="63">
        <f ca="1">ABS(F6/E6)</f>
        <v>8.3057441118481262E-2</v>
      </c>
      <c r="K6" s="73" t="s">
        <v>160</v>
      </c>
      <c r="L6" s="74" t="s">
        <v>161</v>
      </c>
      <c r="M6" s="74">
        <f ca="1">+D17*F18-D18*D18</f>
        <v>542.9238709949999</v>
      </c>
      <c r="N6" s="55"/>
      <c r="O6" s="55"/>
      <c r="P6" s="55"/>
      <c r="Q6" s="55"/>
      <c r="R6" s="55">
        <v>6</v>
      </c>
      <c r="S6" s="55" t="s">
        <v>162</v>
      </c>
      <c r="T6" s="55">
        <v>-2.2000000000000002</v>
      </c>
      <c r="U6">
        <f t="shared" ca="1" si="0"/>
        <v>2.2678351935960989E-2</v>
      </c>
    </row>
    <row r="7" spans="1:21">
      <c r="B7" s="55"/>
      <c r="C7" s="55"/>
      <c r="D7" s="56" t="s">
        <v>163</v>
      </c>
      <c r="E7" s="75">
        <f ca="1">SQRT(L18/(D17-3))</f>
        <v>3.9835870239968568E-3</v>
      </c>
      <c r="F7" s="55"/>
      <c r="G7" s="76">
        <f>+B22</f>
        <v>2.9897299998992821E-2</v>
      </c>
      <c r="H7" s="55"/>
      <c r="K7" s="57" t="s">
        <v>164</v>
      </c>
      <c r="L7" s="55" t="s">
        <v>165</v>
      </c>
      <c r="M7" s="55">
        <f ca="1">+D17*M1-D18*M2+F18*M3</f>
        <v>41155.750451211985</v>
      </c>
      <c r="N7" s="55"/>
      <c r="O7" s="55"/>
      <c r="P7" s="55"/>
      <c r="Q7" s="55"/>
      <c r="R7" s="55">
        <v>7</v>
      </c>
      <c r="S7" s="55" t="s">
        <v>166</v>
      </c>
      <c r="T7" s="55">
        <v>-2</v>
      </c>
      <c r="U7">
        <f t="shared" ca="1" si="0"/>
        <v>1.8282867133165806E-2</v>
      </c>
    </row>
    <row r="8" spans="1:21">
      <c r="B8" s="55"/>
      <c r="C8" s="55"/>
      <c r="D8" s="56" t="s">
        <v>167</v>
      </c>
      <c r="E8" s="55"/>
      <c r="F8" s="77">
        <f ca="1">CORREL(INDIRECT(E12):INDIRECT(E13),INDIRECT(K12):INDIRECT(K13))</f>
        <v>0.94965575778681166</v>
      </c>
      <c r="G8" s="75"/>
      <c r="H8" s="55"/>
      <c r="I8" s="76"/>
      <c r="J8" s="55"/>
      <c r="K8" s="55"/>
      <c r="L8" s="55"/>
      <c r="M8" s="55"/>
      <c r="N8" s="55"/>
      <c r="O8" s="55"/>
      <c r="P8" s="55"/>
      <c r="Q8" s="55"/>
      <c r="R8" s="55">
        <v>8</v>
      </c>
      <c r="S8" s="55" t="s">
        <v>168</v>
      </c>
      <c r="T8" s="55">
        <v>-1.8</v>
      </c>
      <c r="U8">
        <f t="shared" ca="1" si="0"/>
        <v>1.4328079189118378E-2</v>
      </c>
    </row>
    <row r="9" spans="1:21">
      <c r="A9" s="55"/>
      <c r="B9" s="55"/>
      <c r="C9" s="55"/>
      <c r="D9" s="55"/>
      <c r="E9" s="78">
        <f ca="1">E6*G6</f>
        <v>5.5087107343468433E-11</v>
      </c>
      <c r="F9" s="79">
        <f ca="1">H6</f>
        <v>8.3057441118481262E-2</v>
      </c>
      <c r="G9" s="80">
        <f ca="1">F8</f>
        <v>0.94965575778681166</v>
      </c>
      <c r="I9" s="76"/>
      <c r="J9" s="55"/>
      <c r="K9" s="55"/>
      <c r="L9" s="55"/>
      <c r="M9" s="55"/>
      <c r="N9" s="55"/>
      <c r="O9" s="55"/>
      <c r="P9" s="55"/>
      <c r="Q9" s="55"/>
      <c r="R9" s="55">
        <v>9</v>
      </c>
      <c r="S9" s="55" t="s">
        <v>114</v>
      </c>
      <c r="T9" s="55">
        <v>-1.6</v>
      </c>
      <c r="U9">
        <f t="shared" ca="1" si="0"/>
        <v>1.0813988103818693E-2</v>
      </c>
    </row>
    <row r="10" spans="1:21">
      <c r="A10" s="48" t="s">
        <v>53</v>
      </c>
      <c r="B10" s="48">
        <f>'A (4)'!C8</f>
        <v>0.47069054999999999</v>
      </c>
      <c r="C10" s="55"/>
      <c r="D10" s="55" t="s">
        <v>210</v>
      </c>
      <c r="E10" s="55">
        <f ca="1">2*E9*365.24/B10</f>
        <v>8.549147666605336E-8</v>
      </c>
      <c r="F10" s="55">
        <f ca="1">+F9*E10</f>
        <v>7.1007032893227418E-9</v>
      </c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>
        <v>10</v>
      </c>
      <c r="S10" s="55" t="s">
        <v>169</v>
      </c>
      <c r="T10" s="55">
        <v>-1.4</v>
      </c>
      <c r="U10">
        <f t="shared" ca="1" si="0"/>
        <v>7.7405938772667536E-3</v>
      </c>
    </row>
    <row r="11" spans="1:2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>
        <v>11</v>
      </c>
      <c r="S11" s="55" t="s">
        <v>97</v>
      </c>
      <c r="T11" s="55">
        <v>-1.2</v>
      </c>
      <c r="U11">
        <f t="shared" ca="1" si="0"/>
        <v>5.1078965094625665E-3</v>
      </c>
    </row>
    <row r="12" spans="1:21">
      <c r="A12" s="81">
        <v>21</v>
      </c>
      <c r="B12" s="55" t="s">
        <v>170</v>
      </c>
      <c r="C12" s="82">
        <f>A12</f>
        <v>21</v>
      </c>
      <c r="D12" s="14" t="str">
        <f>D$15&amp;$C12</f>
        <v>D21</v>
      </c>
      <c r="E12" s="14" t="str">
        <f t="shared" ref="E12:O12" si="1">E15&amp;$C12</f>
        <v>E21</v>
      </c>
      <c r="F12" s="14" t="str">
        <f t="shared" si="1"/>
        <v>F21</v>
      </c>
      <c r="G12" s="14" t="str">
        <f t="shared" si="1"/>
        <v>G21</v>
      </c>
      <c r="H12" s="14" t="str">
        <f t="shared" si="1"/>
        <v>H21</v>
      </c>
      <c r="I12" s="14" t="str">
        <f t="shared" si="1"/>
        <v>I21</v>
      </c>
      <c r="J12" s="14" t="str">
        <f t="shared" si="1"/>
        <v>J21</v>
      </c>
      <c r="K12" s="14" t="str">
        <f t="shared" si="1"/>
        <v>K21</v>
      </c>
      <c r="L12" s="14" t="str">
        <f t="shared" si="1"/>
        <v>L21</v>
      </c>
      <c r="M12" s="14" t="str">
        <f t="shared" si="1"/>
        <v>M21</v>
      </c>
      <c r="N12" s="14" t="str">
        <f t="shared" si="1"/>
        <v>N21</v>
      </c>
      <c r="O12" s="14" t="str">
        <f t="shared" si="1"/>
        <v>O21</v>
      </c>
      <c r="P12" s="55"/>
      <c r="Q12" s="55"/>
      <c r="R12" s="55">
        <v>12</v>
      </c>
      <c r="S12" s="55" t="s">
        <v>171</v>
      </c>
      <c r="T12" s="55">
        <v>-1</v>
      </c>
      <c r="U12">
        <f t="shared" ca="1" si="0"/>
        <v>2.9158960004061242E-3</v>
      </c>
    </row>
    <row r="13" spans="1:21">
      <c r="A13" s="81">
        <f>20+COUNT(A21:A1448)</f>
        <v>41</v>
      </c>
      <c r="B13" s="55" t="s">
        <v>172</v>
      </c>
      <c r="C13" s="82">
        <v>41</v>
      </c>
      <c r="D13" s="14" t="str">
        <f>D$15&amp;$C13</f>
        <v>D41</v>
      </c>
      <c r="E13" s="14" t="str">
        <f t="shared" ref="E13:O13" si="2">E$15&amp;$C13</f>
        <v>E41</v>
      </c>
      <c r="F13" s="14" t="str">
        <f t="shared" si="2"/>
        <v>F41</v>
      </c>
      <c r="G13" s="14" t="str">
        <f t="shared" si="2"/>
        <v>G41</v>
      </c>
      <c r="H13" s="14" t="str">
        <f t="shared" si="2"/>
        <v>H41</v>
      </c>
      <c r="I13" s="14" t="str">
        <f t="shared" si="2"/>
        <v>I41</v>
      </c>
      <c r="J13" s="14" t="str">
        <f t="shared" si="2"/>
        <v>J41</v>
      </c>
      <c r="K13" s="14" t="str">
        <f t="shared" si="2"/>
        <v>K41</v>
      </c>
      <c r="L13" s="14" t="str">
        <f t="shared" si="2"/>
        <v>L41</v>
      </c>
      <c r="M13" s="14" t="str">
        <f t="shared" si="2"/>
        <v>M41</v>
      </c>
      <c r="N13" s="14" t="str">
        <f t="shared" si="2"/>
        <v>N41</v>
      </c>
      <c r="O13" s="14" t="str">
        <f t="shared" si="2"/>
        <v>O41</v>
      </c>
      <c r="P13" s="55"/>
      <c r="Q13" s="55"/>
      <c r="R13" s="55">
        <v>13</v>
      </c>
      <c r="S13" s="55" t="s">
        <v>173</v>
      </c>
      <c r="T13" s="55">
        <v>-0.8</v>
      </c>
      <c r="U13">
        <f t="shared" ca="1" si="0"/>
        <v>1.1645923500974305E-3</v>
      </c>
    </row>
    <row r="14" spans="1:2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>
        <v>14</v>
      </c>
      <c r="S14" s="55" t="s">
        <v>174</v>
      </c>
      <c r="T14" s="55">
        <v>-0.6</v>
      </c>
      <c r="U14">
        <f t="shared" ca="1" si="0"/>
        <v>-1.4601444146351665E-4</v>
      </c>
    </row>
    <row r="15" spans="1:21">
      <c r="A15" s="14"/>
      <c r="B15" s="55"/>
      <c r="C15" s="55"/>
      <c r="D15" s="14" t="str">
        <f t="shared" ref="D15:O15" si="3">VLOOKUP(D16,$R1:$S25,2,FALSE)</f>
        <v>D</v>
      </c>
      <c r="E15" s="14" t="str">
        <f t="shared" si="3"/>
        <v>E</v>
      </c>
      <c r="F15" s="14" t="str">
        <f t="shared" si="3"/>
        <v>F</v>
      </c>
      <c r="G15" s="14" t="str">
        <f t="shared" si="3"/>
        <v>G</v>
      </c>
      <c r="H15" s="14" t="str">
        <f t="shared" si="3"/>
        <v>H</v>
      </c>
      <c r="I15" s="14" t="str">
        <f t="shared" si="3"/>
        <v>I</v>
      </c>
      <c r="J15" s="14" t="str">
        <f t="shared" si="3"/>
        <v>J</v>
      </c>
      <c r="K15" s="14" t="str">
        <f t="shared" si="3"/>
        <v>K</v>
      </c>
      <c r="L15" s="14" t="str">
        <f t="shared" si="3"/>
        <v>L</v>
      </c>
      <c r="M15" s="14" t="str">
        <f t="shared" si="3"/>
        <v>M</v>
      </c>
      <c r="N15" s="14" t="str">
        <f t="shared" si="3"/>
        <v>N</v>
      </c>
      <c r="O15" s="14" t="str">
        <f t="shared" si="3"/>
        <v>O</v>
      </c>
      <c r="P15" s="55"/>
      <c r="Q15" s="55"/>
      <c r="R15" s="55">
        <v>15</v>
      </c>
      <c r="S15" s="55" t="s">
        <v>175</v>
      </c>
      <c r="T15" s="55">
        <v>-0.4</v>
      </c>
      <c r="U15">
        <f t="shared" ca="1" si="0"/>
        <v>-1.015924374276716E-3</v>
      </c>
    </row>
    <row r="16" spans="1:21">
      <c r="A16" s="14"/>
      <c r="B16" s="55"/>
      <c r="C16" s="55"/>
      <c r="D16" s="14">
        <f>COLUMN()</f>
        <v>4</v>
      </c>
      <c r="E16" s="14">
        <f>COLUMN()</f>
        <v>5</v>
      </c>
      <c r="F16" s="14">
        <f>COLUMN()</f>
        <v>6</v>
      </c>
      <c r="G16" s="14">
        <f>COLUMN()</f>
        <v>7</v>
      </c>
      <c r="H16" s="14">
        <f>COLUMN()</f>
        <v>8</v>
      </c>
      <c r="I16" s="14">
        <f>COLUMN()</f>
        <v>9</v>
      </c>
      <c r="J16" s="14">
        <f>COLUMN()</f>
        <v>10</v>
      </c>
      <c r="K16" s="14">
        <f>COLUMN()</f>
        <v>11</v>
      </c>
      <c r="L16" s="14">
        <f>COLUMN()</f>
        <v>12</v>
      </c>
      <c r="M16" s="14">
        <f>COLUMN()</f>
        <v>13</v>
      </c>
      <c r="N16" s="14">
        <f>COLUMN()</f>
        <v>14</v>
      </c>
      <c r="O16" s="14">
        <f>COLUMN()</f>
        <v>15</v>
      </c>
      <c r="P16" s="55"/>
      <c r="Q16" s="55"/>
      <c r="R16" s="55">
        <v>16</v>
      </c>
      <c r="S16" s="55" t="s">
        <v>176</v>
      </c>
      <c r="T16" s="55">
        <v>-0.2</v>
      </c>
      <c r="U16">
        <f t="shared" ca="1" si="0"/>
        <v>-1.4451374483421683E-3</v>
      </c>
    </row>
    <row r="17" spans="1:21">
      <c r="A17" s="56" t="s">
        <v>177</v>
      </c>
      <c r="B17" s="55"/>
      <c r="C17" s="55" t="s">
        <v>178</v>
      </c>
      <c r="D17" s="55">
        <f>C13-C12+1</f>
        <v>21</v>
      </c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>
        <v>17</v>
      </c>
      <c r="S17" s="55" t="s">
        <v>179</v>
      </c>
      <c r="T17" s="55">
        <v>0</v>
      </c>
      <c r="U17">
        <f t="shared" ca="1" si="0"/>
        <v>-1.4336536636598727E-3</v>
      </c>
    </row>
    <row r="18" spans="1:21">
      <c r="A18" s="83">
        <v>10000</v>
      </c>
      <c r="B18" s="83">
        <v>1</v>
      </c>
      <c r="C18" s="55" t="s">
        <v>180</v>
      </c>
      <c r="D18" s="55">
        <f ca="1">SUM(INDIRECT(D12):INDIRECT(D13))</f>
        <v>-10.6647</v>
      </c>
      <c r="E18" s="55">
        <f ca="1">SUM(INDIRECT(E12):INDIRECT(E13))</f>
        <v>0.12978585000382736</v>
      </c>
      <c r="F18" s="55">
        <f ca="1">SUM(INDIRECT(F12):INDIRECT(F13))</f>
        <v>31.269509384999999</v>
      </c>
      <c r="G18" s="55">
        <f ca="1">SUM(INDIRECT(G12):INDIRECT(G13))</f>
        <v>-37.938539956535237</v>
      </c>
      <c r="H18" s="55">
        <f ca="1">SUM(INDIRECT(H12):INDIRECT(H13))</f>
        <v>141.18558797700308</v>
      </c>
      <c r="I18" s="55">
        <f ca="1">SUM(INDIRECT(I12):INDIRECT(I13))</f>
        <v>-0.15745655811130529</v>
      </c>
      <c r="J18" s="55">
        <f ca="1">SUM(INDIRECT(J12):INDIRECT(J13))</f>
        <v>0.6889440387524256</v>
      </c>
      <c r="K18" s="55"/>
      <c r="L18" s="55">
        <f ca="1">SUM(INDIRECT(L12):INDIRECT(L13))</f>
        <v>2.8564138039961041E-4</v>
      </c>
      <c r="M18" s="55">
        <f ca="1">SQRT(SUM(INDIRECT(M12):INDIRECT(M13)))</f>
        <v>11066.063094626606</v>
      </c>
      <c r="N18" s="55">
        <f ca="1">SQRT(SUM(INDIRECT(N12):INDIRECT(N13)))</f>
        <v>9043.2966567528492</v>
      </c>
      <c r="O18" s="55">
        <f ca="1">SQRT(SUM(INDIRECT(O12):INDIRECT(O13)))</f>
        <v>4726.9905170918437</v>
      </c>
      <c r="P18" s="55"/>
      <c r="Q18" s="55"/>
      <c r="R18" s="55">
        <v>18</v>
      </c>
      <c r="S18" s="55" t="s">
        <v>181</v>
      </c>
      <c r="T18" s="55">
        <v>0.2</v>
      </c>
      <c r="U18">
        <f t="shared" ca="1" si="0"/>
        <v>-9.8147302022982981E-4</v>
      </c>
    </row>
    <row r="19" spans="1:21">
      <c r="A19" s="84" t="s">
        <v>182</v>
      </c>
      <c r="B19" s="55"/>
      <c r="C19" s="55"/>
      <c r="D19" s="85" t="s">
        <v>183</v>
      </c>
      <c r="E19" s="85" t="s">
        <v>56</v>
      </c>
      <c r="F19" s="85" t="s">
        <v>184</v>
      </c>
      <c r="G19" s="85" t="s">
        <v>185</v>
      </c>
      <c r="H19" s="85" t="s">
        <v>186</v>
      </c>
      <c r="I19" s="85" t="s">
        <v>187</v>
      </c>
      <c r="J19" s="85" t="s">
        <v>188</v>
      </c>
      <c r="K19" s="45"/>
      <c r="L19" s="45"/>
      <c r="M19" s="45"/>
      <c r="N19" s="45"/>
      <c r="O19" s="45"/>
      <c r="P19" s="55"/>
      <c r="Q19" s="55"/>
      <c r="R19" s="55">
        <v>19</v>
      </c>
      <c r="S19" s="55" t="s">
        <v>189</v>
      </c>
      <c r="T19" s="55">
        <v>0.4</v>
      </c>
      <c r="U19">
        <f t="shared" ca="1" si="0"/>
        <v>-8.8595518052039216E-5</v>
      </c>
    </row>
    <row r="20" spans="1:21" ht="15" thickBot="1">
      <c r="A20" s="86" t="s">
        <v>190</v>
      </c>
      <c r="B20" s="86" t="s">
        <v>191</v>
      </c>
      <c r="C20" s="55"/>
      <c r="D20" s="86" t="s">
        <v>190</v>
      </c>
      <c r="E20" s="86" t="s">
        <v>191</v>
      </c>
      <c r="F20" s="86" t="s">
        <v>192</v>
      </c>
      <c r="G20" s="86" t="s">
        <v>193</v>
      </c>
      <c r="H20" s="86" t="s">
        <v>194</v>
      </c>
      <c r="I20" s="86" t="s">
        <v>195</v>
      </c>
      <c r="J20" s="86" t="s">
        <v>196</v>
      </c>
      <c r="K20" s="87" t="s">
        <v>197</v>
      </c>
      <c r="L20" s="86" t="s">
        <v>198</v>
      </c>
      <c r="M20" s="86" t="s">
        <v>199</v>
      </c>
      <c r="N20" s="86" t="s">
        <v>200</v>
      </c>
      <c r="O20" s="86" t="s">
        <v>201</v>
      </c>
      <c r="P20" s="58" t="s">
        <v>202</v>
      </c>
      <c r="Q20" s="55"/>
      <c r="R20" s="55">
        <v>20</v>
      </c>
      <c r="S20" s="55" t="s">
        <v>203</v>
      </c>
      <c r="T20" s="55">
        <v>0.6</v>
      </c>
      <c r="U20">
        <f t="shared" ca="1" si="0"/>
        <v>1.2449788428734983E-3</v>
      </c>
    </row>
    <row r="21" spans="1:21">
      <c r="A21" s="88">
        <v>-28128</v>
      </c>
      <c r="B21" s="88">
        <v>3.8990400000329828E-2</v>
      </c>
      <c r="C21" s="55"/>
      <c r="D21" s="89">
        <f t="shared" ref="D21:D52" si="4">A21/A$18</f>
        <v>-2.8128000000000002</v>
      </c>
      <c r="E21" s="89">
        <f t="shared" ref="E21:E52" si="5">B21/B$18</f>
        <v>3.8990400000329828E-2</v>
      </c>
      <c r="F21" s="81">
        <f t="shared" ref="F21:F52" si="6">D21*D21</f>
        <v>7.9118438400000013</v>
      </c>
      <c r="G21" s="81">
        <f t="shared" ref="G21:G52" si="7">D21*F21</f>
        <v>-22.254434353152003</v>
      </c>
      <c r="H21" s="81">
        <f t="shared" ref="H21:H52" si="8">F21*F21</f>
        <v>62.597272948545964</v>
      </c>
      <c r="I21" s="81">
        <f t="shared" ref="I21:I52" si="9">E21*D21</f>
        <v>-0.10967219712092775</v>
      </c>
      <c r="J21" s="81">
        <f t="shared" ref="J21:J52" si="10">I21*D21</f>
        <v>0.30848595606174561</v>
      </c>
      <c r="K21" s="81">
        <f t="shared" ref="K21:K52" ca="1" si="11">+E$4+E$5*D21+E$6*D21^2</f>
        <v>3.8889917167738118E-2</v>
      </c>
      <c r="L21" s="81">
        <f t="shared" ref="L21:L52" ca="1" si="12">+(K21-E21)^2</f>
        <v>1.009679964565358E-8</v>
      </c>
      <c r="M21" s="81">
        <f t="shared" ref="M21:M52" ca="1" si="13">(M$1-M$2*D21+M$3*F21)^2</f>
        <v>6040736.0120817022</v>
      </c>
      <c r="N21" s="81">
        <f t="shared" ref="N21:N52" ca="1" si="14">(-M$2+M$4*D21-M$5*F21)^2</f>
        <v>2575949.0399536011</v>
      </c>
      <c r="O21" s="81">
        <f t="shared" ref="O21:O52" ca="1" si="15">+(M$3-D21*M$5+F21*M$6)^2</f>
        <v>5853390.6389357923</v>
      </c>
      <c r="P21" s="55">
        <f t="shared" ref="P21:P52" ca="1" si="16">+E21-K21</f>
        <v>1.0048283259170981E-4</v>
      </c>
      <c r="Q21" s="55"/>
      <c r="R21" s="55">
        <v>21</v>
      </c>
      <c r="S21" s="55" t="s">
        <v>204</v>
      </c>
      <c r="T21" s="55">
        <v>0.8</v>
      </c>
      <c r="U21">
        <f t="shared" ca="1" si="0"/>
        <v>3.0192500625467844E-3</v>
      </c>
    </row>
    <row r="22" spans="1:21">
      <c r="A22" s="88">
        <v>-24286</v>
      </c>
      <c r="B22" s="88">
        <v>2.9897299998992821E-2</v>
      </c>
      <c r="C22" s="55"/>
      <c r="D22" s="89">
        <f t="shared" si="4"/>
        <v>-2.4285999999999999</v>
      </c>
      <c r="E22" s="89">
        <f t="shared" si="5"/>
        <v>2.9897299998992821E-2</v>
      </c>
      <c r="F22" s="81">
        <f t="shared" si="6"/>
        <v>5.8980979599999994</v>
      </c>
      <c r="G22" s="81">
        <f t="shared" si="7"/>
        <v>-14.324120705655998</v>
      </c>
      <c r="H22" s="81">
        <f t="shared" si="8"/>
        <v>34.787559545756153</v>
      </c>
      <c r="I22" s="81">
        <f t="shared" si="9"/>
        <v>-7.2608582777553957E-2</v>
      </c>
      <c r="J22" s="81">
        <f t="shared" si="10"/>
        <v>0.17633720413356754</v>
      </c>
      <c r="K22" s="81">
        <f t="shared" ca="1" si="11"/>
        <v>2.8242123305537277E-2</v>
      </c>
      <c r="L22" s="81">
        <f t="shared" ca="1" si="12"/>
        <v>2.7396098865584286E-6</v>
      </c>
      <c r="M22" s="81">
        <f t="shared" ca="1" si="13"/>
        <v>1394400.0342868927</v>
      </c>
      <c r="N22" s="81">
        <f t="shared" ca="1" si="14"/>
        <v>3148328.5815933007</v>
      </c>
      <c r="O22" s="81">
        <f t="shared" ca="1" si="15"/>
        <v>2262136.8609545352</v>
      </c>
      <c r="P22" s="55">
        <f t="shared" ca="1" si="16"/>
        <v>1.6551766934555442E-3</v>
      </c>
      <c r="Q22" s="55"/>
      <c r="R22" s="55">
        <v>22</v>
      </c>
      <c r="S22" s="55" t="s">
        <v>98</v>
      </c>
      <c r="T22" s="55">
        <v>1</v>
      </c>
      <c r="U22">
        <f t="shared" ca="1" si="0"/>
        <v>5.2342181409678161E-3</v>
      </c>
    </row>
    <row r="23" spans="1:21">
      <c r="A23" s="88">
        <v>-21099</v>
      </c>
      <c r="B23" s="88">
        <v>1.9314450000820216E-2</v>
      </c>
      <c r="C23" s="55"/>
      <c r="D23" s="89">
        <f t="shared" si="4"/>
        <v>-2.1099000000000001</v>
      </c>
      <c r="E23" s="89">
        <f t="shared" si="5"/>
        <v>1.9314450000820216E-2</v>
      </c>
      <c r="F23" s="81">
        <f t="shared" si="6"/>
        <v>4.4516780100000002</v>
      </c>
      <c r="G23" s="81">
        <f t="shared" si="7"/>
        <v>-9.3925954332990003</v>
      </c>
      <c r="H23" s="81">
        <f t="shared" si="8"/>
        <v>19.817437104717563</v>
      </c>
      <c r="I23" s="81">
        <f t="shared" si="9"/>
        <v>-4.0751558056730579E-2</v>
      </c>
      <c r="J23" s="81">
        <f t="shared" si="10"/>
        <v>8.5981712343895858E-2</v>
      </c>
      <c r="K23" s="81">
        <f t="shared" ca="1" si="11"/>
        <v>2.0643638833697363E-2</v>
      </c>
      <c r="L23" s="81">
        <f t="shared" ca="1" si="12"/>
        <v>1.766742953445314E-6</v>
      </c>
      <c r="M23" s="81">
        <f t="shared" ca="1" si="13"/>
        <v>62501.176214861342</v>
      </c>
      <c r="N23" s="81">
        <f t="shared" ca="1" si="14"/>
        <v>3280024.0257076188</v>
      </c>
      <c r="O23" s="81">
        <f t="shared" ca="1" si="15"/>
        <v>750606.45760325727</v>
      </c>
      <c r="P23" s="55">
        <f t="shared" ca="1" si="16"/>
        <v>-1.3291888328771477E-3</v>
      </c>
      <c r="Q23" s="55"/>
      <c r="R23" s="55">
        <v>23</v>
      </c>
      <c r="S23" s="55" t="s">
        <v>205</v>
      </c>
      <c r="T23" s="55">
        <v>1.2</v>
      </c>
      <c r="U23">
        <f t="shared" ca="1" si="0"/>
        <v>7.8898830781365965E-3</v>
      </c>
    </row>
    <row r="24" spans="1:21">
      <c r="A24" s="88">
        <v>-9476</v>
      </c>
      <c r="B24" s="88">
        <v>-4.1482000015093945E-3</v>
      </c>
      <c r="C24" s="55"/>
      <c r="D24" s="89">
        <f t="shared" si="4"/>
        <v>-0.9476</v>
      </c>
      <c r="E24" s="89">
        <f t="shared" si="5"/>
        <v>-4.1482000015093945E-3</v>
      </c>
      <c r="F24" s="81">
        <f t="shared" si="6"/>
        <v>0.89794576000000004</v>
      </c>
      <c r="G24" s="81">
        <f t="shared" si="7"/>
        <v>-0.85089340217600007</v>
      </c>
      <c r="H24" s="81">
        <f t="shared" si="8"/>
        <v>0.80630658790197762</v>
      </c>
      <c r="I24" s="81">
        <f t="shared" si="9"/>
        <v>3.9308343214303019E-3</v>
      </c>
      <c r="J24" s="81">
        <f t="shared" si="10"/>
        <v>-3.7248586029873542E-3</v>
      </c>
      <c r="K24" s="81">
        <f t="shared" ca="1" si="11"/>
        <v>2.4144487531152317E-3</v>
      </c>
      <c r="L24" s="81">
        <f t="shared" ca="1" si="12"/>
        <v>4.3068358676576153E-5</v>
      </c>
      <c r="M24" s="81">
        <f t="shared" ca="1" si="13"/>
        <v>4657571.5739425439</v>
      </c>
      <c r="N24" s="81">
        <f t="shared" ca="1" si="14"/>
        <v>1317107.43339986</v>
      </c>
      <c r="O24" s="81">
        <f t="shared" ca="1" si="15"/>
        <v>275225.16211008548</v>
      </c>
      <c r="P24" s="55">
        <f t="shared" ca="1" si="16"/>
        <v>-6.5626487546246257E-3</v>
      </c>
      <c r="Q24" s="55"/>
      <c r="R24" s="55">
        <v>24</v>
      </c>
      <c r="S24" s="55" t="s">
        <v>190</v>
      </c>
      <c r="T24" s="55">
        <v>1.4</v>
      </c>
      <c r="U24">
        <f t="shared" ca="1" si="0"/>
        <v>1.0986244874053122E-2</v>
      </c>
    </row>
    <row r="25" spans="1:21">
      <c r="A25" s="88">
        <v>-8732</v>
      </c>
      <c r="B25" s="88">
        <v>-1.9173999971826561E-3</v>
      </c>
      <c r="C25" s="55"/>
      <c r="D25" s="89">
        <f t="shared" si="4"/>
        <v>-0.87319999999999998</v>
      </c>
      <c r="E25" s="89">
        <f t="shared" si="5"/>
        <v>-1.9173999971826561E-3</v>
      </c>
      <c r="F25" s="81">
        <f t="shared" si="6"/>
        <v>0.76247823999999997</v>
      </c>
      <c r="G25" s="81">
        <f t="shared" si="7"/>
        <v>-0.66579599916799992</v>
      </c>
      <c r="H25" s="81">
        <f t="shared" si="8"/>
        <v>0.58137306647349751</v>
      </c>
      <c r="I25" s="81">
        <f t="shared" si="9"/>
        <v>1.6742736775398953E-3</v>
      </c>
      <c r="J25" s="81">
        <f t="shared" si="10"/>
        <v>-1.4619757752278365E-3</v>
      </c>
      <c r="K25" s="81">
        <f t="shared" ca="1" si="11"/>
        <v>1.7544389551647803E-3</v>
      </c>
      <c r="L25" s="81">
        <f t="shared" ca="1" si="12"/>
        <v>1.3482401291975919E-5</v>
      </c>
      <c r="M25" s="81">
        <f t="shared" ca="1" si="13"/>
        <v>5105566.0499043046</v>
      </c>
      <c r="N25" s="81">
        <f t="shared" ca="1" si="14"/>
        <v>1129042.644095137</v>
      </c>
      <c r="O25" s="81">
        <f t="shared" ca="1" si="15"/>
        <v>317761.46299629309</v>
      </c>
      <c r="P25" s="55">
        <f t="shared" ca="1" si="16"/>
        <v>-3.6718389523474363E-3</v>
      </c>
      <c r="Q25" s="55"/>
      <c r="R25" s="55">
        <v>25</v>
      </c>
      <c r="S25" s="55" t="s">
        <v>191</v>
      </c>
      <c r="T25" s="55">
        <v>1.6</v>
      </c>
      <c r="U25">
        <f t="shared" ca="1" si="0"/>
        <v>1.4523303528717401E-2</v>
      </c>
    </row>
    <row r="26" spans="1:21">
      <c r="A26" s="88">
        <v>-8116</v>
      </c>
      <c r="B26" s="88">
        <v>2.7037999971071258E-3</v>
      </c>
      <c r="C26" s="55"/>
      <c r="D26" s="89">
        <f t="shared" si="4"/>
        <v>-0.81159999999999999</v>
      </c>
      <c r="E26" s="89">
        <f t="shared" si="5"/>
        <v>2.7037999971071258E-3</v>
      </c>
      <c r="F26" s="81">
        <f t="shared" si="6"/>
        <v>0.65869455999999993</v>
      </c>
      <c r="G26" s="81">
        <f t="shared" si="7"/>
        <v>-0.53459650489599997</v>
      </c>
      <c r="H26" s="81">
        <f t="shared" si="8"/>
        <v>0.43387852337359351</v>
      </c>
      <c r="I26" s="81">
        <f t="shared" si="9"/>
        <v>-2.1944040776521435E-3</v>
      </c>
      <c r="J26" s="81">
        <f t="shared" si="10"/>
        <v>1.7809783494224796E-3</v>
      </c>
      <c r="K26" s="81">
        <f t="shared" ca="1" si="11"/>
        <v>1.2541290050280627E-3</v>
      </c>
      <c r="L26" s="81">
        <f t="shared" ca="1" si="12"/>
        <v>2.1015459852754949E-6</v>
      </c>
      <c r="M26" s="81">
        <f t="shared" ca="1" si="13"/>
        <v>5469567.0638767993</v>
      </c>
      <c r="N26" s="81">
        <f t="shared" ca="1" si="14"/>
        <v>976605.53659555025</v>
      </c>
      <c r="O26" s="81">
        <f t="shared" ca="1" si="15"/>
        <v>349890.05760861951</v>
      </c>
      <c r="P26" s="55">
        <f t="shared" ca="1" si="16"/>
        <v>1.4496709920790631E-3</v>
      </c>
      <c r="Q26" s="55"/>
      <c r="R26" s="55"/>
      <c r="S26" s="55"/>
      <c r="T26" s="55">
        <v>2</v>
      </c>
      <c r="U26">
        <f t="shared" ca="1" si="0"/>
        <v>2.291951141428919E-2</v>
      </c>
    </row>
    <row r="27" spans="1:21">
      <c r="A27" s="88">
        <v>-7523</v>
      </c>
      <c r="B27" s="88">
        <v>5.2076499996474013E-3</v>
      </c>
      <c r="C27" s="55"/>
      <c r="D27" s="89">
        <f t="shared" si="4"/>
        <v>-0.75229999999999997</v>
      </c>
      <c r="E27" s="89">
        <f t="shared" si="5"/>
        <v>5.2076499996474013E-3</v>
      </c>
      <c r="F27" s="81">
        <f t="shared" si="6"/>
        <v>0.56595529</v>
      </c>
      <c r="G27" s="81">
        <f t="shared" si="7"/>
        <v>-0.42576816466699996</v>
      </c>
      <c r="H27" s="81">
        <f t="shared" si="8"/>
        <v>0.32030539027898408</v>
      </c>
      <c r="I27" s="81">
        <f t="shared" si="9"/>
        <v>-3.9177150947347396E-3</v>
      </c>
      <c r="J27" s="81">
        <f t="shared" si="10"/>
        <v>2.9472970657689443E-3</v>
      </c>
      <c r="K27" s="81">
        <f t="shared" ca="1" si="11"/>
        <v>8.1199344435122769E-4</v>
      </c>
      <c r="L27" s="81">
        <f t="shared" ca="1" si="12"/>
        <v>1.9321796552118217E-5</v>
      </c>
      <c r="M27" s="81">
        <f t="shared" ca="1" si="13"/>
        <v>5811986.2504533622</v>
      </c>
      <c r="N27" s="81">
        <f t="shared" ca="1" si="14"/>
        <v>834221.32535434351</v>
      </c>
      <c r="O27" s="81">
        <f t="shared" ca="1" si="15"/>
        <v>377482.33746188134</v>
      </c>
      <c r="P27" s="55">
        <f t="shared" ca="1" si="16"/>
        <v>4.3956565552961731E-3</v>
      </c>
      <c r="Q27" s="55"/>
      <c r="R27" s="55"/>
      <c r="S27" s="55"/>
      <c r="T27" s="55">
        <v>2.2000000000000002</v>
      </c>
      <c r="U27">
        <f t="shared" ca="1" si="0"/>
        <v>2.7778660645196712E-2</v>
      </c>
    </row>
    <row r="28" spans="1:21">
      <c r="A28" s="88">
        <v>-7209</v>
      </c>
      <c r="B28" s="88">
        <v>4.374949996417854E-3</v>
      </c>
      <c r="C28" s="55"/>
      <c r="D28" s="89">
        <f t="shared" si="4"/>
        <v>-0.72089999999999999</v>
      </c>
      <c r="E28" s="89">
        <f t="shared" si="5"/>
        <v>4.374949996417854E-3</v>
      </c>
      <c r="F28" s="81">
        <f t="shared" si="6"/>
        <v>0.51969681000000001</v>
      </c>
      <c r="G28" s="81">
        <f t="shared" si="7"/>
        <v>-0.374649430329</v>
      </c>
      <c r="H28" s="81">
        <f t="shared" si="8"/>
        <v>0.2700847743241761</v>
      </c>
      <c r="I28" s="81">
        <f t="shared" si="9"/>
        <v>-3.1539014524176309E-3</v>
      </c>
      <c r="J28" s="81">
        <f t="shared" si="10"/>
        <v>2.2736475570478702E-3</v>
      </c>
      <c r="K28" s="81">
        <f t="shared" ca="1" si="11"/>
        <v>5.9356651662747714E-4</v>
      </c>
      <c r="L28" s="81">
        <f t="shared" ca="1" si="12"/>
        <v>1.429886102123158E-5</v>
      </c>
      <c r="M28" s="81">
        <f t="shared" ca="1" si="13"/>
        <v>5989517.8198656561</v>
      </c>
      <c r="N28" s="81">
        <f t="shared" ca="1" si="14"/>
        <v>761064.39216399693</v>
      </c>
      <c r="O28" s="81">
        <f t="shared" ca="1" si="15"/>
        <v>390581.67923690326</v>
      </c>
      <c r="P28" s="55">
        <f t="shared" ca="1" si="16"/>
        <v>3.7813834797903768E-3</v>
      </c>
      <c r="Q28" s="55"/>
      <c r="R28" s="55"/>
      <c r="S28" s="55"/>
      <c r="T28" s="55">
        <v>2.4</v>
      </c>
      <c r="U28">
        <f t="shared" ca="1" si="0"/>
        <v>3.3078506734851972E-2</v>
      </c>
    </row>
    <row r="29" spans="1:21">
      <c r="A29" s="88">
        <v>-7077</v>
      </c>
      <c r="B29" s="88">
        <v>-3.7776500030304305E-3</v>
      </c>
      <c r="C29" s="55"/>
      <c r="D29" s="89">
        <f t="shared" si="4"/>
        <v>-0.7077</v>
      </c>
      <c r="E29" s="89">
        <f t="shared" si="5"/>
        <v>-3.7776500030304305E-3</v>
      </c>
      <c r="F29" s="81">
        <f t="shared" si="6"/>
        <v>0.50083929000000005</v>
      </c>
      <c r="G29" s="81">
        <f t="shared" si="7"/>
        <v>-0.354443965533</v>
      </c>
      <c r="H29" s="81">
        <f t="shared" si="8"/>
        <v>0.25083999440770416</v>
      </c>
      <c r="I29" s="81">
        <f t="shared" si="9"/>
        <v>2.6734429071446357E-3</v>
      </c>
      <c r="J29" s="81">
        <f t="shared" si="10"/>
        <v>-1.8919955453862588E-3</v>
      </c>
      <c r="K29" s="81">
        <f t="shared" ca="1" si="11"/>
        <v>5.0498681990802452E-4</v>
      </c>
      <c r="L29" s="81">
        <f t="shared" ca="1" si="12"/>
        <v>1.8340978157188379E-5</v>
      </c>
      <c r="M29" s="81">
        <f t="shared" ca="1" si="13"/>
        <v>6063284.3614023533</v>
      </c>
      <c r="N29" s="81">
        <f t="shared" ca="1" si="14"/>
        <v>730846.28836978623</v>
      </c>
      <c r="O29" s="81">
        <f t="shared" ca="1" si="15"/>
        <v>395752.85929364752</v>
      </c>
      <c r="P29" s="55">
        <f t="shared" ca="1" si="16"/>
        <v>-4.2826368229384546E-3</v>
      </c>
      <c r="Q29" s="55"/>
      <c r="R29" s="55"/>
      <c r="S29" s="55"/>
      <c r="T29" s="55">
        <v>2.6</v>
      </c>
      <c r="U29">
        <f t="shared" ca="1" si="0"/>
        <v>3.8819049683254989E-2</v>
      </c>
    </row>
    <row r="30" spans="1:21">
      <c r="A30" s="88">
        <v>-7005</v>
      </c>
      <c r="B30" s="88">
        <v>5.502749998413492E-3</v>
      </c>
      <c r="C30" s="55"/>
      <c r="D30" s="89">
        <f t="shared" si="4"/>
        <v>-0.70050000000000001</v>
      </c>
      <c r="E30" s="89">
        <f t="shared" si="5"/>
        <v>5.502749998413492E-3</v>
      </c>
      <c r="F30" s="81">
        <f t="shared" si="6"/>
        <v>0.49070025</v>
      </c>
      <c r="G30" s="81">
        <f t="shared" si="7"/>
        <v>-0.343735525125</v>
      </c>
      <c r="H30" s="81">
        <f t="shared" si="8"/>
        <v>0.24078673535006251</v>
      </c>
      <c r="I30" s="81">
        <f t="shared" si="9"/>
        <v>-3.8546763738886514E-3</v>
      </c>
      <c r="J30" s="81">
        <f t="shared" si="10"/>
        <v>2.7002007999090004E-3</v>
      </c>
      <c r="K30" s="81">
        <f t="shared" ca="1" si="11"/>
        <v>4.574797411300742E-4</v>
      </c>
      <c r="L30" s="81">
        <f t="shared" ca="1" si="12"/>
        <v>2.5454751969028685E-5</v>
      </c>
      <c r="M30" s="81">
        <f t="shared" ca="1" si="13"/>
        <v>6103294.9683098737</v>
      </c>
      <c r="N30" s="81">
        <f t="shared" ca="1" si="14"/>
        <v>714506.65749553184</v>
      </c>
      <c r="O30" s="81">
        <f t="shared" ca="1" si="15"/>
        <v>398487.15143739223</v>
      </c>
      <c r="P30" s="55">
        <f t="shared" ca="1" si="16"/>
        <v>5.0452702572834178E-3</v>
      </c>
      <c r="Q30" s="55"/>
      <c r="R30" s="55"/>
      <c r="S30" s="55"/>
      <c r="T30" s="55">
        <v>2.80000000000001</v>
      </c>
      <c r="U30">
        <f t="shared" ca="1" si="0"/>
        <v>4.5000289490406062E-2</v>
      </c>
    </row>
    <row r="31" spans="1:21">
      <c r="A31" s="88">
        <v>-6397</v>
      </c>
      <c r="B31" s="88">
        <v>1.6483500003232621E-3</v>
      </c>
      <c r="C31" s="55"/>
      <c r="D31" s="89">
        <f t="shared" si="4"/>
        <v>-0.63970000000000005</v>
      </c>
      <c r="E31" s="89">
        <f t="shared" si="5"/>
        <v>1.6483500003232621E-3</v>
      </c>
      <c r="F31" s="81">
        <f t="shared" si="6"/>
        <v>0.40921609000000003</v>
      </c>
      <c r="G31" s="81">
        <f t="shared" si="7"/>
        <v>-0.26177553277300003</v>
      </c>
      <c r="H31" s="81">
        <f t="shared" si="8"/>
        <v>0.16745780831488813</v>
      </c>
      <c r="I31" s="81">
        <f t="shared" si="9"/>
        <v>-1.0544494952067908E-3</v>
      </c>
      <c r="J31" s="81">
        <f t="shared" si="10"/>
        <v>6.7453134208378407E-4</v>
      </c>
      <c r="K31" s="81">
        <f t="shared" ca="1" si="11"/>
        <v>7.9084067331913581E-5</v>
      </c>
      <c r="L31" s="81">
        <f t="shared" ca="1" si="12"/>
        <v>2.4625955684472075E-6</v>
      </c>
      <c r="M31" s="81">
        <f t="shared" ca="1" si="13"/>
        <v>6434381.3091822872</v>
      </c>
      <c r="N31" s="81">
        <f t="shared" ca="1" si="14"/>
        <v>580970.50985438237</v>
      </c>
      <c r="O31" s="81">
        <f t="shared" ca="1" si="15"/>
        <v>419040.96463810548</v>
      </c>
      <c r="P31" s="55">
        <f t="shared" ca="1" si="16"/>
        <v>1.5692659329913485E-3</v>
      </c>
      <c r="Q31" s="55"/>
      <c r="R31" s="55"/>
      <c r="S31" s="55"/>
      <c r="T31" s="55">
        <v>3.0000000000000102</v>
      </c>
      <c r="U31">
        <f t="shared" ca="1" si="0"/>
        <v>5.1622226156304594E-2</v>
      </c>
    </row>
    <row r="32" spans="1:21">
      <c r="A32" s="88">
        <v>-5728</v>
      </c>
      <c r="B32" s="88">
        <v>1.6704000008758157E-3</v>
      </c>
      <c r="C32" s="55"/>
      <c r="D32" s="89">
        <f t="shared" si="4"/>
        <v>-0.57279999999999998</v>
      </c>
      <c r="E32" s="89">
        <f t="shared" si="5"/>
        <v>1.6704000008758157E-3</v>
      </c>
      <c r="F32" s="81">
        <f t="shared" si="6"/>
        <v>0.32809983999999998</v>
      </c>
      <c r="G32" s="81">
        <f t="shared" si="7"/>
        <v>-0.18793558835199997</v>
      </c>
      <c r="H32" s="81">
        <f t="shared" si="8"/>
        <v>0.10764950500802559</v>
      </c>
      <c r="I32" s="81">
        <f t="shared" si="9"/>
        <v>-9.5680512050166726E-4</v>
      </c>
      <c r="J32" s="81">
        <f t="shared" si="10"/>
        <v>5.4805797302335494E-4</v>
      </c>
      <c r="K32" s="81">
        <f t="shared" ca="1" si="11"/>
        <v>-2.9021401417125988E-4</v>
      </c>
      <c r="L32" s="81">
        <f t="shared" ca="1" si="12"/>
        <v>3.8440073159990156E-6</v>
      </c>
      <c r="M32" s="81">
        <f t="shared" ca="1" si="13"/>
        <v>6783259.0284716198</v>
      </c>
      <c r="N32" s="81">
        <f t="shared" ca="1" si="14"/>
        <v>444691.11642532173</v>
      </c>
      <c r="O32" s="81">
        <f t="shared" ca="1" si="15"/>
        <v>436106.54744152789</v>
      </c>
      <c r="P32" s="55">
        <f t="shared" ca="1" si="16"/>
        <v>1.9606140150470758E-3</v>
      </c>
      <c r="Q32" s="55"/>
      <c r="R32" s="55"/>
      <c r="S32" s="55"/>
      <c r="T32" s="55">
        <v>3.2000000000000099</v>
      </c>
      <c r="U32">
        <f t="shared" ca="1" si="0"/>
        <v>5.8684859680950871E-2</v>
      </c>
    </row>
    <row r="33" spans="1:21">
      <c r="A33" s="88">
        <v>-4753</v>
      </c>
      <c r="B33" s="88">
        <v>-6.158499963930808E-4</v>
      </c>
      <c r="C33" s="55"/>
      <c r="D33" s="89">
        <f t="shared" si="4"/>
        <v>-0.4753</v>
      </c>
      <c r="E33" s="89">
        <f t="shared" si="5"/>
        <v>-6.158499963930808E-4</v>
      </c>
      <c r="F33" s="81">
        <f t="shared" si="6"/>
        <v>0.22591009000000001</v>
      </c>
      <c r="G33" s="81">
        <f t="shared" si="7"/>
        <v>-0.107375065777</v>
      </c>
      <c r="H33" s="81">
        <f t="shared" si="8"/>
        <v>5.1035368763808105E-2</v>
      </c>
      <c r="I33" s="81">
        <f t="shared" si="9"/>
        <v>2.9271350328563132E-4</v>
      </c>
      <c r="J33" s="81">
        <f t="shared" si="10"/>
        <v>-1.3912672811166056E-4</v>
      </c>
      <c r="K33" s="81">
        <f t="shared" ca="1" si="11"/>
        <v>-7.4012958258409724E-4</v>
      </c>
      <c r="L33" s="81">
        <f t="shared" ca="1" si="12"/>
        <v>1.5445415543810287E-8</v>
      </c>
      <c r="M33" s="81">
        <f t="shared" ca="1" si="13"/>
        <v>7258615.8946923725</v>
      </c>
      <c r="N33" s="81">
        <f t="shared" ca="1" si="14"/>
        <v>270863.22348211921</v>
      </c>
      <c r="O33" s="81">
        <f t="shared" ca="1" si="15"/>
        <v>449838.5228388235</v>
      </c>
      <c r="P33" s="55">
        <f t="shared" ca="1" si="16"/>
        <v>1.2427958619101644E-4</v>
      </c>
      <c r="Q33" s="55"/>
      <c r="R33" s="55"/>
      <c r="S33" s="55"/>
      <c r="T33" s="55">
        <v>3.4000000000000101</v>
      </c>
      <c r="U33">
        <f t="shared" ca="1" si="0"/>
        <v>6.6188190064344885E-2</v>
      </c>
    </row>
    <row r="34" spans="1:21">
      <c r="A34" s="88">
        <v>-3901</v>
      </c>
      <c r="B34" s="88">
        <v>1.0355499980505556E-3</v>
      </c>
      <c r="C34" s="55"/>
      <c r="D34" s="89">
        <f t="shared" si="4"/>
        <v>-0.3901</v>
      </c>
      <c r="E34" s="89">
        <f t="shared" si="5"/>
        <v>1.0355499980505556E-3</v>
      </c>
      <c r="F34" s="81">
        <f t="shared" si="6"/>
        <v>0.15217801</v>
      </c>
      <c r="G34" s="81">
        <f t="shared" si="7"/>
        <v>-5.9364641701000004E-2</v>
      </c>
      <c r="H34" s="81">
        <f t="shared" si="8"/>
        <v>2.31581467275601E-2</v>
      </c>
      <c r="I34" s="81">
        <f t="shared" si="9"/>
        <v>-4.0396805423952172E-4</v>
      </c>
      <c r="J34" s="81">
        <f t="shared" si="10"/>
        <v>1.5758793795883741E-4</v>
      </c>
      <c r="K34" s="81">
        <f t="shared" ca="1" si="11"/>
        <v>-1.0475377599578894E-3</v>
      </c>
      <c r="L34" s="81">
        <f t="shared" ca="1" si="12"/>
        <v>4.3392546075646503E-6</v>
      </c>
      <c r="M34" s="81">
        <f t="shared" ca="1" si="13"/>
        <v>7637788.5515299877</v>
      </c>
      <c r="N34" s="81">
        <f t="shared" ca="1" si="14"/>
        <v>148454.45236223142</v>
      </c>
      <c r="O34" s="81">
        <f t="shared" ca="1" si="15"/>
        <v>450595.06998018938</v>
      </c>
      <c r="P34" s="55">
        <f t="shared" ca="1" si="16"/>
        <v>2.083087758008445E-3</v>
      </c>
      <c r="Q34" s="55"/>
      <c r="R34" s="55"/>
      <c r="S34" s="55"/>
      <c r="T34" s="55">
        <v>3.6000000000000099</v>
      </c>
      <c r="U34">
        <f t="shared" ca="1" si="0"/>
        <v>7.4132217306486656E-2</v>
      </c>
    </row>
    <row r="35" spans="1:21">
      <c r="A35" s="88">
        <v>-3285</v>
      </c>
      <c r="B35" s="88">
        <v>-1.234324999677483E-2</v>
      </c>
      <c r="C35" s="55"/>
      <c r="D35" s="89">
        <f t="shared" si="4"/>
        <v>-0.32850000000000001</v>
      </c>
      <c r="E35" s="89">
        <f t="shared" si="5"/>
        <v>-1.234324999677483E-2</v>
      </c>
      <c r="F35" s="81">
        <f t="shared" si="6"/>
        <v>0.10791225000000002</v>
      </c>
      <c r="G35" s="81">
        <f t="shared" si="7"/>
        <v>-3.5449174125000003E-2</v>
      </c>
      <c r="H35" s="81">
        <f t="shared" si="8"/>
        <v>1.1645053700062503E-2</v>
      </c>
      <c r="I35" s="81">
        <f t="shared" si="9"/>
        <v>4.054757623940532E-3</v>
      </c>
      <c r="J35" s="81">
        <f t="shared" si="10"/>
        <v>-1.3319878794644648E-3</v>
      </c>
      <c r="K35" s="81">
        <f t="shared" ca="1" si="11"/>
        <v>-1.2199807053046106E-3</v>
      </c>
      <c r="L35" s="81">
        <f t="shared" ca="1" si="12"/>
        <v>1.237271197305644E-4</v>
      </c>
      <c r="M35" s="81">
        <f t="shared" ca="1" si="13"/>
        <v>7888801.8119390765</v>
      </c>
      <c r="N35" s="81">
        <f t="shared" ca="1" si="14"/>
        <v>80313.737390279683</v>
      </c>
      <c r="O35" s="81">
        <f t="shared" ca="1" si="15"/>
        <v>444571.28764179483</v>
      </c>
      <c r="P35" s="55">
        <f t="shared" ca="1" si="16"/>
        <v>-1.1123269291470219E-2</v>
      </c>
      <c r="Q35" s="55"/>
      <c r="R35" s="55"/>
      <c r="S35" s="55"/>
      <c r="T35" s="55">
        <v>3.80000000000001</v>
      </c>
      <c r="U35">
        <f t="shared" ca="1" si="0"/>
        <v>8.2516941407376185E-2</v>
      </c>
    </row>
    <row r="36" spans="1:21">
      <c r="A36" s="88">
        <v>-8.5</v>
      </c>
      <c r="B36" s="88">
        <v>1.6967500414466485E-4</v>
      </c>
      <c r="C36" s="55"/>
      <c r="D36" s="89">
        <f t="shared" si="4"/>
        <v>-8.4999999999999995E-4</v>
      </c>
      <c r="E36" s="89">
        <f t="shared" si="5"/>
        <v>1.6967500414466485E-4</v>
      </c>
      <c r="F36" s="81">
        <f t="shared" si="6"/>
        <v>7.2249999999999996E-7</v>
      </c>
      <c r="G36" s="81">
        <f t="shared" si="7"/>
        <v>-6.1412499999999999E-10</v>
      </c>
      <c r="H36" s="81">
        <f t="shared" si="8"/>
        <v>5.2200624999999997E-13</v>
      </c>
      <c r="I36" s="81">
        <f t="shared" si="9"/>
        <v>-1.4422375352296512E-7</v>
      </c>
      <c r="J36" s="81">
        <f t="shared" si="10"/>
        <v>1.2259019049452035E-10</v>
      </c>
      <c r="K36" s="81">
        <f t="shared" ca="1" si="11"/>
        <v>-1.434634970526106E-3</v>
      </c>
      <c r="L36" s="81">
        <f t="shared" ca="1" si="12"/>
        <v>2.5738104948281297E-6</v>
      </c>
      <c r="M36" s="81">
        <f t="shared" ca="1" si="13"/>
        <v>8851811.2619164959</v>
      </c>
      <c r="N36" s="81">
        <f t="shared" ca="1" si="14"/>
        <v>100929.28428544269</v>
      </c>
      <c r="O36" s="81">
        <f t="shared" ca="1" si="15"/>
        <v>328985.32423525356</v>
      </c>
      <c r="P36" s="55">
        <f t="shared" ca="1" si="16"/>
        <v>1.6043099746707709E-3</v>
      </c>
      <c r="Q36" s="55"/>
      <c r="R36" s="55"/>
      <c r="S36" s="55"/>
      <c r="T36" s="55">
        <v>4.0000000000000098</v>
      </c>
      <c r="U36">
        <f t="shared" ca="1" si="0"/>
        <v>9.1342362367013444E-2</v>
      </c>
    </row>
    <row r="37" spans="1:21">
      <c r="A37" s="88">
        <v>0</v>
      </c>
      <c r="B37" s="88">
        <v>0</v>
      </c>
      <c r="C37" s="55"/>
      <c r="D37" s="89">
        <f t="shared" si="4"/>
        <v>0</v>
      </c>
      <c r="E37" s="89">
        <f t="shared" si="5"/>
        <v>0</v>
      </c>
      <c r="F37" s="81">
        <f t="shared" si="6"/>
        <v>0</v>
      </c>
      <c r="G37" s="81">
        <f t="shared" si="7"/>
        <v>0</v>
      </c>
      <c r="H37" s="81">
        <f t="shared" si="8"/>
        <v>0</v>
      </c>
      <c r="I37" s="81">
        <f t="shared" si="9"/>
        <v>0</v>
      </c>
      <c r="J37" s="81">
        <f t="shared" si="10"/>
        <v>0</v>
      </c>
      <c r="K37" s="81">
        <f t="shared" ca="1" si="11"/>
        <v>-1.4336536636598727E-3</v>
      </c>
      <c r="L37" s="81">
        <f t="shared" ca="1" si="12"/>
        <v>2.0553628273253756E-6</v>
      </c>
      <c r="M37" s="81">
        <f t="shared" ca="1" si="13"/>
        <v>8853429.1848086789</v>
      </c>
      <c r="N37" s="81">
        <f t="shared" ca="1" si="14"/>
        <v>102005.12309833046</v>
      </c>
      <c r="O37" s="81">
        <f t="shared" ca="1" si="15"/>
        <v>328534.24640544847</v>
      </c>
      <c r="P37" s="55">
        <f t="shared" ca="1" si="16"/>
        <v>1.4336536636598727E-3</v>
      </c>
      <c r="Q37" s="55"/>
      <c r="R37" s="55"/>
      <c r="S37" s="55"/>
      <c r="T37" s="55"/>
    </row>
    <row r="38" spans="1:21">
      <c r="A38" s="88">
        <v>2</v>
      </c>
      <c r="B38" s="88">
        <v>5.1890000031562522E-4</v>
      </c>
      <c r="C38" s="55"/>
      <c r="D38" s="89">
        <f t="shared" si="4"/>
        <v>2.0000000000000001E-4</v>
      </c>
      <c r="E38" s="89">
        <f t="shared" si="5"/>
        <v>5.1890000031562522E-4</v>
      </c>
      <c r="F38" s="81">
        <f t="shared" si="6"/>
        <v>4.0000000000000001E-8</v>
      </c>
      <c r="G38" s="81">
        <f t="shared" si="7"/>
        <v>7.9999999999999998E-12</v>
      </c>
      <c r="H38" s="81">
        <f t="shared" si="8"/>
        <v>1.6000000000000002E-15</v>
      </c>
      <c r="I38" s="81">
        <f t="shared" si="9"/>
        <v>1.0378000006312504E-7</v>
      </c>
      <c r="J38" s="81">
        <f t="shared" si="10"/>
        <v>2.0756000012625011E-11</v>
      </c>
      <c r="K38" s="81">
        <f t="shared" ca="1" si="11"/>
        <v>-1.4334216110973871E-3</v>
      </c>
      <c r="L38" s="81">
        <f t="shared" ca="1" si="12"/>
        <v>3.8115596743903015E-6</v>
      </c>
      <c r="M38" s="81">
        <f t="shared" ca="1" si="13"/>
        <v>8853809.1777184159</v>
      </c>
      <c r="N38" s="81">
        <f t="shared" ca="1" si="14"/>
        <v>102259.15274072129</v>
      </c>
      <c r="O38" s="81">
        <f t="shared" ca="1" si="15"/>
        <v>328428.02473809075</v>
      </c>
      <c r="P38" s="55">
        <f t="shared" ca="1" si="16"/>
        <v>1.9523216114130124E-3</v>
      </c>
      <c r="Q38" s="55"/>
      <c r="R38" s="55"/>
      <c r="S38" s="55"/>
      <c r="T38" s="55"/>
    </row>
    <row r="39" spans="1:21">
      <c r="A39" s="88">
        <v>10797</v>
      </c>
      <c r="B39" s="88">
        <v>7.0316500059561804E-3</v>
      </c>
      <c r="C39" s="55"/>
      <c r="D39" s="89">
        <f t="shared" si="4"/>
        <v>1.0797000000000001</v>
      </c>
      <c r="E39" s="89">
        <f t="shared" si="5"/>
        <v>7.0316500059561804E-3</v>
      </c>
      <c r="F39" s="81">
        <f t="shared" si="6"/>
        <v>1.1657520900000002</v>
      </c>
      <c r="G39" s="81">
        <f t="shared" si="7"/>
        <v>1.2586625315730005</v>
      </c>
      <c r="H39" s="81">
        <f t="shared" si="8"/>
        <v>1.3589779353393687</v>
      </c>
      <c r="I39" s="81">
        <f t="shared" si="9"/>
        <v>7.592072511430889E-3</v>
      </c>
      <c r="J39" s="81">
        <f t="shared" si="10"/>
        <v>8.1971606905919311E-3</v>
      </c>
      <c r="K39" s="81">
        <f t="shared" ca="1" si="11"/>
        <v>6.2396835956926248E-3</v>
      </c>
      <c r="L39" s="81">
        <f t="shared" ca="1" si="12"/>
        <v>6.2721079498574252E-7</v>
      </c>
      <c r="M39" s="81">
        <f t="shared" ca="1" si="13"/>
        <v>7033760.343852926</v>
      </c>
      <c r="N39" s="81">
        <f t="shared" ca="1" si="14"/>
        <v>9029311.380921036</v>
      </c>
      <c r="O39" s="81">
        <f t="shared" ca="1" si="15"/>
        <v>313470.48866191215</v>
      </c>
      <c r="P39" s="55">
        <f t="shared" ca="1" si="16"/>
        <v>7.9196641026355562E-4</v>
      </c>
      <c r="Q39" s="55"/>
      <c r="R39" s="55"/>
      <c r="S39" s="55"/>
      <c r="T39" s="55"/>
    </row>
    <row r="40" spans="1:21">
      <c r="A40" s="88">
        <v>17635.5</v>
      </c>
      <c r="B40" s="88">
        <v>1.650547499593813E-2</v>
      </c>
      <c r="C40" s="55"/>
      <c r="D40" s="89">
        <f t="shared" si="4"/>
        <v>1.76355</v>
      </c>
      <c r="E40" s="89">
        <f t="shared" si="5"/>
        <v>1.650547499593813E-2</v>
      </c>
      <c r="F40" s="81">
        <f t="shared" si="6"/>
        <v>3.1101086025</v>
      </c>
      <c r="G40" s="81">
        <f t="shared" si="7"/>
        <v>5.484832025938875</v>
      </c>
      <c r="H40" s="81">
        <f t="shared" si="8"/>
        <v>9.6727755193445031</v>
      </c>
      <c r="I40" s="81">
        <f t="shared" si="9"/>
        <v>2.9108230429086689E-2</v>
      </c>
      <c r="J40" s="81">
        <f t="shared" si="10"/>
        <v>5.1333819773215827E-2</v>
      </c>
      <c r="K40" s="81">
        <f t="shared" ca="1" si="11"/>
        <v>1.7743273485410122E-2</v>
      </c>
      <c r="L40" s="81">
        <f t="shared" ca="1" si="12"/>
        <v>1.5321451005391462E-6</v>
      </c>
      <c r="M40" s="81">
        <f t="shared" ca="1" si="13"/>
        <v>3083778.1385622327</v>
      </c>
      <c r="N40" s="81">
        <f t="shared" ca="1" si="14"/>
        <v>27714465.875216108</v>
      </c>
      <c r="O40" s="81">
        <f t="shared" ca="1" si="15"/>
        <v>3733788.4843822257</v>
      </c>
      <c r="P40" s="55">
        <f t="shared" ca="1" si="16"/>
        <v>-1.2377984894719925E-3</v>
      </c>
      <c r="Q40" s="55"/>
      <c r="R40" s="55"/>
      <c r="S40" s="55"/>
      <c r="T40" s="55"/>
    </row>
    <row r="41" spans="1:21">
      <c r="A41" s="88">
        <v>17642</v>
      </c>
      <c r="B41" s="88">
        <v>1.8016900001384784E-2</v>
      </c>
      <c r="C41" s="55"/>
      <c r="D41" s="89">
        <f t="shared" si="4"/>
        <v>1.7642</v>
      </c>
      <c r="E41" s="89">
        <f t="shared" si="5"/>
        <v>1.8016900001384784E-2</v>
      </c>
      <c r="F41" s="81">
        <f t="shared" si="6"/>
        <v>3.1124016399999999</v>
      </c>
      <c r="G41" s="81">
        <f t="shared" si="7"/>
        <v>5.490898973288</v>
      </c>
      <c r="H41" s="81">
        <f t="shared" si="8"/>
        <v>9.6870439686746881</v>
      </c>
      <c r="I41" s="81">
        <f t="shared" si="9"/>
        <v>3.1785414982443035E-2</v>
      </c>
      <c r="J41" s="81">
        <f t="shared" si="10"/>
        <v>5.6075829112026E-2</v>
      </c>
      <c r="K41" s="81">
        <f t="shared" ca="1" si="11"/>
        <v>1.7756658620396312E-2</v>
      </c>
      <c r="L41" s="81">
        <f t="shared" ca="1" si="12"/>
        <v>6.7725576378786653E-8</v>
      </c>
      <c r="M41" s="81">
        <f t="shared" ca="1" si="13"/>
        <v>3079892.401244564</v>
      </c>
      <c r="N41" s="81">
        <f t="shared" ca="1" si="14"/>
        <v>27739254.641532581</v>
      </c>
      <c r="O41" s="81">
        <f t="shared" ca="1" si="15"/>
        <v>3739765.720074438</v>
      </c>
      <c r="P41" s="55">
        <f t="shared" ca="1" si="16"/>
        <v>2.6024138098847127E-4</v>
      </c>
      <c r="Q41" s="55"/>
      <c r="R41" s="55"/>
      <c r="S41" s="55"/>
      <c r="T41" s="55"/>
    </row>
    <row r="42" spans="1:21">
      <c r="A42" s="88"/>
      <c r="B42" s="88"/>
      <c r="C42" s="55"/>
      <c r="D42" s="89">
        <f t="shared" si="4"/>
        <v>0</v>
      </c>
      <c r="E42" s="89">
        <f t="shared" si="5"/>
        <v>0</v>
      </c>
      <c r="F42" s="81">
        <f t="shared" si="6"/>
        <v>0</v>
      </c>
      <c r="G42" s="81">
        <f t="shared" si="7"/>
        <v>0</v>
      </c>
      <c r="H42" s="81">
        <f t="shared" si="8"/>
        <v>0</v>
      </c>
      <c r="I42" s="81">
        <f t="shared" si="9"/>
        <v>0</v>
      </c>
      <c r="J42" s="81">
        <f t="shared" si="10"/>
        <v>0</v>
      </c>
      <c r="K42" s="81">
        <f t="shared" ca="1" si="11"/>
        <v>-1.4336536636598727E-3</v>
      </c>
      <c r="L42" s="81">
        <f t="shared" ca="1" si="12"/>
        <v>2.0553628273253756E-6</v>
      </c>
      <c r="M42" s="81">
        <f t="shared" ca="1" si="13"/>
        <v>8853429.1848086789</v>
      </c>
      <c r="N42" s="81">
        <f t="shared" ca="1" si="14"/>
        <v>102005.12309833046</v>
      </c>
      <c r="O42" s="81">
        <f t="shared" ca="1" si="15"/>
        <v>328534.24640544847</v>
      </c>
      <c r="P42" s="55">
        <f t="shared" ca="1" si="16"/>
        <v>1.4336536636598727E-3</v>
      </c>
      <c r="Q42" s="55"/>
      <c r="R42" s="55"/>
      <c r="S42" s="55"/>
      <c r="T42" s="55"/>
    </row>
    <row r="43" spans="1:21">
      <c r="A43" s="88"/>
      <c r="B43" s="88"/>
      <c r="C43" s="55"/>
      <c r="D43" s="89">
        <f t="shared" si="4"/>
        <v>0</v>
      </c>
      <c r="E43" s="89">
        <f t="shared" si="5"/>
        <v>0</v>
      </c>
      <c r="F43" s="81">
        <f t="shared" si="6"/>
        <v>0</v>
      </c>
      <c r="G43" s="81">
        <f t="shared" si="7"/>
        <v>0</v>
      </c>
      <c r="H43" s="81">
        <f t="shared" si="8"/>
        <v>0</v>
      </c>
      <c r="I43" s="81">
        <f t="shared" si="9"/>
        <v>0</v>
      </c>
      <c r="J43" s="81">
        <f t="shared" si="10"/>
        <v>0</v>
      </c>
      <c r="K43" s="81">
        <f t="shared" ca="1" si="11"/>
        <v>-1.4336536636598727E-3</v>
      </c>
      <c r="L43" s="81">
        <f t="shared" ca="1" si="12"/>
        <v>2.0553628273253756E-6</v>
      </c>
      <c r="M43" s="81">
        <f t="shared" ca="1" si="13"/>
        <v>8853429.1848086789</v>
      </c>
      <c r="N43" s="81">
        <f t="shared" ca="1" si="14"/>
        <v>102005.12309833046</v>
      </c>
      <c r="O43" s="81">
        <f t="shared" ca="1" si="15"/>
        <v>328534.24640544847</v>
      </c>
      <c r="P43" s="55">
        <f t="shared" ca="1" si="16"/>
        <v>1.4336536636598727E-3</v>
      </c>
      <c r="Q43" s="55"/>
      <c r="R43" s="55"/>
      <c r="S43" s="55"/>
      <c r="T43" s="55"/>
    </row>
    <row r="44" spans="1:21">
      <c r="A44" s="88"/>
      <c r="B44" s="88"/>
      <c r="C44" s="55"/>
      <c r="D44" s="89">
        <f t="shared" si="4"/>
        <v>0</v>
      </c>
      <c r="E44" s="89">
        <f t="shared" si="5"/>
        <v>0</v>
      </c>
      <c r="F44" s="81">
        <f t="shared" si="6"/>
        <v>0</v>
      </c>
      <c r="G44" s="81">
        <f t="shared" si="7"/>
        <v>0</v>
      </c>
      <c r="H44" s="81">
        <f t="shared" si="8"/>
        <v>0</v>
      </c>
      <c r="I44" s="81">
        <f t="shared" si="9"/>
        <v>0</v>
      </c>
      <c r="J44" s="81">
        <f t="shared" si="10"/>
        <v>0</v>
      </c>
      <c r="K44" s="81">
        <f t="shared" ca="1" si="11"/>
        <v>-1.4336536636598727E-3</v>
      </c>
      <c r="L44" s="81">
        <f t="shared" ca="1" si="12"/>
        <v>2.0553628273253756E-6</v>
      </c>
      <c r="M44" s="81">
        <f t="shared" ca="1" si="13"/>
        <v>8853429.1848086789</v>
      </c>
      <c r="N44" s="81">
        <f t="shared" ca="1" si="14"/>
        <v>102005.12309833046</v>
      </c>
      <c r="O44" s="81">
        <f t="shared" ca="1" si="15"/>
        <v>328534.24640544847</v>
      </c>
      <c r="P44" s="55">
        <f t="shared" ca="1" si="16"/>
        <v>1.4336536636598727E-3</v>
      </c>
      <c r="Q44" s="55"/>
      <c r="R44" s="55"/>
      <c r="S44" s="55"/>
      <c r="T44" s="55"/>
    </row>
    <row r="45" spans="1:21">
      <c r="A45" s="88"/>
      <c r="B45" s="88"/>
      <c r="C45" s="55"/>
      <c r="D45" s="89">
        <f t="shared" si="4"/>
        <v>0</v>
      </c>
      <c r="E45" s="89">
        <f t="shared" si="5"/>
        <v>0</v>
      </c>
      <c r="F45" s="81">
        <f t="shared" si="6"/>
        <v>0</v>
      </c>
      <c r="G45" s="81">
        <f t="shared" si="7"/>
        <v>0</v>
      </c>
      <c r="H45" s="81">
        <f t="shared" si="8"/>
        <v>0</v>
      </c>
      <c r="I45" s="81">
        <f t="shared" si="9"/>
        <v>0</v>
      </c>
      <c r="J45" s="81">
        <f t="shared" si="10"/>
        <v>0</v>
      </c>
      <c r="K45" s="81">
        <f t="shared" ca="1" si="11"/>
        <v>-1.4336536636598727E-3</v>
      </c>
      <c r="L45" s="81">
        <f t="shared" ca="1" si="12"/>
        <v>2.0553628273253756E-6</v>
      </c>
      <c r="M45" s="81">
        <f t="shared" ca="1" si="13"/>
        <v>8853429.1848086789</v>
      </c>
      <c r="N45" s="81">
        <f t="shared" ca="1" si="14"/>
        <v>102005.12309833046</v>
      </c>
      <c r="O45" s="81">
        <f t="shared" ca="1" si="15"/>
        <v>328534.24640544847</v>
      </c>
      <c r="P45" s="55">
        <f t="shared" ca="1" si="16"/>
        <v>1.4336536636598727E-3</v>
      </c>
      <c r="Q45" s="55"/>
      <c r="R45" s="55"/>
      <c r="S45" s="55"/>
      <c r="T45" s="55"/>
    </row>
    <row r="46" spans="1:21">
      <c r="A46" s="88"/>
      <c r="B46" s="88"/>
      <c r="C46" s="55"/>
      <c r="D46" s="89">
        <f t="shared" si="4"/>
        <v>0</v>
      </c>
      <c r="E46" s="89">
        <f t="shared" si="5"/>
        <v>0</v>
      </c>
      <c r="F46" s="81">
        <f t="shared" si="6"/>
        <v>0</v>
      </c>
      <c r="G46" s="81">
        <f t="shared" si="7"/>
        <v>0</v>
      </c>
      <c r="H46" s="81">
        <f t="shared" si="8"/>
        <v>0</v>
      </c>
      <c r="I46" s="81">
        <f t="shared" si="9"/>
        <v>0</v>
      </c>
      <c r="J46" s="81">
        <f t="shared" si="10"/>
        <v>0</v>
      </c>
      <c r="K46" s="81">
        <f t="shared" ca="1" si="11"/>
        <v>-1.4336536636598727E-3</v>
      </c>
      <c r="L46" s="81">
        <f t="shared" ca="1" si="12"/>
        <v>2.0553628273253756E-6</v>
      </c>
      <c r="M46" s="81">
        <f t="shared" ca="1" si="13"/>
        <v>8853429.1848086789</v>
      </c>
      <c r="N46" s="81">
        <f t="shared" ca="1" si="14"/>
        <v>102005.12309833046</v>
      </c>
      <c r="O46" s="81">
        <f t="shared" ca="1" si="15"/>
        <v>328534.24640544847</v>
      </c>
      <c r="P46" s="55">
        <f t="shared" ca="1" si="16"/>
        <v>1.4336536636598727E-3</v>
      </c>
      <c r="Q46" s="55"/>
      <c r="R46" s="55"/>
      <c r="S46" s="55"/>
      <c r="T46" s="55"/>
    </row>
    <row r="47" spans="1:21">
      <c r="A47" s="88"/>
      <c r="B47" s="88"/>
      <c r="C47" s="55"/>
      <c r="D47" s="89">
        <f t="shared" si="4"/>
        <v>0</v>
      </c>
      <c r="E47" s="89">
        <f t="shared" si="5"/>
        <v>0</v>
      </c>
      <c r="F47" s="81">
        <f t="shared" si="6"/>
        <v>0</v>
      </c>
      <c r="G47" s="81">
        <f t="shared" si="7"/>
        <v>0</v>
      </c>
      <c r="H47" s="81">
        <f t="shared" si="8"/>
        <v>0</v>
      </c>
      <c r="I47" s="81">
        <f t="shared" si="9"/>
        <v>0</v>
      </c>
      <c r="J47" s="81">
        <f t="shared" si="10"/>
        <v>0</v>
      </c>
      <c r="K47" s="81">
        <f t="shared" ca="1" si="11"/>
        <v>-1.4336536636598727E-3</v>
      </c>
      <c r="L47" s="81">
        <f t="shared" ca="1" si="12"/>
        <v>2.0553628273253756E-6</v>
      </c>
      <c r="M47" s="81">
        <f t="shared" ca="1" si="13"/>
        <v>8853429.1848086789</v>
      </c>
      <c r="N47" s="81">
        <f t="shared" ca="1" si="14"/>
        <v>102005.12309833046</v>
      </c>
      <c r="O47" s="81">
        <f t="shared" ca="1" si="15"/>
        <v>328534.24640544847</v>
      </c>
      <c r="P47" s="55">
        <f t="shared" ca="1" si="16"/>
        <v>1.4336536636598727E-3</v>
      </c>
      <c r="Q47" s="55"/>
      <c r="R47" s="55"/>
      <c r="S47" s="55"/>
      <c r="T47" s="55"/>
    </row>
    <row r="48" spans="1:21">
      <c r="A48" s="88"/>
      <c r="B48" s="88"/>
      <c r="C48" s="55"/>
      <c r="D48" s="89">
        <f t="shared" si="4"/>
        <v>0</v>
      </c>
      <c r="E48" s="89">
        <f t="shared" si="5"/>
        <v>0</v>
      </c>
      <c r="F48" s="81">
        <f t="shared" si="6"/>
        <v>0</v>
      </c>
      <c r="G48" s="81">
        <f t="shared" si="7"/>
        <v>0</v>
      </c>
      <c r="H48" s="81">
        <f t="shared" si="8"/>
        <v>0</v>
      </c>
      <c r="I48" s="81">
        <f t="shared" si="9"/>
        <v>0</v>
      </c>
      <c r="J48" s="81">
        <f t="shared" si="10"/>
        <v>0</v>
      </c>
      <c r="K48" s="81">
        <f t="shared" ca="1" si="11"/>
        <v>-1.4336536636598727E-3</v>
      </c>
      <c r="L48" s="81">
        <f t="shared" ca="1" si="12"/>
        <v>2.0553628273253756E-6</v>
      </c>
      <c r="M48" s="81">
        <f t="shared" ca="1" si="13"/>
        <v>8853429.1848086789</v>
      </c>
      <c r="N48" s="81">
        <f t="shared" ca="1" si="14"/>
        <v>102005.12309833046</v>
      </c>
      <c r="O48" s="81">
        <f t="shared" ca="1" si="15"/>
        <v>328534.24640544847</v>
      </c>
      <c r="P48" s="55">
        <f t="shared" ca="1" si="16"/>
        <v>1.4336536636598727E-3</v>
      </c>
      <c r="Q48" s="55"/>
      <c r="R48" s="55"/>
      <c r="S48" s="55"/>
      <c r="T48" s="55"/>
    </row>
    <row r="49" spans="1:20">
      <c r="A49" s="88"/>
      <c r="B49" s="88"/>
      <c r="C49" s="55"/>
      <c r="D49" s="89">
        <f t="shared" si="4"/>
        <v>0</v>
      </c>
      <c r="E49" s="89">
        <f t="shared" si="5"/>
        <v>0</v>
      </c>
      <c r="F49" s="81">
        <f t="shared" si="6"/>
        <v>0</v>
      </c>
      <c r="G49" s="81">
        <f t="shared" si="7"/>
        <v>0</v>
      </c>
      <c r="H49" s="81">
        <f t="shared" si="8"/>
        <v>0</v>
      </c>
      <c r="I49" s="81">
        <f t="shared" si="9"/>
        <v>0</v>
      </c>
      <c r="J49" s="81">
        <f t="shared" si="10"/>
        <v>0</v>
      </c>
      <c r="K49" s="81">
        <f t="shared" ca="1" si="11"/>
        <v>-1.4336536636598727E-3</v>
      </c>
      <c r="L49" s="81">
        <f t="shared" ca="1" si="12"/>
        <v>2.0553628273253756E-6</v>
      </c>
      <c r="M49" s="81">
        <f t="shared" ca="1" si="13"/>
        <v>8853429.1848086789</v>
      </c>
      <c r="N49" s="81">
        <f t="shared" ca="1" si="14"/>
        <v>102005.12309833046</v>
      </c>
      <c r="O49" s="81">
        <f t="shared" ca="1" si="15"/>
        <v>328534.24640544847</v>
      </c>
      <c r="P49" s="55">
        <f t="shared" ca="1" si="16"/>
        <v>1.4336536636598727E-3</v>
      </c>
      <c r="Q49" s="55"/>
      <c r="R49" s="55"/>
      <c r="S49" s="55"/>
      <c r="T49" s="55"/>
    </row>
    <row r="50" spans="1:20">
      <c r="A50" s="88"/>
      <c r="B50" s="88"/>
      <c r="C50" s="55"/>
      <c r="D50" s="89">
        <f t="shared" si="4"/>
        <v>0</v>
      </c>
      <c r="E50" s="89">
        <f t="shared" si="5"/>
        <v>0</v>
      </c>
      <c r="F50" s="81">
        <f t="shared" si="6"/>
        <v>0</v>
      </c>
      <c r="G50" s="81">
        <f t="shared" si="7"/>
        <v>0</v>
      </c>
      <c r="H50" s="81">
        <f t="shared" si="8"/>
        <v>0</v>
      </c>
      <c r="I50" s="81">
        <f t="shared" si="9"/>
        <v>0</v>
      </c>
      <c r="J50" s="81">
        <f t="shared" si="10"/>
        <v>0</v>
      </c>
      <c r="K50" s="81">
        <f t="shared" ca="1" si="11"/>
        <v>-1.4336536636598727E-3</v>
      </c>
      <c r="L50" s="81">
        <f t="shared" ca="1" si="12"/>
        <v>2.0553628273253756E-6</v>
      </c>
      <c r="M50" s="81">
        <f t="shared" ca="1" si="13"/>
        <v>8853429.1848086789</v>
      </c>
      <c r="N50" s="81">
        <f t="shared" ca="1" si="14"/>
        <v>102005.12309833046</v>
      </c>
      <c r="O50" s="81">
        <f t="shared" ca="1" si="15"/>
        <v>328534.24640544847</v>
      </c>
      <c r="P50" s="55">
        <f t="shared" ca="1" si="16"/>
        <v>1.4336536636598727E-3</v>
      </c>
      <c r="Q50" s="55"/>
      <c r="R50" s="55"/>
      <c r="S50" s="55"/>
      <c r="T50" s="55"/>
    </row>
    <row r="51" spans="1:20">
      <c r="A51" s="88"/>
      <c r="B51" s="88"/>
      <c r="C51" s="55"/>
      <c r="D51" s="89">
        <f t="shared" si="4"/>
        <v>0</v>
      </c>
      <c r="E51" s="89">
        <f t="shared" si="5"/>
        <v>0</v>
      </c>
      <c r="F51" s="81">
        <f t="shared" si="6"/>
        <v>0</v>
      </c>
      <c r="G51" s="81">
        <f t="shared" si="7"/>
        <v>0</v>
      </c>
      <c r="H51" s="81">
        <f t="shared" si="8"/>
        <v>0</v>
      </c>
      <c r="I51" s="81">
        <f t="shared" si="9"/>
        <v>0</v>
      </c>
      <c r="J51" s="81">
        <f t="shared" si="10"/>
        <v>0</v>
      </c>
      <c r="K51" s="81">
        <f t="shared" ca="1" si="11"/>
        <v>-1.4336536636598727E-3</v>
      </c>
      <c r="L51" s="81">
        <f t="shared" ca="1" si="12"/>
        <v>2.0553628273253756E-6</v>
      </c>
      <c r="M51" s="81">
        <f t="shared" ca="1" si="13"/>
        <v>8853429.1848086789</v>
      </c>
      <c r="N51" s="81">
        <f t="shared" ca="1" si="14"/>
        <v>102005.12309833046</v>
      </c>
      <c r="O51" s="81">
        <f t="shared" ca="1" si="15"/>
        <v>328534.24640544847</v>
      </c>
      <c r="P51" s="55">
        <f t="shared" ca="1" si="16"/>
        <v>1.4336536636598727E-3</v>
      </c>
      <c r="Q51" s="55"/>
      <c r="R51" s="55"/>
      <c r="S51" s="55"/>
      <c r="T51" s="55"/>
    </row>
    <row r="52" spans="1:20">
      <c r="A52" s="88"/>
      <c r="B52" s="88"/>
      <c r="C52" s="55"/>
      <c r="D52" s="89">
        <f t="shared" si="4"/>
        <v>0</v>
      </c>
      <c r="E52" s="89">
        <f t="shared" si="5"/>
        <v>0</v>
      </c>
      <c r="F52" s="81">
        <f t="shared" si="6"/>
        <v>0</v>
      </c>
      <c r="G52" s="81">
        <f t="shared" si="7"/>
        <v>0</v>
      </c>
      <c r="H52" s="81">
        <f t="shared" si="8"/>
        <v>0</v>
      </c>
      <c r="I52" s="81">
        <f t="shared" si="9"/>
        <v>0</v>
      </c>
      <c r="J52" s="81">
        <f t="shared" si="10"/>
        <v>0</v>
      </c>
      <c r="K52" s="81">
        <f t="shared" ca="1" si="11"/>
        <v>-1.4336536636598727E-3</v>
      </c>
      <c r="L52" s="81">
        <f t="shared" ca="1" si="12"/>
        <v>2.0553628273253756E-6</v>
      </c>
      <c r="M52" s="81">
        <f t="shared" ca="1" si="13"/>
        <v>8853429.1848086789</v>
      </c>
      <c r="N52" s="81">
        <f t="shared" ca="1" si="14"/>
        <v>102005.12309833046</v>
      </c>
      <c r="O52" s="81">
        <f t="shared" ca="1" si="15"/>
        <v>328534.24640544847</v>
      </c>
      <c r="P52" s="55">
        <f t="shared" ca="1" si="16"/>
        <v>1.4336536636598727E-3</v>
      </c>
      <c r="Q52" s="55"/>
      <c r="R52" s="55"/>
      <c r="S52" s="55"/>
      <c r="T52" s="55"/>
    </row>
    <row r="53" spans="1:20">
      <c r="A53" s="88"/>
      <c r="B53" s="88"/>
      <c r="C53" s="55"/>
      <c r="D53" s="89"/>
      <c r="E53" s="89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55"/>
      <c r="Q53" s="55"/>
      <c r="R53" s="55"/>
      <c r="S53" s="55"/>
      <c r="T53" s="55"/>
    </row>
    <row r="54" spans="1:20">
      <c r="A54" s="88"/>
      <c r="B54" s="88"/>
      <c r="C54" s="55"/>
      <c r="D54" s="89"/>
      <c r="E54" s="89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55"/>
      <c r="Q54" s="55"/>
      <c r="R54" s="55"/>
      <c r="S54" s="55"/>
      <c r="T54" s="55"/>
    </row>
    <row r="55" spans="1:20">
      <c r="A55" s="88"/>
      <c r="B55" s="88"/>
      <c r="C55" s="55"/>
      <c r="D55" s="89"/>
      <c r="E55" s="89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55"/>
      <c r="Q55" s="55"/>
      <c r="R55" s="55"/>
      <c r="S55" s="55"/>
      <c r="T55" s="55"/>
    </row>
    <row r="56" spans="1:20">
      <c r="A56" s="88"/>
      <c r="B56" s="88"/>
      <c r="C56" s="55"/>
      <c r="D56" s="89"/>
      <c r="E56" s="89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55"/>
      <c r="Q56" s="55"/>
      <c r="R56" s="55"/>
      <c r="S56" s="55"/>
      <c r="T56" s="55"/>
    </row>
    <row r="57" spans="1:20">
      <c r="A57" s="88"/>
      <c r="B57" s="88"/>
      <c r="C57" s="55"/>
      <c r="D57" s="89"/>
      <c r="E57" s="89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55"/>
      <c r="Q57" s="55"/>
      <c r="R57" s="55"/>
      <c r="S57" s="55"/>
      <c r="T57" s="55"/>
    </row>
    <row r="58" spans="1:20">
      <c r="A58" s="88"/>
      <c r="B58" s="88"/>
      <c r="C58" s="55"/>
      <c r="D58" s="89"/>
      <c r="E58" s="89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55"/>
      <c r="Q58" s="55"/>
      <c r="R58" s="55"/>
      <c r="S58" s="55"/>
      <c r="T58" s="55"/>
    </row>
    <row r="59" spans="1:20">
      <c r="A59" s="88"/>
      <c r="B59" s="88"/>
      <c r="C59" s="55"/>
      <c r="D59" s="89"/>
      <c r="E59" s="89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55"/>
      <c r="Q59" s="55"/>
      <c r="R59" s="55"/>
      <c r="S59" s="55"/>
      <c r="T59" s="55"/>
    </row>
    <row r="60" spans="1:20">
      <c r="A60" s="88"/>
      <c r="B60" s="88"/>
      <c r="C60" s="55"/>
      <c r="D60" s="89"/>
      <c r="E60" s="89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55"/>
      <c r="Q60" s="55"/>
      <c r="R60" s="55"/>
      <c r="S60" s="55"/>
      <c r="T60" s="55"/>
    </row>
    <row r="61" spans="1:20">
      <c r="A61" s="88"/>
      <c r="B61" s="88"/>
      <c r="C61" s="55"/>
      <c r="D61" s="89"/>
      <c r="E61" s="89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55"/>
      <c r="Q61" s="55"/>
      <c r="R61" s="55"/>
      <c r="S61" s="55"/>
      <c r="T61" s="55"/>
    </row>
    <row r="62" spans="1:20">
      <c r="A62" s="88"/>
      <c r="B62" s="88"/>
      <c r="C62" s="55"/>
      <c r="D62" s="89"/>
      <c r="E62" s="89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55"/>
      <c r="Q62" s="55"/>
      <c r="R62" s="55"/>
      <c r="S62" s="55"/>
      <c r="T62" s="55"/>
    </row>
    <row r="63" spans="1:20">
      <c r="A63" s="88"/>
      <c r="B63" s="88"/>
      <c r="C63" s="55"/>
      <c r="D63" s="89"/>
      <c r="E63" s="89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55"/>
      <c r="Q63" s="55"/>
      <c r="R63" s="55"/>
      <c r="S63" s="55"/>
      <c r="T63" s="55"/>
    </row>
    <row r="64" spans="1:20">
      <c r="A64" s="88"/>
      <c r="B64" s="88"/>
      <c r="C64" s="55"/>
      <c r="D64" s="89"/>
      <c r="E64" s="89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55"/>
      <c r="Q64" s="55"/>
      <c r="R64" s="55"/>
      <c r="S64" s="55"/>
      <c r="T64" s="55"/>
    </row>
    <row r="65" spans="1:20">
      <c r="A65" s="88"/>
      <c r="B65" s="88"/>
      <c r="C65" s="55"/>
      <c r="D65" s="89"/>
      <c r="E65" s="89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55"/>
      <c r="Q65" s="55"/>
      <c r="R65" s="55"/>
      <c r="S65" s="55"/>
      <c r="T65" s="55"/>
    </row>
    <row r="66" spans="1:20">
      <c r="A66" s="88"/>
      <c r="B66" s="88"/>
      <c r="C66" s="55"/>
      <c r="D66" s="89"/>
      <c r="E66" s="89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55"/>
      <c r="Q66" s="55"/>
      <c r="R66" s="55"/>
      <c r="S66" s="55"/>
      <c r="T66" s="55"/>
    </row>
    <row r="67" spans="1:20">
      <c r="A67" s="88"/>
      <c r="B67" s="88"/>
      <c r="C67" s="55"/>
      <c r="D67" s="89"/>
      <c r="E67" s="89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55"/>
      <c r="Q67" s="55"/>
      <c r="R67" s="55"/>
      <c r="S67" s="55"/>
      <c r="T67" s="55"/>
    </row>
    <row r="68" spans="1:20">
      <c r="A68" s="88"/>
      <c r="B68" s="88"/>
      <c r="C68" s="55"/>
      <c r="D68" s="89"/>
      <c r="E68" s="89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55"/>
      <c r="Q68" s="55"/>
      <c r="R68" s="55"/>
      <c r="S68" s="55"/>
      <c r="T68" s="55"/>
    </row>
    <row r="69" spans="1:20">
      <c r="A69" s="88"/>
      <c r="B69" s="88"/>
      <c r="C69" s="55"/>
      <c r="D69" s="89"/>
      <c r="E69" s="89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55"/>
      <c r="Q69" s="55"/>
      <c r="R69" s="55"/>
      <c r="S69" s="55"/>
      <c r="T69" s="55"/>
    </row>
    <row r="70" spans="1:20">
      <c r="A70" s="88"/>
      <c r="B70" s="88"/>
      <c r="C70" s="55"/>
      <c r="D70" s="89"/>
      <c r="E70" s="89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55"/>
      <c r="Q70" s="55"/>
      <c r="R70" s="55"/>
      <c r="S70" s="55"/>
      <c r="T70" s="55"/>
    </row>
    <row r="71" spans="1:20">
      <c r="A71" s="88"/>
      <c r="B71" s="88"/>
      <c r="C71" s="55"/>
      <c r="D71" s="89"/>
      <c r="E71" s="89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55"/>
      <c r="Q71" s="55"/>
      <c r="R71" s="55"/>
      <c r="S71" s="55"/>
      <c r="T71" s="55"/>
    </row>
    <row r="72" spans="1:20">
      <c r="A72" s="88"/>
      <c r="B72" s="88"/>
      <c r="C72" s="55"/>
      <c r="D72" s="89"/>
      <c r="E72" s="89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55"/>
      <c r="Q72" s="55"/>
      <c r="R72" s="55"/>
      <c r="S72" s="55"/>
      <c r="T72" s="55"/>
    </row>
    <row r="73" spans="1:20">
      <c r="A73" s="88"/>
      <c r="B73" s="88"/>
      <c r="C73" s="55"/>
      <c r="D73" s="89"/>
      <c r="E73" s="89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55"/>
      <c r="Q73" s="55"/>
      <c r="R73" s="55"/>
      <c r="S73" s="55"/>
      <c r="T73" s="55"/>
    </row>
    <row r="74" spans="1:20">
      <c r="A74" s="88"/>
      <c r="B74" s="88"/>
      <c r="C74" s="55"/>
      <c r="D74" s="89"/>
      <c r="E74" s="89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55"/>
      <c r="Q74" s="55"/>
      <c r="R74" s="55"/>
      <c r="S74" s="55"/>
      <c r="T74" s="55"/>
    </row>
    <row r="75" spans="1:20">
      <c r="A75" s="88"/>
      <c r="B75" s="88"/>
      <c r="C75" s="55"/>
      <c r="D75" s="89"/>
      <c r="E75" s="89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55"/>
      <c r="Q75" s="55"/>
      <c r="R75" s="55"/>
      <c r="S75" s="55"/>
      <c r="T75" s="55"/>
    </row>
    <row r="76" spans="1:20">
      <c r="A76" s="88"/>
      <c r="B76" s="88"/>
      <c r="C76" s="55"/>
      <c r="D76" s="89"/>
      <c r="E76" s="89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55"/>
      <c r="Q76" s="55"/>
      <c r="R76" s="55"/>
      <c r="S76" s="55"/>
      <c r="T76" s="55"/>
    </row>
    <row r="77" spans="1:20">
      <c r="A77" s="88"/>
      <c r="B77" s="88"/>
      <c r="C77" s="55"/>
      <c r="D77" s="89"/>
      <c r="E77" s="89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55"/>
      <c r="Q77" s="55"/>
      <c r="R77" s="55"/>
      <c r="S77" s="55"/>
      <c r="T77" s="55"/>
    </row>
    <row r="78" spans="1:20">
      <c r="A78" s="88"/>
      <c r="B78" s="88"/>
      <c r="C78" s="55"/>
      <c r="D78" s="89"/>
      <c r="E78" s="89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55"/>
      <c r="Q78" s="55"/>
      <c r="R78" s="55"/>
      <c r="S78" s="55"/>
      <c r="T78" s="55"/>
    </row>
    <row r="79" spans="1:20">
      <c r="A79" s="88"/>
      <c r="B79" s="88"/>
      <c r="C79" s="55"/>
      <c r="D79" s="89"/>
      <c r="E79" s="89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55"/>
      <c r="Q79" s="55"/>
      <c r="R79" s="55"/>
      <c r="S79" s="55"/>
      <c r="T79" s="55"/>
    </row>
    <row r="80" spans="1:20">
      <c r="A80" s="88"/>
      <c r="B80" s="88"/>
      <c r="C80" s="55"/>
      <c r="D80" s="89"/>
      <c r="E80" s="89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55"/>
      <c r="Q80" s="55"/>
      <c r="R80" s="55"/>
      <c r="S80" s="55"/>
      <c r="T80" s="55"/>
    </row>
    <row r="81" spans="1:20">
      <c r="A81" s="88"/>
      <c r="B81" s="88"/>
      <c r="C81" s="55"/>
      <c r="D81" s="89"/>
      <c r="E81" s="89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55"/>
      <c r="Q81" s="55"/>
      <c r="R81" s="55"/>
      <c r="S81" s="55"/>
      <c r="T81" s="55"/>
    </row>
    <row r="82" spans="1:20">
      <c r="A82" s="88"/>
      <c r="B82" s="88"/>
      <c r="C82" s="55"/>
      <c r="D82" s="89"/>
      <c r="E82" s="89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55"/>
      <c r="Q82" s="55"/>
      <c r="R82" s="55"/>
      <c r="S82" s="55"/>
      <c r="T82" s="55"/>
    </row>
    <row r="83" spans="1:20">
      <c r="A83" s="88"/>
      <c r="B83" s="88"/>
      <c r="C83" s="55"/>
      <c r="D83" s="89"/>
      <c r="E83" s="89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55"/>
      <c r="Q83" s="55"/>
      <c r="R83" s="55"/>
      <c r="S83" s="55"/>
      <c r="T83" s="55"/>
    </row>
    <row r="84" spans="1:20">
      <c r="A84" s="88"/>
      <c r="B84" s="88"/>
      <c r="C84" s="55"/>
      <c r="D84" s="89"/>
      <c r="E84" s="89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55"/>
      <c r="Q84" s="55"/>
      <c r="R84" s="55"/>
      <c r="S84" s="55"/>
      <c r="T84" s="55"/>
    </row>
    <row r="85" spans="1:20">
      <c r="A85" s="88"/>
      <c r="B85" s="88"/>
      <c r="C85" s="55"/>
      <c r="D85" s="89"/>
      <c r="E85" s="89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55"/>
      <c r="Q85" s="55"/>
      <c r="R85" s="55"/>
      <c r="S85" s="55"/>
      <c r="T85" s="55"/>
    </row>
    <row r="86" spans="1:20">
      <c r="A86" s="88"/>
      <c r="B86" s="88"/>
      <c r="C86" s="55"/>
      <c r="D86" s="89"/>
      <c r="E86" s="89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55"/>
      <c r="Q86" s="55"/>
      <c r="R86" s="55"/>
      <c r="S86" s="55"/>
      <c r="T86" s="55"/>
    </row>
    <row r="87" spans="1:20">
      <c r="A87" s="88"/>
      <c r="B87" s="88"/>
      <c r="C87" s="55"/>
      <c r="D87" s="89"/>
      <c r="E87" s="89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55"/>
      <c r="Q87" s="55"/>
      <c r="R87" s="55"/>
      <c r="S87" s="55"/>
      <c r="T87" s="55"/>
    </row>
    <row r="88" spans="1:20">
      <c r="A88" s="88"/>
      <c r="B88" s="88"/>
      <c r="C88" s="55"/>
      <c r="D88" s="89"/>
      <c r="E88" s="89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55"/>
      <c r="Q88" s="55"/>
      <c r="R88" s="55"/>
      <c r="S88" s="55"/>
      <c r="T88" s="55"/>
    </row>
    <row r="89" spans="1:20">
      <c r="A89" s="88"/>
      <c r="B89" s="88"/>
      <c r="C89" s="55"/>
      <c r="D89" s="89"/>
      <c r="E89" s="89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55"/>
      <c r="Q89" s="55"/>
      <c r="R89" s="55"/>
      <c r="S89" s="55"/>
      <c r="T89" s="55"/>
    </row>
    <row r="90" spans="1:20">
      <c r="A90" s="88"/>
      <c r="B90" s="88"/>
      <c r="C90" s="55"/>
      <c r="D90" s="89"/>
      <c r="E90" s="89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55"/>
      <c r="Q90" s="55"/>
      <c r="R90" s="55"/>
      <c r="S90" s="55"/>
      <c r="T90" s="55"/>
    </row>
    <row r="91" spans="1:20">
      <c r="A91" s="88"/>
      <c r="B91" s="88"/>
      <c r="C91" s="55"/>
      <c r="D91" s="89"/>
      <c r="E91" s="89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55"/>
      <c r="Q91" s="55"/>
      <c r="R91" s="55"/>
      <c r="S91" s="55"/>
      <c r="T91" s="55"/>
    </row>
    <row r="92" spans="1:20">
      <c r="A92" s="88"/>
      <c r="B92" s="88"/>
      <c r="C92" s="55"/>
      <c r="D92" s="89"/>
      <c r="E92" s="89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55"/>
      <c r="Q92" s="55"/>
      <c r="R92" s="55"/>
      <c r="S92" s="55"/>
      <c r="T92" s="55"/>
    </row>
    <row r="93" spans="1:20">
      <c r="A93" s="88"/>
      <c r="B93" s="88"/>
      <c r="C93" s="55"/>
      <c r="D93" s="89"/>
      <c r="E93" s="89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55"/>
      <c r="Q93" s="55"/>
      <c r="R93" s="55"/>
      <c r="S93" s="55"/>
      <c r="T93" s="55"/>
    </row>
    <row r="94" spans="1:20">
      <c r="A94" s="88"/>
      <c r="B94" s="88"/>
      <c r="C94" s="55"/>
      <c r="D94" s="89"/>
      <c r="E94" s="89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55"/>
      <c r="Q94" s="55"/>
      <c r="R94" s="55"/>
      <c r="S94" s="55"/>
      <c r="T94" s="55"/>
    </row>
    <row r="95" spans="1:20">
      <c r="A95" s="88"/>
      <c r="B95" s="88"/>
      <c r="C95" s="55"/>
      <c r="D95" s="89"/>
      <c r="E95" s="89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55"/>
      <c r="Q95" s="55"/>
      <c r="R95" s="55"/>
      <c r="S95" s="55"/>
      <c r="T95" s="55"/>
    </row>
    <row r="96" spans="1:20">
      <c r="A96" s="88"/>
      <c r="B96" s="88"/>
      <c r="C96" s="55"/>
      <c r="D96" s="89"/>
      <c r="E96" s="89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55"/>
      <c r="Q96" s="55"/>
      <c r="R96" s="55"/>
      <c r="S96" s="55"/>
      <c r="T96" s="55"/>
    </row>
    <row r="97" spans="1:20">
      <c r="A97" s="88"/>
      <c r="B97" s="88"/>
      <c r="C97" s="55"/>
      <c r="D97" s="89"/>
      <c r="E97" s="89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55"/>
      <c r="Q97" s="55"/>
      <c r="R97" s="55"/>
      <c r="S97" s="55"/>
      <c r="T97" s="55"/>
    </row>
    <row r="98" spans="1:20">
      <c r="A98" s="88"/>
      <c r="B98" s="88"/>
      <c r="C98" s="55"/>
      <c r="D98" s="89"/>
      <c r="E98" s="89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55"/>
      <c r="Q98" s="55"/>
      <c r="R98" s="55"/>
      <c r="S98" s="55"/>
      <c r="T98" s="55"/>
    </row>
    <row r="99" spans="1:20">
      <c r="A99" s="88"/>
      <c r="B99" s="88"/>
      <c r="C99" s="55"/>
      <c r="D99" s="89"/>
      <c r="E99" s="89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55"/>
      <c r="Q99" s="55"/>
      <c r="R99" s="55"/>
      <c r="S99" s="55"/>
      <c r="T99" s="55"/>
    </row>
    <row r="100" spans="1:20">
      <c r="A100" s="88"/>
      <c r="B100" s="88"/>
      <c r="C100" s="55"/>
      <c r="D100" s="89"/>
      <c r="E100" s="89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55"/>
      <c r="Q100" s="55"/>
      <c r="R100" s="55"/>
      <c r="S100" s="55"/>
      <c r="T100" s="55"/>
    </row>
    <row r="101" spans="1:20">
      <c r="A101" s="88"/>
      <c r="B101" s="88"/>
      <c r="C101" s="55"/>
      <c r="D101" s="89"/>
      <c r="E101" s="89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55"/>
      <c r="Q101" s="55"/>
      <c r="R101" s="55"/>
      <c r="S101" s="55"/>
      <c r="T101" s="55"/>
    </row>
    <row r="102" spans="1:20">
      <c r="A102" s="88"/>
      <c r="B102" s="88"/>
      <c r="C102" s="55"/>
      <c r="D102" s="89"/>
      <c r="E102" s="89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55"/>
      <c r="Q102" s="55"/>
      <c r="R102" s="55"/>
      <c r="S102" s="55"/>
      <c r="T102" s="55"/>
    </row>
    <row r="103" spans="1:20">
      <c r="A103" s="88"/>
      <c r="B103" s="88"/>
      <c r="C103" s="55"/>
      <c r="D103" s="89"/>
      <c r="E103" s="89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55"/>
      <c r="Q103" s="55"/>
      <c r="R103" s="55"/>
      <c r="S103" s="55"/>
      <c r="T103" s="55"/>
    </row>
    <row r="104" spans="1:20">
      <c r="A104" s="88"/>
      <c r="B104" s="88"/>
      <c r="C104" s="55"/>
      <c r="D104" s="89"/>
      <c r="E104" s="89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55"/>
      <c r="Q104" s="55"/>
      <c r="R104" s="55"/>
      <c r="S104" s="55"/>
      <c r="T104" s="55"/>
    </row>
    <row r="105" spans="1:20">
      <c r="A105" s="88"/>
      <c r="B105" s="88"/>
      <c r="C105" s="55"/>
      <c r="D105" s="89"/>
      <c r="E105" s="89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55"/>
      <c r="Q105" s="55"/>
      <c r="R105" s="55"/>
      <c r="S105" s="55"/>
      <c r="T105" s="55"/>
    </row>
    <row r="106" spans="1:20">
      <c r="A106" s="88"/>
      <c r="B106" s="88"/>
      <c r="C106" s="55"/>
      <c r="D106" s="89"/>
      <c r="E106" s="89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55"/>
      <c r="Q106" s="55"/>
      <c r="R106" s="55"/>
      <c r="S106" s="55"/>
      <c r="T106" s="55"/>
    </row>
    <row r="107" spans="1:20">
      <c r="A107" s="88"/>
      <c r="B107" s="88"/>
      <c r="C107" s="55"/>
      <c r="D107" s="89"/>
      <c r="E107" s="89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55"/>
      <c r="Q107" s="55"/>
      <c r="R107" s="55"/>
      <c r="S107" s="55"/>
      <c r="T107" s="55"/>
    </row>
    <row r="108" spans="1:20">
      <c r="A108" s="88"/>
      <c r="B108" s="88"/>
      <c r="C108" s="55"/>
      <c r="D108" s="89"/>
      <c r="E108" s="89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55"/>
      <c r="Q108" s="55"/>
      <c r="R108" s="55"/>
      <c r="S108" s="55"/>
      <c r="T108" s="55"/>
    </row>
    <row r="109" spans="1:20">
      <c r="A109" s="88"/>
      <c r="B109" s="88"/>
      <c r="C109" s="55"/>
      <c r="D109" s="89"/>
      <c r="E109" s="89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55"/>
      <c r="Q109" s="55"/>
      <c r="R109" s="55"/>
      <c r="S109" s="55"/>
      <c r="T109" s="55"/>
    </row>
    <row r="110" spans="1:20">
      <c r="A110" s="88"/>
      <c r="B110" s="88"/>
      <c r="C110" s="55"/>
      <c r="D110" s="89"/>
      <c r="E110" s="89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55"/>
      <c r="Q110" s="55"/>
      <c r="R110" s="55"/>
      <c r="S110" s="55"/>
      <c r="T110" s="55"/>
    </row>
    <row r="111" spans="1:20">
      <c r="A111" s="88"/>
      <c r="B111" s="88"/>
      <c r="C111" s="55"/>
      <c r="D111" s="89"/>
      <c r="E111" s="89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55"/>
      <c r="Q111" s="55"/>
      <c r="R111" s="55"/>
      <c r="S111" s="55"/>
      <c r="T111" s="55"/>
    </row>
    <row r="112" spans="1:20">
      <c r="A112" s="88"/>
      <c r="B112" s="88"/>
      <c r="C112" s="55"/>
      <c r="D112" s="89"/>
      <c r="E112" s="89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55"/>
      <c r="Q112" s="55"/>
      <c r="R112" s="55"/>
      <c r="S112" s="55"/>
      <c r="T112" s="55"/>
    </row>
    <row r="113" spans="1:20">
      <c r="A113" s="88"/>
      <c r="B113" s="88"/>
      <c r="C113" s="55"/>
      <c r="D113" s="89"/>
      <c r="E113" s="89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55"/>
      <c r="Q113" s="55"/>
      <c r="R113" s="55"/>
      <c r="S113" s="55"/>
      <c r="T113" s="55"/>
    </row>
    <row r="114" spans="1:20">
      <c r="A114" s="88"/>
      <c r="B114" s="88"/>
      <c r="C114" s="55"/>
      <c r="D114" s="89"/>
      <c r="E114" s="89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55"/>
      <c r="Q114" s="55"/>
      <c r="R114" s="55"/>
      <c r="S114" s="55"/>
      <c r="T114" s="55"/>
    </row>
    <row r="115" spans="1:20">
      <c r="A115" s="88"/>
      <c r="B115" s="88"/>
      <c r="C115" s="55"/>
      <c r="D115" s="89"/>
      <c r="E115" s="89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55"/>
      <c r="Q115" s="55"/>
      <c r="R115" s="55"/>
      <c r="S115" s="55"/>
      <c r="T115" s="55"/>
    </row>
    <row r="116" spans="1:20">
      <c r="A116" s="88"/>
      <c r="B116" s="88"/>
      <c r="C116" s="55"/>
      <c r="D116" s="89"/>
      <c r="E116" s="89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55"/>
      <c r="Q116" s="55"/>
      <c r="R116" s="55"/>
      <c r="S116" s="55"/>
      <c r="T116" s="55"/>
    </row>
    <row r="117" spans="1:20">
      <c r="A117" s="88"/>
      <c r="B117" s="88"/>
      <c r="C117" s="55"/>
      <c r="D117" s="89"/>
      <c r="E117" s="89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55"/>
      <c r="Q117" s="55"/>
      <c r="R117" s="55"/>
      <c r="S117" s="55"/>
      <c r="T117" s="55"/>
    </row>
    <row r="118" spans="1:20">
      <c r="A118" s="88"/>
      <c r="B118" s="88"/>
      <c r="C118" s="55"/>
      <c r="D118" s="89"/>
      <c r="E118" s="89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55"/>
      <c r="Q118" s="55"/>
      <c r="R118" s="55"/>
      <c r="S118" s="55"/>
      <c r="T118" s="55"/>
    </row>
    <row r="119" spans="1:20">
      <c r="A119" s="90"/>
      <c r="B119" s="90"/>
      <c r="C119" s="55"/>
      <c r="D119" s="89"/>
      <c r="E119" s="89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55"/>
      <c r="Q119" s="55"/>
      <c r="R119" s="55"/>
      <c r="S119" s="55"/>
      <c r="T119" s="55"/>
    </row>
    <row r="120" spans="1:20">
      <c r="A120" s="90"/>
      <c r="B120" s="90"/>
      <c r="C120" s="55"/>
      <c r="D120" s="89"/>
      <c r="E120" s="89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55"/>
      <c r="Q120" s="55"/>
      <c r="R120" s="55"/>
      <c r="S120" s="55"/>
      <c r="T120" s="55"/>
    </row>
    <row r="121" spans="1:20">
      <c r="A121" s="90"/>
      <c r="B121" s="90"/>
      <c r="C121" s="55"/>
      <c r="D121" s="89"/>
      <c r="E121" s="89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55"/>
      <c r="Q121" s="55"/>
      <c r="R121" s="55"/>
      <c r="S121" s="55"/>
      <c r="T121" s="55"/>
    </row>
    <row r="122" spans="1:20">
      <c r="A122" s="90"/>
      <c r="B122" s="90"/>
      <c r="C122" s="55"/>
      <c r="D122" s="89"/>
      <c r="E122" s="89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55"/>
      <c r="Q122" s="55"/>
      <c r="R122" s="55"/>
      <c r="S122" s="55"/>
      <c r="T122" s="55"/>
    </row>
    <row r="123" spans="1:20">
      <c r="A123" s="90"/>
      <c r="B123" s="90"/>
      <c r="C123" s="55"/>
      <c r="D123" s="89"/>
      <c r="E123" s="89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55"/>
      <c r="Q123" s="55"/>
      <c r="R123" s="55"/>
      <c r="S123" s="55"/>
      <c r="T123" s="55"/>
    </row>
    <row r="124" spans="1:20">
      <c r="A124" s="90"/>
      <c r="B124" s="90"/>
      <c r="C124" s="55"/>
      <c r="D124" s="89"/>
      <c r="E124" s="89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55"/>
      <c r="Q124" s="55"/>
      <c r="R124" s="55"/>
      <c r="S124" s="55"/>
      <c r="T124" s="55"/>
    </row>
    <row r="125" spans="1:20">
      <c r="A125" s="90"/>
      <c r="B125" s="90"/>
      <c r="C125" s="55"/>
      <c r="D125" s="89"/>
      <c r="E125" s="89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55"/>
      <c r="Q125" s="55"/>
      <c r="R125" s="55"/>
      <c r="S125" s="55"/>
      <c r="T125" s="55"/>
    </row>
    <row r="126" spans="1:20">
      <c r="A126" s="90"/>
      <c r="B126" s="90"/>
      <c r="C126" s="55"/>
      <c r="D126" s="89"/>
      <c r="E126" s="89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55"/>
      <c r="Q126" s="55"/>
      <c r="R126" s="55"/>
      <c r="S126" s="55"/>
      <c r="T126" s="55"/>
    </row>
    <row r="127" spans="1:20">
      <c r="A127" s="90"/>
      <c r="B127" s="90"/>
      <c r="C127" s="55"/>
      <c r="D127" s="89"/>
      <c r="E127" s="89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55"/>
      <c r="Q127" s="55"/>
      <c r="R127" s="55"/>
      <c r="S127" s="55"/>
      <c r="T127" s="55"/>
    </row>
    <row r="128" spans="1:20">
      <c r="A128" s="90"/>
      <c r="B128" s="90"/>
      <c r="C128" s="55"/>
      <c r="D128" s="89"/>
      <c r="E128" s="89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55"/>
      <c r="Q128" s="55"/>
      <c r="R128" s="55"/>
      <c r="S128" s="55"/>
      <c r="T128" s="55"/>
    </row>
    <row r="129" spans="1:20">
      <c r="A129" s="90"/>
      <c r="B129" s="90"/>
      <c r="C129" s="55"/>
      <c r="D129" s="89"/>
      <c r="E129" s="89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55"/>
      <c r="Q129" s="55"/>
      <c r="R129" s="55"/>
      <c r="S129" s="55"/>
      <c r="T129" s="55"/>
    </row>
    <row r="130" spans="1:20">
      <c r="A130" s="90"/>
      <c r="B130" s="90"/>
      <c r="C130" s="55"/>
      <c r="D130" s="89"/>
      <c r="E130" s="89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55"/>
      <c r="Q130" s="55"/>
      <c r="R130" s="55"/>
      <c r="S130" s="55"/>
      <c r="T130" s="55"/>
    </row>
    <row r="131" spans="1:20">
      <c r="A131" s="90"/>
      <c r="B131" s="90"/>
      <c r="C131" s="55"/>
      <c r="D131" s="89"/>
      <c r="E131" s="89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55"/>
      <c r="Q131" s="55"/>
      <c r="R131" s="55"/>
      <c r="S131" s="55"/>
      <c r="T131" s="55"/>
    </row>
    <row r="132" spans="1:20">
      <c r="A132" s="90"/>
      <c r="B132" s="90"/>
      <c r="C132" s="55"/>
      <c r="D132" s="89"/>
      <c r="E132" s="89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55"/>
      <c r="Q132" s="55"/>
      <c r="R132" s="55"/>
      <c r="S132" s="55"/>
      <c r="T132" s="55"/>
    </row>
    <row r="133" spans="1:20">
      <c r="A133" s="90"/>
      <c r="B133" s="90"/>
      <c r="C133" s="55"/>
      <c r="D133" s="89"/>
      <c r="E133" s="89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55"/>
      <c r="Q133" s="55"/>
      <c r="R133" s="55"/>
      <c r="S133" s="55"/>
      <c r="T133" s="55"/>
    </row>
    <row r="134" spans="1:20">
      <c r="A134" s="90"/>
      <c r="B134" s="90"/>
      <c r="C134" s="55"/>
      <c r="D134" s="89"/>
      <c r="E134" s="89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55"/>
      <c r="Q134" s="55"/>
      <c r="R134" s="55"/>
      <c r="S134" s="55"/>
      <c r="T134" s="55"/>
    </row>
    <row r="135" spans="1:20">
      <c r="A135" s="90"/>
      <c r="B135" s="90"/>
      <c r="C135" s="55"/>
      <c r="D135" s="89"/>
      <c r="E135" s="89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55"/>
      <c r="Q135" s="55"/>
      <c r="R135" s="55"/>
      <c r="S135" s="55"/>
      <c r="T135" s="55"/>
    </row>
    <row r="136" spans="1:20">
      <c r="A136" s="90"/>
      <c r="B136" s="90"/>
      <c r="C136" s="55"/>
      <c r="D136" s="89"/>
      <c r="E136" s="89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55"/>
      <c r="Q136" s="55"/>
      <c r="R136" s="55"/>
      <c r="S136" s="55"/>
      <c r="T136" s="55"/>
    </row>
    <row r="137" spans="1:20">
      <c r="A137" s="90"/>
      <c r="B137" s="90"/>
      <c r="C137" s="55"/>
      <c r="D137" s="89"/>
      <c r="E137" s="89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55"/>
      <c r="Q137" s="55"/>
      <c r="R137" s="55"/>
      <c r="S137" s="55"/>
      <c r="T137" s="55"/>
    </row>
    <row r="138" spans="1:20">
      <c r="A138" s="90"/>
      <c r="B138" s="90"/>
      <c r="C138" s="55"/>
      <c r="D138" s="89"/>
      <c r="E138" s="89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55"/>
      <c r="Q138" s="55"/>
      <c r="R138" s="55"/>
      <c r="S138" s="55"/>
      <c r="T138" s="55"/>
    </row>
    <row r="139" spans="1:20">
      <c r="A139" s="90"/>
      <c r="B139" s="90"/>
      <c r="C139" s="55"/>
      <c r="D139" s="89"/>
      <c r="E139" s="89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55"/>
      <c r="Q139" s="55"/>
      <c r="R139" s="55"/>
      <c r="S139" s="55"/>
      <c r="T139" s="55"/>
    </row>
    <row r="140" spans="1:20">
      <c r="A140" s="90"/>
      <c r="B140" s="90"/>
      <c r="C140" s="55"/>
      <c r="D140" s="89"/>
      <c r="E140" s="89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55"/>
      <c r="Q140" s="55"/>
      <c r="R140" s="55"/>
      <c r="S140" s="55"/>
      <c r="T140" s="55"/>
    </row>
    <row r="141" spans="1:20">
      <c r="A141" s="90"/>
      <c r="B141" s="90"/>
      <c r="C141" s="55"/>
      <c r="D141" s="89"/>
      <c r="E141" s="89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55"/>
      <c r="Q141" s="55"/>
      <c r="R141" s="55"/>
      <c r="S141" s="55"/>
      <c r="T141" s="55"/>
    </row>
    <row r="142" spans="1:20">
      <c r="A142" s="90"/>
      <c r="B142" s="90"/>
      <c r="C142" s="55"/>
      <c r="D142" s="89"/>
      <c r="E142" s="89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55"/>
      <c r="Q142" s="55"/>
      <c r="R142" s="55"/>
      <c r="S142" s="55"/>
      <c r="T142" s="55"/>
    </row>
    <row r="143" spans="1:20">
      <c r="A143" s="90"/>
      <c r="B143" s="90"/>
      <c r="C143" s="55"/>
      <c r="D143" s="89"/>
      <c r="E143" s="89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55"/>
      <c r="Q143" s="55"/>
      <c r="R143" s="55"/>
      <c r="S143" s="55"/>
      <c r="T143" s="55"/>
    </row>
    <row r="144" spans="1:20">
      <c r="A144" s="90"/>
      <c r="B144" s="90"/>
      <c r="C144" s="55"/>
      <c r="D144" s="89"/>
      <c r="E144" s="89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55"/>
      <c r="Q144" s="55"/>
      <c r="R144" s="55"/>
      <c r="S144" s="55"/>
      <c r="T144" s="55"/>
    </row>
    <row r="145" spans="1:20">
      <c r="A145" s="90"/>
      <c r="B145" s="90"/>
      <c r="C145" s="55"/>
      <c r="D145" s="89"/>
      <c r="E145" s="89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55"/>
      <c r="Q145" s="55"/>
      <c r="R145" s="55"/>
      <c r="S145" s="55"/>
      <c r="T145" s="55"/>
    </row>
    <row r="146" spans="1:20">
      <c r="A146" s="90"/>
      <c r="B146" s="90"/>
      <c r="C146" s="55"/>
      <c r="D146" s="89"/>
      <c r="E146" s="89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55"/>
      <c r="Q146" s="55"/>
      <c r="R146" s="55"/>
      <c r="S146" s="55"/>
      <c r="T146" s="55"/>
    </row>
    <row r="147" spans="1:20">
      <c r="A147" s="90"/>
      <c r="B147" s="90"/>
      <c r="C147" s="55"/>
      <c r="D147" s="89"/>
      <c r="E147" s="89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55"/>
      <c r="Q147" s="55"/>
      <c r="R147" s="55"/>
      <c r="S147" s="55"/>
      <c r="T147" s="55"/>
    </row>
    <row r="148" spans="1:20">
      <c r="A148" s="90"/>
      <c r="B148" s="90"/>
      <c r="C148" s="55"/>
      <c r="D148" s="89"/>
      <c r="E148" s="89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55"/>
      <c r="Q148" s="55"/>
      <c r="R148" s="55"/>
      <c r="S148" s="55"/>
      <c r="T148" s="55"/>
    </row>
    <row r="149" spans="1:20">
      <c r="A149" s="90"/>
      <c r="B149" s="90"/>
      <c r="C149" s="55"/>
      <c r="D149" s="89"/>
      <c r="E149" s="89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55"/>
      <c r="Q149" s="55"/>
      <c r="R149" s="55"/>
      <c r="S149" s="55"/>
      <c r="T149" s="55"/>
    </row>
    <row r="150" spans="1:20">
      <c r="A150" s="90"/>
      <c r="B150" s="90"/>
      <c r="C150" s="55"/>
      <c r="D150" s="89"/>
      <c r="E150" s="89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55"/>
      <c r="Q150" s="55"/>
      <c r="R150" s="55"/>
      <c r="S150" s="55"/>
      <c r="T150" s="55"/>
    </row>
    <row r="151" spans="1:20">
      <c r="A151" s="90"/>
      <c r="B151" s="90"/>
      <c r="C151" s="55"/>
      <c r="D151" s="89"/>
      <c r="E151" s="89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55"/>
      <c r="Q151" s="55"/>
      <c r="R151" s="55"/>
      <c r="S151" s="55"/>
      <c r="T151" s="55"/>
    </row>
    <row r="152" spans="1:20">
      <c r="A152" s="90"/>
      <c r="B152" s="90"/>
      <c r="C152" s="55"/>
      <c r="D152" s="89"/>
      <c r="E152" s="89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55"/>
      <c r="Q152" s="55"/>
      <c r="R152" s="55"/>
      <c r="S152" s="55"/>
      <c r="T152" s="55"/>
    </row>
    <row r="153" spans="1:20">
      <c r="A153" s="90"/>
      <c r="B153" s="90"/>
      <c r="C153" s="55"/>
      <c r="D153" s="89"/>
      <c r="E153" s="89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55"/>
      <c r="Q153" s="55"/>
      <c r="R153" s="55"/>
      <c r="S153" s="55"/>
      <c r="T153" s="55"/>
    </row>
    <row r="154" spans="1:20">
      <c r="A154" s="90"/>
      <c r="B154" s="90"/>
      <c r="C154" s="55"/>
      <c r="D154" s="89"/>
      <c r="E154" s="89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55"/>
      <c r="Q154" s="55"/>
      <c r="R154" s="55"/>
      <c r="S154" s="55"/>
      <c r="T154" s="55"/>
    </row>
    <row r="155" spans="1:20">
      <c r="A155" s="90"/>
      <c r="B155" s="90"/>
      <c r="C155" s="55"/>
      <c r="D155" s="89"/>
      <c r="E155" s="89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55"/>
      <c r="Q155" s="55"/>
      <c r="R155" s="55"/>
      <c r="S155" s="55"/>
      <c r="T155" s="55"/>
    </row>
    <row r="156" spans="1:20">
      <c r="A156" s="90"/>
      <c r="B156" s="90"/>
      <c r="C156" s="55"/>
      <c r="D156" s="89"/>
      <c r="E156" s="89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55"/>
      <c r="Q156" s="55"/>
      <c r="R156" s="55"/>
      <c r="S156" s="55"/>
      <c r="T156" s="55"/>
    </row>
    <row r="157" spans="1:20">
      <c r="A157" s="90"/>
      <c r="B157" s="90"/>
      <c r="C157" s="55"/>
      <c r="D157" s="89"/>
      <c r="E157" s="89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55"/>
      <c r="Q157" s="55"/>
      <c r="R157" s="55"/>
      <c r="S157" s="55"/>
      <c r="T157" s="55"/>
    </row>
    <row r="158" spans="1:20">
      <c r="A158" s="90"/>
      <c r="B158" s="90"/>
      <c r="C158" s="55"/>
      <c r="D158" s="89"/>
      <c r="E158" s="89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55"/>
      <c r="Q158" s="55"/>
      <c r="R158" s="55"/>
      <c r="S158" s="55"/>
      <c r="T158" s="55"/>
    </row>
    <row r="159" spans="1:20">
      <c r="A159" s="90"/>
      <c r="B159" s="90"/>
      <c r="C159" s="55"/>
      <c r="D159" s="89"/>
      <c r="E159" s="89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55"/>
      <c r="Q159" s="55"/>
      <c r="R159" s="55"/>
      <c r="S159" s="55"/>
      <c r="T159" s="55"/>
    </row>
    <row r="160" spans="1:20">
      <c r="C160" s="55"/>
      <c r="D160" s="89"/>
      <c r="E160" s="89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55"/>
      <c r="Q160" s="55"/>
      <c r="R160" s="55"/>
      <c r="S160" s="55"/>
      <c r="T160" s="55"/>
    </row>
    <row r="161" spans="3:20">
      <c r="C161" s="55"/>
      <c r="D161" s="89"/>
      <c r="E161" s="89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55"/>
      <c r="Q161" s="55"/>
      <c r="R161" s="55"/>
      <c r="S161" s="55"/>
      <c r="T161" s="55"/>
    </row>
    <row r="162" spans="3:20">
      <c r="C162" s="55"/>
      <c r="D162" s="89"/>
      <c r="E162" s="89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55"/>
      <c r="Q162" s="55"/>
      <c r="R162" s="55"/>
      <c r="S162" s="55"/>
      <c r="T162" s="55"/>
    </row>
    <row r="163" spans="3:20">
      <c r="D163" s="89"/>
      <c r="E163" s="89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55"/>
    </row>
    <row r="164" spans="3:20">
      <c r="D164" s="89"/>
      <c r="E164" s="89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55"/>
    </row>
    <row r="165" spans="3:20">
      <c r="D165" s="89"/>
      <c r="E165" s="89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55"/>
    </row>
    <row r="166" spans="3:20">
      <c r="D166" s="89"/>
      <c r="E166" s="89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55"/>
    </row>
    <row r="167" spans="3:20">
      <c r="D167" s="89"/>
      <c r="E167" s="89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55"/>
    </row>
    <row r="168" spans="3:20">
      <c r="D168" s="89"/>
      <c r="E168" s="89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55"/>
    </row>
    <row r="169" spans="3:20">
      <c r="D169" s="89"/>
      <c r="E169" s="89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55"/>
    </row>
    <row r="170" spans="3:20">
      <c r="D170" s="89"/>
      <c r="E170" s="89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55"/>
    </row>
    <row r="171" spans="3:20">
      <c r="D171" s="89"/>
      <c r="E171" s="89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55"/>
    </row>
    <row r="172" spans="3:20">
      <c r="D172" s="89"/>
      <c r="E172" s="89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55"/>
    </row>
    <row r="173" spans="3:20">
      <c r="D173" s="89"/>
      <c r="E173" s="89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55"/>
    </row>
    <row r="174" spans="3:20">
      <c r="D174" s="89"/>
      <c r="E174" s="89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55"/>
    </row>
    <row r="175" spans="3:20">
      <c r="D175" s="89"/>
      <c r="E175" s="89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55"/>
    </row>
    <row r="176" spans="3:20">
      <c r="D176" s="89"/>
      <c r="E176" s="89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55"/>
    </row>
    <row r="177" spans="4:16">
      <c r="D177" s="89"/>
      <c r="E177" s="89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55"/>
    </row>
    <row r="178" spans="4:16">
      <c r="D178" s="89"/>
      <c r="E178" s="89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55"/>
    </row>
    <row r="179" spans="4:16">
      <c r="D179" s="89"/>
      <c r="E179" s="89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55"/>
    </row>
    <row r="180" spans="4:16">
      <c r="D180" s="89"/>
      <c r="E180" s="89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55"/>
    </row>
    <row r="181" spans="4:16">
      <c r="D181" s="89"/>
      <c r="E181" s="89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55"/>
    </row>
    <row r="182" spans="4:16">
      <c r="D182" s="89"/>
      <c r="E182" s="89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55"/>
    </row>
    <row r="183" spans="4:16">
      <c r="D183" s="89"/>
      <c r="E183" s="89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55"/>
    </row>
    <row r="184" spans="4:16">
      <c r="D184" s="89"/>
      <c r="E184" s="89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55"/>
    </row>
    <row r="185" spans="4:16">
      <c r="D185" s="89"/>
      <c r="E185" s="89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55"/>
    </row>
    <row r="186" spans="4:16">
      <c r="D186" s="89"/>
      <c r="E186" s="89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55"/>
    </row>
    <row r="187" spans="4:16">
      <c r="D187" s="89"/>
      <c r="E187" s="89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55"/>
    </row>
    <row r="188" spans="4:16">
      <c r="D188" s="89"/>
      <c r="E188" s="89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55"/>
    </row>
    <row r="189" spans="4:16">
      <c r="D189" s="89"/>
      <c r="E189" s="89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55"/>
    </row>
    <row r="190" spans="4:16">
      <c r="D190" s="89"/>
      <c r="E190" s="89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55"/>
    </row>
    <row r="191" spans="4:16">
      <c r="D191" s="89"/>
      <c r="E191" s="89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55"/>
    </row>
    <row r="192" spans="4:16">
      <c r="D192" s="89"/>
      <c r="E192" s="89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55"/>
    </row>
    <row r="193" spans="4:16">
      <c r="D193" s="89"/>
      <c r="E193" s="89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55"/>
    </row>
    <row r="194" spans="4:16">
      <c r="D194" s="89"/>
      <c r="E194" s="89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55"/>
    </row>
    <row r="195" spans="4:16">
      <c r="D195" s="89"/>
      <c r="E195" s="89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55"/>
    </row>
    <row r="196" spans="4:16">
      <c r="D196" s="89"/>
      <c r="E196" s="89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55"/>
    </row>
    <row r="197" spans="4:16">
      <c r="D197" s="89"/>
      <c r="E197" s="89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55"/>
    </row>
    <row r="198" spans="4:16">
      <c r="D198" s="89"/>
      <c r="E198" s="89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55"/>
    </row>
    <row r="199" spans="4:16">
      <c r="D199" s="89"/>
      <c r="E199" s="89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55"/>
    </row>
    <row r="200" spans="4:16">
      <c r="D200" s="89"/>
      <c r="E200" s="89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55"/>
    </row>
    <row r="201" spans="4:16">
      <c r="D201" s="89"/>
      <c r="E201" s="89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55"/>
    </row>
    <row r="202" spans="4:16">
      <c r="D202" s="89"/>
      <c r="E202" s="89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55"/>
    </row>
    <row r="203" spans="4:16">
      <c r="D203" s="89"/>
      <c r="E203" s="89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55"/>
    </row>
    <row r="204" spans="4:16">
      <c r="D204" s="89"/>
      <c r="E204" s="89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55"/>
    </row>
    <row r="205" spans="4:16">
      <c r="D205" s="89"/>
      <c r="E205" s="89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55"/>
    </row>
    <row r="206" spans="4:16">
      <c r="D206" s="89"/>
      <c r="E206" s="89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55"/>
    </row>
    <row r="207" spans="4:16">
      <c r="D207" s="89"/>
      <c r="E207" s="89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55"/>
    </row>
    <row r="208" spans="4:16">
      <c r="D208" s="89"/>
      <c r="E208" s="89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55"/>
    </row>
    <row r="209" spans="4:16">
      <c r="D209" s="89"/>
      <c r="E209" s="89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55"/>
    </row>
    <row r="210" spans="4:16">
      <c r="D210" s="89"/>
      <c r="E210" s="89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55"/>
    </row>
    <row r="211" spans="4:16">
      <c r="D211" s="89"/>
      <c r="E211" s="89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55"/>
    </row>
    <row r="212" spans="4:16">
      <c r="D212" s="89"/>
      <c r="E212" s="89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55"/>
    </row>
    <row r="213" spans="4:16">
      <c r="D213" s="89"/>
      <c r="E213" s="89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55"/>
    </row>
    <row r="214" spans="4:16">
      <c r="D214" s="89"/>
      <c r="E214" s="89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55"/>
    </row>
    <row r="215" spans="4:16">
      <c r="D215" s="89"/>
      <c r="E215" s="89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55"/>
    </row>
    <row r="216" spans="4:16">
      <c r="D216" s="89"/>
      <c r="E216" s="89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55"/>
    </row>
    <row r="217" spans="4:16">
      <c r="D217" s="89"/>
      <c r="E217" s="89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55"/>
    </row>
    <row r="218" spans="4:16">
      <c r="D218" s="89"/>
      <c r="E218" s="89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55"/>
    </row>
    <row r="219" spans="4:16">
      <c r="D219" s="89"/>
      <c r="E219" s="89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55"/>
    </row>
    <row r="220" spans="4:16">
      <c r="D220" s="89"/>
      <c r="E220" s="89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55"/>
    </row>
    <row r="221" spans="4:16">
      <c r="D221" s="89"/>
      <c r="E221" s="89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55"/>
    </row>
    <row r="222" spans="4:16">
      <c r="D222" s="89"/>
      <c r="E222" s="89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55"/>
    </row>
    <row r="223" spans="4:16">
      <c r="D223" s="89"/>
      <c r="E223" s="89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55"/>
    </row>
    <row r="224" spans="4:16">
      <c r="D224" s="89"/>
      <c r="E224" s="89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55"/>
    </row>
    <row r="225" spans="4:16">
      <c r="D225" s="89"/>
      <c r="E225" s="89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55"/>
    </row>
    <row r="226" spans="4:16">
      <c r="D226" s="89"/>
      <c r="E226" s="89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55"/>
    </row>
    <row r="227" spans="4:16">
      <c r="D227" s="89"/>
      <c r="E227" s="89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55"/>
    </row>
    <row r="228" spans="4:16">
      <c r="D228" s="89"/>
      <c r="E228" s="89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55"/>
    </row>
    <row r="229" spans="4:16">
      <c r="D229" s="89"/>
      <c r="E229" s="89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55"/>
    </row>
    <row r="230" spans="4:16">
      <c r="D230" s="89"/>
      <c r="E230" s="89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55"/>
    </row>
    <row r="231" spans="4:16">
      <c r="D231" s="89"/>
      <c r="E231" s="89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55"/>
    </row>
    <row r="232" spans="4:16">
      <c r="D232" s="89"/>
      <c r="E232" s="89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55"/>
    </row>
    <row r="233" spans="4:16">
      <c r="D233" s="89"/>
      <c r="E233" s="89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55"/>
    </row>
    <row r="234" spans="4:16">
      <c r="D234" s="89"/>
      <c r="E234" s="89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55"/>
    </row>
    <row r="235" spans="4:16">
      <c r="D235" s="89"/>
      <c r="E235" s="89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55"/>
    </row>
    <row r="236" spans="4:16">
      <c r="D236" s="89"/>
      <c r="E236" s="89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55"/>
    </row>
    <row r="237" spans="4:16">
      <c r="D237" s="89"/>
      <c r="E237" s="89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55"/>
    </row>
    <row r="238" spans="4:16">
      <c r="D238" s="89"/>
      <c r="E238" s="89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55"/>
    </row>
    <row r="239" spans="4:16">
      <c r="D239" s="89"/>
      <c r="E239" s="89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55"/>
    </row>
    <row r="240" spans="4:16">
      <c r="D240" s="89"/>
      <c r="E240" s="89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55"/>
    </row>
    <row r="241" spans="4:16">
      <c r="D241" s="89"/>
      <c r="E241" s="89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55"/>
    </row>
    <row r="242" spans="4:16">
      <c r="D242" s="89"/>
      <c r="E242" s="89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55"/>
    </row>
    <row r="243" spans="4:16">
      <c r="D243" s="89"/>
      <c r="E243" s="89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55"/>
    </row>
    <row r="244" spans="4:16">
      <c r="D244" s="89"/>
      <c r="E244" s="89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55"/>
    </row>
    <row r="245" spans="4:16">
      <c r="D245" s="89"/>
      <c r="E245" s="89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55"/>
    </row>
    <row r="246" spans="4:16">
      <c r="D246" s="89"/>
      <c r="E246" s="89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55"/>
    </row>
    <row r="247" spans="4:16">
      <c r="D247" s="89"/>
      <c r="E247" s="89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55"/>
    </row>
    <row r="248" spans="4:16">
      <c r="D248" s="89"/>
      <c r="E248" s="89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55"/>
    </row>
    <row r="249" spans="4:16">
      <c r="D249" s="89"/>
      <c r="E249" s="89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55"/>
    </row>
    <row r="250" spans="4:16">
      <c r="D250" s="89"/>
      <c r="E250" s="89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55"/>
    </row>
    <row r="251" spans="4:16">
      <c r="D251" s="89"/>
      <c r="E251" s="89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55"/>
    </row>
    <row r="252" spans="4:16">
      <c r="D252" s="89"/>
      <c r="E252" s="89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55"/>
    </row>
    <row r="253" spans="4:16">
      <c r="D253" s="89"/>
      <c r="E253" s="89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55"/>
    </row>
    <row r="254" spans="4:16">
      <c r="D254" s="89"/>
      <c r="E254" s="89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55"/>
    </row>
    <row r="255" spans="4:16">
      <c r="D255" s="89"/>
      <c r="E255" s="89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55"/>
    </row>
    <row r="256" spans="4:16">
      <c r="D256" s="89"/>
      <c r="E256" s="89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55"/>
    </row>
    <row r="257" spans="4:16">
      <c r="D257" s="89"/>
      <c r="E257" s="89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55"/>
    </row>
    <row r="258" spans="4:16">
      <c r="D258" s="89"/>
      <c r="E258" s="89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55"/>
    </row>
    <row r="259" spans="4:16">
      <c r="D259" s="89"/>
      <c r="E259" s="89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55"/>
    </row>
    <row r="260" spans="4:16">
      <c r="D260" s="89"/>
      <c r="E260" s="89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55"/>
    </row>
    <row r="261" spans="4:16">
      <c r="D261" s="89"/>
      <c r="E261" s="89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55"/>
    </row>
    <row r="262" spans="4:16">
      <c r="D262" s="89"/>
      <c r="E262" s="89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55"/>
    </row>
    <row r="263" spans="4:16">
      <c r="D263" s="89"/>
      <c r="E263" s="89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55"/>
    </row>
    <row r="264" spans="4:16">
      <c r="D264" s="89"/>
      <c r="E264" s="89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55"/>
    </row>
    <row r="265" spans="4:16">
      <c r="D265" s="89"/>
      <c r="E265" s="89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55"/>
    </row>
    <row r="266" spans="4:16">
      <c r="D266" s="89"/>
      <c r="E266" s="89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55"/>
    </row>
    <row r="267" spans="4:16">
      <c r="D267" s="89"/>
      <c r="E267" s="89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55"/>
    </row>
    <row r="268" spans="4:16">
      <c r="D268" s="89"/>
      <c r="E268" s="89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55"/>
    </row>
    <row r="269" spans="4:16">
      <c r="D269" s="89"/>
      <c r="E269" s="89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55"/>
    </row>
    <row r="270" spans="4:16">
      <c r="D270" s="89"/>
      <c r="E270" s="89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55"/>
    </row>
    <row r="271" spans="4:16">
      <c r="D271" s="89"/>
      <c r="E271" s="89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55"/>
    </row>
    <row r="272" spans="4:16">
      <c r="D272" s="89"/>
      <c r="E272" s="89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55"/>
    </row>
    <row r="273" spans="4:16">
      <c r="D273" s="89"/>
      <c r="E273" s="89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55"/>
    </row>
    <row r="274" spans="4:16">
      <c r="D274" s="89"/>
      <c r="E274" s="89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55"/>
    </row>
    <row r="275" spans="4:16">
      <c r="D275" s="89"/>
      <c r="E275" s="89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55"/>
    </row>
    <row r="276" spans="4:16">
      <c r="D276" s="89"/>
      <c r="E276" s="89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55"/>
    </row>
    <row r="277" spans="4:16">
      <c r="D277" s="89"/>
      <c r="E277" s="89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55"/>
    </row>
    <row r="278" spans="4:16">
      <c r="D278" s="89"/>
      <c r="E278" s="89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55"/>
    </row>
    <row r="279" spans="4:16">
      <c r="D279" s="89"/>
      <c r="E279" s="89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55"/>
    </row>
    <row r="280" spans="4:16">
      <c r="D280" s="89"/>
      <c r="E280" s="89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55"/>
    </row>
    <row r="281" spans="4:16">
      <c r="D281" s="89"/>
      <c r="E281" s="89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55"/>
    </row>
    <row r="282" spans="4:16">
      <c r="D282" s="89"/>
      <c r="E282" s="89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55"/>
    </row>
    <row r="283" spans="4:16">
      <c r="D283" s="89"/>
      <c r="E283" s="89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55"/>
    </row>
    <row r="284" spans="4:16">
      <c r="D284" s="89"/>
      <c r="E284" s="89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55"/>
    </row>
    <row r="285" spans="4:16">
      <c r="D285" s="89"/>
      <c r="E285" s="89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55"/>
    </row>
    <row r="286" spans="4:16">
      <c r="D286" s="89"/>
      <c r="E286" s="89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55"/>
    </row>
    <row r="287" spans="4:16">
      <c r="D287" s="89"/>
      <c r="E287" s="89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55"/>
    </row>
    <row r="288" spans="4:16">
      <c r="D288" s="89"/>
      <c r="E288" s="89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55"/>
    </row>
    <row r="289" spans="4:16">
      <c r="D289" s="89"/>
      <c r="E289" s="89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55"/>
    </row>
    <row r="290" spans="4:16">
      <c r="D290" s="89"/>
      <c r="E290" s="89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55"/>
    </row>
    <row r="291" spans="4:16">
      <c r="D291" s="89"/>
      <c r="E291" s="89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55"/>
    </row>
    <row r="292" spans="4:16">
      <c r="D292" s="89"/>
      <c r="E292" s="89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55"/>
    </row>
    <row r="293" spans="4:16">
      <c r="D293" s="89"/>
      <c r="E293" s="89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55"/>
    </row>
    <row r="294" spans="4:16">
      <c r="D294" s="89"/>
      <c r="E294" s="89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55"/>
    </row>
    <row r="295" spans="4:16">
      <c r="D295" s="89"/>
      <c r="E295" s="89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55"/>
    </row>
    <row r="296" spans="4:16">
      <c r="D296" s="89"/>
      <c r="E296" s="89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55"/>
    </row>
    <row r="297" spans="4:16">
      <c r="D297" s="89"/>
      <c r="E297" s="89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55"/>
    </row>
    <row r="298" spans="4:16">
      <c r="D298" s="89"/>
      <c r="E298" s="89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55"/>
    </row>
    <row r="299" spans="4:16">
      <c r="D299" s="89"/>
      <c r="E299" s="89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55"/>
    </row>
    <row r="300" spans="4:16">
      <c r="D300" s="89"/>
      <c r="E300" s="89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55"/>
    </row>
    <row r="301" spans="4:16">
      <c r="D301" s="89"/>
      <c r="E301" s="89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55"/>
    </row>
    <row r="302" spans="4:16">
      <c r="D302" s="89"/>
      <c r="E302" s="89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55"/>
    </row>
    <row r="303" spans="4:16">
      <c r="D303" s="89"/>
      <c r="E303" s="89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55"/>
    </row>
    <row r="304" spans="4:16">
      <c r="D304" s="89"/>
      <c r="E304" s="89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55"/>
    </row>
    <row r="305" spans="4:16">
      <c r="D305" s="89"/>
      <c r="E305" s="89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55"/>
    </row>
    <row r="306" spans="4:16">
      <c r="D306" s="89"/>
      <c r="E306" s="89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55"/>
    </row>
    <row r="307" spans="4:16">
      <c r="D307" s="89"/>
      <c r="E307" s="89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55"/>
    </row>
    <row r="308" spans="4:16">
      <c r="D308" s="89"/>
      <c r="E308" s="89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55"/>
    </row>
    <row r="309" spans="4:16">
      <c r="D309" s="89"/>
      <c r="E309" s="89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55"/>
    </row>
    <row r="310" spans="4:16">
      <c r="D310" s="89"/>
      <c r="E310" s="89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55"/>
    </row>
    <row r="311" spans="4:16">
      <c r="D311" s="89"/>
      <c r="E311" s="89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55"/>
    </row>
    <row r="312" spans="4:16">
      <c r="D312" s="89"/>
      <c r="E312" s="89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55"/>
    </row>
    <row r="313" spans="4:16">
      <c r="D313" s="89"/>
      <c r="E313" s="89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55"/>
    </row>
    <row r="314" spans="4:16">
      <c r="D314" s="89"/>
      <c r="E314" s="89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55"/>
    </row>
    <row r="315" spans="4:16">
      <c r="D315" s="89"/>
      <c r="E315" s="89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55"/>
    </row>
    <row r="316" spans="4:16">
      <c r="D316" s="89"/>
      <c r="E316" s="89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55"/>
    </row>
    <row r="317" spans="4:16">
      <c r="D317" s="89"/>
      <c r="E317" s="89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55"/>
    </row>
    <row r="318" spans="4:16">
      <c r="D318" s="89"/>
      <c r="E318" s="89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55"/>
    </row>
    <row r="319" spans="4:16">
      <c r="D319" s="89"/>
      <c r="E319" s="89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55"/>
    </row>
    <row r="320" spans="4:16">
      <c r="D320" s="89"/>
      <c r="E320" s="89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55"/>
    </row>
    <row r="321" spans="4:16">
      <c r="D321" s="89"/>
      <c r="E321" s="89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55"/>
    </row>
    <row r="322" spans="4:16">
      <c r="D322" s="89"/>
      <c r="E322" s="89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55"/>
    </row>
    <row r="323" spans="4:16">
      <c r="D323" s="89"/>
      <c r="E323" s="89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55"/>
    </row>
    <row r="324" spans="4:16">
      <c r="D324" s="89"/>
      <c r="E324" s="89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55"/>
    </row>
    <row r="325" spans="4:16">
      <c r="D325" s="89"/>
      <c r="E325" s="89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55"/>
    </row>
    <row r="326" spans="4:16">
      <c r="D326" s="89"/>
      <c r="E326" s="89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55"/>
    </row>
    <row r="327" spans="4:16">
      <c r="D327" s="89"/>
      <c r="E327" s="89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55"/>
    </row>
    <row r="328" spans="4:16">
      <c r="D328" s="89"/>
      <c r="E328" s="89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55"/>
    </row>
    <row r="329" spans="4:16">
      <c r="D329" s="89"/>
      <c r="E329" s="89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55"/>
    </row>
    <row r="330" spans="4:16">
      <c r="D330" s="89"/>
      <c r="E330" s="89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55"/>
    </row>
    <row r="331" spans="4:16">
      <c r="D331" s="89"/>
      <c r="E331" s="89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55"/>
    </row>
    <row r="332" spans="4:16">
      <c r="D332" s="89"/>
      <c r="E332" s="89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55"/>
    </row>
    <row r="333" spans="4:16">
      <c r="D333" s="89"/>
      <c r="E333" s="89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55"/>
    </row>
    <row r="334" spans="4:16">
      <c r="D334" s="89"/>
      <c r="E334" s="89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55"/>
    </row>
    <row r="335" spans="4:16">
      <c r="D335" s="89"/>
      <c r="E335" s="89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55"/>
    </row>
    <row r="336" spans="4:16">
      <c r="D336" s="89"/>
      <c r="E336" s="89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55"/>
    </row>
    <row r="337" spans="4:16">
      <c r="D337" s="89"/>
      <c r="E337" s="89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55"/>
    </row>
    <row r="338" spans="4:16">
      <c r="D338" s="89"/>
      <c r="E338" s="89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55"/>
    </row>
    <row r="339" spans="4:16">
      <c r="D339" s="89"/>
      <c r="E339" s="89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55"/>
    </row>
    <row r="340" spans="4:16">
      <c r="D340" s="89"/>
      <c r="E340" s="89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55"/>
    </row>
    <row r="341" spans="4:16">
      <c r="D341" s="89"/>
      <c r="E341" s="89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55"/>
    </row>
  </sheetData>
  <phoneticPr fontId="10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6"/>
  </sheetPr>
  <dimension ref="A1:AM6186"/>
  <sheetViews>
    <sheetView workbookViewId="0">
      <selection activeCell="S21" sqref="S21:S111"/>
    </sheetView>
  </sheetViews>
  <sheetFormatPr defaultRowHeight="12.75"/>
  <cols>
    <col min="1" max="1" width="16.42578125" customWidth="1"/>
    <col min="2" max="2" width="3" customWidth="1"/>
    <col min="3" max="3" width="11.28515625" customWidth="1"/>
    <col min="4" max="4" width="9.28515625" customWidth="1"/>
    <col min="5" max="5" width="10" customWidth="1"/>
    <col min="6" max="6" width="16.28515625" customWidth="1"/>
    <col min="7" max="7" width="7.7109375" customWidth="1"/>
    <col min="8" max="9" width="8.140625" customWidth="1"/>
    <col min="10" max="10" width="9.42578125" customWidth="1"/>
    <col min="12" max="13" width="11" customWidth="1"/>
    <col min="14" max="14" width="11.42578125" customWidth="1"/>
    <col min="16" max="16" width="12.7109375" customWidth="1"/>
    <col min="17" max="18" width="12" customWidth="1"/>
    <col min="20" max="20" width="12.42578125" bestFit="1" customWidth="1"/>
  </cols>
  <sheetData>
    <row r="1" spans="1:29" ht="21" thickBot="1">
      <c r="A1" s="23" t="s">
        <v>121</v>
      </c>
      <c r="Y1" s="11" t="s">
        <v>64</v>
      </c>
      <c r="Z1" s="11" t="s">
        <v>86</v>
      </c>
      <c r="AB1">
        <v>-28128</v>
      </c>
      <c r="AC1">
        <v>3.8990400000329828E-2</v>
      </c>
    </row>
    <row r="2" spans="1:29">
      <c r="A2" t="s">
        <v>76</v>
      </c>
      <c r="B2" s="22" t="s">
        <v>120</v>
      </c>
      <c r="D2" s="117" t="s">
        <v>292</v>
      </c>
      <c r="E2" s="118"/>
      <c r="F2" s="118"/>
      <c r="Y2">
        <v>-30000</v>
      </c>
      <c r="Z2" s="5">
        <f t="shared" ref="Z2:Z34" si="0">+D$11+D$12*Y2+D$13*Y2^2</f>
        <v>5.0702736073949047E-2</v>
      </c>
      <c r="AB2">
        <v>-24286</v>
      </c>
      <c r="AC2">
        <v>2.9897299998992821E-2</v>
      </c>
    </row>
    <row r="3" spans="1:29" ht="13.5" thickBot="1">
      <c r="A3" s="115" t="s">
        <v>282</v>
      </c>
      <c r="D3" s="12"/>
      <c r="Y3">
        <v>-28000</v>
      </c>
      <c r="Z3" s="5">
        <f t="shared" si="0"/>
        <v>4.4113433032292773E-2</v>
      </c>
      <c r="AB3">
        <v>-21099</v>
      </c>
      <c r="AC3">
        <v>1.9314450000820216E-2</v>
      </c>
    </row>
    <row r="4" spans="1:29" ht="14.25" thickTop="1" thickBot="1">
      <c r="A4" s="8" t="s">
        <v>77</v>
      </c>
      <c r="C4" s="3">
        <v>37999.5838</v>
      </c>
      <c r="D4" s="4">
        <v>0.47069054999999999</v>
      </c>
      <c r="Y4">
        <v>-26000</v>
      </c>
      <c r="Z4" s="5">
        <f t="shared" si="0"/>
        <v>3.7982562267075089E-2</v>
      </c>
      <c r="AB4">
        <v>-9476</v>
      </c>
      <c r="AC4">
        <v>-4.1482000015093945E-3</v>
      </c>
    </row>
    <row r="5" spans="1:29" ht="13.5" thickTop="1">
      <c r="A5" s="97" t="s">
        <v>234</v>
      </c>
      <c r="B5" s="55"/>
      <c r="C5" s="98">
        <v>8</v>
      </c>
      <c r="D5" s="55" t="s">
        <v>235</v>
      </c>
      <c r="Y5">
        <v>-24000</v>
      </c>
      <c r="Z5" s="5">
        <f t="shared" si="0"/>
        <v>3.2310123778295993E-2</v>
      </c>
      <c r="AB5">
        <v>-8732</v>
      </c>
      <c r="AC5">
        <v>-1.9173999971826561E-3</v>
      </c>
    </row>
    <row r="6" spans="1:29">
      <c r="A6" s="8" t="s">
        <v>78</v>
      </c>
      <c r="Y6">
        <v>-22000</v>
      </c>
      <c r="Z6" s="5">
        <f t="shared" si="0"/>
        <v>2.709611756595548E-2</v>
      </c>
      <c r="AB6">
        <v>-8116</v>
      </c>
      <c r="AC6">
        <v>2.7037999971071258E-3</v>
      </c>
    </row>
    <row r="7" spans="1:29">
      <c r="A7" t="s">
        <v>52</v>
      </c>
      <c r="C7">
        <v>37999.5838</v>
      </c>
      <c r="Y7">
        <v>-20000</v>
      </c>
      <c r="Z7" s="5">
        <f t="shared" si="0"/>
        <v>2.2340543630053562E-2</v>
      </c>
      <c r="AB7">
        <v>-7523</v>
      </c>
      <c r="AC7">
        <v>5.2076499996474013E-3</v>
      </c>
    </row>
    <row r="8" spans="1:29">
      <c r="A8" t="s">
        <v>53</v>
      </c>
      <c r="C8">
        <v>0.47069054999999999</v>
      </c>
      <c r="Y8">
        <v>-18000</v>
      </c>
      <c r="Z8" s="5">
        <f t="shared" si="0"/>
        <v>1.8043401970590234E-2</v>
      </c>
      <c r="AB8">
        <v>-7209</v>
      </c>
      <c r="AC8">
        <v>4.374949996417854E-3</v>
      </c>
    </row>
    <row r="9" spans="1:29">
      <c r="A9" s="31" t="s">
        <v>236</v>
      </c>
      <c r="C9" s="102">
        <v>21</v>
      </c>
      <c r="D9" s="31" t="str">
        <f>"F"&amp;C9</f>
        <v>F21</v>
      </c>
      <c r="E9" s="31" t="str">
        <f>"G"&amp;C9</f>
        <v>G21</v>
      </c>
      <c r="Y9">
        <v>-16000</v>
      </c>
      <c r="Z9" s="5">
        <f t="shared" si="0"/>
        <v>1.4204692587565498E-2</v>
      </c>
      <c r="AB9">
        <v>-7077</v>
      </c>
      <c r="AC9">
        <v>-3.7776500030304305E-3</v>
      </c>
    </row>
    <row r="10" spans="1:29" ht="13.5" thickBot="1">
      <c r="C10" s="11" t="s">
        <v>83</v>
      </c>
      <c r="D10" s="11" t="s">
        <v>84</v>
      </c>
      <c r="Y10">
        <v>-14000</v>
      </c>
      <c r="Z10" s="5">
        <f t="shared" si="0"/>
        <v>1.0824415480979347E-2</v>
      </c>
      <c r="AB10">
        <v>-7005</v>
      </c>
      <c r="AC10">
        <v>5.502749998413492E-3</v>
      </c>
    </row>
    <row r="11" spans="1:29">
      <c r="A11" t="s">
        <v>79</v>
      </c>
      <c r="C11" s="34">
        <f ca="1">INTERCEPT(INDIRECT(E9):G1006,INDIRECT(D9):$F1006)</f>
        <v>7.2397127438279859E-3</v>
      </c>
      <c r="D11" s="15">
        <f>+E11*F11</f>
        <v>-1.420524843200657E-6</v>
      </c>
      <c r="E11" s="16">
        <v>-1.4205248432006572</v>
      </c>
      <c r="F11" s="5">
        <v>9.9999999999999995E-7</v>
      </c>
      <c r="Y11">
        <v>-12000</v>
      </c>
      <c r="Z11" s="5">
        <f t="shared" si="0"/>
        <v>7.9025706508317872E-3</v>
      </c>
      <c r="AB11">
        <v>-6397</v>
      </c>
      <c r="AC11">
        <v>1.6483500003232621E-3</v>
      </c>
    </row>
    <row r="12" spans="1:29">
      <c r="A12" t="s">
        <v>80</v>
      </c>
      <c r="C12" s="34">
        <f ca="1">SLOPE(INDIRECT(E9):G1006,INDIRECT(D9):$F1006)</f>
        <v>6.0436389321423155E-7</v>
      </c>
      <c r="D12" s="15">
        <f>+E12*F12</f>
        <v>2.8982483351635077E-8</v>
      </c>
      <c r="E12" s="17">
        <v>2.8982483351635078</v>
      </c>
      <c r="F12" s="5">
        <v>1E-8</v>
      </c>
      <c r="Y12">
        <v>-10000</v>
      </c>
      <c r="Z12" s="5">
        <f t="shared" si="0"/>
        <v>5.4391580971228154E-3</v>
      </c>
      <c r="AB12">
        <v>-5728</v>
      </c>
      <c r="AC12">
        <v>1.6704000008758157E-3</v>
      </c>
    </row>
    <row r="13" spans="1:29" ht="13.5" thickBot="1">
      <c r="A13" t="s">
        <v>81</v>
      </c>
      <c r="D13" s="15">
        <f>+E13*F13</f>
        <v>5.7304034554823668E-11</v>
      </c>
      <c r="E13" s="18">
        <v>0.57304034554823668</v>
      </c>
      <c r="F13" s="5">
        <v>1E-10</v>
      </c>
      <c r="Y13">
        <v>-8000</v>
      </c>
      <c r="Z13" s="5">
        <f t="shared" si="0"/>
        <v>3.4341778198524334E-3</v>
      </c>
      <c r="AB13">
        <v>-4753</v>
      </c>
      <c r="AC13">
        <v>-6.158499963930808E-4</v>
      </c>
    </row>
    <row r="14" spans="1:29">
      <c r="A14" t="s">
        <v>73</v>
      </c>
      <c r="D14" s="51"/>
      <c r="E14">
        <f>SUM(T21:T857)</f>
        <v>7.7836926759910249E-4</v>
      </c>
      <c r="Y14">
        <v>-6000</v>
      </c>
      <c r="Z14" s="5">
        <f t="shared" si="0"/>
        <v>1.8876298190206411E-3</v>
      </c>
      <c r="AB14">
        <v>-3901</v>
      </c>
      <c r="AC14">
        <v>1.0355499980505556E-3</v>
      </c>
    </row>
    <row r="15" spans="1:29">
      <c r="A15" s="10" t="s">
        <v>82</v>
      </c>
      <c r="C15" s="26">
        <f ca="1">(C7+C11)+(C8+C12)*INT(MAX(F21:F3403))</f>
        <v>51749.42104099079</v>
      </c>
      <c r="D15" s="28">
        <f>+C7+INT(MAX(F21:F1458))*C8+D11+D12*INT(MAX(F21:F3893))+D13*INT(MAX(F21:F3920)^2)</f>
        <v>51749.445891694733</v>
      </c>
      <c r="E15" s="99" t="s">
        <v>237</v>
      </c>
      <c r="F15" s="98">
        <v>1</v>
      </c>
      <c r="Y15">
        <v>-4000</v>
      </c>
      <c r="Z15" s="5">
        <f t="shared" si="0"/>
        <v>7.995140946274377E-4</v>
      </c>
      <c r="AB15">
        <v>-3285</v>
      </c>
      <c r="AC15">
        <v>-1.234324999677483E-2</v>
      </c>
    </row>
    <row r="16" spans="1:29">
      <c r="A16" s="8" t="s">
        <v>54</v>
      </c>
      <c r="C16" s="27">
        <f ca="1">+C8+C12</f>
        <v>0.47069115436389319</v>
      </c>
      <c r="D16" s="37">
        <f>+C8+D12+2*D13*MAX(F21:F115)</f>
        <v>0.47069392691339818</v>
      </c>
      <c r="E16" s="99" t="s">
        <v>238</v>
      </c>
      <c r="F16" s="100">
        <f ca="1">NOW()+15018.5+$C$5/24</f>
        <v>60681.375682060185</v>
      </c>
      <c r="Y16">
        <v>-2000</v>
      </c>
      <c r="Z16" s="5">
        <f t="shared" si="0"/>
        <v>1.6983064667282387E-4</v>
      </c>
      <c r="AB16">
        <v>-8.5</v>
      </c>
      <c r="AC16">
        <v>1.6967500414466485E-4</v>
      </c>
    </row>
    <row r="17" spans="1:39" ht="13.5" thickBot="1">
      <c r="A17" s="34" t="s">
        <v>127</v>
      </c>
      <c r="C17">
        <f>COUNT(C21:C2061)</f>
        <v>91</v>
      </c>
      <c r="E17" s="99" t="s">
        <v>239</v>
      </c>
      <c r="F17" s="100">
        <f ca="1">ROUND(2*(F16-$C$7)/$C$8,0)/2+F15</f>
        <v>48189.5</v>
      </c>
      <c r="Y17">
        <v>0</v>
      </c>
      <c r="Z17" s="5">
        <f t="shared" si="0"/>
        <v>-1.420524843200657E-6</v>
      </c>
      <c r="AB17">
        <v>0</v>
      </c>
      <c r="AC17">
        <v>0</v>
      </c>
    </row>
    <row r="18" spans="1:39" ht="14.25" thickTop="1" thickBot="1">
      <c r="A18" s="8" t="s">
        <v>242</v>
      </c>
      <c r="C18" s="29">
        <f ca="1">+C15</f>
        <v>51749.42104099079</v>
      </c>
      <c r="D18" s="30">
        <f ca="1">C16</f>
        <v>0.47069115436389319</v>
      </c>
      <c r="E18" s="99" t="s">
        <v>240</v>
      </c>
      <c r="F18" s="28">
        <f ca="1">ROUND(2*(F16-$C$15)/$C$16,0)/2+F15</f>
        <v>18977.5</v>
      </c>
      <c r="Y18">
        <v>2000</v>
      </c>
      <c r="Z18" s="5">
        <f t="shared" si="0"/>
        <v>2.8576058007936418E-4</v>
      </c>
      <c r="AB18">
        <v>2</v>
      </c>
      <c r="AC18">
        <v>5.1890000031562522E-4</v>
      </c>
    </row>
    <row r="19" spans="1:39" ht="13.5" thickBot="1">
      <c r="A19" s="8" t="s">
        <v>243</v>
      </c>
      <c r="C19" s="32">
        <f>+D15</f>
        <v>51749.445891694733</v>
      </c>
      <c r="D19" s="33">
        <f>+D16</f>
        <v>0.47069392691339818</v>
      </c>
      <c r="E19" s="99" t="s">
        <v>241</v>
      </c>
      <c r="F19" s="101">
        <f ca="1">+$C$15+$C$16*F18-15018.5-$C$5/24</f>
        <v>45663.129089598238</v>
      </c>
      <c r="H19" t="s">
        <v>56</v>
      </c>
      <c r="J19" t="s">
        <v>57</v>
      </c>
      <c r="K19" t="s">
        <v>58</v>
      </c>
      <c r="Y19">
        <v>4000</v>
      </c>
      <c r="Z19" s="5">
        <f t="shared" si="0"/>
        <v>1.0313739614405183E-3</v>
      </c>
      <c r="AB19">
        <v>9080</v>
      </c>
      <c r="AC19">
        <v>8.0059999963850714E-3</v>
      </c>
    </row>
    <row r="20" spans="1:39" ht="15" thickBot="1">
      <c r="A20" s="1" t="s">
        <v>59</v>
      </c>
      <c r="B20" s="1" t="s">
        <v>60</v>
      </c>
      <c r="C20" s="7" t="s">
        <v>61</v>
      </c>
      <c r="D20" s="1" t="s">
        <v>62</v>
      </c>
      <c r="E20" s="1" t="s">
        <v>63</v>
      </c>
      <c r="F20" s="1" t="s">
        <v>64</v>
      </c>
      <c r="G20" s="1" t="s">
        <v>65</v>
      </c>
      <c r="H20" s="9" t="s">
        <v>286</v>
      </c>
      <c r="I20" s="9" t="s">
        <v>285</v>
      </c>
      <c r="J20" s="9" t="s">
        <v>287</v>
      </c>
      <c r="K20" s="9" t="s">
        <v>288</v>
      </c>
      <c r="L20" s="9" t="s">
        <v>289</v>
      </c>
      <c r="M20" s="9" t="s">
        <v>290</v>
      </c>
      <c r="N20" s="9" t="s">
        <v>291</v>
      </c>
      <c r="O20" s="9" t="s">
        <v>85</v>
      </c>
      <c r="P20" s="35" t="s">
        <v>86</v>
      </c>
      <c r="Q20" s="7" t="s">
        <v>69</v>
      </c>
      <c r="R20" s="119" t="s">
        <v>293</v>
      </c>
      <c r="S20" s="11" t="s">
        <v>215</v>
      </c>
      <c r="T20" s="119" t="s">
        <v>294</v>
      </c>
      <c r="U20" s="14"/>
      <c r="V20" s="14"/>
      <c r="W20" s="14"/>
      <c r="X20" s="14"/>
      <c r="Y20">
        <v>6000</v>
      </c>
      <c r="Z20" s="5">
        <f t="shared" si="0"/>
        <v>2.2354196192402617E-3</v>
      </c>
      <c r="AB20">
        <v>9080</v>
      </c>
      <c r="AC20">
        <v>1.6005999998014886E-2</v>
      </c>
    </row>
    <row r="21" spans="1:39" ht="13.5" thickTop="1">
      <c r="A21" t="s">
        <v>283</v>
      </c>
      <c r="B21" s="14" t="s">
        <v>114</v>
      </c>
      <c r="C21" s="25">
        <v>24760.039000000001</v>
      </c>
      <c r="D21" s="25"/>
      <c r="E21">
        <f t="shared" ref="E21:E52" si="1">(C21-C$7)/C$8</f>
        <v>-28127.917163410228</v>
      </c>
      <c r="F21">
        <f t="shared" ref="F21:F52" si="2">ROUND(2*E21,0)/2</f>
        <v>-28128</v>
      </c>
      <c r="G21">
        <f t="shared" ref="G21:G52" si="3">C21-(C$7+C$8*F21)</f>
        <v>3.8990400000329828E-2</v>
      </c>
      <c r="H21">
        <f t="shared" ref="H21:H32" si="4">G21</f>
        <v>3.8990400000329828E-2</v>
      </c>
      <c r="P21" s="36">
        <f t="shared" ref="P21:P52" si="5">+D$11+D$12*F21+D$13*F21^2</f>
        <v>4.452141746341489E-2</v>
      </c>
      <c r="Q21" s="6">
        <f t="shared" ref="Q21:Q52" si="6">C21-15018.5</f>
        <v>9741.5390000000007</v>
      </c>
      <c r="R21" s="25">
        <f>(P21-G21)^2</f>
        <v>3.0592154176951921E-5</v>
      </c>
      <c r="S21" s="14">
        <v>0.1</v>
      </c>
      <c r="T21">
        <f>+R21*S21</f>
        <v>3.0592154176951923E-6</v>
      </c>
      <c r="Y21">
        <v>8000</v>
      </c>
      <c r="Z21" s="5">
        <f t="shared" si="0"/>
        <v>3.8978975534785945E-3</v>
      </c>
      <c r="AB21">
        <v>9787.5</v>
      </c>
      <c r="AC21">
        <v>-1.5558125000097789E-2</v>
      </c>
      <c r="AE21" s="104">
        <v>24760.039000000001</v>
      </c>
      <c r="AF21" t="s">
        <v>114</v>
      </c>
      <c r="AG21">
        <v>-28129</v>
      </c>
      <c r="AH21">
        <v>3.9E-2</v>
      </c>
      <c r="AI21">
        <v>0</v>
      </c>
      <c r="AJ21" t="s">
        <v>102</v>
      </c>
      <c r="AK21">
        <v>2</v>
      </c>
      <c r="AL21" t="s">
        <v>253</v>
      </c>
      <c r="AM21">
        <v>1</v>
      </c>
    </row>
    <row r="22" spans="1:39">
      <c r="A22" t="s">
        <v>283</v>
      </c>
      <c r="B22" s="14" t="s">
        <v>114</v>
      </c>
      <c r="C22" s="25">
        <v>26568.422999999999</v>
      </c>
      <c r="D22" s="25"/>
      <c r="E22">
        <f t="shared" si="1"/>
        <v>-24285.936482047498</v>
      </c>
      <c r="F22">
        <f t="shared" si="2"/>
        <v>-24286</v>
      </c>
      <c r="G22">
        <f t="shared" si="3"/>
        <v>2.9897299998992821E-2</v>
      </c>
      <c r="H22">
        <f t="shared" si="4"/>
        <v>2.9897299998992821E-2</v>
      </c>
      <c r="P22" s="36">
        <f t="shared" si="5"/>
        <v>3.309319181523649E-2</v>
      </c>
      <c r="Q22" s="6">
        <f t="shared" si="6"/>
        <v>11549.922999999999</v>
      </c>
      <c r="R22" s="25">
        <f t="shared" ref="R22:R85" si="7">(P22-G22)^2</f>
        <v>1.0213724501133259E-5</v>
      </c>
      <c r="S22" s="14">
        <v>0.1</v>
      </c>
      <c r="T22">
        <f t="shared" ref="T22:T85" si="8">+R22*S22</f>
        <v>1.0213724501133259E-6</v>
      </c>
      <c r="Y22">
        <v>10000</v>
      </c>
      <c r="Z22" s="5">
        <f t="shared" si="0"/>
        <v>6.0188077641555168E-3</v>
      </c>
      <c r="AB22">
        <v>10797</v>
      </c>
      <c r="AC22">
        <v>7.0316500059561804E-3</v>
      </c>
      <c r="AE22" s="104">
        <v>26568.422999999999</v>
      </c>
      <c r="AF22" t="s">
        <v>114</v>
      </c>
      <c r="AG22">
        <v>-24286</v>
      </c>
      <c r="AH22">
        <v>0.03</v>
      </c>
      <c r="AI22">
        <v>2E-3</v>
      </c>
      <c r="AJ22" t="s">
        <v>93</v>
      </c>
      <c r="AK22">
        <v>1</v>
      </c>
      <c r="AL22" t="s">
        <v>254</v>
      </c>
      <c r="AM22">
        <v>2</v>
      </c>
    </row>
    <row r="23" spans="1:39">
      <c r="A23" t="s">
        <v>283</v>
      </c>
      <c r="B23" s="14" t="s">
        <v>114</v>
      </c>
      <c r="C23" s="25">
        <v>28068.503199999999</v>
      </c>
      <c r="D23" s="25"/>
      <c r="E23">
        <f t="shared" si="1"/>
        <v>-21098.958965715377</v>
      </c>
      <c r="F23">
        <f t="shared" si="2"/>
        <v>-21099</v>
      </c>
      <c r="G23">
        <f t="shared" si="3"/>
        <v>1.9314450000820216E-2</v>
      </c>
      <c r="H23">
        <f t="shared" si="4"/>
        <v>1.9314450000820216E-2</v>
      </c>
      <c r="P23" s="36">
        <f t="shared" si="5"/>
        <v>2.4896989110119519E-2</v>
      </c>
      <c r="Q23" s="6">
        <f t="shared" si="6"/>
        <v>13050.003199999999</v>
      </c>
      <c r="R23" s="25">
        <f t="shared" si="7"/>
        <v>3.116474290685626E-5</v>
      </c>
      <c r="S23" s="14">
        <v>0.1</v>
      </c>
      <c r="T23">
        <f t="shared" si="8"/>
        <v>3.116474290685626E-6</v>
      </c>
      <c r="Y23">
        <v>12000</v>
      </c>
      <c r="Z23" s="5">
        <f t="shared" si="0"/>
        <v>8.5981502512710289E-3</v>
      </c>
      <c r="AB23">
        <v>15351.5</v>
      </c>
      <c r="AC23">
        <v>1.2121674997615628E-2</v>
      </c>
      <c r="AE23" s="104">
        <v>28068.503199999999</v>
      </c>
      <c r="AF23" t="s">
        <v>114</v>
      </c>
      <c r="AG23">
        <v>-21099</v>
      </c>
      <c r="AH23">
        <v>1.9300000000000001E-2</v>
      </c>
      <c r="AI23">
        <v>-1E-3</v>
      </c>
      <c r="AJ23" t="s">
        <v>93</v>
      </c>
      <c r="AK23">
        <v>1</v>
      </c>
      <c r="AL23" t="s">
        <v>255</v>
      </c>
      <c r="AM23">
        <v>3</v>
      </c>
    </row>
    <row r="24" spans="1:39">
      <c r="A24" t="s">
        <v>283</v>
      </c>
      <c r="B24" s="14" t="s">
        <v>114</v>
      </c>
      <c r="C24" s="25">
        <v>33539.315999999999</v>
      </c>
      <c r="D24" s="25"/>
      <c r="E24">
        <f t="shared" si="1"/>
        <v>-9476.0088130088898</v>
      </c>
      <c r="F24">
        <f t="shared" si="2"/>
        <v>-9476</v>
      </c>
      <c r="G24">
        <f t="shared" si="3"/>
        <v>-4.1482000015093945E-3</v>
      </c>
      <c r="H24">
        <f t="shared" si="4"/>
        <v>-4.1482000015093945E-3</v>
      </c>
      <c r="P24" s="36">
        <f t="shared" si="5"/>
        <v>4.8695329488564459E-3</v>
      </c>
      <c r="Q24" s="6">
        <f t="shared" si="6"/>
        <v>18520.815999999999</v>
      </c>
      <c r="R24" s="25">
        <f t="shared" si="7"/>
        <v>8.1319507564113798E-5</v>
      </c>
      <c r="S24" s="14">
        <v>0.1</v>
      </c>
      <c r="T24">
        <f t="shared" si="8"/>
        <v>8.1319507564113801E-6</v>
      </c>
      <c r="Y24">
        <v>14000</v>
      </c>
      <c r="Z24" s="5">
        <f t="shared" si="0"/>
        <v>1.1635925014825129E-2</v>
      </c>
      <c r="AB24">
        <v>15587</v>
      </c>
      <c r="AC24">
        <v>1.4597150002373382E-2</v>
      </c>
      <c r="AE24" s="104">
        <v>33539.315999999999</v>
      </c>
      <c r="AF24" t="s">
        <v>114</v>
      </c>
      <c r="AG24">
        <v>-9476</v>
      </c>
      <c r="AH24">
        <v>-4.0000000000000001E-3</v>
      </c>
      <c r="AI24">
        <v>-7.0000000000000001E-3</v>
      </c>
      <c r="AJ24" t="s">
        <v>93</v>
      </c>
      <c r="AK24">
        <v>1</v>
      </c>
      <c r="AL24" t="s">
        <v>256</v>
      </c>
      <c r="AM24">
        <v>4</v>
      </c>
    </row>
    <row r="25" spans="1:39">
      <c r="A25" t="s">
        <v>283</v>
      </c>
      <c r="B25" s="14" t="s">
        <v>114</v>
      </c>
      <c r="C25" s="25">
        <v>33889.510999999999</v>
      </c>
      <c r="D25" s="25"/>
      <c r="E25">
        <f t="shared" si="1"/>
        <v>-8732.0061981274157</v>
      </c>
      <c r="F25">
        <f t="shared" si="2"/>
        <v>-8732</v>
      </c>
      <c r="G25">
        <f t="shared" si="3"/>
        <v>-2.9174000010243617E-3</v>
      </c>
      <c r="H25">
        <f t="shared" si="4"/>
        <v>-2.9174000010243617E-3</v>
      </c>
      <c r="P25" s="36">
        <f t="shared" si="5"/>
        <v>4.1148123717564353E-3</v>
      </c>
      <c r="Q25" s="6">
        <f t="shared" si="6"/>
        <v>18871.010999999999</v>
      </c>
      <c r="R25" s="25">
        <f t="shared" si="7"/>
        <v>4.9452010855891327E-5</v>
      </c>
      <c r="S25" s="14">
        <v>0.1</v>
      </c>
      <c r="T25">
        <f t="shared" si="8"/>
        <v>4.9452010855891327E-6</v>
      </c>
      <c r="Y25">
        <v>16000</v>
      </c>
      <c r="Z25" s="5">
        <f t="shared" si="0"/>
        <v>1.513213205481782E-2</v>
      </c>
      <c r="AB25">
        <v>16059</v>
      </c>
      <c r="AC25">
        <v>-1.0342450004827697E-2</v>
      </c>
      <c r="AE25" s="104">
        <v>33889.512000000002</v>
      </c>
      <c r="AF25" t="s">
        <v>114</v>
      </c>
      <c r="AG25">
        <v>-8732</v>
      </c>
      <c r="AH25">
        <v>-3.0000000000000001E-3</v>
      </c>
      <c r="AI25">
        <v>-5.0000000000000001E-3</v>
      </c>
      <c r="AJ25" t="s">
        <v>93</v>
      </c>
      <c r="AK25">
        <v>1</v>
      </c>
      <c r="AL25" t="s">
        <v>256</v>
      </c>
      <c r="AM25">
        <v>4</v>
      </c>
    </row>
    <row r="26" spans="1:39">
      <c r="A26" t="s">
        <v>283</v>
      </c>
      <c r="B26" s="14" t="s">
        <v>114</v>
      </c>
      <c r="C26" s="25">
        <v>34179.462</v>
      </c>
      <c r="D26" s="25"/>
      <c r="E26">
        <f t="shared" si="1"/>
        <v>-8115.9942556739261</v>
      </c>
      <c r="F26">
        <f t="shared" si="2"/>
        <v>-8116</v>
      </c>
      <c r="G26">
        <f t="shared" si="3"/>
        <v>2.7037999971071258E-3</v>
      </c>
      <c r="H26">
        <f t="shared" si="4"/>
        <v>2.7037999971071258E-3</v>
      </c>
      <c r="P26" s="36">
        <f t="shared" si="5"/>
        <v>3.5379432230063664E-3</v>
      </c>
      <c r="Q26" s="6">
        <f t="shared" si="6"/>
        <v>19160.962</v>
      </c>
      <c r="R26" s="25">
        <f t="shared" si="7"/>
        <v>6.9579492131359147E-7</v>
      </c>
      <c r="S26" s="14">
        <v>0.1</v>
      </c>
      <c r="T26">
        <f t="shared" si="8"/>
        <v>6.9579492131359155E-8</v>
      </c>
      <c r="Y26">
        <v>18000</v>
      </c>
      <c r="Z26" s="5">
        <f t="shared" si="0"/>
        <v>1.9086771371249096E-2</v>
      </c>
      <c r="AB26">
        <v>16065.5</v>
      </c>
      <c r="AC26">
        <v>1.3168975005100947E-2</v>
      </c>
      <c r="AE26" s="104">
        <v>34179.462</v>
      </c>
      <c r="AF26" t="s">
        <v>114</v>
      </c>
      <c r="AG26">
        <v>-8116</v>
      </c>
      <c r="AH26">
        <v>3.0000000000000001E-3</v>
      </c>
      <c r="AI26">
        <v>1E-3</v>
      </c>
      <c r="AJ26" t="s">
        <v>93</v>
      </c>
      <c r="AK26">
        <v>1</v>
      </c>
      <c r="AL26" t="s">
        <v>256</v>
      </c>
      <c r="AM26">
        <v>5</v>
      </c>
    </row>
    <row r="27" spans="1:39">
      <c r="A27" t="s">
        <v>283</v>
      </c>
      <c r="B27" s="14" t="s">
        <v>114</v>
      </c>
      <c r="C27" s="25">
        <v>34458.584000000003</v>
      </c>
      <c r="D27" s="25"/>
      <c r="E27">
        <f t="shared" si="1"/>
        <v>-7522.9889361492342</v>
      </c>
      <c r="F27">
        <f t="shared" si="2"/>
        <v>-7523</v>
      </c>
      <c r="G27">
        <f t="shared" si="3"/>
        <v>5.2076499996474013E-3</v>
      </c>
      <c r="H27">
        <f t="shared" si="4"/>
        <v>5.2076499996474013E-3</v>
      </c>
      <c r="P27" s="36">
        <f t="shared" si="5"/>
        <v>3.0236964023669737E-3</v>
      </c>
      <c r="Q27" s="6">
        <f t="shared" si="6"/>
        <v>19440.084000000003</v>
      </c>
      <c r="R27" s="25">
        <f t="shared" si="7"/>
        <v>4.76965331507412E-6</v>
      </c>
      <c r="S27" s="14">
        <v>0.1</v>
      </c>
      <c r="T27">
        <f t="shared" si="8"/>
        <v>4.7696533150741198E-7</v>
      </c>
      <c r="Y27">
        <v>20000</v>
      </c>
      <c r="Z27" s="5">
        <f t="shared" si="0"/>
        <v>2.3499842964118965E-2</v>
      </c>
      <c r="AB27">
        <v>16074</v>
      </c>
      <c r="AC27">
        <v>1.1299300000246149E-2</v>
      </c>
      <c r="AE27" s="104">
        <v>34458.584000000003</v>
      </c>
      <c r="AF27" t="s">
        <v>114</v>
      </c>
      <c r="AG27">
        <v>-7523</v>
      </c>
      <c r="AH27">
        <v>5.0000000000000001E-3</v>
      </c>
      <c r="AI27">
        <v>4.0000000000000001E-3</v>
      </c>
      <c r="AJ27" t="s">
        <v>93</v>
      </c>
      <c r="AK27">
        <v>1</v>
      </c>
      <c r="AL27" t="s">
        <v>256</v>
      </c>
      <c r="AM27">
        <v>6</v>
      </c>
    </row>
    <row r="28" spans="1:39">
      <c r="A28" t="s">
        <v>283</v>
      </c>
      <c r="B28" s="14" t="s">
        <v>114</v>
      </c>
      <c r="C28" s="25">
        <v>34606.379999999997</v>
      </c>
      <c r="D28" s="25"/>
      <c r="E28">
        <f t="shared" si="1"/>
        <v>-7208.9907052521094</v>
      </c>
      <c r="F28">
        <f t="shared" si="2"/>
        <v>-7209</v>
      </c>
      <c r="G28">
        <f t="shared" si="3"/>
        <v>4.374949996417854E-3</v>
      </c>
      <c r="H28">
        <f t="shared" si="4"/>
        <v>4.374949996417854E-3</v>
      </c>
      <c r="P28" s="36">
        <f t="shared" si="5"/>
        <v>2.7677171485020252E-3</v>
      </c>
      <c r="Q28" s="6">
        <f t="shared" si="6"/>
        <v>19587.879999999997</v>
      </c>
      <c r="R28" s="25">
        <f t="shared" si="7"/>
        <v>2.5831974274196258E-6</v>
      </c>
      <c r="S28" s="14">
        <v>0.1</v>
      </c>
      <c r="T28">
        <f t="shared" si="8"/>
        <v>2.583197427419626E-7</v>
      </c>
      <c r="Y28">
        <v>22000</v>
      </c>
      <c r="Z28" s="5">
        <f t="shared" si="0"/>
        <v>2.8371346833427423E-2</v>
      </c>
      <c r="AB28">
        <v>16101.5</v>
      </c>
      <c r="AC28">
        <v>1.0309174998837989E-2</v>
      </c>
      <c r="AE28" s="104">
        <v>34606.379999999997</v>
      </c>
      <c r="AF28" t="s">
        <v>114</v>
      </c>
      <c r="AG28">
        <v>-7209</v>
      </c>
      <c r="AH28">
        <v>4.0000000000000001E-3</v>
      </c>
      <c r="AI28">
        <v>3.0000000000000001E-3</v>
      </c>
      <c r="AJ28" t="s">
        <v>93</v>
      </c>
      <c r="AK28">
        <v>1</v>
      </c>
      <c r="AL28" t="s">
        <v>256</v>
      </c>
      <c r="AM28">
        <v>6</v>
      </c>
    </row>
    <row r="29" spans="1:39">
      <c r="A29" t="s">
        <v>283</v>
      </c>
      <c r="B29" s="14" t="s">
        <v>114</v>
      </c>
      <c r="C29" s="25">
        <v>34668.502999999997</v>
      </c>
      <c r="D29" s="25"/>
      <c r="E29">
        <f t="shared" si="1"/>
        <v>-7077.0080257613063</v>
      </c>
      <c r="F29">
        <f t="shared" si="2"/>
        <v>-7077</v>
      </c>
      <c r="G29">
        <f t="shared" si="3"/>
        <v>-3.7776500030304305E-3</v>
      </c>
      <c r="H29">
        <f t="shared" si="4"/>
        <v>-3.7776500030304305E-3</v>
      </c>
      <c r="P29" s="36">
        <f t="shared" si="5"/>
        <v>2.6634816385346133E-3</v>
      </c>
      <c r="Q29" s="6">
        <f t="shared" si="6"/>
        <v>19650.002999999997</v>
      </c>
      <c r="R29" s="25">
        <f t="shared" si="7"/>
        <v>4.148817682397039E-5</v>
      </c>
      <c r="S29" s="14">
        <v>0.1</v>
      </c>
      <c r="T29">
        <f t="shared" si="8"/>
        <v>4.1488176823970395E-6</v>
      </c>
      <c r="Y29">
        <v>24000</v>
      </c>
      <c r="Z29" s="5">
        <f t="shared" si="0"/>
        <v>3.3701282979174477E-2</v>
      </c>
      <c r="AB29">
        <v>16116.5</v>
      </c>
      <c r="AC29">
        <v>1.0950924995995592E-2</v>
      </c>
      <c r="AE29" s="104">
        <v>34668.502999999997</v>
      </c>
      <c r="AF29" t="s">
        <v>114</v>
      </c>
      <c r="AG29">
        <v>-7077</v>
      </c>
      <c r="AH29">
        <v>-4.0000000000000001E-3</v>
      </c>
      <c r="AI29">
        <v>-5.0000000000000001E-3</v>
      </c>
      <c r="AJ29" t="s">
        <v>93</v>
      </c>
      <c r="AK29">
        <v>1</v>
      </c>
      <c r="AL29" t="s">
        <v>257</v>
      </c>
      <c r="AM29">
        <v>7</v>
      </c>
    </row>
    <row r="30" spans="1:39">
      <c r="A30" t="s">
        <v>283</v>
      </c>
      <c r="B30" s="14" t="s">
        <v>114</v>
      </c>
      <c r="C30" s="25">
        <v>34702.402000000002</v>
      </c>
      <c r="D30" s="25"/>
      <c r="E30">
        <f t="shared" si="1"/>
        <v>-7004.9883091980464</v>
      </c>
      <c r="F30">
        <f t="shared" si="2"/>
        <v>-7005</v>
      </c>
      <c r="G30">
        <f t="shared" si="3"/>
        <v>5.502749998413492E-3</v>
      </c>
      <c r="H30">
        <f t="shared" si="4"/>
        <v>5.502749998413492E-3</v>
      </c>
      <c r="P30" s="36">
        <f t="shared" si="5"/>
        <v>2.6074675874846569E-3</v>
      </c>
      <c r="Q30" s="6">
        <f t="shared" si="6"/>
        <v>19683.902000000002</v>
      </c>
      <c r="R30" s="25">
        <f t="shared" si="7"/>
        <v>8.3826602390338878E-6</v>
      </c>
      <c r="S30" s="14">
        <v>0.1</v>
      </c>
      <c r="T30">
        <f t="shared" si="8"/>
        <v>8.3826602390338878E-7</v>
      </c>
      <c r="Y30">
        <v>26000</v>
      </c>
      <c r="Z30" s="5">
        <f t="shared" si="0"/>
        <v>3.9489651401360112E-2</v>
      </c>
      <c r="AB30">
        <v>16159</v>
      </c>
      <c r="AC30">
        <v>1.1602549995586742E-2</v>
      </c>
      <c r="AE30" s="104">
        <v>34702.402000000002</v>
      </c>
      <c r="AF30" t="s">
        <v>114</v>
      </c>
      <c r="AG30">
        <v>-7005</v>
      </c>
      <c r="AH30">
        <v>6.0000000000000001E-3</v>
      </c>
      <c r="AI30">
        <v>-5.0000000000000001E-3</v>
      </c>
      <c r="AJ30" t="s">
        <v>93</v>
      </c>
      <c r="AK30">
        <v>1</v>
      </c>
      <c r="AL30" t="s">
        <v>258</v>
      </c>
      <c r="AM30">
        <v>6</v>
      </c>
    </row>
    <row r="31" spans="1:39">
      <c r="A31" t="s">
        <v>283</v>
      </c>
      <c r="B31" s="14" t="s">
        <v>114</v>
      </c>
      <c r="C31" s="25">
        <v>34988.578000000001</v>
      </c>
      <c r="D31" s="25"/>
      <c r="E31">
        <f t="shared" si="1"/>
        <v>-6396.9964980176446</v>
      </c>
      <c r="F31">
        <f t="shared" si="2"/>
        <v>-6397</v>
      </c>
      <c r="G31">
        <f t="shared" si="3"/>
        <v>1.6483500003232621E-3</v>
      </c>
      <c r="H31">
        <f t="shared" si="4"/>
        <v>1.6483500003232621E-3</v>
      </c>
      <c r="P31" s="36">
        <f t="shared" si="5"/>
        <v>2.1581518253313728E-3</v>
      </c>
      <c r="Q31" s="6">
        <f t="shared" si="6"/>
        <v>19970.078000000001</v>
      </c>
      <c r="R31" s="25">
        <f t="shared" si="7"/>
        <v>2.5989790078160034E-7</v>
      </c>
      <c r="S31" s="14">
        <v>0.1</v>
      </c>
      <c r="T31">
        <f t="shared" si="8"/>
        <v>2.5989790078160034E-8</v>
      </c>
      <c r="Y31">
        <v>28000</v>
      </c>
      <c r="Z31" s="5">
        <f t="shared" si="0"/>
        <v>4.5736452099984337E-2</v>
      </c>
      <c r="AB31">
        <v>16798.5</v>
      </c>
      <c r="AC31">
        <v>2.3995824994926807E-2</v>
      </c>
      <c r="AE31" s="104">
        <v>34988.578000000001</v>
      </c>
      <c r="AF31" t="s">
        <v>114</v>
      </c>
      <c r="AG31">
        <v>-6397</v>
      </c>
      <c r="AH31">
        <v>2E-3</v>
      </c>
      <c r="AI31">
        <v>1E-3</v>
      </c>
      <c r="AJ31" t="s">
        <v>93</v>
      </c>
      <c r="AK31">
        <v>1</v>
      </c>
      <c r="AL31" t="s">
        <v>256</v>
      </c>
      <c r="AM31">
        <v>6</v>
      </c>
    </row>
    <row r="32" spans="1:39">
      <c r="A32" t="s">
        <v>283</v>
      </c>
      <c r="B32" s="14" t="s">
        <v>114</v>
      </c>
      <c r="C32" s="25">
        <v>35303.47</v>
      </c>
      <c r="D32" s="25"/>
      <c r="E32">
        <f t="shared" si="1"/>
        <v>-5727.9964511715807</v>
      </c>
      <c r="F32">
        <f t="shared" si="2"/>
        <v>-5728</v>
      </c>
      <c r="G32">
        <f t="shared" si="3"/>
        <v>1.6704000008758157E-3</v>
      </c>
      <c r="H32">
        <f t="shared" si="4"/>
        <v>1.6704000008758157E-3</v>
      </c>
      <c r="P32" s="36">
        <f t="shared" si="5"/>
        <v>1.7127122673978451E-3</v>
      </c>
      <c r="Q32" s="6">
        <f t="shared" si="6"/>
        <v>20284.97</v>
      </c>
      <c r="R32" s="25">
        <f t="shared" si="7"/>
        <v>1.7903278982312458E-9</v>
      </c>
      <c r="S32" s="14">
        <v>0.1</v>
      </c>
      <c r="T32">
        <f t="shared" si="8"/>
        <v>1.7903278982312459E-10</v>
      </c>
      <c r="Y32">
        <v>30000</v>
      </c>
      <c r="Z32" s="5">
        <f t="shared" si="0"/>
        <v>5.2441685075047151E-2</v>
      </c>
      <c r="AB32">
        <v>16807</v>
      </c>
      <c r="AC32">
        <v>6.1261499940883368E-3</v>
      </c>
      <c r="AE32" s="104">
        <v>35303.47</v>
      </c>
      <c r="AF32" t="s">
        <v>114</v>
      </c>
      <c r="AG32">
        <v>-5728</v>
      </c>
      <c r="AH32">
        <v>2E-3</v>
      </c>
      <c r="AI32">
        <v>2E-3</v>
      </c>
      <c r="AJ32" t="s">
        <v>93</v>
      </c>
      <c r="AK32">
        <v>1</v>
      </c>
      <c r="AL32" t="s">
        <v>256</v>
      </c>
      <c r="AM32">
        <v>8</v>
      </c>
    </row>
    <row r="33" spans="1:39">
      <c r="A33" t="s">
        <v>283</v>
      </c>
      <c r="B33" s="14" t="s">
        <v>114</v>
      </c>
      <c r="C33" s="25">
        <v>35762.391000000003</v>
      </c>
      <c r="D33" s="25"/>
      <c r="E33">
        <f t="shared" si="1"/>
        <v>-4753.0013083967742</v>
      </c>
      <c r="F33">
        <f t="shared" si="2"/>
        <v>-4753</v>
      </c>
      <c r="G33">
        <f t="shared" si="3"/>
        <v>-6.158499963930808E-4</v>
      </c>
      <c r="I33">
        <f>G33</f>
        <v>-6.158499963930808E-4</v>
      </c>
      <c r="P33" s="36">
        <f t="shared" si="5"/>
        <v>1.1553816921508102E-3</v>
      </c>
      <c r="Q33" s="6">
        <f t="shared" si="6"/>
        <v>20743.891000000003</v>
      </c>
      <c r="R33" s="25">
        <f t="shared" si="7"/>
        <v>3.1372616945020434E-6</v>
      </c>
      <c r="S33" s="14">
        <v>1</v>
      </c>
      <c r="T33">
        <f t="shared" si="8"/>
        <v>3.1372616945020434E-6</v>
      </c>
      <c r="Y33">
        <v>32000</v>
      </c>
      <c r="Z33" s="5">
        <f t="shared" si="0"/>
        <v>5.960535032654856E-2</v>
      </c>
      <c r="AB33">
        <v>17008.5</v>
      </c>
      <c r="AC33">
        <v>1.3980325005832128E-2</v>
      </c>
      <c r="AE33" s="104">
        <v>35762.391000000003</v>
      </c>
      <c r="AF33" t="s">
        <v>114</v>
      </c>
      <c r="AG33">
        <v>-4753</v>
      </c>
      <c r="AH33">
        <v>-1E-3</v>
      </c>
      <c r="AI33">
        <v>0</v>
      </c>
      <c r="AJ33" t="s">
        <v>259</v>
      </c>
      <c r="AK33">
        <v>3</v>
      </c>
      <c r="AL33" t="s">
        <v>260</v>
      </c>
      <c r="AM33">
        <v>9</v>
      </c>
    </row>
    <row r="34" spans="1:39">
      <c r="A34" t="s">
        <v>283</v>
      </c>
      <c r="B34" s="14" t="s">
        <v>114</v>
      </c>
      <c r="C34" s="25">
        <v>36163.421000000002</v>
      </c>
      <c r="D34" s="25"/>
      <c r="E34">
        <f t="shared" si="1"/>
        <v>-3900.997799934582</v>
      </c>
      <c r="F34">
        <f t="shared" si="2"/>
        <v>-3901</v>
      </c>
      <c r="G34">
        <f t="shared" si="3"/>
        <v>1.0355499980505556E-3</v>
      </c>
      <c r="H34">
        <f>G34</f>
        <v>1.0355499980505556E-3</v>
      </c>
      <c r="P34" s="36">
        <f t="shared" si="5"/>
        <v>7.5756020195450109E-4</v>
      </c>
      <c r="Q34" s="6">
        <f t="shared" si="6"/>
        <v>21144.921000000002</v>
      </c>
      <c r="R34" s="25">
        <f t="shared" si="7"/>
        <v>7.7278326733525957E-8</v>
      </c>
      <c r="S34" s="14">
        <v>0.1</v>
      </c>
      <c r="T34">
        <f t="shared" si="8"/>
        <v>7.727832673352596E-9</v>
      </c>
      <c r="Y34">
        <v>34000</v>
      </c>
      <c r="Z34" s="5">
        <f t="shared" si="0"/>
        <v>6.7227447854488545E-2</v>
      </c>
      <c r="AB34">
        <v>17548.5</v>
      </c>
      <c r="AC34">
        <v>3.0833249984425493E-3</v>
      </c>
      <c r="AE34" s="104">
        <v>36163.421000000002</v>
      </c>
      <c r="AF34" t="s">
        <v>114</v>
      </c>
      <c r="AG34">
        <v>-3901</v>
      </c>
      <c r="AH34">
        <v>1E-3</v>
      </c>
      <c r="AI34">
        <v>2E-3</v>
      </c>
      <c r="AJ34" t="s">
        <v>93</v>
      </c>
      <c r="AK34">
        <v>1</v>
      </c>
      <c r="AL34" t="s">
        <v>256</v>
      </c>
      <c r="AM34">
        <v>10</v>
      </c>
    </row>
    <row r="35" spans="1:39">
      <c r="A35" t="s">
        <v>283</v>
      </c>
      <c r="B35" s="14" t="s">
        <v>114</v>
      </c>
      <c r="C35" s="25">
        <v>36453.353000000003</v>
      </c>
      <c r="D35" s="25"/>
      <c r="E35">
        <f t="shared" si="1"/>
        <v>-3285.02622370472</v>
      </c>
      <c r="F35">
        <f t="shared" si="2"/>
        <v>-3285</v>
      </c>
      <c r="G35">
        <f t="shared" si="3"/>
        <v>-1.234324999677483E-2</v>
      </c>
      <c r="H35">
        <f>G35</f>
        <v>-1.234324999677483E-2</v>
      </c>
      <c r="P35" s="36">
        <f t="shared" si="5"/>
        <v>5.2175274763555514E-4</v>
      </c>
      <c r="Q35" s="6">
        <f t="shared" si="6"/>
        <v>21434.853000000003</v>
      </c>
      <c r="R35" s="25">
        <f t="shared" si="7"/>
        <v>1.6550829561368672E-4</v>
      </c>
      <c r="S35" s="14">
        <v>0.1</v>
      </c>
      <c r="T35">
        <f t="shared" si="8"/>
        <v>1.6550829561368674E-5</v>
      </c>
      <c r="AB35">
        <v>17550.5</v>
      </c>
      <c r="AC35">
        <v>3.7022250035079196E-3</v>
      </c>
      <c r="AE35" s="104">
        <v>36453.353000000003</v>
      </c>
      <c r="AF35" t="s">
        <v>114</v>
      </c>
      <c r="AG35">
        <v>-3285</v>
      </c>
      <c r="AH35">
        <v>-1.2E-2</v>
      </c>
      <c r="AI35">
        <v>-1.2E-2</v>
      </c>
      <c r="AJ35" t="s">
        <v>93</v>
      </c>
      <c r="AK35">
        <v>1</v>
      </c>
      <c r="AL35" t="s">
        <v>256</v>
      </c>
      <c r="AM35">
        <v>11</v>
      </c>
    </row>
    <row r="36" spans="1:39">
      <c r="A36" t="s">
        <v>283</v>
      </c>
      <c r="B36" s="14" t="s">
        <v>115</v>
      </c>
      <c r="C36" s="25">
        <v>37995.583100000003</v>
      </c>
      <c r="D36" s="25"/>
      <c r="E36">
        <f t="shared" si="1"/>
        <v>-8.4996395189936749</v>
      </c>
      <c r="F36">
        <f t="shared" si="2"/>
        <v>-8.5</v>
      </c>
      <c r="G36">
        <f t="shared" si="3"/>
        <v>1.6967500414466485E-4</v>
      </c>
      <c r="I36">
        <f>G36</f>
        <v>1.6967500414466485E-4</v>
      </c>
      <c r="P36" s="36">
        <f t="shared" si="5"/>
        <v>-1.662735735192969E-6</v>
      </c>
      <c r="Q36" s="6">
        <f t="shared" si="6"/>
        <v>22977.083100000003</v>
      </c>
      <c r="R36" s="25">
        <f t="shared" si="7"/>
        <v>2.935662110713782E-8</v>
      </c>
      <c r="S36" s="14">
        <v>1</v>
      </c>
      <c r="T36">
        <f t="shared" si="8"/>
        <v>2.935662110713782E-8</v>
      </c>
      <c r="AB36">
        <v>17635.5</v>
      </c>
      <c r="AC36">
        <v>1.650547499593813E-2</v>
      </c>
      <c r="AE36" s="104">
        <v>37995.583100000003</v>
      </c>
      <c r="AF36" t="s">
        <v>115</v>
      </c>
      <c r="AG36">
        <v>-8.5</v>
      </c>
      <c r="AH36">
        <v>2.0000000000000001E-4</v>
      </c>
      <c r="AI36">
        <v>1E-3</v>
      </c>
      <c r="AJ36" t="s">
        <v>259</v>
      </c>
      <c r="AK36">
        <v>3</v>
      </c>
      <c r="AL36" t="s">
        <v>261</v>
      </c>
      <c r="AM36">
        <v>12</v>
      </c>
    </row>
    <row r="37" spans="1:39">
      <c r="A37" t="s">
        <v>66</v>
      </c>
      <c r="B37" s="14"/>
      <c r="C37" s="25">
        <v>37999.5838</v>
      </c>
      <c r="D37" s="25"/>
      <c r="E37">
        <f t="shared" si="1"/>
        <v>0</v>
      </c>
      <c r="F37">
        <f t="shared" si="2"/>
        <v>0</v>
      </c>
      <c r="G37">
        <f t="shared" si="3"/>
        <v>0</v>
      </c>
      <c r="I37">
        <f>G37</f>
        <v>0</v>
      </c>
      <c r="P37" s="36">
        <f t="shared" si="5"/>
        <v>-1.420524843200657E-6</v>
      </c>
      <c r="Q37" s="6">
        <f t="shared" si="6"/>
        <v>22981.0838</v>
      </c>
      <c r="R37" s="25">
        <f t="shared" si="7"/>
        <v>2.0178908301502511E-12</v>
      </c>
      <c r="S37" s="14">
        <v>1</v>
      </c>
      <c r="T37">
        <f t="shared" si="8"/>
        <v>2.0178908301502511E-12</v>
      </c>
      <c r="AB37">
        <v>17642</v>
      </c>
      <c r="AC37">
        <v>1.8016900001384784E-2</v>
      </c>
      <c r="AE37" s="104">
        <v>37999.5838</v>
      </c>
      <c r="AF37" t="s">
        <v>114</v>
      </c>
      <c r="AG37">
        <v>0</v>
      </c>
      <c r="AH37">
        <v>0</v>
      </c>
      <c r="AI37">
        <v>1E-3</v>
      </c>
      <c r="AJ37" t="s">
        <v>259</v>
      </c>
      <c r="AK37">
        <v>3</v>
      </c>
      <c r="AL37" t="s">
        <v>261</v>
      </c>
      <c r="AM37">
        <v>12</v>
      </c>
    </row>
    <row r="38" spans="1:39">
      <c r="A38" t="s">
        <v>283</v>
      </c>
      <c r="B38" s="14" t="s">
        <v>114</v>
      </c>
      <c r="C38" s="25">
        <v>38000.525699999998</v>
      </c>
      <c r="D38" s="25"/>
      <c r="E38">
        <f t="shared" si="1"/>
        <v>2.0011024228083314</v>
      </c>
      <c r="F38">
        <f t="shared" si="2"/>
        <v>2</v>
      </c>
      <c r="G38">
        <f t="shared" si="3"/>
        <v>5.1890000031562522E-4</v>
      </c>
      <c r="I38">
        <f>G38</f>
        <v>5.1890000031562522E-4</v>
      </c>
      <c r="P38" s="36">
        <f t="shared" si="5"/>
        <v>-1.3623306603591675E-6</v>
      </c>
      <c r="Q38" s="6">
        <f t="shared" si="6"/>
        <v>22982.025699999998</v>
      </c>
      <c r="R38" s="25">
        <f t="shared" si="7"/>
        <v>2.7067289303256475E-7</v>
      </c>
      <c r="S38" s="14">
        <v>1</v>
      </c>
      <c r="T38">
        <f t="shared" si="8"/>
        <v>2.7067289303256475E-7</v>
      </c>
      <c r="AB38">
        <v>18434</v>
      </c>
      <c r="AC38">
        <v>2.2101299997302704E-2</v>
      </c>
      <c r="AE38" s="104">
        <v>38000.525699999998</v>
      </c>
      <c r="AF38" t="s">
        <v>114</v>
      </c>
      <c r="AG38">
        <v>2</v>
      </c>
      <c r="AH38">
        <v>5.0000000000000001E-4</v>
      </c>
      <c r="AI38">
        <v>2E-3</v>
      </c>
      <c r="AJ38" t="s">
        <v>259</v>
      </c>
      <c r="AK38">
        <v>3</v>
      </c>
      <c r="AL38" t="s">
        <v>261</v>
      </c>
      <c r="AM38">
        <v>12</v>
      </c>
    </row>
    <row r="39" spans="1:39">
      <c r="A39" s="116" t="s">
        <v>91</v>
      </c>
      <c r="B39" s="49"/>
      <c r="C39" s="50">
        <v>42273.462</v>
      </c>
      <c r="D39" s="50"/>
      <c r="E39" s="116">
        <f t="shared" si="1"/>
        <v>9080.0170090519114</v>
      </c>
      <c r="F39" s="116">
        <f t="shared" si="2"/>
        <v>9080</v>
      </c>
      <c r="G39" s="116">
        <f t="shared" si="3"/>
        <v>8.0059999963850714E-3</v>
      </c>
      <c r="H39">
        <f>+G39</f>
        <v>8.0059999963850714E-3</v>
      </c>
      <c r="P39" s="36">
        <f t="shared" si="5"/>
        <v>4.9862517785104607E-3</v>
      </c>
      <c r="Q39" s="6">
        <f t="shared" si="6"/>
        <v>27254.962</v>
      </c>
      <c r="R39" s="25">
        <f t="shared" si="7"/>
        <v>9.1188792993568876E-6</v>
      </c>
      <c r="S39" s="14">
        <v>0.1</v>
      </c>
      <c r="T39">
        <f t="shared" si="8"/>
        <v>9.1188792993568876E-7</v>
      </c>
      <c r="AB39">
        <v>20733</v>
      </c>
      <c r="AC39">
        <v>2.4226850000559352E-2</v>
      </c>
      <c r="AE39" s="104" t="s">
        <v>262</v>
      </c>
      <c r="AF39" t="s">
        <v>114</v>
      </c>
      <c r="AG39">
        <v>10797</v>
      </c>
      <c r="AH39" t="s">
        <v>263</v>
      </c>
      <c r="AI39" t="s">
        <v>264</v>
      </c>
      <c r="AJ39" t="s">
        <v>259</v>
      </c>
      <c r="AK39">
        <v>3</v>
      </c>
      <c r="AL39" t="s">
        <v>265</v>
      </c>
      <c r="AM39">
        <v>13</v>
      </c>
    </row>
    <row r="40" spans="1:39">
      <c r="A40" s="116" t="s">
        <v>91</v>
      </c>
      <c r="B40" s="49"/>
      <c r="C40" s="50">
        <v>42273.47</v>
      </c>
      <c r="D40" s="50"/>
      <c r="E40" s="116">
        <f t="shared" si="1"/>
        <v>9080.0340053565997</v>
      </c>
      <c r="F40" s="116">
        <f t="shared" si="2"/>
        <v>9080</v>
      </c>
      <c r="G40" s="116">
        <f t="shared" si="3"/>
        <v>1.6005999998014886E-2</v>
      </c>
      <c r="H40">
        <f>+G40</f>
        <v>1.6005999998014886E-2</v>
      </c>
      <c r="P40" s="36">
        <f t="shared" si="5"/>
        <v>4.9862517785104607E-3</v>
      </c>
      <c r="Q40" s="6">
        <f t="shared" si="6"/>
        <v>27254.97</v>
      </c>
      <c r="R40" s="25">
        <f t="shared" si="7"/>
        <v>1.2143485082127093E-4</v>
      </c>
      <c r="S40" s="14">
        <v>0.1</v>
      </c>
      <c r="T40">
        <f t="shared" si="8"/>
        <v>1.2143485082127094E-5</v>
      </c>
      <c r="AB40">
        <v>33144.5</v>
      </c>
      <c r="AC40">
        <v>6.8665524995594751E-2</v>
      </c>
      <c r="AE40" s="104">
        <v>46300.463499999998</v>
      </c>
      <c r="AF40" t="s">
        <v>115</v>
      </c>
      <c r="AG40">
        <v>17635.5</v>
      </c>
      <c r="AH40">
        <v>1.6500000000000001E-2</v>
      </c>
      <c r="AI40">
        <v>-1E-3</v>
      </c>
      <c r="AJ40" t="s">
        <v>259</v>
      </c>
      <c r="AK40">
        <v>3</v>
      </c>
      <c r="AL40" t="s">
        <v>265</v>
      </c>
      <c r="AM40" t="s">
        <v>266</v>
      </c>
    </row>
    <row r="41" spans="1:39">
      <c r="A41" s="116" t="s">
        <v>95</v>
      </c>
      <c r="B41" s="49" t="s">
        <v>115</v>
      </c>
      <c r="C41" s="50">
        <v>42606.451999999997</v>
      </c>
      <c r="D41" s="50"/>
      <c r="E41" s="116">
        <f t="shared" si="1"/>
        <v>9787.4669461708909</v>
      </c>
      <c r="F41" s="116">
        <f t="shared" si="2"/>
        <v>9787.5</v>
      </c>
      <c r="G41" s="116">
        <f t="shared" si="3"/>
        <v>-1.5558125000097789E-2</v>
      </c>
      <c r="H41">
        <f>+G41</f>
        <v>-1.5558125000097789E-2</v>
      </c>
      <c r="P41" s="36">
        <f t="shared" si="5"/>
        <v>5.7716944748956601E-3</v>
      </c>
      <c r="Q41" s="6">
        <f t="shared" si="6"/>
        <v>27587.951999999997</v>
      </c>
      <c r="R41" s="25">
        <f t="shared" si="7"/>
        <v>4.5496119883580973E-4</v>
      </c>
      <c r="S41" s="14">
        <v>0.1</v>
      </c>
      <c r="T41">
        <f t="shared" si="8"/>
        <v>4.5496119883580974E-5</v>
      </c>
      <c r="AB41">
        <v>33155</v>
      </c>
      <c r="AC41">
        <v>6.7914749997726176E-2</v>
      </c>
      <c r="AE41" s="104">
        <v>46303.5245</v>
      </c>
      <c r="AF41" t="s">
        <v>114</v>
      </c>
      <c r="AG41">
        <v>17642</v>
      </c>
      <c r="AH41">
        <v>1.7999999999999999E-2</v>
      </c>
      <c r="AI41">
        <v>0</v>
      </c>
      <c r="AJ41" t="s">
        <v>259</v>
      </c>
      <c r="AK41">
        <v>3</v>
      </c>
      <c r="AL41" t="s">
        <v>265</v>
      </c>
      <c r="AM41" t="s">
        <v>266</v>
      </c>
    </row>
    <row r="42" spans="1:39">
      <c r="A42" s="116" t="s">
        <v>87</v>
      </c>
      <c r="B42" s="49"/>
      <c r="C42" s="50">
        <v>43013.847000000002</v>
      </c>
      <c r="D42" s="50"/>
      <c r="E42" s="116">
        <f t="shared" si="1"/>
        <v>10652.993139547843</v>
      </c>
      <c r="F42" s="116">
        <f t="shared" si="2"/>
        <v>10653</v>
      </c>
      <c r="G42" s="116">
        <f t="shared" si="3"/>
        <v>-3.22914999560453E-3</v>
      </c>
      <c r="H42">
        <f>+G42</f>
        <v>-3.22914999560453E-3</v>
      </c>
      <c r="P42" s="36">
        <f t="shared" si="5"/>
        <v>6.8105589731406188E-3</v>
      </c>
      <c r="Q42" s="6">
        <f t="shared" si="6"/>
        <v>27995.347000000002</v>
      </c>
      <c r="R42" s="25">
        <f t="shared" si="7"/>
        <v>1.0079575617710176E-4</v>
      </c>
      <c r="S42" s="14">
        <v>0.1</v>
      </c>
      <c r="T42">
        <f t="shared" si="8"/>
        <v>1.0079575617710177E-5</v>
      </c>
    </row>
    <row r="43" spans="1:39">
      <c r="A43" s="116" t="s">
        <v>87</v>
      </c>
      <c r="B43" s="49"/>
      <c r="C43" s="50">
        <v>43032.686999999998</v>
      </c>
      <c r="D43" s="50"/>
      <c r="E43" s="116">
        <f t="shared" si="1"/>
        <v>10693.01943708026</v>
      </c>
      <c r="F43" s="116">
        <f t="shared" si="2"/>
        <v>10693</v>
      </c>
      <c r="G43" s="116">
        <f t="shared" si="3"/>
        <v>9.1488499965635128E-3</v>
      </c>
      <c r="H43">
        <f>+G43</f>
        <v>9.1488499965635128E-3</v>
      </c>
      <c r="P43" s="36">
        <f t="shared" si="5"/>
        <v>6.860646749338976E-3</v>
      </c>
      <c r="Q43" s="6">
        <f t="shared" si="6"/>
        <v>28014.186999999998</v>
      </c>
      <c r="R43" s="25">
        <f t="shared" si="7"/>
        <v>5.2358741006089148E-6</v>
      </c>
      <c r="S43" s="14">
        <v>0.1</v>
      </c>
      <c r="T43">
        <f t="shared" si="8"/>
        <v>5.2358741006089152E-7</v>
      </c>
    </row>
    <row r="44" spans="1:39">
      <c r="A44" t="s">
        <v>283</v>
      </c>
      <c r="B44" s="14" t="s">
        <v>114</v>
      </c>
      <c r="C44" s="25">
        <v>43081.636700000003</v>
      </c>
      <c r="D44" s="25"/>
      <c r="E44">
        <f t="shared" si="1"/>
        <v>10797.014939008235</v>
      </c>
      <c r="F44">
        <f t="shared" si="2"/>
        <v>10797</v>
      </c>
      <c r="G44">
        <f t="shared" si="3"/>
        <v>7.0316500059561804E-3</v>
      </c>
      <c r="I44">
        <f>G44</f>
        <v>7.0316500059561804E-3</v>
      </c>
      <c r="P44" s="36">
        <f t="shared" si="5"/>
        <v>6.9917331526761946E-3</v>
      </c>
      <c r="Q44" s="6">
        <f t="shared" si="6"/>
        <v>28063.136700000003</v>
      </c>
      <c r="R44" s="25">
        <f t="shared" si="7"/>
        <v>1.5933551757759143E-9</v>
      </c>
      <c r="S44" s="14">
        <v>1</v>
      </c>
      <c r="T44">
        <f t="shared" si="8"/>
        <v>1.5933551757759143E-9</v>
      </c>
    </row>
    <row r="45" spans="1:39">
      <c r="A45" s="116" t="s">
        <v>87</v>
      </c>
      <c r="B45" s="49"/>
      <c r="C45" s="50">
        <v>43098.561999999998</v>
      </c>
      <c r="D45" s="50"/>
      <c r="E45" s="116">
        <f t="shared" si="1"/>
        <v>10832.973383468179</v>
      </c>
      <c r="F45" s="116">
        <f t="shared" si="2"/>
        <v>10833</v>
      </c>
      <c r="G45" s="116">
        <f t="shared" si="3"/>
        <v>-1.2528150000434835E-2</v>
      </c>
      <c r="H45">
        <f t="shared" ref="H45:H55" si="9">+G45</f>
        <v>-1.2528150000434835E-2</v>
      </c>
      <c r="P45" s="36">
        <f t="shared" si="5"/>
        <v>7.0373980277040034E-3</v>
      </c>
      <c r="Q45" s="6">
        <f t="shared" si="6"/>
        <v>28080.061999999998</v>
      </c>
      <c r="R45" s="25">
        <f t="shared" si="7"/>
        <v>3.8281066964140751E-4</v>
      </c>
      <c r="S45" s="14">
        <v>0.1</v>
      </c>
      <c r="T45">
        <f t="shared" si="8"/>
        <v>3.8281066964140757E-5</v>
      </c>
    </row>
    <row r="46" spans="1:39">
      <c r="A46" s="116" t="s">
        <v>87</v>
      </c>
      <c r="B46" s="49"/>
      <c r="C46" s="50">
        <v>43304.73</v>
      </c>
      <c r="D46" s="50"/>
      <c r="E46" s="116">
        <f t="shared" si="1"/>
        <v>11270.9851514971</v>
      </c>
      <c r="F46" s="116">
        <f t="shared" si="2"/>
        <v>11271</v>
      </c>
      <c r="G46" s="116">
        <f t="shared" si="3"/>
        <v>-6.9890499944449402E-3</v>
      </c>
      <c r="H46">
        <f t="shared" si="9"/>
        <v>-6.9890499944449402E-3</v>
      </c>
      <c r="P46" s="36">
        <f t="shared" si="5"/>
        <v>7.6048843457643409E-3</v>
      </c>
      <c r="Q46" s="6">
        <f t="shared" si="6"/>
        <v>28286.230000000003</v>
      </c>
      <c r="R46" s="25">
        <f t="shared" si="7"/>
        <v>2.1298291952633969E-4</v>
      </c>
      <c r="S46" s="14">
        <v>0.1</v>
      </c>
      <c r="T46">
        <f t="shared" si="8"/>
        <v>2.1298291952633969E-5</v>
      </c>
    </row>
    <row r="47" spans="1:39">
      <c r="A47" s="116" t="s">
        <v>87</v>
      </c>
      <c r="B47" s="49"/>
      <c r="C47" s="50">
        <v>43370.639000000003</v>
      </c>
      <c r="D47" s="50"/>
      <c r="E47" s="116">
        <f t="shared" si="1"/>
        <v>11411.011332179927</v>
      </c>
      <c r="F47" s="116">
        <f t="shared" si="2"/>
        <v>11411</v>
      </c>
      <c r="G47" s="116">
        <f t="shared" si="3"/>
        <v>5.3339500009315088E-3</v>
      </c>
      <c r="H47">
        <f t="shared" si="9"/>
        <v>5.3339500009315088E-3</v>
      </c>
      <c r="P47" s="36">
        <f t="shared" si="5"/>
        <v>7.7909097090817217E-3</v>
      </c>
      <c r="Q47" s="6">
        <f t="shared" si="6"/>
        <v>28352.139000000003</v>
      </c>
      <c r="R47" s="25">
        <f t="shared" si="7"/>
        <v>6.0366510074735787E-6</v>
      </c>
      <c r="S47" s="14">
        <v>0.1</v>
      </c>
      <c r="T47">
        <f t="shared" si="8"/>
        <v>6.0366510074735789E-7</v>
      </c>
    </row>
    <row r="48" spans="1:39">
      <c r="A48" s="116" t="s">
        <v>87</v>
      </c>
      <c r="B48" s="49"/>
      <c r="C48" s="50">
        <v>43665.748</v>
      </c>
      <c r="D48" s="50"/>
      <c r="E48" s="116">
        <f t="shared" si="1"/>
        <v>12037.981642078856</v>
      </c>
      <c r="F48" s="116">
        <f t="shared" si="2"/>
        <v>12038</v>
      </c>
      <c r="G48" s="116">
        <f t="shared" si="3"/>
        <v>-8.6408999995910563E-3</v>
      </c>
      <c r="H48">
        <f t="shared" si="9"/>
        <v>-8.6408999995910563E-3</v>
      </c>
      <c r="P48" s="36">
        <f t="shared" si="5"/>
        <v>8.651595612178287E-3</v>
      </c>
      <c r="Q48" s="6">
        <f t="shared" si="6"/>
        <v>28647.248</v>
      </c>
      <c r="R48" s="25">
        <f t="shared" si="7"/>
        <v>2.9903040448306194E-4</v>
      </c>
      <c r="S48" s="14">
        <v>0.1</v>
      </c>
      <c r="T48">
        <f t="shared" si="8"/>
        <v>2.9903040448306195E-5</v>
      </c>
    </row>
    <row r="49" spans="1:20">
      <c r="A49" s="116" t="s">
        <v>87</v>
      </c>
      <c r="B49" s="49"/>
      <c r="C49" s="50">
        <v>43754.728000000003</v>
      </c>
      <c r="D49" s="50"/>
      <c r="E49" s="116">
        <f t="shared" si="1"/>
        <v>12227.023040934224</v>
      </c>
      <c r="F49" s="116">
        <f t="shared" si="2"/>
        <v>12227</v>
      </c>
      <c r="G49" s="116">
        <f t="shared" si="3"/>
        <v>1.0845150005479809E-2</v>
      </c>
      <c r="H49">
        <f t="shared" si="9"/>
        <v>1.0845150005479809E-2</v>
      </c>
      <c r="P49" s="36">
        <f t="shared" si="5"/>
        <v>8.9198744748431036E-3</v>
      </c>
      <c r="Q49" s="6">
        <f t="shared" si="6"/>
        <v>28736.228000000003</v>
      </c>
      <c r="R49" s="25">
        <f t="shared" si="7"/>
        <v>3.7066858688684472E-6</v>
      </c>
      <c r="S49" s="14">
        <v>0.1</v>
      </c>
      <c r="T49">
        <f t="shared" si="8"/>
        <v>3.7066858688684474E-7</v>
      </c>
    </row>
    <row r="50" spans="1:20">
      <c r="A50" s="116" t="s">
        <v>87</v>
      </c>
      <c r="B50" s="49"/>
      <c r="C50" s="50">
        <v>43761.792999999998</v>
      </c>
      <c r="D50" s="50"/>
      <c r="E50" s="116">
        <f t="shared" si="1"/>
        <v>12242.032902508872</v>
      </c>
      <c r="F50" s="116">
        <f t="shared" si="2"/>
        <v>12242</v>
      </c>
      <c r="G50" s="116">
        <f t="shared" si="3"/>
        <v>1.5486899996176362E-2</v>
      </c>
      <c r="H50">
        <f t="shared" si="9"/>
        <v>1.5486899996176362E-2</v>
      </c>
      <c r="P50" s="36">
        <f t="shared" si="5"/>
        <v>8.9413417984162084E-3</v>
      </c>
      <c r="Q50" s="6">
        <f t="shared" si="6"/>
        <v>28743.292999999998</v>
      </c>
      <c r="R50" s="25">
        <f t="shared" si="7"/>
        <v>4.2844332120265153E-5</v>
      </c>
      <c r="S50" s="14">
        <v>0.1</v>
      </c>
      <c r="T50">
        <f t="shared" si="8"/>
        <v>4.2844332120265153E-6</v>
      </c>
    </row>
    <row r="51" spans="1:20">
      <c r="A51" s="116" t="s">
        <v>87</v>
      </c>
      <c r="B51" s="49"/>
      <c r="C51" s="50">
        <v>43779.665999999997</v>
      </c>
      <c r="D51" s="50"/>
      <c r="E51" s="116">
        <f t="shared" si="1"/>
        <v>12280.004771712534</v>
      </c>
      <c r="F51" s="116">
        <f t="shared" si="2"/>
        <v>12280</v>
      </c>
      <c r="G51" s="116">
        <f t="shared" si="3"/>
        <v>2.2459999963757582E-3</v>
      </c>
      <c r="H51">
        <f t="shared" si="9"/>
        <v>2.2459999963757582E-3</v>
      </c>
      <c r="P51" s="36">
        <f t="shared" si="5"/>
        <v>8.9958410951269992E-3</v>
      </c>
      <c r="Q51" s="6">
        <f t="shared" si="6"/>
        <v>28761.165999999997</v>
      </c>
      <c r="R51" s="25">
        <f t="shared" si="7"/>
        <v>4.556035485839136E-5</v>
      </c>
      <c r="S51" s="14">
        <v>0.1</v>
      </c>
      <c r="T51">
        <f t="shared" si="8"/>
        <v>4.556035485839136E-6</v>
      </c>
    </row>
    <row r="52" spans="1:20">
      <c r="A52" s="116" t="s">
        <v>87</v>
      </c>
      <c r="B52" s="49"/>
      <c r="C52" s="50">
        <v>44156.692000000003</v>
      </c>
      <c r="D52" s="50"/>
      <c r="E52" s="116">
        <f t="shared" si="1"/>
        <v>13081.010867968356</v>
      </c>
      <c r="F52" s="116">
        <f t="shared" si="2"/>
        <v>13081</v>
      </c>
      <c r="G52" s="116">
        <f t="shared" si="3"/>
        <v>5.1154500033590011E-3</v>
      </c>
      <c r="H52">
        <f t="shared" si="9"/>
        <v>5.1154500033590011E-3</v>
      </c>
      <c r="P52" s="36">
        <f t="shared" si="5"/>
        <v>1.0183139448187911E-2</v>
      </c>
      <c r="Q52" s="6">
        <f t="shared" si="6"/>
        <v>29138.192000000003</v>
      </c>
      <c r="R52" s="25">
        <f t="shared" si="7"/>
        <v>2.5681476309230346E-5</v>
      </c>
      <c r="S52" s="14">
        <v>0.1</v>
      </c>
      <c r="T52">
        <f t="shared" si="8"/>
        <v>2.5681476309230349E-6</v>
      </c>
    </row>
    <row r="53" spans="1:20">
      <c r="A53" s="116" t="s">
        <v>87</v>
      </c>
      <c r="B53" s="49"/>
      <c r="C53" s="50">
        <v>44222.576000000001</v>
      </c>
      <c r="D53" s="50"/>
      <c r="E53" s="116">
        <f t="shared" ref="E53:E84" si="10">(C53-C$7)/C$8</f>
        <v>13220.983935199041</v>
      </c>
      <c r="F53" s="116">
        <f t="shared" ref="F53:F84" si="11">ROUND(2*E53,0)/2</f>
        <v>13221</v>
      </c>
      <c r="G53" s="116">
        <f t="shared" ref="G53:G84" si="12">C53-(C$7+C$8*F53)</f>
        <v>-7.5615499954437837E-3</v>
      </c>
      <c r="H53">
        <f t="shared" si="9"/>
        <v>-7.5615499954437837E-3</v>
      </c>
      <c r="P53" s="36">
        <f t="shared" ref="P53:P84" si="13">+D$11+D$12*F53+D$13*F53^2</f>
        <v>1.0398206496217675E-2</v>
      </c>
      <c r="Q53" s="6">
        <f t="shared" ref="Q53:Q84" si="14">C53-15018.5</f>
        <v>29204.076000000001</v>
      </c>
      <c r="R53" s="25">
        <f t="shared" si="7"/>
        <v>3.2255285323977591E-4</v>
      </c>
      <c r="S53" s="14">
        <v>0.1</v>
      </c>
      <c r="T53">
        <f t="shared" si="8"/>
        <v>3.2255285323977595E-5</v>
      </c>
    </row>
    <row r="54" spans="1:20">
      <c r="A54" s="116" t="s">
        <v>87</v>
      </c>
      <c r="B54" s="49"/>
      <c r="C54" s="50">
        <v>44419.809000000001</v>
      </c>
      <c r="D54" s="50"/>
      <c r="E54" s="116">
        <f t="shared" si="10"/>
        <v>13640.012955433249</v>
      </c>
      <c r="F54" s="116">
        <f t="shared" si="11"/>
        <v>13640</v>
      </c>
      <c r="G54" s="116">
        <f t="shared" si="12"/>
        <v>6.0979999980190769E-3</v>
      </c>
      <c r="H54">
        <f t="shared" si="9"/>
        <v>6.0979999980190769E-3</v>
      </c>
      <c r="P54" s="36">
        <f t="shared" si="13"/>
        <v>1.1055293255384223E-2</v>
      </c>
      <c r="Q54" s="6">
        <f t="shared" si="14"/>
        <v>29401.309000000001</v>
      </c>
      <c r="R54" s="25">
        <f t="shared" si="7"/>
        <v>2.4574756439517943E-5</v>
      </c>
      <c r="S54" s="14">
        <v>0.1</v>
      </c>
      <c r="T54">
        <f t="shared" si="8"/>
        <v>2.4574756439517944E-6</v>
      </c>
    </row>
    <row r="55" spans="1:20">
      <c r="A55" s="116" t="s">
        <v>87</v>
      </c>
      <c r="B55" s="49"/>
      <c r="C55" s="50">
        <v>44445.697999999997</v>
      </c>
      <c r="D55" s="50"/>
      <c r="E55" s="116">
        <f t="shared" si="10"/>
        <v>13695.015121930952</v>
      </c>
      <c r="F55" s="116">
        <f t="shared" si="11"/>
        <v>13695</v>
      </c>
      <c r="G55" s="116">
        <f t="shared" si="12"/>
        <v>7.1177499994519167E-3</v>
      </c>
      <c r="H55">
        <f t="shared" si="9"/>
        <v>7.1177499994519167E-3</v>
      </c>
      <c r="P55" s="36">
        <f t="shared" si="13"/>
        <v>1.1143039610119148E-2</v>
      </c>
      <c r="Q55" s="6">
        <f t="shared" si="14"/>
        <v>29427.197999999997</v>
      </c>
      <c r="R55" s="25">
        <f t="shared" si="7"/>
        <v>1.6202956449745554E-5</v>
      </c>
      <c r="S55" s="14">
        <v>0.1</v>
      </c>
      <c r="T55">
        <f t="shared" si="8"/>
        <v>1.6202956449745555E-6</v>
      </c>
    </row>
    <row r="56" spans="1:20">
      <c r="A56" s="116" t="s">
        <v>99</v>
      </c>
      <c r="B56" s="49" t="s">
        <v>115</v>
      </c>
      <c r="C56" s="50">
        <v>45225.401899999997</v>
      </c>
      <c r="D56" s="50"/>
      <c r="E56" s="116">
        <f t="shared" si="10"/>
        <v>15351.525752960191</v>
      </c>
      <c r="F56" s="116">
        <f t="shared" si="11"/>
        <v>15351.5</v>
      </c>
      <c r="G56" s="116">
        <f t="shared" si="12"/>
        <v>1.2121674997615628E-2</v>
      </c>
      <c r="I56">
        <f>+G56</f>
        <v>1.2121674997615628E-2</v>
      </c>
      <c r="P56" s="36">
        <f t="shared" si="13"/>
        <v>1.3948262929948692E-2</v>
      </c>
      <c r="Q56" s="6">
        <f t="shared" si="14"/>
        <v>30206.901899999997</v>
      </c>
      <c r="R56" s="25">
        <f t="shared" si="7"/>
        <v>3.3364234745447787E-6</v>
      </c>
      <c r="S56" s="14">
        <v>1</v>
      </c>
      <c r="T56">
        <f t="shared" si="8"/>
        <v>3.3364234745447787E-6</v>
      </c>
    </row>
    <row r="57" spans="1:20">
      <c r="A57" s="116" t="s">
        <v>87</v>
      </c>
      <c r="B57" s="49"/>
      <c r="C57" s="50">
        <v>45264.699000000001</v>
      </c>
      <c r="D57" s="50"/>
      <c r="E57" s="116">
        <f t="shared" si="10"/>
        <v>15435.013938563246</v>
      </c>
      <c r="F57" s="116">
        <f t="shared" si="11"/>
        <v>15435</v>
      </c>
      <c r="G57" s="116">
        <f t="shared" si="12"/>
        <v>6.5607500000623986E-3</v>
      </c>
      <c r="H57">
        <f t="shared" ref="H57:H76" si="15">+G57</f>
        <v>6.5607500000623986E-3</v>
      </c>
      <c r="P57" s="36">
        <f t="shared" si="13"/>
        <v>1.4097992887403698E-2</v>
      </c>
      <c r="Q57" s="6">
        <f t="shared" si="14"/>
        <v>30246.199000000001</v>
      </c>
      <c r="R57" s="25">
        <f t="shared" si="7"/>
        <v>5.6810030342777004E-5</v>
      </c>
      <c r="S57" s="14">
        <v>0.1</v>
      </c>
      <c r="T57">
        <f t="shared" si="8"/>
        <v>5.6810030342777007E-6</v>
      </c>
    </row>
    <row r="58" spans="1:20">
      <c r="A58" t="s">
        <v>100</v>
      </c>
      <c r="B58" s="14"/>
      <c r="C58" s="25">
        <v>45336.252</v>
      </c>
      <c r="D58" s="25"/>
      <c r="E58">
        <f t="shared" si="10"/>
        <v>15587.031012201116</v>
      </c>
      <c r="F58">
        <f t="shared" si="11"/>
        <v>15587</v>
      </c>
      <c r="G58">
        <f t="shared" si="12"/>
        <v>1.4597150002373382E-2</v>
      </c>
      <c r="H58">
        <f t="shared" si="15"/>
        <v>1.4597150002373382E-2</v>
      </c>
      <c r="P58" s="36">
        <f t="shared" si="13"/>
        <v>1.4372606460387025E-2</v>
      </c>
      <c r="Q58" s="6">
        <f t="shared" si="14"/>
        <v>30317.752</v>
      </c>
      <c r="R58" s="25">
        <f t="shared" si="7"/>
        <v>5.0419802247779094E-8</v>
      </c>
      <c r="S58" s="14">
        <v>0.1</v>
      </c>
      <c r="T58">
        <f t="shared" si="8"/>
        <v>5.0419802247779099E-9</v>
      </c>
    </row>
    <row r="59" spans="1:20">
      <c r="A59" s="116" t="s">
        <v>87</v>
      </c>
      <c r="B59" s="49"/>
      <c r="C59" s="50">
        <v>45521.692000000003</v>
      </c>
      <c r="D59" s="50"/>
      <c r="E59" s="116">
        <f t="shared" si="10"/>
        <v>15981.005354792023</v>
      </c>
      <c r="F59" s="116">
        <f t="shared" si="11"/>
        <v>15981</v>
      </c>
      <c r="G59" s="116">
        <f t="shared" si="12"/>
        <v>2.520450005249586E-3</v>
      </c>
      <c r="H59">
        <f t="shared" si="15"/>
        <v>2.520450005249586E-3</v>
      </c>
      <c r="P59" s="36">
        <f t="shared" si="13"/>
        <v>1.509676122138128E-2</v>
      </c>
      <c r="Q59" s="6">
        <f t="shared" si="14"/>
        <v>30503.192000000003</v>
      </c>
      <c r="R59" s="25">
        <f t="shared" si="7"/>
        <v>1.5816360380499985E-4</v>
      </c>
      <c r="S59" s="14">
        <v>0.1</v>
      </c>
      <c r="T59">
        <f t="shared" si="8"/>
        <v>1.5816360380499987E-5</v>
      </c>
    </row>
    <row r="60" spans="1:20">
      <c r="A60" s="116" t="s">
        <v>87</v>
      </c>
      <c r="B60" s="49"/>
      <c r="C60" s="50">
        <v>45552.752999999997</v>
      </c>
      <c r="D60" s="50"/>
      <c r="E60" s="116">
        <f t="shared" si="10"/>
        <v>16046.99563226837</v>
      </c>
      <c r="F60" s="116">
        <f t="shared" si="11"/>
        <v>16047</v>
      </c>
      <c r="G60" s="116">
        <f t="shared" si="12"/>
        <v>-2.0558500036713667E-3</v>
      </c>
      <c r="H60">
        <f t="shared" si="15"/>
        <v>-2.0558500036713667E-3</v>
      </c>
      <c r="P60" s="36">
        <f t="shared" si="13"/>
        <v>1.5219806084118133E-2</v>
      </c>
      <c r="Q60" s="6">
        <f t="shared" si="14"/>
        <v>30534.252999999997</v>
      </c>
      <c r="R60" s="25">
        <f t="shared" si="7"/>
        <v>2.9844829326357834E-4</v>
      </c>
      <c r="S60" s="14">
        <v>0.1</v>
      </c>
      <c r="T60">
        <f t="shared" si="8"/>
        <v>2.9844829326357836E-5</v>
      </c>
    </row>
    <row r="61" spans="1:20">
      <c r="A61" s="116" t="s">
        <v>101</v>
      </c>
      <c r="B61" s="49"/>
      <c r="C61" s="50">
        <v>45558.392999999996</v>
      </c>
      <c r="D61" s="50"/>
      <c r="E61" s="116">
        <f t="shared" si="10"/>
        <v>16058.978027071069</v>
      </c>
      <c r="F61" s="116">
        <f t="shared" si="11"/>
        <v>16059</v>
      </c>
      <c r="G61" s="116">
        <f t="shared" si="12"/>
        <v>-1.0342450004827697E-2</v>
      </c>
      <c r="H61">
        <f t="shared" si="15"/>
        <v>-1.0342450004827697E-2</v>
      </c>
      <c r="P61" s="36">
        <f t="shared" si="13"/>
        <v>1.5242231513919359E-2</v>
      </c>
      <c r="Q61" s="6">
        <f t="shared" si="14"/>
        <v>30539.892999999996</v>
      </c>
      <c r="R61" s="25">
        <f t="shared" si="7"/>
        <v>6.5457592841571726E-4</v>
      </c>
      <c r="S61" s="14">
        <v>0.1</v>
      </c>
      <c r="T61">
        <f t="shared" si="8"/>
        <v>6.5457592841571726E-5</v>
      </c>
    </row>
    <row r="62" spans="1:20">
      <c r="A62" s="116" t="s">
        <v>101</v>
      </c>
      <c r="B62" s="49" t="s">
        <v>115</v>
      </c>
      <c r="C62" s="50">
        <v>45561.476000000002</v>
      </c>
      <c r="D62" s="50"/>
      <c r="E62" s="116">
        <f t="shared" si="10"/>
        <v>16065.527977988941</v>
      </c>
      <c r="F62" s="116">
        <f t="shared" si="11"/>
        <v>16065.5</v>
      </c>
      <c r="G62" s="116">
        <f t="shared" si="12"/>
        <v>1.3168975005100947E-2</v>
      </c>
      <c r="H62">
        <f t="shared" si="15"/>
        <v>1.3168975005100947E-2</v>
      </c>
      <c r="P62" s="36">
        <f t="shared" si="13"/>
        <v>1.525438551253851E-2</v>
      </c>
      <c r="Q62" s="6">
        <f t="shared" si="14"/>
        <v>30542.976000000002</v>
      </c>
      <c r="R62" s="25">
        <f t="shared" si="7"/>
        <v>4.348936984530996E-6</v>
      </c>
      <c r="S62" s="14">
        <v>0.1</v>
      </c>
      <c r="T62">
        <f t="shared" si="8"/>
        <v>4.348936984530996E-7</v>
      </c>
    </row>
    <row r="63" spans="1:20">
      <c r="A63" s="116" t="s">
        <v>101</v>
      </c>
      <c r="B63" s="49"/>
      <c r="C63" s="50">
        <v>45565.474999999999</v>
      </c>
      <c r="D63" s="50"/>
      <c r="E63" s="116">
        <f t="shared" si="10"/>
        <v>16074.024005793188</v>
      </c>
      <c r="F63" s="116">
        <f t="shared" si="11"/>
        <v>16074</v>
      </c>
      <c r="G63" s="116">
        <f t="shared" si="12"/>
        <v>1.1299300000246149E-2</v>
      </c>
      <c r="H63">
        <f t="shared" si="15"/>
        <v>1.1299300000246149E-2</v>
      </c>
      <c r="P63" s="36">
        <f t="shared" si="13"/>
        <v>1.5270286509304884E-2</v>
      </c>
      <c r="Q63" s="6">
        <f t="shared" si="14"/>
        <v>30546.974999999999</v>
      </c>
      <c r="R63" s="25">
        <f t="shared" si="7"/>
        <v>1.5768733855126483E-5</v>
      </c>
      <c r="S63" s="14">
        <v>0.1</v>
      </c>
      <c r="T63">
        <f t="shared" si="8"/>
        <v>1.5768733855126485E-6</v>
      </c>
    </row>
    <row r="64" spans="1:20">
      <c r="A64" s="116" t="s">
        <v>101</v>
      </c>
      <c r="B64" s="49" t="s">
        <v>115</v>
      </c>
      <c r="C64" s="50">
        <v>45578.417999999998</v>
      </c>
      <c r="D64" s="50"/>
      <c r="E64" s="116">
        <f t="shared" si="10"/>
        <v>16101.521902234914</v>
      </c>
      <c r="F64" s="116">
        <f t="shared" si="11"/>
        <v>16101.5</v>
      </c>
      <c r="G64" s="116">
        <f t="shared" si="12"/>
        <v>1.0309174998837989E-2</v>
      </c>
      <c r="H64">
        <f t="shared" si="15"/>
        <v>1.0309174998837989E-2</v>
      </c>
      <c r="P64" s="36">
        <f t="shared" si="13"/>
        <v>1.532178764160207E-2</v>
      </c>
      <c r="Q64" s="6">
        <f t="shared" si="14"/>
        <v>30559.917999999998</v>
      </c>
      <c r="R64" s="25">
        <f t="shared" si="7"/>
        <v>2.5126285506398305E-5</v>
      </c>
      <c r="S64" s="14">
        <v>0.1</v>
      </c>
      <c r="T64">
        <f t="shared" si="8"/>
        <v>2.5126285506398308E-6</v>
      </c>
    </row>
    <row r="65" spans="1:20">
      <c r="A65" s="116" t="s">
        <v>87</v>
      </c>
      <c r="B65" s="49"/>
      <c r="C65" s="50">
        <v>45578.654999999999</v>
      </c>
      <c r="D65" s="50"/>
      <c r="E65" s="116">
        <f t="shared" si="10"/>
        <v>16102.025417761199</v>
      </c>
      <c r="F65" s="116">
        <f t="shared" si="11"/>
        <v>16102</v>
      </c>
      <c r="G65" s="116">
        <f t="shared" si="12"/>
        <v>1.1963899996771943E-2</v>
      </c>
      <c r="H65">
        <f t="shared" si="15"/>
        <v>1.1963899996771943E-2</v>
      </c>
      <c r="P65" s="36">
        <f t="shared" si="13"/>
        <v>1.5322724828082139E-2</v>
      </c>
      <c r="Q65" s="6">
        <f t="shared" si="14"/>
        <v>30560.154999999999</v>
      </c>
      <c r="R65" s="25">
        <f t="shared" si="7"/>
        <v>1.1281704247425966E-5</v>
      </c>
      <c r="S65" s="14">
        <v>0.1</v>
      </c>
      <c r="T65">
        <f t="shared" si="8"/>
        <v>1.1281704247425967E-6</v>
      </c>
    </row>
    <row r="66" spans="1:20">
      <c r="A66" s="116" t="s">
        <v>101</v>
      </c>
      <c r="B66" s="49" t="s">
        <v>115</v>
      </c>
      <c r="C66" s="50">
        <v>45585.478999999999</v>
      </c>
      <c r="D66" s="50"/>
      <c r="E66" s="116">
        <f t="shared" si="10"/>
        <v>16116.523265657233</v>
      </c>
      <c r="F66" s="116">
        <f t="shared" si="11"/>
        <v>16116.5</v>
      </c>
      <c r="G66" s="116">
        <f t="shared" si="12"/>
        <v>1.0950924995995592E-2</v>
      </c>
      <c r="H66">
        <f t="shared" si="15"/>
        <v>1.0950924995995592E-2</v>
      </c>
      <c r="P66" s="36">
        <f t="shared" si="13"/>
        <v>1.5349915699631655E-2</v>
      </c>
      <c r="Q66" s="6">
        <f t="shared" si="14"/>
        <v>30566.978999999999</v>
      </c>
      <c r="R66" s="25">
        <f t="shared" si="7"/>
        <v>1.9351119210676502E-5</v>
      </c>
      <c r="S66" s="14">
        <v>0.1</v>
      </c>
      <c r="T66">
        <f t="shared" si="8"/>
        <v>1.9351119210676502E-6</v>
      </c>
    </row>
    <row r="67" spans="1:20">
      <c r="A67" s="116" t="s">
        <v>101</v>
      </c>
      <c r="B67" s="49"/>
      <c r="C67" s="50">
        <v>45605.483999999997</v>
      </c>
      <c r="D67" s="50"/>
      <c r="E67" s="116">
        <f t="shared" si="10"/>
        <v>16159.024650059358</v>
      </c>
      <c r="F67" s="116">
        <f t="shared" si="11"/>
        <v>16159</v>
      </c>
      <c r="G67" s="116">
        <f t="shared" si="12"/>
        <v>1.1602549995586742E-2</v>
      </c>
      <c r="H67">
        <f t="shared" si="15"/>
        <v>1.1602549995586742E-2</v>
      </c>
      <c r="P67" s="36">
        <f t="shared" si="13"/>
        <v>1.5429751900783252E-2</v>
      </c>
      <c r="Q67" s="6">
        <f t="shared" si="14"/>
        <v>30586.983999999997</v>
      </c>
      <c r="R67" s="25">
        <f t="shared" si="7"/>
        <v>1.4647474423139799E-5</v>
      </c>
      <c r="S67" s="14">
        <v>0.1</v>
      </c>
      <c r="T67">
        <f t="shared" si="8"/>
        <v>1.4647474423139799E-6</v>
      </c>
    </row>
    <row r="68" spans="1:20">
      <c r="A68" s="116" t="s">
        <v>87</v>
      </c>
      <c r="B68" s="49"/>
      <c r="C68" s="50">
        <v>45643.605000000003</v>
      </c>
      <c r="D68" s="50"/>
      <c r="E68" s="116">
        <f t="shared" si="10"/>
        <v>16240.014166419962</v>
      </c>
      <c r="F68" s="116">
        <f t="shared" si="11"/>
        <v>16240</v>
      </c>
      <c r="G68" s="116">
        <f t="shared" si="12"/>
        <v>6.6680000018095598E-3</v>
      </c>
      <c r="H68">
        <f t="shared" si="15"/>
        <v>6.6680000018095598E-3</v>
      </c>
      <c r="P68" s="36">
        <f t="shared" si="13"/>
        <v>1.5582483548593616E-2</v>
      </c>
      <c r="Q68" s="6">
        <f t="shared" si="14"/>
        <v>30625.105000000003</v>
      </c>
      <c r="R68" s="25">
        <f t="shared" si="7"/>
        <v>7.9468016905883654E-5</v>
      </c>
      <c r="S68" s="14">
        <v>0.1</v>
      </c>
      <c r="T68">
        <f t="shared" si="8"/>
        <v>7.946801690588365E-6</v>
      </c>
    </row>
    <row r="69" spans="1:20">
      <c r="A69" s="116" t="s">
        <v>104</v>
      </c>
      <c r="B69" s="49" t="s">
        <v>115</v>
      </c>
      <c r="C69" s="50">
        <v>45906.502999999997</v>
      </c>
      <c r="D69" s="50"/>
      <c r="E69" s="116">
        <f t="shared" si="10"/>
        <v>16798.5509800441</v>
      </c>
      <c r="F69" s="116">
        <f t="shared" si="11"/>
        <v>16798.5</v>
      </c>
      <c r="G69" s="116">
        <f t="shared" si="12"/>
        <v>2.3995824994926807E-2</v>
      </c>
      <c r="H69">
        <f t="shared" si="15"/>
        <v>2.3995824994926807E-2</v>
      </c>
      <c r="P69" s="36">
        <f t="shared" si="13"/>
        <v>1.6656044440085189E-2</v>
      </c>
      <c r="Q69" s="6">
        <f t="shared" si="14"/>
        <v>30888.002999999997</v>
      </c>
      <c r="R69" s="25">
        <f t="shared" si="7"/>
        <v>5.3872378593231128E-5</v>
      </c>
      <c r="S69" s="14">
        <v>0.1</v>
      </c>
      <c r="T69">
        <f t="shared" si="8"/>
        <v>5.3872378593231135E-6</v>
      </c>
    </row>
    <row r="70" spans="1:20">
      <c r="A70" s="116" t="s">
        <v>104</v>
      </c>
      <c r="B70" s="49"/>
      <c r="C70" s="50">
        <v>45910.485999999997</v>
      </c>
      <c r="D70" s="50"/>
      <c r="E70" s="116">
        <f t="shared" si="10"/>
        <v>16807.013015238987</v>
      </c>
      <c r="F70" s="116">
        <f t="shared" si="11"/>
        <v>16807</v>
      </c>
      <c r="G70" s="116">
        <f t="shared" si="12"/>
        <v>6.1261499940883368E-3</v>
      </c>
      <c r="H70">
        <f t="shared" si="15"/>
        <v>6.1261499940883368E-3</v>
      </c>
      <c r="P70" s="36">
        <f t="shared" si="13"/>
        <v>1.6672659502426149E-2</v>
      </c>
      <c r="Q70" s="6">
        <f t="shared" si="14"/>
        <v>30891.985999999997</v>
      </c>
      <c r="R70" s="25">
        <f t="shared" si="7"/>
        <v>1.1122886280945988E-4</v>
      </c>
      <c r="S70" s="14">
        <v>0.1</v>
      </c>
      <c r="T70">
        <f t="shared" si="8"/>
        <v>1.1122886280945988E-5</v>
      </c>
    </row>
    <row r="71" spans="1:20">
      <c r="A71" s="116" t="s">
        <v>87</v>
      </c>
      <c r="B71" s="49"/>
      <c r="C71" s="50">
        <v>45964.606</v>
      </c>
      <c r="D71" s="50"/>
      <c r="E71" s="116">
        <f t="shared" si="10"/>
        <v>16921.993016430857</v>
      </c>
      <c r="F71" s="116">
        <f t="shared" si="11"/>
        <v>16922</v>
      </c>
      <c r="G71" s="116">
        <f t="shared" si="12"/>
        <v>-3.2871000003069639E-3</v>
      </c>
      <c r="H71">
        <f t="shared" si="15"/>
        <v>-3.2871000003069639E-3</v>
      </c>
      <c r="P71" s="36">
        <f t="shared" si="13"/>
        <v>1.6898265382884047E-2</v>
      </c>
      <c r="Q71" s="6">
        <f t="shared" si="14"/>
        <v>30946.106</v>
      </c>
      <c r="R71" s="25">
        <f t="shared" si="7"/>
        <v>4.0744897565292594E-4</v>
      </c>
      <c r="S71" s="14">
        <v>0.1</v>
      </c>
      <c r="T71">
        <f t="shared" si="8"/>
        <v>4.07448975652926E-5</v>
      </c>
    </row>
    <row r="72" spans="1:20">
      <c r="A72" s="116" t="s">
        <v>105</v>
      </c>
      <c r="B72" s="49"/>
      <c r="C72" s="50">
        <v>46005.338000000003</v>
      </c>
      <c r="D72" s="50"/>
      <c r="E72" s="116">
        <f t="shared" si="10"/>
        <v>17008.529701732918</v>
      </c>
      <c r="F72" s="116">
        <f t="shared" si="11"/>
        <v>17008.5</v>
      </c>
      <c r="G72" s="116">
        <f t="shared" si="12"/>
        <v>1.3980325005832128E-2</v>
      </c>
      <c r="H72">
        <f t="shared" si="15"/>
        <v>1.3980325005832128E-2</v>
      </c>
      <c r="P72" s="36">
        <f t="shared" si="13"/>
        <v>1.7068959035789966E-2</v>
      </c>
      <c r="Q72" s="6">
        <f t="shared" si="14"/>
        <v>30986.838000000003</v>
      </c>
      <c r="R72" s="25">
        <f t="shared" si="7"/>
        <v>9.5396601710135957E-6</v>
      </c>
      <c r="S72" s="14">
        <v>0.1</v>
      </c>
      <c r="T72">
        <f t="shared" si="8"/>
        <v>9.5396601710135953E-7</v>
      </c>
    </row>
    <row r="73" spans="1:20">
      <c r="A73" s="116" t="s">
        <v>87</v>
      </c>
      <c r="B73" s="49"/>
      <c r="C73" s="50">
        <v>46021.563999999998</v>
      </c>
      <c r="D73" s="50"/>
      <c r="E73" s="116">
        <f t="shared" si="10"/>
        <v>17043.002456709612</v>
      </c>
      <c r="F73" s="116">
        <f t="shared" si="11"/>
        <v>17043</v>
      </c>
      <c r="G73" s="116">
        <f t="shared" si="12"/>
        <v>1.1563500011106953E-3</v>
      </c>
      <c r="H73">
        <f t="shared" si="15"/>
        <v>1.1563500011106953E-3</v>
      </c>
      <c r="P73" s="36">
        <f t="shared" si="13"/>
        <v>1.71372783789418E-2</v>
      </c>
      <c r="Q73" s="6">
        <f t="shared" si="14"/>
        <v>31003.063999999998</v>
      </c>
      <c r="R73" s="25">
        <f t="shared" si="7"/>
        <v>2.5539007181736752E-4</v>
      </c>
      <c r="S73" s="14">
        <v>0.1</v>
      </c>
      <c r="T73">
        <f t="shared" si="8"/>
        <v>2.5539007181736753E-5</v>
      </c>
    </row>
    <row r="74" spans="1:20">
      <c r="A74" s="116" t="s">
        <v>87</v>
      </c>
      <c r="B74" s="49"/>
      <c r="C74" s="50">
        <v>46029.584000000003</v>
      </c>
      <c r="D74" s="50"/>
      <c r="E74" s="116">
        <f t="shared" si="10"/>
        <v>17060.041252156014</v>
      </c>
      <c r="F74" s="116">
        <f t="shared" si="11"/>
        <v>17060</v>
      </c>
      <c r="G74" s="116">
        <f t="shared" si="12"/>
        <v>1.9417000003159046E-2</v>
      </c>
      <c r="H74">
        <f t="shared" si="15"/>
        <v>1.9417000003159046E-2</v>
      </c>
      <c r="P74" s="36">
        <f t="shared" si="13"/>
        <v>1.717099315249597E-2</v>
      </c>
      <c r="Q74" s="6">
        <f t="shared" si="14"/>
        <v>31011.084000000003</v>
      </c>
      <c r="R74" s="25">
        <f t="shared" si="7"/>
        <v>5.0445467732254707E-6</v>
      </c>
      <c r="S74" s="14">
        <v>0.1</v>
      </c>
      <c r="T74">
        <f t="shared" si="8"/>
        <v>5.044546773225471E-7</v>
      </c>
    </row>
    <row r="75" spans="1:20">
      <c r="A75" s="116" t="s">
        <v>106</v>
      </c>
      <c r="B75" s="49" t="s">
        <v>115</v>
      </c>
      <c r="C75" s="50">
        <v>46259.5</v>
      </c>
      <c r="D75" s="50"/>
      <c r="E75" s="116">
        <f t="shared" si="10"/>
        <v>17548.506550641392</v>
      </c>
      <c r="F75" s="116">
        <f t="shared" si="11"/>
        <v>17548.5</v>
      </c>
      <c r="G75" s="116">
        <f t="shared" si="12"/>
        <v>3.0833249984425493E-3</v>
      </c>
      <c r="H75">
        <f t="shared" si="15"/>
        <v>3.0833249984425493E-3</v>
      </c>
      <c r="P75" s="36">
        <f t="shared" si="13"/>
        <v>1.8153947558739808E-2</v>
      </c>
      <c r="Q75" s="6">
        <f t="shared" si="14"/>
        <v>31241</v>
      </c>
      <c r="R75" s="25">
        <f t="shared" si="7"/>
        <v>2.2712366435494069E-4</v>
      </c>
      <c r="S75" s="14">
        <v>0.1</v>
      </c>
      <c r="T75">
        <f t="shared" si="8"/>
        <v>2.2712366435494072E-5</v>
      </c>
    </row>
    <row r="76" spans="1:20">
      <c r="A76" s="116" t="s">
        <v>106</v>
      </c>
      <c r="B76" s="49" t="s">
        <v>115</v>
      </c>
      <c r="C76" s="50">
        <v>46260.442000000003</v>
      </c>
      <c r="D76" s="50"/>
      <c r="E76" s="116">
        <f t="shared" si="10"/>
        <v>17550.507865518019</v>
      </c>
      <c r="F76" s="116">
        <f t="shared" si="11"/>
        <v>17550.5</v>
      </c>
      <c r="G76" s="116">
        <f t="shared" si="12"/>
        <v>3.7022250035079196E-3</v>
      </c>
      <c r="H76">
        <f t="shared" si="15"/>
        <v>3.7022250035079196E-3</v>
      </c>
      <c r="P76" s="36">
        <f t="shared" si="13"/>
        <v>1.8158028152324195E-2</v>
      </c>
      <c r="Q76" s="6">
        <f t="shared" si="14"/>
        <v>31241.942000000003</v>
      </c>
      <c r="R76" s="25">
        <f t="shared" si="7"/>
        <v>2.0897024467732652E-4</v>
      </c>
      <c r="S76" s="14">
        <v>0.1</v>
      </c>
      <c r="T76">
        <f t="shared" si="8"/>
        <v>2.0897024467732653E-5</v>
      </c>
    </row>
    <row r="77" spans="1:20">
      <c r="A77" t="s">
        <v>283</v>
      </c>
      <c r="B77" s="14" t="s">
        <v>115</v>
      </c>
      <c r="C77" s="25">
        <v>46300.463499999998</v>
      </c>
      <c r="D77" s="25"/>
      <c r="E77">
        <f t="shared" si="10"/>
        <v>17635.535066510252</v>
      </c>
      <c r="F77">
        <f t="shared" si="11"/>
        <v>17635.5</v>
      </c>
      <c r="G77">
        <f t="shared" si="12"/>
        <v>1.650547499593813E-2</v>
      </c>
      <c r="I77">
        <f>G77</f>
        <v>1.650547499593813E-2</v>
      </c>
      <c r="P77" s="36">
        <f t="shared" si="13"/>
        <v>1.8331877142995993E-2</v>
      </c>
      <c r="Q77" s="6">
        <f t="shared" si="14"/>
        <v>31281.963499999998</v>
      </c>
      <c r="R77" s="25">
        <f t="shared" si="7"/>
        <v>3.3357448027775743E-6</v>
      </c>
      <c r="S77" s="14">
        <v>1</v>
      </c>
      <c r="T77">
        <f t="shared" si="8"/>
        <v>3.3357448027775743E-6</v>
      </c>
    </row>
    <row r="78" spans="1:20">
      <c r="A78" t="s">
        <v>283</v>
      </c>
      <c r="B78" s="14" t="s">
        <v>114</v>
      </c>
      <c r="C78" s="25">
        <v>46303.5245</v>
      </c>
      <c r="D78" s="25"/>
      <c r="E78">
        <f t="shared" si="10"/>
        <v>17642.038277590233</v>
      </c>
      <c r="F78">
        <f t="shared" si="11"/>
        <v>17642</v>
      </c>
      <c r="G78">
        <f t="shared" si="12"/>
        <v>1.8016900001384784E-2</v>
      </c>
      <c r="I78">
        <f>G78</f>
        <v>1.8016900001384784E-2</v>
      </c>
      <c r="P78" s="36">
        <f t="shared" si="13"/>
        <v>1.8345205559151329E-2</v>
      </c>
      <c r="Q78" s="6">
        <f t="shared" si="14"/>
        <v>31285.0245</v>
      </c>
      <c r="R78" s="25">
        <f t="shared" si="7"/>
        <v>1.0778453926040268E-7</v>
      </c>
      <c r="S78" s="14">
        <v>1</v>
      </c>
      <c r="T78">
        <f t="shared" si="8"/>
        <v>1.0778453926040268E-7</v>
      </c>
    </row>
    <row r="79" spans="1:20">
      <c r="A79" s="116" t="s">
        <v>87</v>
      </c>
      <c r="B79" s="49"/>
      <c r="C79" s="50">
        <v>46323.781999999999</v>
      </c>
      <c r="D79" s="50"/>
      <c r="E79" s="116">
        <f t="shared" si="10"/>
        <v>17685.076107858971</v>
      </c>
      <c r="F79" s="116">
        <f t="shared" si="11"/>
        <v>17685</v>
      </c>
      <c r="G79" s="116">
        <f t="shared" si="12"/>
        <v>3.5823250000248663E-2</v>
      </c>
      <c r="H79">
        <f>+G79</f>
        <v>3.5823250000248663E-2</v>
      </c>
      <c r="P79" s="36">
        <f t="shared" si="13"/>
        <v>1.8433500129970335E-2</v>
      </c>
      <c r="Q79" s="6">
        <f t="shared" si="14"/>
        <v>31305.281999999999</v>
      </c>
      <c r="R79" s="25">
        <f t="shared" si="7"/>
        <v>3.0240340055084512E-4</v>
      </c>
      <c r="S79" s="14">
        <v>0.1</v>
      </c>
      <c r="T79">
        <f t="shared" si="8"/>
        <v>3.0240340055084513E-5</v>
      </c>
    </row>
    <row r="80" spans="1:20">
      <c r="A80" s="116" t="s">
        <v>87</v>
      </c>
      <c r="B80" s="49"/>
      <c r="C80" s="50">
        <v>46654.665999999997</v>
      </c>
      <c r="D80" s="50"/>
      <c r="E80" s="116">
        <f t="shared" si="10"/>
        <v>18388.05176776971</v>
      </c>
      <c r="F80" s="116">
        <f t="shared" si="11"/>
        <v>18388</v>
      </c>
      <c r="G80" s="116">
        <f t="shared" si="12"/>
        <v>2.4366599995119032E-2</v>
      </c>
      <c r="H80">
        <f>+G80</f>
        <v>2.4366599995119032E-2</v>
      </c>
      <c r="P80" s="36">
        <f t="shared" si="13"/>
        <v>1.990706610802933E-2</v>
      </c>
      <c r="Q80" s="6">
        <f t="shared" si="14"/>
        <v>31636.165999999997</v>
      </c>
      <c r="R80" s="25">
        <f t="shared" si="7"/>
        <v>1.9887442490101385E-5</v>
      </c>
      <c r="S80" s="14">
        <v>0.1</v>
      </c>
      <c r="T80">
        <f t="shared" si="8"/>
        <v>1.9887442490101386E-6</v>
      </c>
    </row>
    <row r="81" spans="1:20">
      <c r="A81" t="s">
        <v>284</v>
      </c>
      <c r="B81" s="14" t="s">
        <v>114</v>
      </c>
      <c r="C81" s="25">
        <v>46676.315499999997</v>
      </c>
      <c r="D81" s="25"/>
      <c r="E81">
        <f t="shared" si="10"/>
        <v>18434.046955053585</v>
      </c>
      <c r="F81">
        <f t="shared" si="11"/>
        <v>18434</v>
      </c>
      <c r="G81">
        <f t="shared" si="12"/>
        <v>2.2101299997302704E-2</v>
      </c>
      <c r="I81">
        <f>G81</f>
        <v>2.2101299997302704E-2</v>
      </c>
      <c r="P81" s="36">
        <f t="shared" si="13"/>
        <v>2.0005461563640883E-2</v>
      </c>
      <c r="Q81" s="6">
        <f t="shared" si="14"/>
        <v>31657.815499999997</v>
      </c>
      <c r="R81" s="25">
        <f t="shared" si="7"/>
        <v>4.3925387400140347E-6</v>
      </c>
      <c r="S81" s="14">
        <v>1</v>
      </c>
      <c r="T81">
        <f t="shared" si="8"/>
        <v>4.3925387400140347E-6</v>
      </c>
    </row>
    <row r="82" spans="1:20">
      <c r="A82" t="s">
        <v>284</v>
      </c>
      <c r="B82" s="14" t="s">
        <v>115</v>
      </c>
      <c r="C82" s="25">
        <v>46676.550819999997</v>
      </c>
      <c r="D82" s="25"/>
      <c r="E82">
        <f t="shared" si="10"/>
        <v>18434.546901355883</v>
      </c>
      <c r="F82">
        <f t="shared" si="11"/>
        <v>18434.5</v>
      </c>
      <c r="G82">
        <f t="shared" si="12"/>
        <v>2.2076024994021282E-2</v>
      </c>
      <c r="I82">
        <f>G82</f>
        <v>2.2076024994021282E-2</v>
      </c>
      <c r="P82" s="36">
        <f t="shared" si="13"/>
        <v>2.000653241178155E-2</v>
      </c>
      <c r="Q82" s="6">
        <f t="shared" si="14"/>
        <v>31658.050819999997</v>
      </c>
      <c r="R82" s="25">
        <f t="shared" si="7"/>
        <v>4.282799547945271E-6</v>
      </c>
      <c r="S82" s="14">
        <v>1</v>
      </c>
      <c r="T82">
        <f t="shared" si="8"/>
        <v>4.282799547945271E-6</v>
      </c>
    </row>
    <row r="83" spans="1:20">
      <c r="A83" t="s">
        <v>284</v>
      </c>
      <c r="B83" s="14" t="s">
        <v>115</v>
      </c>
      <c r="C83" s="25">
        <v>46679.3773</v>
      </c>
      <c r="D83" s="25"/>
      <c r="E83">
        <f t="shared" si="10"/>
        <v>18440.551865764035</v>
      </c>
      <c r="F83">
        <f t="shared" si="11"/>
        <v>18440.5</v>
      </c>
      <c r="G83">
        <f t="shared" si="12"/>
        <v>2.4412724997091573E-2</v>
      </c>
      <c r="I83">
        <f>G83</f>
        <v>2.4412724997091573E-2</v>
      </c>
      <c r="P83" s="36">
        <f t="shared" si="13"/>
        <v>2.0019384824326917E-2</v>
      </c>
      <c r="Q83" s="6">
        <f t="shared" si="14"/>
        <v>31660.8773</v>
      </c>
      <c r="R83" s="25">
        <f t="shared" si="7"/>
        <v>1.9301437873627775E-5</v>
      </c>
      <c r="S83" s="14">
        <v>1</v>
      </c>
      <c r="T83">
        <f t="shared" si="8"/>
        <v>1.9301437873627775E-5</v>
      </c>
    </row>
    <row r="84" spans="1:20">
      <c r="A84" t="s">
        <v>284</v>
      </c>
      <c r="B84" s="14" t="s">
        <v>115</v>
      </c>
      <c r="C84" s="25">
        <v>46680.316400000003</v>
      </c>
      <c r="D84" s="25"/>
      <c r="E84">
        <f t="shared" si="10"/>
        <v>18442.547019480215</v>
      </c>
      <c r="F84">
        <f t="shared" si="11"/>
        <v>18442.5</v>
      </c>
      <c r="G84">
        <f t="shared" si="12"/>
        <v>2.2131625002657529E-2</v>
      </c>
      <c r="I84">
        <f>G84</f>
        <v>2.2131625002657529E-2</v>
      </c>
      <c r="P84" s="36">
        <f t="shared" si="13"/>
        <v>2.0023669878706588E-2</v>
      </c>
      <c r="Q84" s="6">
        <f t="shared" si="14"/>
        <v>31661.816400000003</v>
      </c>
      <c r="R84" s="25">
        <f t="shared" si="7"/>
        <v>4.4434748045910286E-6</v>
      </c>
      <c r="S84" s="14">
        <v>1</v>
      </c>
      <c r="T84">
        <f t="shared" si="8"/>
        <v>4.4434748045910286E-6</v>
      </c>
    </row>
    <row r="85" spans="1:20">
      <c r="A85" t="s">
        <v>284</v>
      </c>
      <c r="B85" s="14"/>
      <c r="C85" s="25">
        <v>46680.551700000004</v>
      </c>
      <c r="D85" s="25"/>
      <c r="E85">
        <f t="shared" ref="E85:E111" si="16">(C85-C$7)/C$8</f>
        <v>18443.046923291753</v>
      </c>
      <c r="F85">
        <f t="shared" ref="F85:F111" si="17">ROUND(2*E85,0)/2</f>
        <v>18443</v>
      </c>
      <c r="G85">
        <f t="shared" ref="G85:G111" si="18">C85-(C$7+C$8*F85)</f>
        <v>2.2086350007157307E-2</v>
      </c>
      <c r="I85">
        <f>G85</f>
        <v>2.2086350007157307E-2</v>
      </c>
      <c r="P85" s="36">
        <f t="shared" ref="P85:P111" si="19">+D$11+D$12*F85+D$13*F85^2</f>
        <v>2.0024741213931548E-2</v>
      </c>
      <c r="Q85" s="6">
        <f t="shared" ref="Q85:Q111" si="20">C85-15018.5</f>
        <v>31662.051700000004</v>
      </c>
      <c r="R85" s="25">
        <f t="shared" si="7"/>
        <v>4.25023081630577E-6</v>
      </c>
      <c r="S85" s="14">
        <v>1</v>
      </c>
      <c r="T85">
        <f t="shared" si="8"/>
        <v>4.25023081630577E-6</v>
      </c>
    </row>
    <row r="86" spans="1:20">
      <c r="A86" s="116" t="s">
        <v>87</v>
      </c>
      <c r="B86" s="49"/>
      <c r="C86" s="50">
        <v>46759.608999999997</v>
      </c>
      <c r="D86" s="50"/>
      <c r="E86" s="116">
        <f t="shared" si="16"/>
        <v>18611.007168085267</v>
      </c>
      <c r="F86" s="116">
        <f t="shared" si="17"/>
        <v>18611</v>
      </c>
      <c r="G86" s="116">
        <f t="shared" si="18"/>
        <v>3.3739499922376126E-3</v>
      </c>
      <c r="H86">
        <f>+G86</f>
        <v>3.3739499922376126E-3</v>
      </c>
      <c r="P86" s="36">
        <f t="shared" si="19"/>
        <v>2.0386332012128892E-2</v>
      </c>
      <c r="Q86" s="6">
        <f t="shared" si="20"/>
        <v>31741.108999999997</v>
      </c>
      <c r="R86" s="25">
        <f t="shared" ref="R86:R111" si="21">(P86-G86)^2</f>
        <v>2.8942114199072006E-4</v>
      </c>
      <c r="S86" s="14">
        <v>0.1</v>
      </c>
      <c r="T86">
        <f t="shared" ref="T86:T111" si="22">+R86*S86</f>
        <v>2.8942114199072008E-5</v>
      </c>
    </row>
    <row r="87" spans="1:20">
      <c r="A87" t="s">
        <v>108</v>
      </c>
      <c r="B87" s="14"/>
      <c r="C87" s="25">
        <v>47051.456100000003</v>
      </c>
      <c r="D87" s="25"/>
      <c r="E87">
        <f t="shared" si="16"/>
        <v>19231.047447202844</v>
      </c>
      <c r="F87">
        <f t="shared" si="17"/>
        <v>19231</v>
      </c>
      <c r="G87">
        <f t="shared" si="18"/>
        <v>2.233295000041835E-2</v>
      </c>
      <c r="I87">
        <f>+G87</f>
        <v>2.233295000041835E-2</v>
      </c>
      <c r="P87" s="36">
        <f t="shared" si="19"/>
        <v>2.174877070269356E-2</v>
      </c>
      <c r="Q87" s="6">
        <f t="shared" si="20"/>
        <v>32032.956100000003</v>
      </c>
      <c r="R87" s="25">
        <f t="shared" si="21"/>
        <v>3.4126545189022872E-7</v>
      </c>
      <c r="S87" s="14">
        <v>1</v>
      </c>
      <c r="T87">
        <f t="shared" si="22"/>
        <v>3.4126545189022872E-7</v>
      </c>
    </row>
    <row r="88" spans="1:20">
      <c r="A88" s="116" t="s">
        <v>87</v>
      </c>
      <c r="B88" s="49"/>
      <c r="C88" s="50">
        <v>47105.578999999998</v>
      </c>
      <c r="D88" s="50"/>
      <c r="E88" s="116">
        <f t="shared" si="16"/>
        <v>19346.033609555147</v>
      </c>
      <c r="F88" s="116">
        <f t="shared" si="17"/>
        <v>19346</v>
      </c>
      <c r="G88" s="116">
        <f t="shared" si="18"/>
        <v>1.5819699998246506E-2</v>
      </c>
      <c r="H88">
        <f>+G88</f>
        <v>1.5819699998246506E-2</v>
      </c>
      <c r="P88" s="36">
        <f t="shared" si="19"/>
        <v>2.2006324728496462E-2</v>
      </c>
      <c r="Q88" s="6">
        <f t="shared" si="20"/>
        <v>32087.078999999998</v>
      </c>
      <c r="R88" s="25">
        <f t="shared" si="21"/>
        <v>3.8274325552940339E-5</v>
      </c>
      <c r="S88" s="14">
        <v>0.1</v>
      </c>
      <c r="T88">
        <f t="shared" si="22"/>
        <v>3.8274325552940344E-6</v>
      </c>
    </row>
    <row r="89" spans="1:20">
      <c r="A89" s="116" t="s">
        <v>87</v>
      </c>
      <c r="B89" s="49"/>
      <c r="C89" s="50">
        <v>47744.796999999999</v>
      </c>
      <c r="D89" s="50"/>
      <c r="E89" s="116">
        <f t="shared" si="16"/>
        <v>20704.076595546689</v>
      </c>
      <c r="F89" s="116">
        <f t="shared" si="17"/>
        <v>20704</v>
      </c>
      <c r="G89" s="116">
        <f t="shared" si="18"/>
        <v>3.6052799994649831E-2</v>
      </c>
      <c r="H89">
        <f>+G89</f>
        <v>3.6052799994649831E-2</v>
      </c>
      <c r="P89" s="36">
        <f t="shared" si="19"/>
        <v>2.5162329041852276E-2</v>
      </c>
      <c r="Q89" s="6">
        <f t="shared" si="20"/>
        <v>32726.296999999999</v>
      </c>
      <c r="R89" s="25">
        <f t="shared" si="21"/>
        <v>1.186023575737273E-4</v>
      </c>
      <c r="S89" s="14">
        <v>0.1</v>
      </c>
      <c r="T89">
        <f t="shared" si="22"/>
        <v>1.186023575737273E-5</v>
      </c>
    </row>
    <row r="90" spans="1:20">
      <c r="A90" t="s">
        <v>100</v>
      </c>
      <c r="B90" s="14"/>
      <c r="C90" s="25">
        <v>47758.434500000003</v>
      </c>
      <c r="D90" s="25"/>
      <c r="E90">
        <f t="shared" si="16"/>
        <v>20733.049983688867</v>
      </c>
      <c r="F90">
        <f t="shared" si="17"/>
        <v>20733</v>
      </c>
      <c r="G90">
        <f t="shared" si="18"/>
        <v>2.3526850003690924E-2</v>
      </c>
      <c r="I90">
        <f>+G90</f>
        <v>2.3526850003690924E-2</v>
      </c>
      <c r="P90" s="36">
        <f t="shared" si="19"/>
        <v>2.5232030244985076E-2</v>
      </c>
      <c r="Q90" s="6">
        <f t="shared" si="20"/>
        <v>32739.934500000003</v>
      </c>
      <c r="R90" s="25">
        <f t="shared" si="21"/>
        <v>2.9076396552999821E-6</v>
      </c>
      <c r="S90" s="14">
        <v>1</v>
      </c>
      <c r="T90">
        <f t="shared" si="22"/>
        <v>2.9076396552999821E-6</v>
      </c>
    </row>
    <row r="91" spans="1:20">
      <c r="A91" t="s">
        <v>100</v>
      </c>
      <c r="B91" s="14"/>
      <c r="C91" s="25">
        <v>47758.4352</v>
      </c>
      <c r="D91" s="25"/>
      <c r="E91">
        <f t="shared" si="16"/>
        <v>20733.051470865517</v>
      </c>
      <c r="F91">
        <f t="shared" si="17"/>
        <v>20733</v>
      </c>
      <c r="G91">
        <f t="shared" si="18"/>
        <v>2.4226850000559352E-2</v>
      </c>
      <c r="I91">
        <f>+G91</f>
        <v>2.4226850000559352E-2</v>
      </c>
      <c r="P91" s="36">
        <f t="shared" si="19"/>
        <v>2.5232030244985076E-2</v>
      </c>
      <c r="Q91" s="6">
        <f t="shared" si="20"/>
        <v>32739.9352</v>
      </c>
      <c r="R91" s="25">
        <f t="shared" si="21"/>
        <v>1.0103873237837583E-6</v>
      </c>
      <c r="S91" s="14">
        <v>1</v>
      </c>
      <c r="T91">
        <f t="shared" si="22"/>
        <v>1.0103873237837583E-6</v>
      </c>
    </row>
    <row r="92" spans="1:20">
      <c r="A92" t="s">
        <v>100</v>
      </c>
      <c r="B92" s="14"/>
      <c r="C92" s="25">
        <v>47790.443599999999</v>
      </c>
      <c r="D92" s="25"/>
      <c r="E92">
        <f t="shared" si="16"/>
        <v>20801.054535724157</v>
      </c>
      <c r="F92">
        <f t="shared" si="17"/>
        <v>20801</v>
      </c>
      <c r="G92">
        <f t="shared" si="18"/>
        <v>2.5669449998531491E-2</v>
      </c>
      <c r="I92">
        <f>+G92</f>
        <v>2.5669449998531491E-2</v>
      </c>
      <c r="P92" s="36">
        <f t="shared" si="19"/>
        <v>2.5395845526294588E-2</v>
      </c>
      <c r="Q92" s="6">
        <f t="shared" si="20"/>
        <v>32771.943599999999</v>
      </c>
      <c r="R92" s="25">
        <f t="shared" si="21"/>
        <v>7.4859407228033991E-8</v>
      </c>
      <c r="S92" s="14">
        <v>1</v>
      </c>
      <c r="T92">
        <f t="shared" si="22"/>
        <v>7.4859407228033991E-8</v>
      </c>
    </row>
    <row r="93" spans="1:20">
      <c r="A93" t="s">
        <v>100</v>
      </c>
      <c r="B93" s="14"/>
      <c r="C93" s="25">
        <v>47790.443800000001</v>
      </c>
      <c r="D93" s="25"/>
      <c r="E93">
        <f t="shared" si="16"/>
        <v>20801.05496063178</v>
      </c>
      <c r="F93">
        <f t="shared" si="17"/>
        <v>20801</v>
      </c>
      <c r="G93">
        <f t="shared" si="18"/>
        <v>2.5869450000755023E-2</v>
      </c>
      <c r="H93">
        <f>+G93</f>
        <v>2.5869450000755023E-2</v>
      </c>
      <c r="P93" s="36">
        <f t="shared" si="19"/>
        <v>2.5395845526294588E-2</v>
      </c>
      <c r="Q93" s="6">
        <f t="shared" si="20"/>
        <v>32771.943800000001</v>
      </c>
      <c r="R93" s="25">
        <f t="shared" si="21"/>
        <v>2.2430119822894503E-7</v>
      </c>
      <c r="S93" s="14">
        <v>0.1</v>
      </c>
      <c r="T93">
        <f t="shared" si="22"/>
        <v>2.2430119822894505E-8</v>
      </c>
    </row>
    <row r="94" spans="1:20">
      <c r="A94" s="116" t="s">
        <v>87</v>
      </c>
      <c r="B94" s="49"/>
      <c r="C94" s="50">
        <v>47803.63</v>
      </c>
      <c r="D94" s="50"/>
      <c r="E94" s="116">
        <f t="shared" si="16"/>
        <v>20829.069544735914</v>
      </c>
      <c r="F94" s="116">
        <f t="shared" si="17"/>
        <v>20829</v>
      </c>
      <c r="G94" s="116">
        <f t="shared" si="18"/>
        <v>3.2734050000726711E-2</v>
      </c>
      <c r="H94">
        <f>+G94</f>
        <v>3.2734050000726711E-2</v>
      </c>
      <c r="P94" s="36">
        <f t="shared" si="19"/>
        <v>2.5463452910666918E-2</v>
      </c>
      <c r="Q94" s="6">
        <f t="shared" si="20"/>
        <v>32785.129999999997</v>
      </c>
      <c r="R94" s="25">
        <f t="shared" si="21"/>
        <v>5.2861582045985933E-5</v>
      </c>
      <c r="S94" s="14">
        <v>0.1</v>
      </c>
      <c r="T94">
        <f t="shared" si="22"/>
        <v>5.2861582045985938E-6</v>
      </c>
    </row>
    <row r="95" spans="1:20">
      <c r="A95" s="53" t="s">
        <v>131</v>
      </c>
      <c r="B95" s="47"/>
      <c r="C95" s="52">
        <v>47963.661999999997</v>
      </c>
      <c r="D95" s="52">
        <v>1E-3</v>
      </c>
      <c r="E95">
        <f t="shared" si="16"/>
        <v>21169.063623648268</v>
      </c>
      <c r="F95">
        <f t="shared" si="17"/>
        <v>21169</v>
      </c>
      <c r="G95">
        <f t="shared" si="18"/>
        <v>2.9947049995826092E-2</v>
      </c>
      <c r="H95">
        <f>G95</f>
        <v>2.9947049995826092E-2</v>
      </c>
      <c r="P95" s="36">
        <f t="shared" si="19"/>
        <v>2.6291569601705859E-2</v>
      </c>
      <c r="Q95" s="6">
        <f t="shared" si="20"/>
        <v>32945.161999999997</v>
      </c>
      <c r="R95" s="25">
        <f t="shared" si="21"/>
        <v>1.3362536911797408E-5</v>
      </c>
      <c r="S95" s="14">
        <v>0.1</v>
      </c>
      <c r="T95">
        <f t="shared" si="22"/>
        <v>1.3362536911797409E-6</v>
      </c>
    </row>
    <row r="96" spans="1:20">
      <c r="A96" s="53" t="s">
        <v>131</v>
      </c>
      <c r="B96" s="14"/>
      <c r="C96" s="25">
        <v>47963.896000000001</v>
      </c>
      <c r="D96" s="52">
        <v>1E-3</v>
      </c>
      <c r="E96">
        <f t="shared" si="16"/>
        <v>21169.560765560305</v>
      </c>
      <c r="F96">
        <f t="shared" si="17"/>
        <v>21169.5</v>
      </c>
      <c r="G96">
        <f t="shared" si="18"/>
        <v>2.8601774996786844E-2</v>
      </c>
      <c r="H96">
        <f>G96</f>
        <v>2.8601774996786844E-2</v>
      </c>
      <c r="P96" s="36">
        <f t="shared" si="19"/>
        <v>2.6292797176381034E-2</v>
      </c>
      <c r="Q96" s="6">
        <f t="shared" si="20"/>
        <v>32945.396000000001</v>
      </c>
      <c r="R96" s="25">
        <f t="shared" si="21"/>
        <v>5.3313785751259625E-6</v>
      </c>
      <c r="S96" s="14">
        <v>0.1</v>
      </c>
      <c r="T96">
        <f t="shared" si="22"/>
        <v>5.3313785751259631E-7</v>
      </c>
    </row>
    <row r="97" spans="1:20">
      <c r="A97" s="53" t="s">
        <v>131</v>
      </c>
      <c r="B97" s="14"/>
      <c r="C97" s="25">
        <v>48297.616000000002</v>
      </c>
      <c r="D97" s="52">
        <v>1E-3</v>
      </c>
      <c r="E97">
        <f t="shared" si="16"/>
        <v>21878.561615481769</v>
      </c>
      <c r="F97">
        <f t="shared" si="17"/>
        <v>21878.5</v>
      </c>
      <c r="G97">
        <f t="shared" si="18"/>
        <v>2.9001825001614634E-2</v>
      </c>
      <c r="H97">
        <f>G97</f>
        <v>2.9001825001614634E-2</v>
      </c>
      <c r="P97" s="36">
        <f t="shared" si="19"/>
        <v>2.8062324029454223E-2</v>
      </c>
      <c r="Q97" s="6">
        <f t="shared" si="20"/>
        <v>33279.116000000002</v>
      </c>
      <c r="R97" s="25">
        <f t="shared" si="21"/>
        <v>8.8266207669035653E-7</v>
      </c>
      <c r="S97" s="14">
        <v>0.1</v>
      </c>
      <c r="T97">
        <f t="shared" si="22"/>
        <v>8.8266207669035658E-8</v>
      </c>
    </row>
    <row r="98" spans="1:20">
      <c r="A98" s="53" t="s">
        <v>131</v>
      </c>
      <c r="B98" s="14"/>
      <c r="C98" s="25">
        <v>48302.792999999998</v>
      </c>
      <c r="D98" s="52">
        <v>1E-3</v>
      </c>
      <c r="E98">
        <f t="shared" si="16"/>
        <v>21889.560349150834</v>
      </c>
      <c r="F98">
        <f t="shared" si="17"/>
        <v>21889.5</v>
      </c>
      <c r="G98">
        <f t="shared" si="18"/>
        <v>2.8405774995917454E-2</v>
      </c>
      <c r="H98">
        <f>G98</f>
        <v>2.8405774995917454E-2</v>
      </c>
      <c r="P98" s="36">
        <f t="shared" si="19"/>
        <v>2.8090231749599442E-2</v>
      </c>
      <c r="Q98" s="6">
        <f t="shared" si="20"/>
        <v>33284.292999999998</v>
      </c>
      <c r="R98" s="25">
        <f t="shared" si="21"/>
        <v>9.9567540296909964E-8</v>
      </c>
      <c r="S98" s="14">
        <v>0.1</v>
      </c>
      <c r="T98">
        <f t="shared" si="22"/>
        <v>9.9567540296909967E-9</v>
      </c>
    </row>
    <row r="99" spans="1:20">
      <c r="A99" t="s">
        <v>109</v>
      </c>
      <c r="B99" s="14" t="s">
        <v>115</v>
      </c>
      <c r="C99" s="25">
        <v>48502.364999999998</v>
      </c>
      <c r="D99" s="25"/>
      <c r="E99">
        <f t="shared" si="16"/>
        <v>22313.558663967226</v>
      </c>
      <c r="F99">
        <f t="shared" si="17"/>
        <v>22313.5</v>
      </c>
      <c r="G99">
        <f t="shared" si="18"/>
        <v>2.7612575002422091E-2</v>
      </c>
      <c r="I99">
        <f>+G99</f>
        <v>2.7612575002422091E-2</v>
      </c>
      <c r="P99" s="36">
        <f t="shared" si="19"/>
        <v>2.9176516664057527E-2</v>
      </c>
      <c r="Q99" s="6">
        <f t="shared" si="20"/>
        <v>33483.864999999998</v>
      </c>
      <c r="R99" s="25">
        <f t="shared" si="21"/>
        <v>2.4459135209990106E-6</v>
      </c>
      <c r="S99" s="14">
        <v>1</v>
      </c>
      <c r="T99">
        <f t="shared" si="22"/>
        <v>2.4459135209990106E-6</v>
      </c>
    </row>
    <row r="100" spans="1:20">
      <c r="A100" t="s">
        <v>109</v>
      </c>
      <c r="B100" s="14" t="s">
        <v>115</v>
      </c>
      <c r="C100" s="25">
        <v>48502.366999999998</v>
      </c>
      <c r="D100" s="25"/>
      <c r="E100">
        <f t="shared" si="16"/>
        <v>22313.562913043395</v>
      </c>
      <c r="F100">
        <f t="shared" si="17"/>
        <v>22313.5</v>
      </c>
      <c r="G100">
        <f t="shared" si="18"/>
        <v>2.9612575002829544E-2</v>
      </c>
      <c r="I100">
        <f>+G100</f>
        <v>2.9612575002829544E-2</v>
      </c>
      <c r="P100" s="36">
        <f t="shared" si="19"/>
        <v>2.9176516664057527E-2</v>
      </c>
      <c r="Q100" s="6">
        <f t="shared" si="20"/>
        <v>33483.866999999998</v>
      </c>
      <c r="R100" s="25">
        <f t="shared" si="21"/>
        <v>1.9014687481261112E-7</v>
      </c>
      <c r="S100" s="14">
        <v>1</v>
      </c>
      <c r="T100">
        <f t="shared" si="22"/>
        <v>1.9014687481261112E-7</v>
      </c>
    </row>
    <row r="101" spans="1:20">
      <c r="A101" t="s">
        <v>109</v>
      </c>
      <c r="B101" s="14"/>
      <c r="C101" s="25">
        <v>48559.318899999998</v>
      </c>
      <c r="D101" s="25"/>
      <c r="E101">
        <f t="shared" si="16"/>
        <v>22434.559393639829</v>
      </c>
      <c r="F101">
        <f t="shared" si="17"/>
        <v>22434.5</v>
      </c>
      <c r="G101">
        <f t="shared" si="18"/>
        <v>2.7956024998275097E-2</v>
      </c>
      <c r="I101">
        <f>+G101</f>
        <v>2.7956024998275097E-2</v>
      </c>
      <c r="P101" s="36">
        <f t="shared" si="19"/>
        <v>2.9490296698072443E-2</v>
      </c>
      <c r="Q101" s="6">
        <f t="shared" si="20"/>
        <v>33540.818899999998</v>
      </c>
      <c r="R101" s="25">
        <f t="shared" si="21"/>
        <v>2.3539896487990354E-6</v>
      </c>
      <c r="S101" s="14">
        <v>1</v>
      </c>
      <c r="T101">
        <f t="shared" si="22"/>
        <v>2.3539896487990354E-6</v>
      </c>
    </row>
    <row r="102" spans="1:20">
      <c r="A102" t="s">
        <v>109</v>
      </c>
      <c r="B102" s="14"/>
      <c r="C102" s="25">
        <v>48559.320800000001</v>
      </c>
      <c r="D102" s="25"/>
      <c r="E102">
        <f t="shared" si="16"/>
        <v>22434.563430262198</v>
      </c>
      <c r="F102">
        <f t="shared" si="17"/>
        <v>22434.5</v>
      </c>
      <c r="G102">
        <f t="shared" si="18"/>
        <v>2.9856025001208764E-2</v>
      </c>
      <c r="I102">
        <f>+G102</f>
        <v>2.9856025001208764E-2</v>
      </c>
      <c r="P102" s="36">
        <f t="shared" si="19"/>
        <v>2.9490296698072443E-2</v>
      </c>
      <c r="Q102" s="6">
        <f t="shared" si="20"/>
        <v>33540.820800000001</v>
      </c>
      <c r="R102" s="25">
        <f t="shared" si="21"/>
        <v>1.3375719171497255E-7</v>
      </c>
      <c r="S102" s="14">
        <v>1</v>
      </c>
      <c r="T102">
        <f t="shared" si="22"/>
        <v>1.3375719171497255E-7</v>
      </c>
    </row>
    <row r="103" spans="1:20">
      <c r="A103" s="38" t="s">
        <v>70</v>
      </c>
      <c r="B103" s="14"/>
      <c r="C103" s="25">
        <v>48841.5026</v>
      </c>
      <c r="D103" s="25" t="s">
        <v>209</v>
      </c>
      <c r="E103">
        <f t="shared" si="16"/>
        <v>23034.069411421155</v>
      </c>
      <c r="F103">
        <f t="shared" si="17"/>
        <v>23034</v>
      </c>
      <c r="G103">
        <f t="shared" si="18"/>
        <v>3.2671300003130455E-2</v>
      </c>
      <c r="I103">
        <f>G103</f>
        <v>3.2671300003130455E-2</v>
      </c>
      <c r="P103" s="36">
        <f t="shared" si="19"/>
        <v>3.1069686029687772E-2</v>
      </c>
      <c r="Q103" s="6">
        <f t="shared" si="20"/>
        <v>33823.0026</v>
      </c>
      <c r="R103" s="25">
        <f t="shared" si="21"/>
        <v>2.5651673199268571E-6</v>
      </c>
      <c r="S103" s="14">
        <v>1</v>
      </c>
      <c r="T103">
        <f t="shared" si="22"/>
        <v>2.5651673199268571E-6</v>
      </c>
    </row>
    <row r="104" spans="1:20">
      <c r="A104" s="116" t="s">
        <v>87</v>
      </c>
      <c r="B104" s="49"/>
      <c r="C104" s="50">
        <v>48885.758000000002</v>
      </c>
      <c r="D104" s="50"/>
      <c r="E104" s="116">
        <f t="shared" si="16"/>
        <v>23128.091694213963</v>
      </c>
      <c r="F104" s="116">
        <f t="shared" si="17"/>
        <v>23128</v>
      </c>
      <c r="G104" s="116">
        <f t="shared" si="18"/>
        <v>4.3159599998034537E-2</v>
      </c>
      <c r="H104">
        <f>+G104</f>
        <v>4.3159599998034537E-2</v>
      </c>
      <c r="P104" s="36">
        <f t="shared" si="19"/>
        <v>3.1321065654376083E-2</v>
      </c>
      <c r="Q104" s="6">
        <f t="shared" si="20"/>
        <v>33867.258000000002</v>
      </c>
      <c r="R104" s="25">
        <f t="shared" si="21"/>
        <v>1.4015089540598069E-4</v>
      </c>
      <c r="S104" s="14">
        <v>0.1</v>
      </c>
      <c r="T104">
        <f t="shared" si="22"/>
        <v>1.4015089540598069E-5</v>
      </c>
    </row>
    <row r="105" spans="1:20">
      <c r="A105" s="116" t="s">
        <v>87</v>
      </c>
      <c r="B105" s="49"/>
      <c r="C105" s="50">
        <v>49282.567000000003</v>
      </c>
      <c r="D105" s="50"/>
      <c r="E105" s="116">
        <f t="shared" si="16"/>
        <v>23971.127527416906</v>
      </c>
      <c r="F105" s="116">
        <f t="shared" si="17"/>
        <v>23971</v>
      </c>
      <c r="G105" s="116">
        <f t="shared" si="18"/>
        <v>6.0025949998816941E-2</v>
      </c>
      <c r="H105">
        <f>+G105</f>
        <v>6.0025949998816941E-2</v>
      </c>
      <c r="P105" s="36">
        <f t="shared" si="19"/>
        <v>3.3620723463750023E-2</v>
      </c>
      <c r="Q105" s="6">
        <f t="shared" si="20"/>
        <v>34264.067000000003</v>
      </c>
      <c r="R105" s="25">
        <f t="shared" si="21"/>
        <v>6.972359883682021E-4</v>
      </c>
      <c r="S105" s="14">
        <v>0.1</v>
      </c>
      <c r="T105">
        <f t="shared" si="22"/>
        <v>6.9723598836820216E-5</v>
      </c>
    </row>
    <row r="106" spans="1:20">
      <c r="A106" s="116" t="s">
        <v>87</v>
      </c>
      <c r="B106" s="49"/>
      <c r="C106" s="50">
        <v>49586.62</v>
      </c>
      <c r="D106" s="50"/>
      <c r="E106" s="116">
        <f t="shared" si="16"/>
        <v>24617.099705953311</v>
      </c>
      <c r="F106" s="116">
        <f t="shared" si="17"/>
        <v>24617</v>
      </c>
      <c r="G106" s="116">
        <f t="shared" si="18"/>
        <v>4.6930650001741014E-2</v>
      </c>
      <c r="H106">
        <f>+G106</f>
        <v>4.6930650001741014E-2</v>
      </c>
      <c r="P106" s="36">
        <f t="shared" si="19"/>
        <v>3.5438096474388732E-2</v>
      </c>
      <c r="Q106" s="6">
        <f t="shared" si="20"/>
        <v>34568.120000000003</v>
      </c>
      <c r="R106" s="25">
        <f t="shared" si="21"/>
        <v>1.3207878657905739E-4</v>
      </c>
      <c r="S106" s="14">
        <v>0.1</v>
      </c>
      <c r="T106">
        <f t="shared" si="22"/>
        <v>1.3207878657905739E-5</v>
      </c>
    </row>
    <row r="107" spans="1:20">
      <c r="A107" s="116" t="s">
        <v>87</v>
      </c>
      <c r="B107" s="49"/>
      <c r="C107" s="50">
        <v>49635.576000000001</v>
      </c>
      <c r="D107" s="50"/>
      <c r="E107" s="116">
        <f t="shared" si="16"/>
        <v>24721.108592471213</v>
      </c>
      <c r="F107" s="116">
        <f t="shared" si="17"/>
        <v>24721</v>
      </c>
      <c r="G107" s="116">
        <f t="shared" si="18"/>
        <v>5.1113449997501448E-2</v>
      </c>
      <c r="H107">
        <f>+G107</f>
        <v>5.1113449997501448E-2</v>
      </c>
      <c r="P107" s="36">
        <f t="shared" si="19"/>
        <v>3.5735146364171355E-2</v>
      </c>
      <c r="Q107" s="6">
        <f t="shared" si="20"/>
        <v>34617.076000000001</v>
      </c>
      <c r="R107" s="25">
        <f t="shared" si="21"/>
        <v>2.3649222263889353E-4</v>
      </c>
      <c r="S107" s="14">
        <v>0.1</v>
      </c>
      <c r="T107">
        <f t="shared" si="22"/>
        <v>2.3649222263889355E-5</v>
      </c>
    </row>
    <row r="108" spans="1:20">
      <c r="A108" s="38" t="s">
        <v>71</v>
      </c>
      <c r="B108" s="14"/>
      <c r="C108" s="25">
        <v>49637.443800000001</v>
      </c>
      <c r="D108" s="25">
        <v>2.9999999999999997E-4</v>
      </c>
      <c r="E108">
        <f t="shared" si="16"/>
        <v>24725.076804707467</v>
      </c>
      <c r="F108">
        <f t="shared" si="17"/>
        <v>24725</v>
      </c>
      <c r="G108">
        <f t="shared" si="18"/>
        <v>3.6151250002149027E-2</v>
      </c>
      <c r="I108">
        <f>G108</f>
        <v>3.6151250002149027E-2</v>
      </c>
      <c r="P108" s="36">
        <f t="shared" si="19"/>
        <v>3.5746596115275149E-2</v>
      </c>
      <c r="Q108" s="6">
        <f t="shared" si="20"/>
        <v>34618.943800000001</v>
      </c>
      <c r="R108" s="25">
        <f t="shared" si="21"/>
        <v>1.6374476816213706E-7</v>
      </c>
      <c r="S108" s="14">
        <v>1</v>
      </c>
      <c r="T108">
        <f t="shared" si="22"/>
        <v>1.6374476816213706E-7</v>
      </c>
    </row>
    <row r="109" spans="1:20">
      <c r="A109" s="38" t="s">
        <v>72</v>
      </c>
      <c r="B109" s="14"/>
      <c r="C109" s="25">
        <v>49918.447200000002</v>
      </c>
      <c r="D109" s="25">
        <v>4.0000000000000002E-4</v>
      </c>
      <c r="E109">
        <f t="shared" si="16"/>
        <v>25322.079230186377</v>
      </c>
      <c r="F109">
        <f t="shared" si="17"/>
        <v>25322</v>
      </c>
      <c r="G109">
        <f t="shared" si="18"/>
        <v>3.7292900000466034E-2</v>
      </c>
      <c r="I109">
        <f>G109</f>
        <v>3.7292900000466034E-2</v>
      </c>
      <c r="P109" s="36">
        <f t="shared" si="19"/>
        <v>3.7476031983203144E-2</v>
      </c>
      <c r="Q109" s="6">
        <f t="shared" si="20"/>
        <v>34899.947200000002</v>
      </c>
      <c r="R109" s="25">
        <f t="shared" si="21"/>
        <v>3.353732310122516E-8</v>
      </c>
      <c r="S109" s="14">
        <v>1</v>
      </c>
      <c r="T109">
        <f t="shared" si="22"/>
        <v>3.353732310122516E-8</v>
      </c>
    </row>
    <row r="110" spans="1:20">
      <c r="A110" s="53" t="s">
        <v>131</v>
      </c>
      <c r="B110" s="14"/>
      <c r="C110" s="25">
        <v>51379.481699999997</v>
      </c>
      <c r="D110" s="25">
        <v>1E-4</v>
      </c>
      <c r="E110">
        <f t="shared" si="16"/>
        <v>28426.102669790154</v>
      </c>
      <c r="F110">
        <f t="shared" si="17"/>
        <v>28426</v>
      </c>
      <c r="G110">
        <f t="shared" si="18"/>
        <v>4.8325699994165916E-2</v>
      </c>
      <c r="I110">
        <f>G110</f>
        <v>4.8325699994165916E-2</v>
      </c>
      <c r="P110" s="36">
        <f t="shared" si="19"/>
        <v>4.7126242993206884E-2</v>
      </c>
      <c r="Q110" s="6">
        <f t="shared" si="20"/>
        <v>36360.981699999997</v>
      </c>
      <c r="R110" s="25">
        <f t="shared" si="21"/>
        <v>1.4386970971496365E-6</v>
      </c>
      <c r="S110" s="14">
        <v>1</v>
      </c>
      <c r="T110">
        <f t="shared" si="22"/>
        <v>1.4386970971496365E-6</v>
      </c>
    </row>
    <row r="111" spans="1:20">
      <c r="A111" s="53" t="s">
        <v>131</v>
      </c>
      <c r="B111" s="14"/>
      <c r="C111" s="25">
        <v>51749.4447</v>
      </c>
      <c r="D111" s="25">
        <v>1E-4</v>
      </c>
      <c r="E111">
        <f t="shared" si="16"/>
        <v>29212.103153547483</v>
      </c>
      <c r="F111">
        <f t="shared" si="17"/>
        <v>29212</v>
      </c>
      <c r="G111">
        <f t="shared" si="18"/>
        <v>4.8553399996308144E-2</v>
      </c>
      <c r="I111">
        <f>G111</f>
        <v>4.8553399996308144E-2</v>
      </c>
      <c r="P111" s="36">
        <f t="shared" si="19"/>
        <v>4.9745094720846615E-2</v>
      </c>
      <c r="Q111" s="6">
        <f t="shared" si="20"/>
        <v>36730.9447</v>
      </c>
      <c r="R111" s="25">
        <f t="shared" si="21"/>
        <v>1.4201363164928222E-6</v>
      </c>
      <c r="S111" s="14">
        <v>1</v>
      </c>
      <c r="T111">
        <f t="shared" si="22"/>
        <v>1.4201363164928222E-6</v>
      </c>
    </row>
    <row r="112" spans="1:20">
      <c r="B112" s="14"/>
      <c r="C112" s="25"/>
      <c r="D112" s="25"/>
      <c r="P112" s="36"/>
      <c r="Q112" s="6"/>
      <c r="R112" s="6"/>
    </row>
    <row r="113" spans="1:18">
      <c r="B113" s="14"/>
      <c r="C113" s="25"/>
      <c r="D113" s="25"/>
      <c r="P113" s="36"/>
      <c r="Q113" s="6"/>
      <c r="R113" s="6"/>
    </row>
    <row r="114" spans="1:18">
      <c r="A114" s="8"/>
      <c r="B114" s="14"/>
      <c r="C114" s="25"/>
      <c r="D114" s="25"/>
      <c r="P114" s="36"/>
      <c r="Q114" s="6"/>
      <c r="R114" s="6"/>
    </row>
    <row r="115" spans="1:18">
      <c r="A115" s="39"/>
      <c r="B115" s="14"/>
      <c r="C115" s="25"/>
      <c r="D115" s="25"/>
      <c r="P115" s="36"/>
      <c r="Q115" s="6"/>
      <c r="R115" s="6"/>
    </row>
    <row r="116" spans="1:18">
      <c r="A116" s="40"/>
      <c r="B116" s="14"/>
      <c r="C116" s="25"/>
      <c r="D116" s="25"/>
      <c r="P116" s="36"/>
      <c r="Q116" s="6"/>
      <c r="R116" s="6"/>
    </row>
    <row r="117" spans="1:18">
      <c r="A117" s="40"/>
      <c r="B117" s="14"/>
      <c r="C117" s="25"/>
      <c r="D117" s="25"/>
      <c r="P117" s="36"/>
      <c r="Q117" s="6"/>
      <c r="R117" s="6"/>
    </row>
    <row r="118" spans="1:18">
      <c r="A118" s="41"/>
      <c r="B118" s="20"/>
      <c r="C118" s="46"/>
      <c r="D118" s="46"/>
      <c r="P118" s="36"/>
      <c r="Q118" s="6"/>
      <c r="R118" s="6"/>
    </row>
    <row r="119" spans="1:18">
      <c r="A119" s="39"/>
      <c r="B119" s="14"/>
      <c r="C119" s="25"/>
      <c r="D119" s="25"/>
      <c r="P119" s="36"/>
      <c r="Q119" s="6"/>
      <c r="R119" s="6"/>
    </row>
    <row r="120" spans="1:18">
      <c r="A120" s="40"/>
      <c r="B120" s="14"/>
      <c r="C120" s="25"/>
      <c r="D120" s="25"/>
      <c r="P120" s="36"/>
      <c r="Q120" s="6"/>
      <c r="R120" s="6"/>
    </row>
    <row r="121" spans="1:18">
      <c r="A121" s="40"/>
      <c r="B121" s="14"/>
      <c r="C121" s="25"/>
      <c r="D121" s="25"/>
      <c r="P121" s="36"/>
      <c r="Q121" s="6"/>
      <c r="R121" s="6"/>
    </row>
    <row r="122" spans="1:18">
      <c r="A122" s="40"/>
      <c r="B122" s="14"/>
      <c r="C122" s="25"/>
      <c r="D122" s="25"/>
      <c r="P122" s="36"/>
      <c r="Q122" s="6"/>
      <c r="R122" s="6"/>
    </row>
    <row r="123" spans="1:18">
      <c r="A123" s="40"/>
      <c r="B123" s="14"/>
      <c r="C123" s="25"/>
      <c r="D123" s="25"/>
      <c r="P123" s="36"/>
      <c r="Q123" s="6"/>
      <c r="R123" s="6"/>
    </row>
    <row r="124" spans="1:18">
      <c r="A124" s="40"/>
      <c r="B124" s="105"/>
      <c r="C124" s="40"/>
      <c r="D124" s="40"/>
      <c r="P124" s="36"/>
      <c r="Q124" s="6"/>
      <c r="R124" s="6"/>
    </row>
    <row r="125" spans="1:18">
      <c r="A125" s="42"/>
      <c r="B125" s="105"/>
      <c r="C125" s="40"/>
      <c r="D125" s="40"/>
      <c r="P125" s="36"/>
      <c r="Q125" s="6"/>
      <c r="R125" s="6"/>
    </row>
    <row r="126" spans="1:18">
      <c r="A126" s="43"/>
      <c r="B126" s="106"/>
      <c r="C126" s="52"/>
      <c r="D126" s="52"/>
      <c r="P126" s="36"/>
      <c r="Q126" s="6"/>
      <c r="R126" s="6"/>
    </row>
    <row r="127" spans="1:18">
      <c r="A127" s="41"/>
      <c r="B127" s="107"/>
      <c r="C127" s="41"/>
      <c r="D127" s="41"/>
      <c r="P127" s="36"/>
      <c r="Q127" s="6"/>
      <c r="R127" s="6"/>
    </row>
    <row r="128" spans="1:18">
      <c r="A128" s="42"/>
      <c r="B128" s="106"/>
      <c r="C128" s="40"/>
      <c r="D128" s="40"/>
      <c r="P128" s="36"/>
      <c r="Q128" s="6"/>
      <c r="R128" s="6"/>
    </row>
    <row r="129" spans="1:18">
      <c r="A129" s="41"/>
      <c r="B129" s="107"/>
      <c r="C129" s="41"/>
      <c r="D129" s="41"/>
      <c r="P129" s="36"/>
      <c r="Q129" s="6"/>
      <c r="R129" s="6"/>
    </row>
    <row r="130" spans="1:18">
      <c r="A130" s="42"/>
      <c r="B130" s="106"/>
      <c r="C130" s="52"/>
      <c r="D130" s="52"/>
      <c r="P130" s="36"/>
      <c r="Q130" s="6"/>
      <c r="R130" s="6"/>
    </row>
    <row r="131" spans="1:18">
      <c r="A131" s="43"/>
      <c r="B131" s="105"/>
      <c r="C131" s="40"/>
      <c r="D131" s="40"/>
      <c r="P131" s="36"/>
      <c r="Q131" s="6"/>
      <c r="R131" s="6"/>
    </row>
    <row r="132" spans="1:18">
      <c r="A132" s="42"/>
      <c r="B132" s="106"/>
      <c r="C132" s="52"/>
      <c r="D132" s="52"/>
      <c r="P132" s="36"/>
      <c r="Q132" s="6"/>
      <c r="R132" s="6"/>
    </row>
    <row r="133" spans="1:18">
      <c r="A133" s="42"/>
      <c r="B133" s="106"/>
      <c r="C133" s="52"/>
      <c r="D133" s="52"/>
      <c r="P133" s="36"/>
      <c r="Q133" s="6"/>
      <c r="R133" s="6"/>
    </row>
    <row r="134" spans="1:18">
      <c r="A134" s="43"/>
      <c r="B134" s="106"/>
      <c r="C134" s="40"/>
      <c r="D134" s="40"/>
      <c r="P134" s="36"/>
      <c r="Q134" s="6"/>
      <c r="R134" s="6"/>
    </row>
    <row r="135" spans="1:18">
      <c r="A135" s="41"/>
      <c r="B135" s="107"/>
      <c r="C135" s="41"/>
      <c r="D135" s="41"/>
      <c r="P135" s="36"/>
      <c r="Q135" s="6"/>
      <c r="R135" s="6"/>
    </row>
    <row r="136" spans="1:18">
      <c r="A136" s="41"/>
      <c r="B136" s="107"/>
      <c r="C136" s="41"/>
      <c r="D136" s="41"/>
      <c r="P136" s="36"/>
      <c r="Q136" s="6"/>
      <c r="R136" s="6"/>
    </row>
    <row r="137" spans="1:18">
      <c r="A137" s="41"/>
      <c r="B137" s="107"/>
      <c r="C137" s="41"/>
      <c r="D137" s="41"/>
      <c r="P137" s="36"/>
      <c r="Q137" s="6"/>
      <c r="R137" s="6"/>
    </row>
    <row r="138" spans="1:18">
      <c r="A138" s="41"/>
      <c r="B138" s="107"/>
      <c r="C138" s="41"/>
      <c r="D138" s="41"/>
      <c r="P138" s="36"/>
      <c r="Q138" s="6"/>
      <c r="R138" s="6"/>
    </row>
    <row r="139" spans="1:18">
      <c r="A139" s="41"/>
      <c r="B139" s="107"/>
      <c r="C139" s="41"/>
      <c r="D139" s="41"/>
      <c r="P139" s="36"/>
      <c r="Q139" s="6"/>
      <c r="R139" s="6"/>
    </row>
    <row r="140" spans="1:18">
      <c r="A140" s="41"/>
      <c r="B140" s="107"/>
      <c r="C140" s="41"/>
      <c r="D140" s="41"/>
      <c r="P140" s="36"/>
      <c r="Q140" s="6"/>
      <c r="R140" s="6"/>
    </row>
    <row r="141" spans="1:18">
      <c r="A141" s="43"/>
      <c r="B141" s="106"/>
      <c r="C141" s="52"/>
      <c r="D141" s="52"/>
      <c r="P141" s="36"/>
      <c r="Q141" s="6"/>
      <c r="R141" s="6"/>
    </row>
    <row r="142" spans="1:18">
      <c r="A142" s="41"/>
      <c r="B142" s="107"/>
      <c r="C142" s="41"/>
      <c r="D142" s="41"/>
      <c r="P142" s="36"/>
      <c r="Q142" s="6"/>
      <c r="R142" s="6"/>
    </row>
    <row r="143" spans="1:18">
      <c r="A143" s="41"/>
      <c r="B143" s="107"/>
      <c r="C143" s="41"/>
      <c r="D143" s="41"/>
      <c r="P143" s="36"/>
      <c r="Q143" s="6"/>
      <c r="R143" s="6"/>
    </row>
    <row r="144" spans="1:18">
      <c r="A144" s="41"/>
      <c r="B144" s="107"/>
      <c r="C144" s="41"/>
      <c r="D144" s="41"/>
      <c r="P144" s="36"/>
      <c r="Q144" s="6"/>
      <c r="R144" s="6"/>
    </row>
    <row r="145" spans="1:18">
      <c r="A145" s="41"/>
      <c r="B145" s="107"/>
      <c r="C145" s="41"/>
      <c r="D145" s="41"/>
      <c r="E145" s="39"/>
      <c r="P145" s="36"/>
      <c r="Q145" s="6"/>
      <c r="R145" s="6"/>
    </row>
    <row r="146" spans="1:18">
      <c r="A146" s="41"/>
      <c r="B146" s="107"/>
      <c r="C146" s="41"/>
      <c r="D146" s="41"/>
      <c r="E146" s="39"/>
      <c r="P146" s="36"/>
      <c r="Q146" s="6"/>
      <c r="R146" s="6"/>
    </row>
    <row r="147" spans="1:18">
      <c r="A147" s="43"/>
      <c r="B147" s="105"/>
      <c r="C147" s="40"/>
      <c r="D147" s="40"/>
      <c r="E147" s="39"/>
      <c r="P147" s="36"/>
      <c r="Q147" s="6"/>
      <c r="R147" s="6"/>
    </row>
    <row r="148" spans="1:18">
      <c r="A148" s="43"/>
      <c r="B148" s="105"/>
      <c r="C148" s="40"/>
      <c r="D148" s="40"/>
      <c r="E148" s="39"/>
      <c r="P148" s="36"/>
      <c r="Q148" s="6"/>
      <c r="R148" s="6"/>
    </row>
    <row r="149" spans="1:18">
      <c r="A149" s="43"/>
      <c r="B149" s="105"/>
      <c r="C149" s="40"/>
      <c r="D149" s="40"/>
      <c r="E149" s="39"/>
      <c r="P149" s="36"/>
      <c r="Q149" s="6"/>
      <c r="R149" s="6"/>
    </row>
    <row r="150" spans="1:18">
      <c r="A150" s="43"/>
      <c r="B150" s="105"/>
      <c r="C150" s="40"/>
      <c r="D150" s="40"/>
      <c r="E150" s="39"/>
      <c r="P150" s="36"/>
      <c r="Q150" s="6"/>
      <c r="R150" s="6"/>
    </row>
    <row r="151" spans="1:18">
      <c r="A151" s="43"/>
      <c r="B151" s="105"/>
      <c r="C151" s="40"/>
      <c r="D151" s="40"/>
      <c r="E151" s="39"/>
      <c r="P151" s="36"/>
      <c r="Q151" s="6"/>
      <c r="R151" s="6"/>
    </row>
    <row r="152" spans="1:18">
      <c r="A152" s="43"/>
      <c r="B152" s="105"/>
      <c r="C152" s="40"/>
      <c r="D152" s="40"/>
      <c r="E152" s="39"/>
      <c r="P152" s="36"/>
      <c r="Q152" s="6"/>
      <c r="R152" s="6"/>
    </row>
    <row r="153" spans="1:18">
      <c r="A153" s="43"/>
      <c r="B153" s="105"/>
      <c r="C153" s="40"/>
      <c r="D153" s="40"/>
      <c r="E153" s="39"/>
      <c r="P153" s="36"/>
      <c r="Q153" s="6"/>
      <c r="R153" s="6"/>
    </row>
    <row r="154" spans="1:18">
      <c r="A154" s="43"/>
      <c r="B154" s="105"/>
      <c r="C154" s="40"/>
      <c r="D154" s="40"/>
      <c r="E154" s="39"/>
      <c r="P154" s="36"/>
      <c r="Q154" s="6"/>
      <c r="R154" s="6"/>
    </row>
    <row r="155" spans="1:18">
      <c r="A155" s="41"/>
      <c r="B155" s="107"/>
      <c r="C155" s="41"/>
      <c r="D155" s="41"/>
      <c r="E155" s="39"/>
      <c r="P155" s="36"/>
      <c r="Q155" s="6"/>
      <c r="R155" s="6"/>
    </row>
    <row r="156" spans="1:18">
      <c r="A156" s="41"/>
      <c r="B156" s="107"/>
      <c r="C156" s="41"/>
      <c r="D156" s="41"/>
      <c r="E156" s="39"/>
      <c r="P156" s="36"/>
      <c r="Q156" s="6"/>
      <c r="R156" s="6"/>
    </row>
    <row r="157" spans="1:18">
      <c r="A157" s="41"/>
      <c r="B157" s="107"/>
      <c r="C157" s="41"/>
      <c r="D157" s="41"/>
      <c r="E157" s="39"/>
      <c r="P157" s="36"/>
      <c r="Q157" s="6"/>
      <c r="R157" s="6"/>
    </row>
    <row r="158" spans="1:18">
      <c r="A158" s="43"/>
      <c r="B158" s="105"/>
      <c r="C158" s="40"/>
      <c r="D158" s="40"/>
      <c r="E158" s="39"/>
      <c r="P158" s="36"/>
      <c r="Q158" s="6"/>
      <c r="R158" s="6"/>
    </row>
    <row r="159" spans="1:18">
      <c r="A159" s="43"/>
      <c r="B159" s="105"/>
      <c r="C159" s="40"/>
      <c r="D159" s="40"/>
      <c r="E159" s="39"/>
      <c r="P159" s="36"/>
      <c r="Q159" s="6"/>
      <c r="R159" s="6"/>
    </row>
    <row r="160" spans="1:18">
      <c r="A160" s="43"/>
      <c r="B160" s="105"/>
      <c r="C160" s="40"/>
      <c r="D160" s="40"/>
      <c r="E160" s="39"/>
      <c r="P160" s="36"/>
      <c r="Q160" s="6"/>
      <c r="R160" s="6"/>
    </row>
    <row r="161" spans="1:18">
      <c r="A161" s="43"/>
      <c r="B161" s="105"/>
      <c r="C161" s="40"/>
      <c r="D161" s="40"/>
      <c r="E161" s="39"/>
      <c r="P161" s="36"/>
      <c r="Q161" s="6"/>
      <c r="R161" s="6"/>
    </row>
    <row r="162" spans="1:18">
      <c r="A162" s="41"/>
      <c r="B162" s="107"/>
      <c r="C162" s="41"/>
      <c r="D162" s="41"/>
      <c r="E162" s="39"/>
      <c r="P162" s="36"/>
      <c r="Q162" s="6"/>
      <c r="R162" s="6"/>
    </row>
    <row r="163" spans="1:18">
      <c r="A163" s="41"/>
      <c r="B163" s="107"/>
      <c r="C163" s="41"/>
      <c r="D163" s="41"/>
      <c r="E163" s="39"/>
      <c r="P163" s="36"/>
      <c r="Q163" s="6"/>
      <c r="R163" s="6"/>
    </row>
    <row r="164" spans="1:18">
      <c r="A164" s="43"/>
      <c r="B164" s="105"/>
      <c r="C164" s="40"/>
      <c r="D164" s="40"/>
      <c r="E164" s="39"/>
      <c r="P164" s="36"/>
      <c r="Q164" s="6"/>
      <c r="R164" s="6"/>
    </row>
    <row r="165" spans="1:18">
      <c r="A165" s="41"/>
      <c r="B165" s="107"/>
      <c r="C165" s="41"/>
      <c r="D165" s="41"/>
      <c r="E165" s="39"/>
      <c r="P165" s="36"/>
      <c r="Q165" s="6"/>
      <c r="R165" s="6"/>
    </row>
    <row r="166" spans="1:18">
      <c r="A166" s="43"/>
      <c r="B166" s="105"/>
      <c r="C166" s="40"/>
      <c r="D166" s="40"/>
      <c r="E166" s="39"/>
      <c r="P166" s="36"/>
      <c r="Q166" s="6"/>
      <c r="R166" s="6"/>
    </row>
    <row r="167" spans="1:18">
      <c r="A167" s="41"/>
      <c r="B167" s="107"/>
      <c r="C167" s="41"/>
      <c r="D167" s="41"/>
      <c r="E167" s="39"/>
      <c r="P167" s="36"/>
      <c r="Q167" s="6"/>
      <c r="R167" s="6"/>
    </row>
    <row r="168" spans="1:18">
      <c r="A168" s="41"/>
      <c r="B168" s="107"/>
      <c r="C168" s="41"/>
      <c r="D168" s="41"/>
      <c r="E168" s="39"/>
      <c r="P168" s="36"/>
      <c r="Q168" s="6"/>
      <c r="R168" s="6"/>
    </row>
    <row r="169" spans="1:18">
      <c r="A169" s="41"/>
      <c r="B169" s="107"/>
      <c r="C169" s="41"/>
      <c r="D169" s="41"/>
      <c r="E169" s="39"/>
      <c r="P169" s="36"/>
      <c r="Q169" s="6"/>
      <c r="R169" s="6"/>
    </row>
    <row r="170" spans="1:18">
      <c r="A170" s="43"/>
      <c r="B170" s="105"/>
      <c r="C170" s="40"/>
      <c r="D170" s="40"/>
      <c r="E170" s="39"/>
      <c r="P170" s="36"/>
      <c r="Q170" s="6"/>
      <c r="R170" s="6"/>
    </row>
    <row r="171" spans="1:18">
      <c r="A171" s="43"/>
      <c r="B171" s="105"/>
      <c r="C171" s="40"/>
      <c r="D171" s="40"/>
      <c r="E171" s="39"/>
      <c r="P171" s="36"/>
      <c r="Q171" s="6"/>
      <c r="R171" s="6"/>
    </row>
    <row r="172" spans="1:18">
      <c r="A172" s="48"/>
      <c r="B172" s="49"/>
      <c r="C172" s="50"/>
      <c r="D172" s="50"/>
      <c r="E172" s="39"/>
      <c r="P172" s="36"/>
      <c r="Q172" s="6"/>
      <c r="R172" s="6"/>
    </row>
    <row r="173" spans="1:18">
      <c r="A173" s="48"/>
      <c r="B173" s="49"/>
      <c r="C173" s="50"/>
      <c r="D173" s="50"/>
      <c r="E173" s="39"/>
      <c r="P173" s="36"/>
      <c r="Q173" s="6"/>
      <c r="R173" s="6"/>
    </row>
    <row r="174" spans="1:18">
      <c r="A174" s="43"/>
      <c r="B174" s="105"/>
      <c r="C174" s="40"/>
      <c r="D174" s="40"/>
      <c r="E174" s="39"/>
      <c r="P174" s="36"/>
      <c r="Q174" s="6"/>
      <c r="R174" s="6"/>
    </row>
    <row r="175" spans="1:18">
      <c r="A175" s="41"/>
      <c r="B175" s="107"/>
      <c r="C175" s="41"/>
      <c r="D175" s="41"/>
      <c r="E175" s="39"/>
      <c r="P175" s="36"/>
      <c r="Q175" s="6"/>
      <c r="R175" s="6"/>
    </row>
    <row r="176" spans="1:18">
      <c r="A176" s="48"/>
      <c r="B176" s="49"/>
      <c r="C176" s="50"/>
      <c r="D176" s="50"/>
      <c r="E176" s="39"/>
      <c r="P176" s="36"/>
      <c r="Q176" s="6"/>
      <c r="R176" s="6"/>
    </row>
    <row r="177" spans="1:18">
      <c r="A177" s="48"/>
      <c r="B177" s="49"/>
      <c r="C177" s="50"/>
      <c r="D177" s="50"/>
      <c r="E177" s="39"/>
      <c r="P177" s="36"/>
      <c r="Q177" s="6"/>
      <c r="R177" s="6"/>
    </row>
    <row r="178" spans="1:18">
      <c r="A178" s="48"/>
      <c r="B178" s="49"/>
      <c r="C178" s="50"/>
      <c r="D178" s="50"/>
      <c r="E178" s="39"/>
      <c r="P178" s="36"/>
      <c r="Q178" s="6"/>
      <c r="R178" s="6"/>
    </row>
    <row r="179" spans="1:18">
      <c r="A179" s="48"/>
      <c r="B179" s="49"/>
      <c r="C179" s="50"/>
      <c r="D179" s="50"/>
      <c r="E179" s="39"/>
      <c r="P179" s="36"/>
      <c r="Q179" s="6"/>
      <c r="R179" s="6"/>
    </row>
    <row r="180" spans="1:18">
      <c r="A180" s="48"/>
      <c r="B180" s="49"/>
      <c r="C180" s="50"/>
      <c r="D180" s="50"/>
      <c r="E180" s="39"/>
      <c r="P180" s="36"/>
      <c r="Q180" s="6"/>
      <c r="R180" s="6"/>
    </row>
    <row r="181" spans="1:18">
      <c r="B181" s="14"/>
      <c r="P181" s="34"/>
    </row>
    <row r="182" spans="1:18">
      <c r="B182" s="14"/>
      <c r="P182" s="34"/>
    </row>
    <row r="183" spans="1:18">
      <c r="B183" s="14"/>
      <c r="P183" s="34"/>
    </row>
    <row r="184" spans="1:18">
      <c r="B184" s="14"/>
      <c r="P184" s="34"/>
    </row>
    <row r="185" spans="1:18">
      <c r="B185" s="14"/>
      <c r="P185" s="34"/>
    </row>
    <row r="186" spans="1:18">
      <c r="B186" s="14"/>
      <c r="P186" s="34"/>
    </row>
    <row r="187" spans="1:18">
      <c r="B187" s="14"/>
      <c r="P187" s="34"/>
    </row>
    <row r="188" spans="1:18">
      <c r="B188" s="14"/>
      <c r="P188" s="34"/>
    </row>
    <row r="189" spans="1:18">
      <c r="B189" s="14"/>
      <c r="P189" s="34"/>
    </row>
    <row r="190" spans="1:18">
      <c r="B190" s="14"/>
      <c r="P190" s="34"/>
    </row>
    <row r="191" spans="1:18">
      <c r="B191" s="14"/>
      <c r="P191" s="34"/>
    </row>
    <row r="192" spans="1:18">
      <c r="B192" s="14"/>
      <c r="P192" s="34"/>
    </row>
    <row r="193" spans="2:16">
      <c r="B193" s="14"/>
      <c r="P193" s="34"/>
    </row>
    <row r="194" spans="2:16">
      <c r="B194" s="14"/>
      <c r="P194" s="34"/>
    </row>
    <row r="195" spans="2:16">
      <c r="B195" s="14"/>
      <c r="P195" s="34"/>
    </row>
    <row r="196" spans="2:16">
      <c r="B196" s="14"/>
      <c r="P196" s="34"/>
    </row>
    <row r="197" spans="2:16">
      <c r="B197" s="14"/>
      <c r="P197" s="34"/>
    </row>
    <row r="198" spans="2:16">
      <c r="B198" s="14"/>
      <c r="P198" s="34"/>
    </row>
    <row r="199" spans="2:16">
      <c r="B199" s="14"/>
      <c r="P199" s="34"/>
    </row>
    <row r="200" spans="2:16">
      <c r="B200" s="14"/>
      <c r="P200" s="34"/>
    </row>
    <row r="201" spans="2:16">
      <c r="B201" s="14"/>
      <c r="P201" s="34"/>
    </row>
    <row r="202" spans="2:16">
      <c r="B202" s="14"/>
      <c r="P202" s="34"/>
    </row>
    <row r="203" spans="2:16">
      <c r="B203" s="14"/>
      <c r="P203" s="34"/>
    </row>
    <row r="204" spans="2:16">
      <c r="B204" s="14"/>
      <c r="P204" s="34"/>
    </row>
    <row r="205" spans="2:16">
      <c r="B205" s="14"/>
      <c r="P205" s="34"/>
    </row>
    <row r="206" spans="2:16">
      <c r="B206" s="14"/>
      <c r="P206" s="34"/>
    </row>
    <row r="207" spans="2:16">
      <c r="B207" s="14"/>
      <c r="P207" s="34"/>
    </row>
    <row r="208" spans="2:16">
      <c r="B208" s="14"/>
      <c r="P208" s="34"/>
    </row>
    <row r="209" spans="2:16">
      <c r="B209" s="14"/>
      <c r="P209" s="34"/>
    </row>
    <row r="210" spans="2:16">
      <c r="B210" s="14"/>
      <c r="P210" s="34"/>
    </row>
    <row r="211" spans="2:16">
      <c r="B211" s="14"/>
      <c r="P211" s="34"/>
    </row>
    <row r="212" spans="2:16">
      <c r="B212" s="14"/>
      <c r="P212" s="34"/>
    </row>
    <row r="213" spans="2:16">
      <c r="B213" s="14"/>
      <c r="P213" s="34"/>
    </row>
    <row r="214" spans="2:16">
      <c r="B214" s="14"/>
      <c r="P214" s="34"/>
    </row>
    <row r="215" spans="2:16">
      <c r="B215" s="14"/>
      <c r="P215" s="34"/>
    </row>
    <row r="216" spans="2:16">
      <c r="B216" s="14"/>
      <c r="P216" s="34"/>
    </row>
    <row r="217" spans="2:16">
      <c r="B217" s="14"/>
      <c r="P217" s="34"/>
    </row>
    <row r="218" spans="2:16">
      <c r="B218" s="14"/>
      <c r="P218" s="34"/>
    </row>
    <row r="219" spans="2:16">
      <c r="B219" s="14"/>
      <c r="P219" s="34"/>
    </row>
    <row r="220" spans="2:16">
      <c r="B220" s="14"/>
      <c r="P220" s="34"/>
    </row>
    <row r="221" spans="2:16">
      <c r="B221" s="14"/>
      <c r="P221" s="34"/>
    </row>
    <row r="222" spans="2:16">
      <c r="B222" s="14"/>
      <c r="P222" s="34"/>
    </row>
    <row r="223" spans="2:16">
      <c r="B223" s="14"/>
      <c r="P223" s="34"/>
    </row>
    <row r="224" spans="2:16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  <row r="710" spans="2:2">
      <c r="B710" s="14"/>
    </row>
    <row r="711" spans="2:2">
      <c r="B711" s="14"/>
    </row>
    <row r="712" spans="2:2">
      <c r="B712" s="14"/>
    </row>
    <row r="713" spans="2:2">
      <c r="B713" s="14"/>
    </row>
    <row r="714" spans="2:2">
      <c r="B714" s="14"/>
    </row>
    <row r="715" spans="2:2">
      <c r="B715" s="14"/>
    </row>
    <row r="716" spans="2:2">
      <c r="B716" s="14"/>
    </row>
    <row r="717" spans="2:2">
      <c r="B717" s="14"/>
    </row>
    <row r="718" spans="2:2">
      <c r="B718" s="14"/>
    </row>
    <row r="719" spans="2:2">
      <c r="B719" s="14"/>
    </row>
    <row r="720" spans="2:2">
      <c r="B720" s="14"/>
    </row>
    <row r="721" spans="2:2">
      <c r="B721" s="14"/>
    </row>
    <row r="722" spans="2:2">
      <c r="B722" s="14"/>
    </row>
    <row r="723" spans="2:2">
      <c r="B723" s="14"/>
    </row>
    <row r="724" spans="2:2">
      <c r="B724" s="14"/>
    </row>
    <row r="725" spans="2:2">
      <c r="B725" s="14"/>
    </row>
    <row r="726" spans="2:2">
      <c r="B726" s="14"/>
    </row>
    <row r="727" spans="2:2">
      <c r="B727" s="14"/>
    </row>
    <row r="728" spans="2:2">
      <c r="B728" s="14"/>
    </row>
    <row r="729" spans="2:2">
      <c r="B729" s="14"/>
    </row>
    <row r="730" spans="2:2">
      <c r="B730" s="14"/>
    </row>
    <row r="731" spans="2:2">
      <c r="B731" s="14"/>
    </row>
    <row r="732" spans="2:2">
      <c r="B732" s="14"/>
    </row>
    <row r="733" spans="2:2">
      <c r="B733" s="14"/>
    </row>
    <row r="734" spans="2:2">
      <c r="B734" s="14"/>
    </row>
    <row r="735" spans="2:2">
      <c r="B735" s="14"/>
    </row>
    <row r="736" spans="2:2">
      <c r="B736" s="14"/>
    </row>
    <row r="737" spans="2:2">
      <c r="B737" s="14"/>
    </row>
    <row r="738" spans="2:2">
      <c r="B738" s="14"/>
    </row>
    <row r="739" spans="2:2">
      <c r="B739" s="14"/>
    </row>
    <row r="740" spans="2:2">
      <c r="B740" s="14"/>
    </row>
    <row r="741" spans="2:2">
      <c r="B741" s="14"/>
    </row>
    <row r="742" spans="2:2">
      <c r="B742" s="14"/>
    </row>
    <row r="743" spans="2:2">
      <c r="B743" s="14"/>
    </row>
    <row r="744" spans="2:2">
      <c r="B744" s="14"/>
    </row>
    <row r="745" spans="2:2">
      <c r="B745" s="14"/>
    </row>
    <row r="746" spans="2:2">
      <c r="B746" s="14"/>
    </row>
    <row r="747" spans="2:2">
      <c r="B747" s="14"/>
    </row>
    <row r="748" spans="2:2">
      <c r="B748" s="14"/>
    </row>
    <row r="749" spans="2:2">
      <c r="B749" s="14"/>
    </row>
    <row r="750" spans="2:2">
      <c r="B750" s="14"/>
    </row>
    <row r="751" spans="2:2">
      <c r="B751" s="14"/>
    </row>
    <row r="752" spans="2:2">
      <c r="B752" s="14"/>
    </row>
    <row r="753" spans="2:2">
      <c r="B753" s="14"/>
    </row>
    <row r="754" spans="2:2">
      <c r="B754" s="14"/>
    </row>
    <row r="755" spans="2:2">
      <c r="B755" s="14"/>
    </row>
    <row r="756" spans="2:2">
      <c r="B756" s="14"/>
    </row>
    <row r="757" spans="2:2">
      <c r="B757" s="14"/>
    </row>
    <row r="758" spans="2:2">
      <c r="B758" s="14"/>
    </row>
    <row r="759" spans="2:2">
      <c r="B759" s="14"/>
    </row>
    <row r="760" spans="2:2">
      <c r="B760" s="14"/>
    </row>
    <row r="761" spans="2:2">
      <c r="B761" s="14"/>
    </row>
    <row r="762" spans="2:2">
      <c r="B762" s="14"/>
    </row>
    <row r="763" spans="2:2">
      <c r="B763" s="14"/>
    </row>
    <row r="764" spans="2:2">
      <c r="B764" s="14"/>
    </row>
    <row r="765" spans="2:2">
      <c r="B765" s="14"/>
    </row>
    <row r="766" spans="2:2">
      <c r="B766" s="14"/>
    </row>
    <row r="767" spans="2:2">
      <c r="B767" s="14"/>
    </row>
    <row r="768" spans="2:2">
      <c r="B768" s="14"/>
    </row>
    <row r="769" spans="2:2">
      <c r="B769" s="14"/>
    </row>
    <row r="770" spans="2:2">
      <c r="B770" s="14"/>
    </row>
    <row r="771" spans="2:2">
      <c r="B771" s="14"/>
    </row>
    <row r="772" spans="2:2">
      <c r="B772" s="14"/>
    </row>
    <row r="773" spans="2:2">
      <c r="B773" s="14"/>
    </row>
    <row r="774" spans="2:2">
      <c r="B774" s="14"/>
    </row>
    <row r="775" spans="2:2">
      <c r="B775" s="14"/>
    </row>
    <row r="776" spans="2:2">
      <c r="B776" s="14"/>
    </row>
    <row r="777" spans="2:2">
      <c r="B777" s="14"/>
    </row>
    <row r="778" spans="2:2">
      <c r="B778" s="14"/>
    </row>
    <row r="779" spans="2:2">
      <c r="B779" s="14"/>
    </row>
    <row r="780" spans="2:2">
      <c r="B780" s="14"/>
    </row>
    <row r="781" spans="2:2">
      <c r="B781" s="14"/>
    </row>
    <row r="782" spans="2:2">
      <c r="B782" s="14"/>
    </row>
    <row r="783" spans="2:2">
      <c r="B783" s="14"/>
    </row>
    <row r="784" spans="2:2">
      <c r="B784" s="14"/>
    </row>
    <row r="785" spans="2:2">
      <c r="B785" s="14"/>
    </row>
    <row r="786" spans="2:2">
      <c r="B786" s="14"/>
    </row>
    <row r="787" spans="2:2">
      <c r="B787" s="14"/>
    </row>
    <row r="788" spans="2:2">
      <c r="B788" s="14"/>
    </row>
    <row r="789" spans="2:2">
      <c r="B789" s="14"/>
    </row>
    <row r="790" spans="2:2">
      <c r="B790" s="14"/>
    </row>
    <row r="791" spans="2:2">
      <c r="B791" s="14"/>
    </row>
    <row r="792" spans="2:2">
      <c r="B792" s="14"/>
    </row>
    <row r="793" spans="2:2">
      <c r="B793" s="14"/>
    </row>
    <row r="794" spans="2:2">
      <c r="B794" s="14"/>
    </row>
    <row r="795" spans="2:2">
      <c r="B795" s="14"/>
    </row>
    <row r="796" spans="2:2">
      <c r="B796" s="14"/>
    </row>
    <row r="797" spans="2:2">
      <c r="B797" s="14"/>
    </row>
    <row r="798" spans="2:2">
      <c r="B798" s="14"/>
    </row>
    <row r="799" spans="2:2">
      <c r="B799" s="14"/>
    </row>
    <row r="800" spans="2:2">
      <c r="B800" s="14"/>
    </row>
    <row r="801" spans="2:2">
      <c r="B801" s="14"/>
    </row>
    <row r="802" spans="2:2">
      <c r="B802" s="14"/>
    </row>
    <row r="803" spans="2:2">
      <c r="B803" s="14"/>
    </row>
    <row r="804" spans="2:2">
      <c r="B804" s="14"/>
    </row>
    <row r="805" spans="2:2">
      <c r="B805" s="14"/>
    </row>
    <row r="806" spans="2:2">
      <c r="B806" s="14"/>
    </row>
    <row r="807" spans="2:2">
      <c r="B807" s="14"/>
    </row>
    <row r="808" spans="2:2">
      <c r="B808" s="14"/>
    </row>
    <row r="809" spans="2:2">
      <c r="B809" s="14"/>
    </row>
    <row r="810" spans="2:2">
      <c r="B810" s="14"/>
    </row>
    <row r="811" spans="2:2">
      <c r="B811" s="14"/>
    </row>
    <row r="812" spans="2:2">
      <c r="B812" s="14"/>
    </row>
    <row r="813" spans="2:2">
      <c r="B813" s="14"/>
    </row>
    <row r="814" spans="2:2">
      <c r="B814" s="14"/>
    </row>
    <row r="815" spans="2:2">
      <c r="B815" s="14"/>
    </row>
    <row r="816" spans="2:2">
      <c r="B816" s="14"/>
    </row>
    <row r="817" spans="2:2">
      <c r="B817" s="14"/>
    </row>
    <row r="818" spans="2:2">
      <c r="B818" s="14"/>
    </row>
    <row r="819" spans="2:2">
      <c r="B819" s="14"/>
    </row>
    <row r="820" spans="2:2">
      <c r="B820" s="14"/>
    </row>
    <row r="821" spans="2:2">
      <c r="B821" s="14"/>
    </row>
    <row r="822" spans="2:2">
      <c r="B822" s="14"/>
    </row>
    <row r="823" spans="2:2">
      <c r="B823" s="14"/>
    </row>
    <row r="824" spans="2:2">
      <c r="B824" s="14"/>
    </row>
    <row r="825" spans="2:2">
      <c r="B825" s="14"/>
    </row>
    <row r="826" spans="2:2">
      <c r="B826" s="14"/>
    </row>
    <row r="827" spans="2:2">
      <c r="B827" s="14"/>
    </row>
    <row r="828" spans="2:2">
      <c r="B828" s="14"/>
    </row>
    <row r="829" spans="2:2">
      <c r="B829" s="14"/>
    </row>
    <row r="830" spans="2:2">
      <c r="B830" s="14"/>
    </row>
    <row r="831" spans="2:2">
      <c r="B831" s="14"/>
    </row>
    <row r="832" spans="2:2">
      <c r="B832" s="14"/>
    </row>
    <row r="833" spans="2:2">
      <c r="B833" s="14"/>
    </row>
    <row r="834" spans="2:2">
      <c r="B834" s="14"/>
    </row>
    <row r="835" spans="2:2">
      <c r="B835" s="14"/>
    </row>
    <row r="836" spans="2:2">
      <c r="B836" s="14"/>
    </row>
    <row r="837" spans="2:2">
      <c r="B837" s="14"/>
    </row>
    <row r="838" spans="2:2">
      <c r="B838" s="14"/>
    </row>
    <row r="839" spans="2:2">
      <c r="B839" s="14"/>
    </row>
    <row r="840" spans="2:2">
      <c r="B840" s="14"/>
    </row>
    <row r="841" spans="2:2">
      <c r="B841" s="14"/>
    </row>
    <row r="842" spans="2:2">
      <c r="B842" s="14"/>
    </row>
    <row r="843" spans="2:2">
      <c r="B843" s="14"/>
    </row>
    <row r="844" spans="2:2">
      <c r="B844" s="14"/>
    </row>
    <row r="845" spans="2:2">
      <c r="B845" s="14"/>
    </row>
    <row r="846" spans="2:2">
      <c r="B846" s="14"/>
    </row>
    <row r="847" spans="2:2">
      <c r="B847" s="14"/>
    </row>
    <row r="848" spans="2:2">
      <c r="B848" s="14"/>
    </row>
    <row r="849" spans="2:2">
      <c r="B849" s="14"/>
    </row>
    <row r="850" spans="2:2">
      <c r="B850" s="14"/>
    </row>
    <row r="851" spans="2:2">
      <c r="B851" s="14"/>
    </row>
    <row r="852" spans="2:2">
      <c r="B852" s="14"/>
    </row>
    <row r="853" spans="2:2">
      <c r="B853" s="14"/>
    </row>
    <row r="854" spans="2:2">
      <c r="B854" s="14"/>
    </row>
    <row r="855" spans="2:2">
      <c r="B855" s="14"/>
    </row>
    <row r="856" spans="2:2">
      <c r="B856" s="14"/>
    </row>
    <row r="857" spans="2:2">
      <c r="B857" s="14"/>
    </row>
    <row r="858" spans="2:2">
      <c r="B858" s="14"/>
    </row>
    <row r="859" spans="2:2">
      <c r="B859" s="14"/>
    </row>
    <row r="860" spans="2:2">
      <c r="B860" s="14"/>
    </row>
    <row r="861" spans="2:2">
      <c r="B861" s="14"/>
    </row>
    <row r="862" spans="2:2">
      <c r="B862" s="14"/>
    </row>
    <row r="863" spans="2:2">
      <c r="B863" s="14"/>
    </row>
    <row r="864" spans="2:2">
      <c r="B864" s="14"/>
    </row>
    <row r="865" spans="2:2">
      <c r="B865" s="14"/>
    </row>
    <row r="866" spans="2:2">
      <c r="B866" s="14"/>
    </row>
    <row r="867" spans="2:2">
      <c r="B867" s="14"/>
    </row>
    <row r="868" spans="2:2">
      <c r="B868" s="14"/>
    </row>
    <row r="869" spans="2:2">
      <c r="B869" s="14"/>
    </row>
    <row r="870" spans="2:2">
      <c r="B870" s="14"/>
    </row>
    <row r="871" spans="2:2">
      <c r="B871" s="14"/>
    </row>
    <row r="872" spans="2:2">
      <c r="B872" s="14"/>
    </row>
    <row r="873" spans="2:2">
      <c r="B873" s="14"/>
    </row>
    <row r="874" spans="2:2">
      <c r="B874" s="14"/>
    </row>
    <row r="875" spans="2:2">
      <c r="B875" s="14"/>
    </row>
    <row r="876" spans="2:2">
      <c r="B876" s="14"/>
    </row>
    <row r="877" spans="2:2">
      <c r="B877" s="14"/>
    </row>
    <row r="878" spans="2:2">
      <c r="B878" s="14"/>
    </row>
    <row r="879" spans="2:2">
      <c r="B879" s="14"/>
    </row>
    <row r="880" spans="2:2">
      <c r="B880" s="14"/>
    </row>
    <row r="881" spans="2:2">
      <c r="B881" s="14"/>
    </row>
    <row r="882" spans="2:2">
      <c r="B882" s="14"/>
    </row>
    <row r="883" spans="2:2">
      <c r="B883" s="14"/>
    </row>
    <row r="884" spans="2:2">
      <c r="B884" s="14"/>
    </row>
    <row r="885" spans="2:2">
      <c r="B885" s="14"/>
    </row>
    <row r="886" spans="2:2">
      <c r="B886" s="14"/>
    </row>
    <row r="887" spans="2:2">
      <c r="B887" s="14"/>
    </row>
    <row r="888" spans="2:2">
      <c r="B888" s="14"/>
    </row>
    <row r="889" spans="2:2">
      <c r="B889" s="14"/>
    </row>
    <row r="890" spans="2:2">
      <c r="B890" s="14"/>
    </row>
    <row r="891" spans="2:2">
      <c r="B891" s="14"/>
    </row>
    <row r="892" spans="2:2">
      <c r="B892" s="14"/>
    </row>
    <row r="893" spans="2:2">
      <c r="B893" s="14"/>
    </row>
    <row r="894" spans="2:2">
      <c r="B894" s="14"/>
    </row>
    <row r="895" spans="2:2">
      <c r="B895" s="14"/>
    </row>
    <row r="896" spans="2:2">
      <c r="B896" s="14"/>
    </row>
    <row r="897" spans="2:2">
      <c r="B897" s="14"/>
    </row>
    <row r="898" spans="2:2">
      <c r="B898" s="14"/>
    </row>
    <row r="899" spans="2:2">
      <c r="B899" s="14"/>
    </row>
    <row r="900" spans="2:2">
      <c r="B900" s="14"/>
    </row>
    <row r="901" spans="2:2">
      <c r="B901" s="14"/>
    </row>
    <row r="902" spans="2:2">
      <c r="B902" s="14"/>
    </row>
    <row r="903" spans="2:2">
      <c r="B903" s="14"/>
    </row>
    <row r="904" spans="2:2">
      <c r="B904" s="14"/>
    </row>
    <row r="905" spans="2:2">
      <c r="B905" s="14"/>
    </row>
    <row r="906" spans="2:2">
      <c r="B906" s="14"/>
    </row>
    <row r="907" spans="2:2">
      <c r="B907" s="14"/>
    </row>
    <row r="908" spans="2:2">
      <c r="B908" s="14"/>
    </row>
    <row r="909" spans="2:2">
      <c r="B909" s="14"/>
    </row>
    <row r="910" spans="2:2">
      <c r="B910" s="14"/>
    </row>
    <row r="911" spans="2:2">
      <c r="B911" s="14"/>
    </row>
    <row r="912" spans="2:2">
      <c r="B912" s="14"/>
    </row>
    <row r="913" spans="2:2">
      <c r="B913" s="14"/>
    </row>
    <row r="914" spans="2:2">
      <c r="B914" s="14"/>
    </row>
    <row r="915" spans="2:2">
      <c r="B915" s="14"/>
    </row>
    <row r="916" spans="2:2">
      <c r="B916" s="14"/>
    </row>
    <row r="917" spans="2:2">
      <c r="B917" s="14"/>
    </row>
    <row r="918" spans="2:2">
      <c r="B918" s="14"/>
    </row>
    <row r="919" spans="2:2">
      <c r="B919" s="14"/>
    </row>
    <row r="920" spans="2:2">
      <c r="B920" s="14"/>
    </row>
    <row r="921" spans="2:2">
      <c r="B921" s="14"/>
    </row>
    <row r="922" spans="2:2">
      <c r="B922" s="14"/>
    </row>
    <row r="923" spans="2:2">
      <c r="B923" s="14"/>
    </row>
    <row r="924" spans="2:2">
      <c r="B924" s="14"/>
    </row>
    <row r="925" spans="2:2">
      <c r="B925" s="14"/>
    </row>
    <row r="926" spans="2:2">
      <c r="B926" s="14"/>
    </row>
    <row r="927" spans="2:2">
      <c r="B927" s="14"/>
    </row>
    <row r="928" spans="2:2">
      <c r="B928" s="14"/>
    </row>
    <row r="929" spans="2:2">
      <c r="B929" s="14"/>
    </row>
    <row r="930" spans="2:2">
      <c r="B930" s="14"/>
    </row>
    <row r="931" spans="2:2">
      <c r="B931" s="14"/>
    </row>
    <row r="932" spans="2:2">
      <c r="B932" s="14"/>
    </row>
    <row r="933" spans="2:2">
      <c r="B933" s="14"/>
    </row>
    <row r="934" spans="2:2">
      <c r="B934" s="14"/>
    </row>
    <row r="935" spans="2:2">
      <c r="B935" s="14"/>
    </row>
    <row r="936" spans="2:2">
      <c r="B936" s="14"/>
    </row>
    <row r="937" spans="2:2">
      <c r="B937" s="14"/>
    </row>
    <row r="938" spans="2:2">
      <c r="B938" s="14"/>
    </row>
    <row r="939" spans="2:2">
      <c r="B939" s="14"/>
    </row>
    <row r="940" spans="2:2">
      <c r="B940" s="14"/>
    </row>
    <row r="941" spans="2:2">
      <c r="B941" s="14"/>
    </row>
    <row r="942" spans="2:2">
      <c r="B942" s="14"/>
    </row>
    <row r="943" spans="2:2">
      <c r="B943" s="14"/>
    </row>
    <row r="944" spans="2:2">
      <c r="B944" s="14"/>
    </row>
    <row r="945" spans="2:2">
      <c r="B945" s="14"/>
    </row>
    <row r="946" spans="2:2">
      <c r="B946" s="14"/>
    </row>
    <row r="947" spans="2:2">
      <c r="B947" s="14"/>
    </row>
    <row r="948" spans="2:2">
      <c r="B948" s="14"/>
    </row>
    <row r="949" spans="2:2">
      <c r="B949" s="14"/>
    </row>
    <row r="950" spans="2:2">
      <c r="B950" s="14"/>
    </row>
    <row r="951" spans="2:2">
      <c r="B951" s="14"/>
    </row>
    <row r="952" spans="2:2">
      <c r="B952" s="14"/>
    </row>
    <row r="953" spans="2:2">
      <c r="B953" s="14"/>
    </row>
    <row r="954" spans="2:2">
      <c r="B954" s="14"/>
    </row>
    <row r="955" spans="2:2">
      <c r="B955" s="14"/>
    </row>
    <row r="956" spans="2:2">
      <c r="B956" s="14"/>
    </row>
    <row r="957" spans="2:2">
      <c r="B957" s="14"/>
    </row>
    <row r="958" spans="2:2">
      <c r="B958" s="14"/>
    </row>
    <row r="959" spans="2:2">
      <c r="B959" s="14"/>
    </row>
    <row r="960" spans="2:2">
      <c r="B960" s="14"/>
    </row>
    <row r="961" spans="2:2">
      <c r="B961" s="14"/>
    </row>
    <row r="962" spans="2:2">
      <c r="B962" s="14"/>
    </row>
    <row r="963" spans="2:2">
      <c r="B963" s="14"/>
    </row>
    <row r="964" spans="2:2">
      <c r="B964" s="14"/>
    </row>
    <row r="965" spans="2:2">
      <c r="B965" s="14"/>
    </row>
    <row r="966" spans="2:2">
      <c r="B966" s="14"/>
    </row>
    <row r="967" spans="2:2">
      <c r="B967" s="14"/>
    </row>
    <row r="968" spans="2:2">
      <c r="B968" s="14"/>
    </row>
    <row r="969" spans="2:2">
      <c r="B969" s="14"/>
    </row>
    <row r="970" spans="2:2">
      <c r="B970" s="14"/>
    </row>
    <row r="971" spans="2:2">
      <c r="B971" s="14"/>
    </row>
    <row r="972" spans="2:2">
      <c r="B972" s="14"/>
    </row>
    <row r="973" spans="2:2">
      <c r="B973" s="14"/>
    </row>
    <row r="974" spans="2:2">
      <c r="B974" s="14"/>
    </row>
    <row r="975" spans="2:2">
      <c r="B975" s="14"/>
    </row>
    <row r="976" spans="2:2">
      <c r="B976" s="14"/>
    </row>
    <row r="977" spans="2:2">
      <c r="B977" s="14"/>
    </row>
    <row r="978" spans="2:2">
      <c r="B978" s="14"/>
    </row>
    <row r="979" spans="2:2">
      <c r="B979" s="14"/>
    </row>
    <row r="980" spans="2:2">
      <c r="B980" s="14"/>
    </row>
    <row r="981" spans="2:2">
      <c r="B981" s="14"/>
    </row>
    <row r="982" spans="2:2">
      <c r="B982" s="14"/>
    </row>
    <row r="983" spans="2:2">
      <c r="B983" s="14"/>
    </row>
    <row r="984" spans="2:2">
      <c r="B984" s="14"/>
    </row>
    <row r="985" spans="2:2">
      <c r="B985" s="14"/>
    </row>
    <row r="986" spans="2:2">
      <c r="B986" s="14"/>
    </row>
    <row r="987" spans="2:2">
      <c r="B987" s="14"/>
    </row>
    <row r="988" spans="2:2">
      <c r="B988" s="14"/>
    </row>
    <row r="989" spans="2:2">
      <c r="B989" s="14"/>
    </row>
    <row r="990" spans="2:2">
      <c r="B990" s="14"/>
    </row>
    <row r="991" spans="2:2">
      <c r="B991" s="14"/>
    </row>
    <row r="992" spans="2:2">
      <c r="B992" s="14"/>
    </row>
    <row r="993" spans="2:2">
      <c r="B993" s="14"/>
    </row>
    <row r="994" spans="2:2">
      <c r="B994" s="14"/>
    </row>
    <row r="995" spans="2:2">
      <c r="B995" s="14"/>
    </row>
    <row r="996" spans="2:2">
      <c r="B996" s="14"/>
    </row>
    <row r="997" spans="2:2">
      <c r="B997" s="14"/>
    </row>
    <row r="998" spans="2:2">
      <c r="B998" s="14"/>
    </row>
    <row r="999" spans="2:2">
      <c r="B999" s="14"/>
    </row>
    <row r="1000" spans="2:2">
      <c r="B1000" s="14"/>
    </row>
    <row r="1001" spans="2:2">
      <c r="B1001" s="14"/>
    </row>
    <row r="1002" spans="2:2">
      <c r="B1002" s="14"/>
    </row>
    <row r="1003" spans="2:2">
      <c r="B1003" s="14"/>
    </row>
    <row r="1004" spans="2:2">
      <c r="B1004" s="14"/>
    </row>
    <row r="1005" spans="2:2">
      <c r="B1005" s="14"/>
    </row>
    <row r="1006" spans="2:2">
      <c r="B1006" s="14"/>
    </row>
    <row r="1007" spans="2:2">
      <c r="B1007" s="14"/>
    </row>
    <row r="1008" spans="2:2">
      <c r="B1008" s="14"/>
    </row>
    <row r="1009" spans="2:2">
      <c r="B1009" s="14"/>
    </row>
    <row r="1010" spans="2:2">
      <c r="B1010" s="14"/>
    </row>
    <row r="1011" spans="2:2">
      <c r="B1011" s="14"/>
    </row>
    <row r="1012" spans="2:2">
      <c r="B1012" s="14"/>
    </row>
    <row r="1013" spans="2:2">
      <c r="B1013" s="14"/>
    </row>
    <row r="1014" spans="2:2">
      <c r="B1014" s="14"/>
    </row>
    <row r="1015" spans="2:2">
      <c r="B1015" s="14"/>
    </row>
    <row r="1016" spans="2:2">
      <c r="B1016" s="14"/>
    </row>
    <row r="1017" spans="2:2">
      <c r="B1017" s="14"/>
    </row>
    <row r="1018" spans="2:2">
      <c r="B1018" s="14"/>
    </row>
    <row r="1019" spans="2:2">
      <c r="B1019" s="14"/>
    </row>
    <row r="1020" spans="2:2">
      <c r="B1020" s="14"/>
    </row>
    <row r="1021" spans="2:2">
      <c r="B1021" s="14"/>
    </row>
    <row r="1022" spans="2:2">
      <c r="B1022" s="14"/>
    </row>
    <row r="1023" spans="2:2">
      <c r="B1023" s="14"/>
    </row>
    <row r="1024" spans="2:2">
      <c r="B1024" s="14"/>
    </row>
    <row r="1025" spans="2:2">
      <c r="B1025" s="14"/>
    </row>
    <row r="1026" spans="2:2">
      <c r="B1026" s="14"/>
    </row>
    <row r="1027" spans="2:2">
      <c r="B1027" s="14"/>
    </row>
    <row r="1028" spans="2:2">
      <c r="B1028" s="14"/>
    </row>
    <row r="1029" spans="2:2">
      <c r="B1029" s="14"/>
    </row>
    <row r="1030" spans="2:2">
      <c r="B1030" s="14"/>
    </row>
    <row r="1031" spans="2:2">
      <c r="B1031" s="14"/>
    </row>
    <row r="1032" spans="2:2">
      <c r="B1032" s="14"/>
    </row>
    <row r="1033" spans="2:2">
      <c r="B1033" s="14"/>
    </row>
    <row r="1034" spans="2:2">
      <c r="B1034" s="14"/>
    </row>
    <row r="1035" spans="2:2">
      <c r="B1035" s="14"/>
    </row>
    <row r="1036" spans="2:2">
      <c r="B1036" s="14"/>
    </row>
    <row r="1037" spans="2:2">
      <c r="B1037" s="14"/>
    </row>
    <row r="1038" spans="2:2">
      <c r="B1038" s="14"/>
    </row>
    <row r="1039" spans="2:2">
      <c r="B1039" s="14"/>
    </row>
    <row r="1040" spans="2:2">
      <c r="B1040" s="14"/>
    </row>
    <row r="1041" spans="2:2">
      <c r="B1041" s="14"/>
    </row>
    <row r="1042" spans="2:2">
      <c r="B1042" s="14"/>
    </row>
    <row r="1043" spans="2:2">
      <c r="B1043" s="14"/>
    </row>
    <row r="1044" spans="2:2">
      <c r="B1044" s="14"/>
    </row>
    <row r="1045" spans="2:2">
      <c r="B1045" s="14"/>
    </row>
    <row r="1046" spans="2:2">
      <c r="B1046" s="14"/>
    </row>
    <row r="1047" spans="2:2">
      <c r="B1047" s="14"/>
    </row>
    <row r="1048" spans="2:2">
      <c r="B1048" s="14"/>
    </row>
    <row r="1049" spans="2:2">
      <c r="B1049" s="14"/>
    </row>
    <row r="1050" spans="2:2">
      <c r="B1050" s="14"/>
    </row>
    <row r="1051" spans="2:2">
      <c r="B1051" s="14"/>
    </row>
    <row r="1052" spans="2:2">
      <c r="B1052" s="14"/>
    </row>
    <row r="1053" spans="2:2">
      <c r="B1053" s="14"/>
    </row>
    <row r="1054" spans="2:2">
      <c r="B1054" s="14"/>
    </row>
    <row r="1055" spans="2:2">
      <c r="B1055" s="14"/>
    </row>
    <row r="1056" spans="2:2">
      <c r="B1056" s="14"/>
    </row>
    <row r="1057" spans="2:2">
      <c r="B1057" s="14"/>
    </row>
    <row r="1058" spans="2:2">
      <c r="B1058" s="14"/>
    </row>
    <row r="1059" spans="2:2">
      <c r="B1059" s="14"/>
    </row>
    <row r="1060" spans="2:2">
      <c r="B1060" s="14"/>
    </row>
    <row r="1061" spans="2:2">
      <c r="B1061" s="14"/>
    </row>
    <row r="1062" spans="2:2">
      <c r="B1062" s="14"/>
    </row>
    <row r="1063" spans="2:2">
      <c r="B1063" s="14"/>
    </row>
    <row r="1064" spans="2:2">
      <c r="B1064" s="14"/>
    </row>
    <row r="1065" spans="2:2">
      <c r="B1065" s="14"/>
    </row>
    <row r="1066" spans="2:2">
      <c r="B1066" s="14"/>
    </row>
    <row r="1067" spans="2:2">
      <c r="B1067" s="14"/>
    </row>
    <row r="1068" spans="2:2">
      <c r="B1068" s="14"/>
    </row>
    <row r="1069" spans="2:2">
      <c r="B1069" s="14"/>
    </row>
    <row r="1070" spans="2:2">
      <c r="B1070" s="14"/>
    </row>
    <row r="1071" spans="2:2">
      <c r="B1071" s="14"/>
    </row>
    <row r="1072" spans="2:2">
      <c r="B1072" s="14"/>
    </row>
    <row r="1073" spans="2:2">
      <c r="B1073" s="14"/>
    </row>
    <row r="1074" spans="2:2">
      <c r="B1074" s="14"/>
    </row>
    <row r="1075" spans="2:2">
      <c r="B1075" s="14"/>
    </row>
    <row r="1076" spans="2:2">
      <c r="B1076" s="14"/>
    </row>
    <row r="1077" spans="2:2">
      <c r="B1077" s="14"/>
    </row>
    <row r="1078" spans="2:2">
      <c r="B1078" s="14"/>
    </row>
    <row r="1079" spans="2:2">
      <c r="B1079" s="14"/>
    </row>
    <row r="1080" spans="2:2">
      <c r="B1080" s="14"/>
    </row>
    <row r="1081" spans="2:2">
      <c r="B1081" s="14"/>
    </row>
    <row r="1082" spans="2:2">
      <c r="B1082" s="14"/>
    </row>
    <row r="1083" spans="2:2">
      <c r="B1083" s="14"/>
    </row>
    <row r="1084" spans="2:2">
      <c r="B1084" s="14"/>
    </row>
    <row r="1085" spans="2:2">
      <c r="B1085" s="14"/>
    </row>
    <row r="1086" spans="2:2">
      <c r="B1086" s="14"/>
    </row>
    <row r="1087" spans="2:2">
      <c r="B1087" s="14"/>
    </row>
    <row r="1088" spans="2:2">
      <c r="B1088" s="14"/>
    </row>
    <row r="1089" spans="2:2">
      <c r="B1089" s="14"/>
    </row>
    <row r="1090" spans="2:2">
      <c r="B1090" s="14"/>
    </row>
    <row r="1091" spans="2:2">
      <c r="B1091" s="14"/>
    </row>
    <row r="1092" spans="2:2">
      <c r="B1092" s="14"/>
    </row>
    <row r="1093" spans="2:2">
      <c r="B1093" s="14"/>
    </row>
    <row r="1094" spans="2:2">
      <c r="B1094" s="14"/>
    </row>
    <row r="1095" spans="2:2">
      <c r="B1095" s="14"/>
    </row>
    <row r="1096" spans="2:2">
      <c r="B1096" s="14"/>
    </row>
    <row r="1097" spans="2:2">
      <c r="B1097" s="14"/>
    </row>
    <row r="1098" spans="2:2">
      <c r="B1098" s="14"/>
    </row>
    <row r="1099" spans="2:2">
      <c r="B1099" s="14"/>
    </row>
    <row r="1100" spans="2:2">
      <c r="B1100" s="14"/>
    </row>
    <row r="1101" spans="2:2">
      <c r="B1101" s="14"/>
    </row>
    <row r="1102" spans="2:2">
      <c r="B1102" s="14"/>
    </row>
    <row r="1103" spans="2:2">
      <c r="B1103" s="14"/>
    </row>
    <row r="1104" spans="2:2">
      <c r="B1104" s="14"/>
    </row>
    <row r="1105" spans="2:2">
      <c r="B1105" s="14"/>
    </row>
    <row r="1106" spans="2:2">
      <c r="B1106" s="14"/>
    </row>
    <row r="1107" spans="2:2">
      <c r="B1107" s="14"/>
    </row>
    <row r="1108" spans="2:2">
      <c r="B1108" s="14"/>
    </row>
    <row r="1109" spans="2:2">
      <c r="B1109" s="14"/>
    </row>
    <row r="1110" spans="2:2">
      <c r="B1110" s="14"/>
    </row>
    <row r="1111" spans="2:2">
      <c r="B1111" s="14"/>
    </row>
    <row r="1112" spans="2:2">
      <c r="B1112" s="14"/>
    </row>
    <row r="1113" spans="2:2">
      <c r="B1113" s="14"/>
    </row>
    <row r="1114" spans="2:2">
      <c r="B1114" s="14"/>
    </row>
    <row r="1115" spans="2:2">
      <c r="B1115" s="14"/>
    </row>
    <row r="1116" spans="2:2">
      <c r="B1116" s="14"/>
    </row>
    <row r="1117" spans="2:2">
      <c r="B1117" s="14"/>
    </row>
    <row r="1118" spans="2:2">
      <c r="B1118" s="14"/>
    </row>
    <row r="1119" spans="2:2">
      <c r="B1119" s="14"/>
    </row>
    <row r="1120" spans="2:2">
      <c r="B1120" s="14"/>
    </row>
    <row r="1121" spans="2:2">
      <c r="B1121" s="14"/>
    </row>
    <row r="1122" spans="2:2">
      <c r="B1122" s="14"/>
    </row>
    <row r="1123" spans="2:2">
      <c r="B1123" s="14"/>
    </row>
    <row r="1124" spans="2:2">
      <c r="B1124" s="14"/>
    </row>
    <row r="1125" spans="2:2">
      <c r="B1125" s="14"/>
    </row>
    <row r="1126" spans="2:2">
      <c r="B1126" s="14"/>
    </row>
    <row r="1127" spans="2:2">
      <c r="B1127" s="14"/>
    </row>
    <row r="1128" spans="2:2">
      <c r="B1128" s="14"/>
    </row>
    <row r="1129" spans="2:2">
      <c r="B1129" s="14"/>
    </row>
    <row r="1130" spans="2:2">
      <c r="B1130" s="14"/>
    </row>
    <row r="1131" spans="2:2">
      <c r="B1131" s="14"/>
    </row>
    <row r="1132" spans="2:2">
      <c r="B1132" s="14"/>
    </row>
    <row r="1133" spans="2:2">
      <c r="B1133" s="14"/>
    </row>
    <row r="1134" spans="2:2">
      <c r="B1134" s="14"/>
    </row>
    <row r="1135" spans="2:2">
      <c r="B1135" s="14"/>
    </row>
    <row r="1136" spans="2:2">
      <c r="B1136" s="14"/>
    </row>
    <row r="1137" spans="2:2">
      <c r="B1137" s="14"/>
    </row>
    <row r="1138" spans="2:2">
      <c r="B1138" s="14"/>
    </row>
    <row r="1139" spans="2:2">
      <c r="B1139" s="14"/>
    </row>
    <row r="1140" spans="2:2">
      <c r="B1140" s="14"/>
    </row>
    <row r="1141" spans="2:2">
      <c r="B1141" s="14"/>
    </row>
    <row r="1142" spans="2:2">
      <c r="B1142" s="14"/>
    </row>
    <row r="1143" spans="2:2">
      <c r="B1143" s="14"/>
    </row>
    <row r="1144" spans="2:2">
      <c r="B1144" s="14"/>
    </row>
    <row r="1145" spans="2:2">
      <c r="B1145" s="14"/>
    </row>
    <row r="1146" spans="2:2">
      <c r="B1146" s="14"/>
    </row>
    <row r="1147" spans="2:2">
      <c r="B1147" s="14"/>
    </row>
    <row r="1148" spans="2:2">
      <c r="B1148" s="14"/>
    </row>
    <row r="1149" spans="2:2">
      <c r="B1149" s="14"/>
    </row>
    <row r="1150" spans="2:2">
      <c r="B1150" s="14"/>
    </row>
    <row r="1151" spans="2:2">
      <c r="B1151" s="14"/>
    </row>
    <row r="1152" spans="2:2">
      <c r="B1152" s="14"/>
    </row>
    <row r="1153" spans="2:2">
      <c r="B1153" s="14"/>
    </row>
    <row r="1154" spans="2:2">
      <c r="B1154" s="14"/>
    </row>
    <row r="1155" spans="2:2">
      <c r="B1155" s="14"/>
    </row>
    <row r="1156" spans="2:2">
      <c r="B1156" s="14"/>
    </row>
    <row r="1157" spans="2:2">
      <c r="B1157" s="14"/>
    </row>
    <row r="1158" spans="2:2">
      <c r="B1158" s="14"/>
    </row>
    <row r="1159" spans="2:2">
      <c r="B1159" s="14"/>
    </row>
    <row r="1160" spans="2:2">
      <c r="B1160" s="14"/>
    </row>
    <row r="1161" spans="2:2">
      <c r="B1161" s="14"/>
    </row>
    <row r="1162" spans="2:2">
      <c r="B1162" s="14"/>
    </row>
    <row r="1163" spans="2:2">
      <c r="B1163" s="14"/>
    </row>
    <row r="1164" spans="2:2">
      <c r="B1164" s="14"/>
    </row>
    <row r="1165" spans="2:2">
      <c r="B1165" s="14"/>
    </row>
    <row r="1166" spans="2:2">
      <c r="B1166" s="14"/>
    </row>
    <row r="1167" spans="2:2">
      <c r="B1167" s="14"/>
    </row>
    <row r="1168" spans="2:2">
      <c r="B1168" s="14"/>
    </row>
    <row r="1169" spans="2:2">
      <c r="B1169" s="14"/>
    </row>
    <row r="1170" spans="2:2">
      <c r="B1170" s="14"/>
    </row>
    <row r="1171" spans="2:2">
      <c r="B1171" s="14"/>
    </row>
    <row r="1172" spans="2:2">
      <c r="B1172" s="14"/>
    </row>
    <row r="1173" spans="2:2">
      <c r="B1173" s="14"/>
    </row>
    <row r="1174" spans="2:2">
      <c r="B1174" s="14"/>
    </row>
    <row r="1175" spans="2:2">
      <c r="B1175" s="14"/>
    </row>
    <row r="1176" spans="2:2">
      <c r="B1176" s="14"/>
    </row>
    <row r="1177" spans="2:2">
      <c r="B1177" s="14"/>
    </row>
    <row r="1178" spans="2:2">
      <c r="B1178" s="14"/>
    </row>
    <row r="1179" spans="2:2">
      <c r="B1179" s="14"/>
    </row>
    <row r="1180" spans="2:2">
      <c r="B1180" s="14"/>
    </row>
    <row r="1181" spans="2:2">
      <c r="B1181" s="14"/>
    </row>
    <row r="1182" spans="2:2">
      <c r="B1182" s="14"/>
    </row>
    <row r="1183" spans="2:2">
      <c r="B1183" s="14"/>
    </row>
    <row r="1184" spans="2:2">
      <c r="B1184" s="14"/>
    </row>
    <row r="1185" spans="2:2">
      <c r="B1185" s="14"/>
    </row>
    <row r="1186" spans="2:2">
      <c r="B1186" s="14"/>
    </row>
    <row r="1187" spans="2:2">
      <c r="B1187" s="14"/>
    </row>
    <row r="1188" spans="2:2">
      <c r="B1188" s="14"/>
    </row>
    <row r="1189" spans="2:2">
      <c r="B1189" s="14"/>
    </row>
    <row r="1190" spans="2:2">
      <c r="B1190" s="14"/>
    </row>
    <row r="1191" spans="2:2">
      <c r="B1191" s="14"/>
    </row>
    <row r="1192" spans="2:2">
      <c r="B1192" s="14"/>
    </row>
    <row r="1193" spans="2:2">
      <c r="B1193" s="14"/>
    </row>
    <row r="1194" spans="2:2">
      <c r="B1194" s="14"/>
    </row>
    <row r="1195" spans="2:2">
      <c r="B1195" s="14"/>
    </row>
    <row r="1196" spans="2:2">
      <c r="B1196" s="14"/>
    </row>
    <row r="1197" spans="2:2">
      <c r="B1197" s="14"/>
    </row>
    <row r="1198" spans="2:2">
      <c r="B1198" s="14"/>
    </row>
    <row r="1199" spans="2:2">
      <c r="B1199" s="14"/>
    </row>
    <row r="1200" spans="2:2">
      <c r="B1200" s="14"/>
    </row>
    <row r="1201" spans="2:2">
      <c r="B1201" s="14"/>
    </row>
    <row r="1202" spans="2:2">
      <c r="B1202" s="14"/>
    </row>
    <row r="1203" spans="2:2">
      <c r="B1203" s="14"/>
    </row>
    <row r="1204" spans="2:2">
      <c r="B1204" s="14"/>
    </row>
    <row r="1205" spans="2:2">
      <c r="B1205" s="14"/>
    </row>
    <row r="1206" spans="2:2">
      <c r="B1206" s="14"/>
    </row>
    <row r="1207" spans="2:2">
      <c r="B1207" s="14"/>
    </row>
    <row r="1208" spans="2:2">
      <c r="B1208" s="14"/>
    </row>
    <row r="1209" spans="2:2">
      <c r="B1209" s="14"/>
    </row>
    <row r="1210" spans="2:2">
      <c r="B1210" s="14"/>
    </row>
    <row r="1211" spans="2:2">
      <c r="B1211" s="14"/>
    </row>
    <row r="1212" spans="2:2">
      <c r="B1212" s="14"/>
    </row>
    <row r="1213" spans="2:2">
      <c r="B1213" s="14"/>
    </row>
    <row r="1214" spans="2:2">
      <c r="B1214" s="14"/>
    </row>
    <row r="1215" spans="2:2">
      <c r="B1215" s="14"/>
    </row>
    <row r="1216" spans="2:2">
      <c r="B1216" s="14"/>
    </row>
    <row r="1217" spans="2:2">
      <c r="B1217" s="14"/>
    </row>
    <row r="1218" spans="2:2">
      <c r="B1218" s="14"/>
    </row>
    <row r="1219" spans="2:2">
      <c r="B1219" s="14"/>
    </row>
    <row r="1220" spans="2:2">
      <c r="B1220" s="14"/>
    </row>
    <row r="1221" spans="2:2">
      <c r="B1221" s="14"/>
    </row>
    <row r="1222" spans="2:2">
      <c r="B1222" s="14"/>
    </row>
    <row r="1223" spans="2:2">
      <c r="B1223" s="14"/>
    </row>
    <row r="1224" spans="2:2">
      <c r="B1224" s="14"/>
    </row>
    <row r="1225" spans="2:2">
      <c r="B1225" s="14"/>
    </row>
    <row r="1226" spans="2:2">
      <c r="B1226" s="14"/>
    </row>
    <row r="1227" spans="2:2">
      <c r="B1227" s="14"/>
    </row>
    <row r="1228" spans="2:2">
      <c r="B1228" s="14"/>
    </row>
    <row r="1229" spans="2:2">
      <c r="B1229" s="14"/>
    </row>
    <row r="1230" spans="2:2">
      <c r="B1230" s="14"/>
    </row>
    <row r="1231" spans="2:2">
      <c r="B1231" s="14"/>
    </row>
    <row r="1232" spans="2:2">
      <c r="B1232" s="14"/>
    </row>
    <row r="1233" spans="2:2">
      <c r="B1233" s="14"/>
    </row>
    <row r="1234" spans="2:2">
      <c r="B1234" s="14"/>
    </row>
    <row r="1235" spans="2:2">
      <c r="B1235" s="14"/>
    </row>
    <row r="1236" spans="2:2">
      <c r="B1236" s="14"/>
    </row>
    <row r="1237" spans="2:2">
      <c r="B1237" s="14"/>
    </row>
    <row r="1238" spans="2:2">
      <c r="B1238" s="14"/>
    </row>
    <row r="1239" spans="2:2">
      <c r="B1239" s="14"/>
    </row>
    <row r="1240" spans="2:2">
      <c r="B1240" s="14"/>
    </row>
    <row r="1241" spans="2:2">
      <c r="B1241" s="14"/>
    </row>
    <row r="1242" spans="2:2">
      <c r="B1242" s="14"/>
    </row>
    <row r="1243" spans="2:2">
      <c r="B1243" s="14"/>
    </row>
    <row r="1244" spans="2:2">
      <c r="B1244" s="14"/>
    </row>
    <row r="1245" spans="2:2">
      <c r="B1245" s="14"/>
    </row>
    <row r="1246" spans="2:2">
      <c r="B1246" s="14"/>
    </row>
    <row r="1247" spans="2:2">
      <c r="B1247" s="14"/>
    </row>
    <row r="1248" spans="2:2">
      <c r="B1248" s="14"/>
    </row>
    <row r="1249" spans="2:2">
      <c r="B1249" s="14"/>
    </row>
    <row r="1250" spans="2:2">
      <c r="B1250" s="14"/>
    </row>
    <row r="1251" spans="2:2">
      <c r="B1251" s="14"/>
    </row>
    <row r="1252" spans="2:2">
      <c r="B1252" s="14"/>
    </row>
    <row r="1253" spans="2:2">
      <c r="B1253" s="14"/>
    </row>
    <row r="1254" spans="2:2">
      <c r="B1254" s="14"/>
    </row>
    <row r="1255" spans="2:2">
      <c r="B1255" s="14"/>
    </row>
    <row r="1256" spans="2:2">
      <c r="B1256" s="14"/>
    </row>
    <row r="1257" spans="2:2">
      <c r="B1257" s="14"/>
    </row>
    <row r="1258" spans="2:2">
      <c r="B1258" s="14"/>
    </row>
    <row r="1259" spans="2:2">
      <c r="B1259" s="14"/>
    </row>
    <row r="1260" spans="2:2">
      <c r="B1260" s="14"/>
    </row>
    <row r="1261" spans="2:2">
      <c r="B1261" s="14"/>
    </row>
    <row r="1262" spans="2:2">
      <c r="B1262" s="14"/>
    </row>
    <row r="1263" spans="2:2">
      <c r="B1263" s="14"/>
    </row>
    <row r="1264" spans="2:2">
      <c r="B1264" s="14"/>
    </row>
    <row r="1265" spans="2:2">
      <c r="B1265" s="14"/>
    </row>
    <row r="1266" spans="2:2">
      <c r="B1266" s="14"/>
    </row>
    <row r="1267" spans="2:2">
      <c r="B1267" s="14"/>
    </row>
    <row r="1268" spans="2:2">
      <c r="B1268" s="14"/>
    </row>
    <row r="1269" spans="2:2">
      <c r="B1269" s="14"/>
    </row>
    <row r="1270" spans="2:2">
      <c r="B1270" s="14"/>
    </row>
    <row r="1271" spans="2:2">
      <c r="B1271" s="14"/>
    </row>
    <row r="1272" spans="2:2">
      <c r="B1272" s="14"/>
    </row>
    <row r="1273" spans="2:2">
      <c r="B1273" s="14"/>
    </row>
    <row r="1274" spans="2:2">
      <c r="B1274" s="14"/>
    </row>
    <row r="1275" spans="2:2">
      <c r="B1275" s="14"/>
    </row>
    <row r="1276" spans="2:2">
      <c r="B1276" s="14"/>
    </row>
    <row r="1277" spans="2:2">
      <c r="B1277" s="14"/>
    </row>
    <row r="1278" spans="2:2">
      <c r="B1278" s="14"/>
    </row>
    <row r="1279" spans="2:2">
      <c r="B1279" s="14"/>
    </row>
    <row r="1280" spans="2:2">
      <c r="B1280" s="14"/>
    </row>
    <row r="1281" spans="2:2">
      <c r="B1281" s="14"/>
    </row>
    <row r="1282" spans="2:2">
      <c r="B1282" s="14"/>
    </row>
    <row r="1283" spans="2:2">
      <c r="B1283" s="14"/>
    </row>
    <row r="1284" spans="2:2">
      <c r="B1284" s="14"/>
    </row>
    <row r="1285" spans="2:2">
      <c r="B1285" s="14"/>
    </row>
    <row r="1286" spans="2:2">
      <c r="B1286" s="14"/>
    </row>
    <row r="1287" spans="2:2">
      <c r="B1287" s="14"/>
    </row>
    <row r="1288" spans="2:2">
      <c r="B1288" s="14"/>
    </row>
    <row r="1289" spans="2:2">
      <c r="B1289" s="14"/>
    </row>
    <row r="1290" spans="2:2">
      <c r="B1290" s="14"/>
    </row>
    <row r="1291" spans="2:2">
      <c r="B1291" s="14"/>
    </row>
    <row r="1292" spans="2:2">
      <c r="B1292" s="14"/>
    </row>
    <row r="1293" spans="2:2">
      <c r="B1293" s="14"/>
    </row>
    <row r="1294" spans="2:2">
      <c r="B1294" s="14"/>
    </row>
    <row r="1295" spans="2:2">
      <c r="B1295" s="14"/>
    </row>
    <row r="1296" spans="2:2">
      <c r="B1296" s="14"/>
    </row>
    <row r="1297" spans="2:2">
      <c r="B1297" s="14"/>
    </row>
    <row r="1298" spans="2:2">
      <c r="B1298" s="14"/>
    </row>
    <row r="1299" spans="2:2">
      <c r="B1299" s="14"/>
    </row>
    <row r="1300" spans="2:2">
      <c r="B1300" s="14"/>
    </row>
    <row r="1301" spans="2:2">
      <c r="B1301" s="14"/>
    </row>
    <row r="1302" spans="2:2">
      <c r="B1302" s="14"/>
    </row>
    <row r="1303" spans="2:2">
      <c r="B1303" s="14"/>
    </row>
    <row r="1304" spans="2:2">
      <c r="B1304" s="14"/>
    </row>
    <row r="1305" spans="2:2">
      <c r="B1305" s="14"/>
    </row>
    <row r="1306" spans="2:2">
      <c r="B1306" s="14"/>
    </row>
    <row r="1307" spans="2:2">
      <c r="B1307" s="14"/>
    </row>
    <row r="1308" spans="2:2">
      <c r="B1308" s="14"/>
    </row>
    <row r="1309" spans="2:2">
      <c r="B1309" s="14"/>
    </row>
    <row r="1310" spans="2:2">
      <c r="B1310" s="14"/>
    </row>
    <row r="1311" spans="2:2">
      <c r="B1311" s="14"/>
    </row>
    <row r="1312" spans="2:2">
      <c r="B1312" s="14"/>
    </row>
    <row r="1313" spans="2:2">
      <c r="B1313" s="14"/>
    </row>
    <row r="1314" spans="2:2">
      <c r="B1314" s="14"/>
    </row>
    <row r="1315" spans="2:2">
      <c r="B1315" s="14"/>
    </row>
    <row r="1316" spans="2:2">
      <c r="B1316" s="14"/>
    </row>
    <row r="1317" spans="2:2">
      <c r="B1317" s="14"/>
    </row>
    <row r="1318" spans="2:2">
      <c r="B1318" s="14"/>
    </row>
    <row r="1319" spans="2:2">
      <c r="B1319" s="14"/>
    </row>
    <row r="1320" spans="2:2">
      <c r="B1320" s="14"/>
    </row>
    <row r="1321" spans="2:2">
      <c r="B1321" s="14"/>
    </row>
    <row r="1322" spans="2:2">
      <c r="B1322" s="14"/>
    </row>
    <row r="1323" spans="2:2">
      <c r="B1323" s="14"/>
    </row>
    <row r="1324" spans="2:2">
      <c r="B1324" s="14"/>
    </row>
    <row r="1325" spans="2:2">
      <c r="B1325" s="14"/>
    </row>
    <row r="1326" spans="2:2">
      <c r="B1326" s="14"/>
    </row>
    <row r="1327" spans="2:2">
      <c r="B1327" s="14"/>
    </row>
    <row r="1328" spans="2:2">
      <c r="B1328" s="14"/>
    </row>
    <row r="1329" spans="2:2">
      <c r="B1329" s="14"/>
    </row>
    <row r="1330" spans="2:2">
      <c r="B1330" s="14"/>
    </row>
    <row r="1331" spans="2:2">
      <c r="B1331" s="14"/>
    </row>
    <row r="1332" spans="2:2">
      <c r="B1332" s="14"/>
    </row>
    <row r="1333" spans="2:2">
      <c r="B1333" s="14"/>
    </row>
    <row r="1334" spans="2:2">
      <c r="B1334" s="14"/>
    </row>
    <row r="1335" spans="2:2">
      <c r="B1335" s="14"/>
    </row>
    <row r="1336" spans="2:2">
      <c r="B1336" s="14"/>
    </row>
    <row r="1337" spans="2:2">
      <c r="B1337" s="14"/>
    </row>
    <row r="1338" spans="2:2">
      <c r="B1338" s="14"/>
    </row>
    <row r="1339" spans="2:2">
      <c r="B1339" s="14"/>
    </row>
    <row r="1340" spans="2:2">
      <c r="B1340" s="14"/>
    </row>
    <row r="1341" spans="2:2">
      <c r="B1341" s="14"/>
    </row>
    <row r="1342" spans="2:2">
      <c r="B1342" s="14"/>
    </row>
    <row r="1343" spans="2:2">
      <c r="B1343" s="14"/>
    </row>
    <row r="1344" spans="2:2">
      <c r="B1344" s="14"/>
    </row>
    <row r="1345" spans="2:2">
      <c r="B1345" s="14"/>
    </row>
    <row r="1346" spans="2:2">
      <c r="B1346" s="14"/>
    </row>
    <row r="1347" spans="2:2">
      <c r="B1347" s="14"/>
    </row>
    <row r="1348" spans="2:2">
      <c r="B1348" s="14"/>
    </row>
    <row r="1349" spans="2:2">
      <c r="B1349" s="14"/>
    </row>
    <row r="1350" spans="2:2">
      <c r="B1350" s="14"/>
    </row>
    <row r="1351" spans="2:2">
      <c r="B1351" s="14"/>
    </row>
    <row r="1352" spans="2:2">
      <c r="B1352" s="14"/>
    </row>
    <row r="1353" spans="2:2">
      <c r="B1353" s="14"/>
    </row>
    <row r="1354" spans="2:2">
      <c r="B1354" s="14"/>
    </row>
    <row r="1355" spans="2:2">
      <c r="B1355" s="14"/>
    </row>
    <row r="1356" spans="2:2">
      <c r="B1356" s="14"/>
    </row>
    <row r="1357" spans="2:2">
      <c r="B1357" s="14"/>
    </row>
    <row r="1358" spans="2:2">
      <c r="B1358" s="14"/>
    </row>
    <row r="1359" spans="2:2">
      <c r="B1359" s="14"/>
    </row>
    <row r="1360" spans="2:2">
      <c r="B1360" s="14"/>
    </row>
    <row r="1361" spans="2:2">
      <c r="B1361" s="14"/>
    </row>
    <row r="1362" spans="2:2">
      <c r="B1362" s="14"/>
    </row>
    <row r="1363" spans="2:2">
      <c r="B1363" s="14"/>
    </row>
    <row r="1364" spans="2:2">
      <c r="B1364" s="14"/>
    </row>
    <row r="1365" spans="2:2">
      <c r="B1365" s="14"/>
    </row>
    <row r="1366" spans="2:2">
      <c r="B1366" s="14"/>
    </row>
    <row r="1367" spans="2:2">
      <c r="B1367" s="14"/>
    </row>
    <row r="1368" spans="2:2">
      <c r="B1368" s="14"/>
    </row>
    <row r="1369" spans="2:2">
      <c r="B1369" s="14"/>
    </row>
    <row r="1370" spans="2:2">
      <c r="B1370" s="14"/>
    </row>
    <row r="1371" spans="2:2">
      <c r="B1371" s="14"/>
    </row>
    <row r="1372" spans="2:2">
      <c r="B1372" s="14"/>
    </row>
    <row r="1373" spans="2:2">
      <c r="B1373" s="14"/>
    </row>
    <row r="1374" spans="2:2">
      <c r="B1374" s="14"/>
    </row>
    <row r="1375" spans="2:2">
      <c r="B1375" s="14"/>
    </row>
    <row r="1376" spans="2:2">
      <c r="B1376" s="14"/>
    </row>
    <row r="1377" spans="2:2">
      <c r="B1377" s="14"/>
    </row>
    <row r="1378" spans="2:2">
      <c r="B1378" s="14"/>
    </row>
    <row r="1379" spans="2:2">
      <c r="B1379" s="14"/>
    </row>
    <row r="1380" spans="2:2">
      <c r="B1380" s="14"/>
    </row>
    <row r="1381" spans="2:2">
      <c r="B1381" s="14"/>
    </row>
    <row r="1382" spans="2:2">
      <c r="B1382" s="14"/>
    </row>
    <row r="1383" spans="2:2">
      <c r="B1383" s="14"/>
    </row>
    <row r="1384" spans="2:2">
      <c r="B1384" s="14"/>
    </row>
    <row r="1385" spans="2:2">
      <c r="B1385" s="14"/>
    </row>
    <row r="1386" spans="2:2">
      <c r="B1386" s="14"/>
    </row>
    <row r="1387" spans="2:2">
      <c r="B1387" s="14"/>
    </row>
    <row r="1388" spans="2:2">
      <c r="B1388" s="14"/>
    </row>
    <row r="1389" spans="2:2">
      <c r="B1389" s="14"/>
    </row>
    <row r="1390" spans="2:2">
      <c r="B1390" s="14"/>
    </row>
    <row r="1391" spans="2:2">
      <c r="B1391" s="14"/>
    </row>
    <row r="1392" spans="2:2">
      <c r="B1392" s="14"/>
    </row>
    <row r="1393" spans="2:2">
      <c r="B1393" s="14"/>
    </row>
    <row r="1394" spans="2:2">
      <c r="B1394" s="14"/>
    </row>
    <row r="1395" spans="2:2">
      <c r="B1395" s="14"/>
    </row>
    <row r="1396" spans="2:2">
      <c r="B1396" s="14"/>
    </row>
    <row r="1397" spans="2:2">
      <c r="B1397" s="14"/>
    </row>
    <row r="1398" spans="2:2">
      <c r="B1398" s="14"/>
    </row>
    <row r="1399" spans="2:2">
      <c r="B1399" s="14"/>
    </row>
    <row r="1400" spans="2:2">
      <c r="B1400" s="14"/>
    </row>
    <row r="1401" spans="2:2">
      <c r="B1401" s="14"/>
    </row>
    <row r="1402" spans="2:2">
      <c r="B1402" s="14"/>
    </row>
    <row r="1403" spans="2:2">
      <c r="B1403" s="14"/>
    </row>
    <row r="1404" spans="2:2">
      <c r="B1404" s="14"/>
    </row>
    <row r="1405" spans="2:2">
      <c r="B1405" s="14"/>
    </row>
    <row r="1406" spans="2:2">
      <c r="B1406" s="14"/>
    </row>
    <row r="1407" spans="2:2">
      <c r="B1407" s="14"/>
    </row>
    <row r="1408" spans="2:2">
      <c r="B1408" s="14"/>
    </row>
    <row r="1409" spans="2:2">
      <c r="B1409" s="14"/>
    </row>
    <row r="1410" spans="2:2">
      <c r="B1410" s="14"/>
    </row>
    <row r="1411" spans="2:2">
      <c r="B1411" s="14"/>
    </row>
    <row r="1412" spans="2:2">
      <c r="B1412" s="14"/>
    </row>
    <row r="1413" spans="2:2">
      <c r="B1413" s="14"/>
    </row>
    <row r="1414" spans="2:2">
      <c r="B1414" s="14"/>
    </row>
    <row r="1415" spans="2:2">
      <c r="B1415" s="14"/>
    </row>
    <row r="1416" spans="2:2">
      <c r="B1416" s="14"/>
    </row>
    <row r="1417" spans="2:2">
      <c r="B1417" s="14"/>
    </row>
    <row r="1418" spans="2:2">
      <c r="B1418" s="14"/>
    </row>
    <row r="1419" spans="2:2">
      <c r="B1419" s="14"/>
    </row>
    <row r="1420" spans="2:2">
      <c r="B1420" s="14"/>
    </row>
    <row r="1421" spans="2:2">
      <c r="B1421" s="14"/>
    </row>
    <row r="1422" spans="2:2">
      <c r="B1422" s="14"/>
    </row>
    <row r="1423" spans="2:2">
      <c r="B1423" s="14"/>
    </row>
    <row r="1424" spans="2:2">
      <c r="B1424" s="14"/>
    </row>
    <row r="1425" spans="2:2">
      <c r="B1425" s="14"/>
    </row>
    <row r="1426" spans="2:2">
      <c r="B1426" s="14"/>
    </row>
    <row r="1427" spans="2:2">
      <c r="B1427" s="14"/>
    </row>
    <row r="1428" spans="2:2">
      <c r="B1428" s="14"/>
    </row>
    <row r="1429" spans="2:2">
      <c r="B1429" s="14"/>
    </row>
    <row r="1430" spans="2:2">
      <c r="B1430" s="14"/>
    </row>
    <row r="1431" spans="2:2">
      <c r="B1431" s="14"/>
    </row>
    <row r="1432" spans="2:2">
      <c r="B1432" s="14"/>
    </row>
    <row r="1433" spans="2:2">
      <c r="B1433" s="14"/>
    </row>
    <row r="1434" spans="2:2">
      <c r="B1434" s="14"/>
    </row>
    <row r="1435" spans="2:2">
      <c r="B1435" s="14"/>
    </row>
    <row r="1436" spans="2:2">
      <c r="B1436" s="14"/>
    </row>
    <row r="1437" spans="2:2">
      <c r="B1437" s="14"/>
    </row>
    <row r="1438" spans="2:2">
      <c r="B1438" s="14"/>
    </row>
    <row r="1439" spans="2:2">
      <c r="B1439" s="14"/>
    </row>
    <row r="1440" spans="2:2">
      <c r="B1440" s="14"/>
    </row>
    <row r="1441" spans="2:2">
      <c r="B1441" s="14"/>
    </row>
    <row r="1442" spans="2:2">
      <c r="B1442" s="14"/>
    </row>
    <row r="1443" spans="2:2">
      <c r="B1443" s="14"/>
    </row>
    <row r="1444" spans="2:2">
      <c r="B1444" s="14"/>
    </row>
    <row r="1445" spans="2:2">
      <c r="B1445" s="14"/>
    </row>
    <row r="1446" spans="2:2">
      <c r="B1446" s="14"/>
    </row>
    <row r="1447" spans="2:2">
      <c r="B1447" s="14"/>
    </row>
    <row r="1448" spans="2:2">
      <c r="B1448" s="14"/>
    </row>
    <row r="1449" spans="2:2">
      <c r="B1449" s="14"/>
    </row>
    <row r="1450" spans="2:2">
      <c r="B1450" s="14"/>
    </row>
    <row r="1451" spans="2:2">
      <c r="B1451" s="14"/>
    </row>
    <row r="1452" spans="2:2">
      <c r="B1452" s="14"/>
    </row>
    <row r="1453" spans="2:2">
      <c r="B1453" s="14"/>
    </row>
    <row r="1454" spans="2:2">
      <c r="B1454" s="14"/>
    </row>
    <row r="1455" spans="2:2">
      <c r="B1455" s="14"/>
    </row>
    <row r="1456" spans="2:2">
      <c r="B1456" s="14"/>
    </row>
    <row r="1457" spans="2:2">
      <c r="B1457" s="14"/>
    </row>
    <row r="1458" spans="2:2">
      <c r="B1458" s="14"/>
    </row>
    <row r="1459" spans="2:2">
      <c r="B1459" s="14"/>
    </row>
    <row r="1460" spans="2:2">
      <c r="B1460" s="14"/>
    </row>
    <row r="1461" spans="2:2">
      <c r="B1461" s="14"/>
    </row>
    <row r="1462" spans="2:2">
      <c r="B1462" s="14"/>
    </row>
    <row r="1463" spans="2:2">
      <c r="B1463" s="14"/>
    </row>
    <row r="1464" spans="2:2">
      <c r="B1464" s="14"/>
    </row>
    <row r="1465" spans="2:2">
      <c r="B1465" s="14"/>
    </row>
    <row r="1466" spans="2:2">
      <c r="B1466" s="14"/>
    </row>
    <row r="1467" spans="2:2">
      <c r="B1467" s="14"/>
    </row>
    <row r="1468" spans="2:2">
      <c r="B1468" s="14"/>
    </row>
    <row r="1469" spans="2:2">
      <c r="B1469" s="14"/>
    </row>
    <row r="1470" spans="2:2">
      <c r="B1470" s="14"/>
    </row>
    <row r="1471" spans="2:2">
      <c r="B1471" s="14"/>
    </row>
    <row r="1472" spans="2:2">
      <c r="B1472" s="14"/>
    </row>
    <row r="1473" spans="2:2">
      <c r="B1473" s="14"/>
    </row>
    <row r="1474" spans="2:2">
      <c r="B1474" s="14"/>
    </row>
    <row r="1475" spans="2:2">
      <c r="B1475" s="14"/>
    </row>
    <row r="1476" spans="2:2">
      <c r="B1476" s="14"/>
    </row>
    <row r="1477" spans="2:2">
      <c r="B1477" s="14"/>
    </row>
    <row r="1478" spans="2:2">
      <c r="B1478" s="14"/>
    </row>
    <row r="1479" spans="2:2">
      <c r="B1479" s="14"/>
    </row>
    <row r="1480" spans="2:2">
      <c r="B1480" s="14"/>
    </row>
    <row r="1481" spans="2:2">
      <c r="B1481" s="14"/>
    </row>
    <row r="1482" spans="2:2">
      <c r="B1482" s="14"/>
    </row>
    <row r="1483" spans="2:2">
      <c r="B1483" s="14"/>
    </row>
    <row r="1484" spans="2:2">
      <c r="B1484" s="14"/>
    </row>
    <row r="1485" spans="2:2">
      <c r="B1485" s="14"/>
    </row>
    <row r="1486" spans="2:2">
      <c r="B1486" s="14"/>
    </row>
    <row r="1487" spans="2:2">
      <c r="B1487" s="14"/>
    </row>
    <row r="1488" spans="2:2">
      <c r="B1488" s="14"/>
    </row>
    <row r="1489" spans="2:2">
      <c r="B1489" s="14"/>
    </row>
    <row r="1490" spans="2:2">
      <c r="B1490" s="14"/>
    </row>
    <row r="1491" spans="2:2">
      <c r="B1491" s="14"/>
    </row>
    <row r="1492" spans="2:2">
      <c r="B1492" s="14"/>
    </row>
    <row r="1493" spans="2:2">
      <c r="B1493" s="14"/>
    </row>
    <row r="1494" spans="2:2">
      <c r="B1494" s="14"/>
    </row>
    <row r="1495" spans="2:2">
      <c r="B1495" s="14"/>
    </row>
    <row r="1496" spans="2:2">
      <c r="B1496" s="14"/>
    </row>
    <row r="1497" spans="2:2">
      <c r="B1497" s="14"/>
    </row>
    <row r="1498" spans="2:2">
      <c r="B1498" s="14"/>
    </row>
    <row r="1499" spans="2:2">
      <c r="B1499" s="14"/>
    </row>
    <row r="1500" spans="2:2">
      <c r="B1500" s="14"/>
    </row>
    <row r="1501" spans="2:2">
      <c r="B1501" s="14"/>
    </row>
    <row r="1502" spans="2:2">
      <c r="B1502" s="14"/>
    </row>
    <row r="1503" spans="2:2">
      <c r="B1503" s="14"/>
    </row>
    <row r="1504" spans="2:2">
      <c r="B1504" s="14"/>
    </row>
    <row r="1505" spans="2:2">
      <c r="B1505" s="14"/>
    </row>
    <row r="1506" spans="2:2">
      <c r="B1506" s="14"/>
    </row>
    <row r="1507" spans="2:2">
      <c r="B1507" s="14"/>
    </row>
    <row r="1508" spans="2:2">
      <c r="B1508" s="14"/>
    </row>
    <row r="1509" spans="2:2">
      <c r="B1509" s="14"/>
    </row>
    <row r="1510" spans="2:2">
      <c r="B1510" s="14"/>
    </row>
    <row r="1511" spans="2:2">
      <c r="B1511" s="14"/>
    </row>
    <row r="1512" spans="2:2">
      <c r="B1512" s="14"/>
    </row>
    <row r="1513" spans="2:2">
      <c r="B1513" s="14"/>
    </row>
    <row r="1514" spans="2:2">
      <c r="B1514" s="14"/>
    </row>
    <row r="1515" spans="2:2">
      <c r="B1515" s="14"/>
    </row>
    <row r="1516" spans="2:2">
      <c r="B1516" s="14"/>
    </row>
    <row r="1517" spans="2:2">
      <c r="B1517" s="14"/>
    </row>
    <row r="1518" spans="2:2">
      <c r="B1518" s="14"/>
    </row>
    <row r="1519" spans="2:2">
      <c r="B1519" s="14"/>
    </row>
    <row r="1520" spans="2:2">
      <c r="B1520" s="14"/>
    </row>
    <row r="1521" spans="2:2">
      <c r="B1521" s="14"/>
    </row>
    <row r="1522" spans="2:2">
      <c r="B1522" s="14"/>
    </row>
    <row r="1523" spans="2:2">
      <c r="B1523" s="14"/>
    </row>
    <row r="1524" spans="2:2">
      <c r="B1524" s="14"/>
    </row>
    <row r="1525" spans="2:2">
      <c r="B1525" s="14"/>
    </row>
    <row r="1526" spans="2:2">
      <c r="B1526" s="14"/>
    </row>
    <row r="1527" spans="2:2">
      <c r="B1527" s="14"/>
    </row>
    <row r="1528" spans="2:2">
      <c r="B1528" s="14"/>
    </row>
    <row r="1529" spans="2:2">
      <c r="B1529" s="14"/>
    </row>
    <row r="1530" spans="2:2">
      <c r="B1530" s="14"/>
    </row>
    <row r="1531" spans="2:2">
      <c r="B1531" s="14"/>
    </row>
    <row r="1532" spans="2:2">
      <c r="B1532" s="14"/>
    </row>
    <row r="1533" spans="2:2">
      <c r="B1533" s="14"/>
    </row>
    <row r="1534" spans="2:2">
      <c r="B1534" s="14"/>
    </row>
    <row r="1535" spans="2:2">
      <c r="B1535" s="14"/>
    </row>
    <row r="1536" spans="2:2">
      <c r="B1536" s="14"/>
    </row>
    <row r="1537" spans="2:2">
      <c r="B1537" s="14"/>
    </row>
    <row r="1538" spans="2:2">
      <c r="B1538" s="14"/>
    </row>
    <row r="1539" spans="2:2">
      <c r="B1539" s="14"/>
    </row>
    <row r="1540" spans="2:2">
      <c r="B1540" s="14"/>
    </row>
    <row r="1541" spans="2:2">
      <c r="B1541" s="14"/>
    </row>
    <row r="1542" spans="2:2">
      <c r="B1542" s="14"/>
    </row>
    <row r="1543" spans="2:2">
      <c r="B1543" s="14"/>
    </row>
    <row r="1544" spans="2:2">
      <c r="B1544" s="14"/>
    </row>
    <row r="1545" spans="2:2">
      <c r="B1545" s="14"/>
    </row>
    <row r="1546" spans="2:2">
      <c r="B1546" s="14"/>
    </row>
    <row r="1547" spans="2:2">
      <c r="B1547" s="14"/>
    </row>
    <row r="1548" spans="2:2">
      <c r="B1548" s="14"/>
    </row>
    <row r="1549" spans="2:2">
      <c r="B1549" s="14"/>
    </row>
    <row r="1550" spans="2:2">
      <c r="B1550" s="14"/>
    </row>
    <row r="1551" spans="2:2">
      <c r="B1551" s="14"/>
    </row>
    <row r="1552" spans="2:2">
      <c r="B1552" s="14"/>
    </row>
    <row r="1553" spans="2:2">
      <c r="B1553" s="14"/>
    </row>
    <row r="1554" spans="2:2">
      <c r="B1554" s="14"/>
    </row>
    <row r="1555" spans="2:2">
      <c r="B1555" s="14"/>
    </row>
    <row r="1556" spans="2:2">
      <c r="B1556" s="14"/>
    </row>
    <row r="1557" spans="2:2">
      <c r="B1557" s="14"/>
    </row>
    <row r="1558" spans="2:2">
      <c r="B1558" s="14"/>
    </row>
    <row r="1559" spans="2:2">
      <c r="B1559" s="14"/>
    </row>
    <row r="1560" spans="2:2">
      <c r="B1560" s="14"/>
    </row>
    <row r="1561" spans="2:2">
      <c r="B1561" s="14"/>
    </row>
    <row r="1562" spans="2:2">
      <c r="B1562" s="14"/>
    </row>
    <row r="1563" spans="2:2">
      <c r="B1563" s="14"/>
    </row>
    <row r="1564" spans="2:2">
      <c r="B1564" s="14"/>
    </row>
    <row r="1565" spans="2:2">
      <c r="B1565" s="14"/>
    </row>
    <row r="1566" spans="2:2">
      <c r="B1566" s="14"/>
    </row>
    <row r="1567" spans="2:2">
      <c r="B1567" s="14"/>
    </row>
    <row r="1568" spans="2:2">
      <c r="B1568" s="14"/>
    </row>
    <row r="1569" spans="2:2">
      <c r="B1569" s="14"/>
    </row>
    <row r="1570" spans="2:2">
      <c r="B1570" s="14"/>
    </row>
    <row r="1571" spans="2:2">
      <c r="B1571" s="14"/>
    </row>
    <row r="1572" spans="2:2">
      <c r="B1572" s="14"/>
    </row>
    <row r="1573" spans="2:2">
      <c r="B1573" s="14"/>
    </row>
    <row r="1574" spans="2:2">
      <c r="B1574" s="14"/>
    </row>
    <row r="1575" spans="2:2">
      <c r="B1575" s="14"/>
    </row>
    <row r="1576" spans="2:2">
      <c r="B1576" s="14"/>
    </row>
    <row r="1577" spans="2:2">
      <c r="B1577" s="14"/>
    </row>
    <row r="1578" spans="2:2">
      <c r="B1578" s="14"/>
    </row>
    <row r="1579" spans="2:2">
      <c r="B1579" s="14"/>
    </row>
    <row r="1580" spans="2:2">
      <c r="B1580" s="14"/>
    </row>
    <row r="1581" spans="2:2">
      <c r="B1581" s="14"/>
    </row>
    <row r="1582" spans="2:2">
      <c r="B1582" s="14"/>
    </row>
    <row r="1583" spans="2:2">
      <c r="B1583" s="14"/>
    </row>
    <row r="1584" spans="2:2">
      <c r="B1584" s="14"/>
    </row>
    <row r="1585" spans="2:2">
      <c r="B1585" s="14"/>
    </row>
    <row r="1586" spans="2:2">
      <c r="B1586" s="14"/>
    </row>
    <row r="1587" spans="2:2">
      <c r="B1587" s="14"/>
    </row>
    <row r="1588" spans="2:2">
      <c r="B1588" s="14"/>
    </row>
    <row r="1589" spans="2:2">
      <c r="B1589" s="14"/>
    </row>
    <row r="1590" spans="2:2">
      <c r="B1590" s="14"/>
    </row>
    <row r="1591" spans="2:2">
      <c r="B1591" s="14"/>
    </row>
    <row r="1592" spans="2:2">
      <c r="B1592" s="14"/>
    </row>
    <row r="1593" spans="2:2">
      <c r="B1593" s="14"/>
    </row>
    <row r="1594" spans="2:2">
      <c r="B1594" s="14"/>
    </row>
    <row r="1595" spans="2:2">
      <c r="B1595" s="14"/>
    </row>
    <row r="1596" spans="2:2">
      <c r="B1596" s="14"/>
    </row>
    <row r="1597" spans="2:2">
      <c r="B1597" s="14"/>
    </row>
    <row r="1598" spans="2:2">
      <c r="B1598" s="14"/>
    </row>
    <row r="1599" spans="2:2">
      <c r="B1599" s="14"/>
    </row>
    <row r="1600" spans="2:2">
      <c r="B1600" s="14"/>
    </row>
    <row r="1601" spans="2:2">
      <c r="B1601" s="14"/>
    </row>
    <row r="1602" spans="2:2">
      <c r="B1602" s="14"/>
    </row>
    <row r="1603" spans="2:2">
      <c r="B1603" s="14"/>
    </row>
    <row r="1604" spans="2:2">
      <c r="B1604" s="14"/>
    </row>
    <row r="1605" spans="2:2">
      <c r="B1605" s="14"/>
    </row>
    <row r="1606" spans="2:2">
      <c r="B1606" s="14"/>
    </row>
    <row r="1607" spans="2:2">
      <c r="B1607" s="14"/>
    </row>
    <row r="1608" spans="2:2">
      <c r="B1608" s="14"/>
    </row>
    <row r="1609" spans="2:2">
      <c r="B1609" s="14"/>
    </row>
    <row r="1610" spans="2:2">
      <c r="B1610" s="14"/>
    </row>
    <row r="1611" spans="2:2">
      <c r="B1611" s="14"/>
    </row>
    <row r="1612" spans="2:2">
      <c r="B1612" s="14"/>
    </row>
    <row r="1613" spans="2:2">
      <c r="B1613" s="14"/>
    </row>
    <row r="1614" spans="2:2">
      <c r="B1614" s="14"/>
    </row>
    <row r="1615" spans="2:2">
      <c r="B1615" s="14"/>
    </row>
    <row r="1616" spans="2:2">
      <c r="B1616" s="14"/>
    </row>
    <row r="1617" spans="2:2">
      <c r="B1617" s="14"/>
    </row>
    <row r="1618" spans="2:2">
      <c r="B1618" s="14"/>
    </row>
    <row r="1619" spans="2:2">
      <c r="B1619" s="14"/>
    </row>
    <row r="1620" spans="2:2">
      <c r="B1620" s="14"/>
    </row>
    <row r="1621" spans="2:2">
      <c r="B1621" s="14"/>
    </row>
    <row r="1622" spans="2:2">
      <c r="B1622" s="14"/>
    </row>
    <row r="1623" spans="2:2">
      <c r="B1623" s="14"/>
    </row>
    <row r="1624" spans="2:2">
      <c r="B1624" s="14"/>
    </row>
    <row r="1625" spans="2:2">
      <c r="B1625" s="14"/>
    </row>
    <row r="1626" spans="2:2">
      <c r="B1626" s="14"/>
    </row>
    <row r="1627" spans="2:2">
      <c r="B1627" s="14"/>
    </row>
    <row r="1628" spans="2:2">
      <c r="B1628" s="14"/>
    </row>
    <row r="1629" spans="2:2">
      <c r="B1629" s="14"/>
    </row>
    <row r="1630" spans="2:2">
      <c r="B1630" s="14"/>
    </row>
    <row r="1631" spans="2:2">
      <c r="B1631" s="14"/>
    </row>
    <row r="1632" spans="2:2">
      <c r="B1632" s="14"/>
    </row>
    <row r="1633" spans="2:2">
      <c r="B1633" s="14"/>
    </row>
    <row r="1634" spans="2:2">
      <c r="B1634" s="14"/>
    </row>
    <row r="1635" spans="2:2">
      <c r="B1635" s="14"/>
    </row>
    <row r="1636" spans="2:2">
      <c r="B1636" s="14"/>
    </row>
    <row r="1637" spans="2:2">
      <c r="B1637" s="14"/>
    </row>
    <row r="1638" spans="2:2">
      <c r="B1638" s="14"/>
    </row>
    <row r="1639" spans="2:2">
      <c r="B1639" s="14"/>
    </row>
    <row r="1640" spans="2:2">
      <c r="B1640" s="14"/>
    </row>
    <row r="1641" spans="2:2">
      <c r="B1641" s="14"/>
    </row>
    <row r="1642" spans="2:2">
      <c r="B1642" s="14"/>
    </row>
    <row r="1643" spans="2:2">
      <c r="B1643" s="14"/>
    </row>
    <row r="1644" spans="2:2">
      <c r="B1644" s="14"/>
    </row>
    <row r="1645" spans="2:2">
      <c r="B1645" s="14"/>
    </row>
    <row r="1646" spans="2:2">
      <c r="B1646" s="14"/>
    </row>
    <row r="1647" spans="2:2">
      <c r="B1647" s="14"/>
    </row>
    <row r="1648" spans="2:2">
      <c r="B1648" s="14"/>
    </row>
    <row r="1649" spans="2:2">
      <c r="B1649" s="14"/>
    </row>
    <row r="1650" spans="2:2">
      <c r="B1650" s="14"/>
    </row>
    <row r="1651" spans="2:2">
      <c r="B1651" s="14"/>
    </row>
    <row r="1652" spans="2:2">
      <c r="B1652" s="14"/>
    </row>
    <row r="1653" spans="2:2">
      <c r="B1653" s="14"/>
    </row>
    <row r="1654" spans="2:2">
      <c r="B1654" s="14"/>
    </row>
    <row r="1655" spans="2:2">
      <c r="B1655" s="14"/>
    </row>
    <row r="1656" spans="2:2">
      <c r="B1656" s="14"/>
    </row>
    <row r="1657" spans="2:2">
      <c r="B1657" s="14"/>
    </row>
    <row r="1658" spans="2:2">
      <c r="B1658" s="14"/>
    </row>
    <row r="1659" spans="2:2">
      <c r="B1659" s="14"/>
    </row>
    <row r="1660" spans="2:2">
      <c r="B1660" s="14"/>
    </row>
    <row r="1661" spans="2:2">
      <c r="B1661" s="14"/>
    </row>
    <row r="1662" spans="2:2">
      <c r="B1662" s="14"/>
    </row>
    <row r="1663" spans="2:2">
      <c r="B1663" s="14"/>
    </row>
    <row r="1664" spans="2:2">
      <c r="B1664" s="14"/>
    </row>
    <row r="1665" spans="2:2">
      <c r="B1665" s="14"/>
    </row>
    <row r="1666" spans="2:2">
      <c r="B1666" s="14"/>
    </row>
    <row r="1667" spans="2:2">
      <c r="B1667" s="14"/>
    </row>
    <row r="1668" spans="2:2">
      <c r="B1668" s="14"/>
    </row>
    <row r="1669" spans="2:2">
      <c r="B1669" s="14"/>
    </row>
    <row r="1670" spans="2:2">
      <c r="B1670" s="14"/>
    </row>
    <row r="1671" spans="2:2">
      <c r="B1671" s="14"/>
    </row>
    <row r="1672" spans="2:2">
      <c r="B1672" s="14"/>
    </row>
    <row r="1673" spans="2:2">
      <c r="B1673" s="14"/>
    </row>
    <row r="1674" spans="2:2">
      <c r="B1674" s="14"/>
    </row>
    <row r="1675" spans="2:2">
      <c r="B1675" s="14"/>
    </row>
    <row r="1676" spans="2:2">
      <c r="B1676" s="14"/>
    </row>
    <row r="1677" spans="2:2">
      <c r="B1677" s="14"/>
    </row>
    <row r="1678" spans="2:2">
      <c r="B1678" s="14"/>
    </row>
    <row r="1679" spans="2:2">
      <c r="B1679" s="14"/>
    </row>
    <row r="1680" spans="2:2">
      <c r="B1680" s="14"/>
    </row>
    <row r="1681" spans="2:2">
      <c r="B1681" s="14"/>
    </row>
    <row r="1682" spans="2:2">
      <c r="B1682" s="14"/>
    </row>
    <row r="1683" spans="2:2">
      <c r="B1683" s="14"/>
    </row>
    <row r="1684" spans="2:2">
      <c r="B1684" s="14"/>
    </row>
    <row r="1685" spans="2:2">
      <c r="B1685" s="14"/>
    </row>
    <row r="1686" spans="2:2">
      <c r="B1686" s="14"/>
    </row>
    <row r="1687" spans="2:2">
      <c r="B1687" s="14"/>
    </row>
    <row r="1688" spans="2:2">
      <c r="B1688" s="14"/>
    </row>
    <row r="1689" spans="2:2">
      <c r="B1689" s="14"/>
    </row>
    <row r="1690" spans="2:2">
      <c r="B1690" s="14"/>
    </row>
    <row r="1691" spans="2:2">
      <c r="B1691" s="14"/>
    </row>
    <row r="1692" spans="2:2">
      <c r="B1692" s="14"/>
    </row>
    <row r="1693" spans="2:2">
      <c r="B1693" s="14"/>
    </row>
    <row r="1694" spans="2:2">
      <c r="B1694" s="14"/>
    </row>
    <row r="1695" spans="2:2">
      <c r="B1695" s="14"/>
    </row>
    <row r="1696" spans="2:2">
      <c r="B1696" s="14"/>
    </row>
    <row r="1697" spans="2:2">
      <c r="B1697" s="14"/>
    </row>
    <row r="1698" spans="2:2">
      <c r="B1698" s="14"/>
    </row>
    <row r="1699" spans="2:2">
      <c r="B1699" s="14"/>
    </row>
    <row r="1700" spans="2:2">
      <c r="B1700" s="14"/>
    </row>
    <row r="1701" spans="2:2">
      <c r="B1701" s="14"/>
    </row>
    <row r="1702" spans="2:2">
      <c r="B1702" s="14"/>
    </row>
    <row r="1703" spans="2:2">
      <c r="B1703" s="14"/>
    </row>
    <row r="1704" spans="2:2">
      <c r="B1704" s="14"/>
    </row>
    <row r="1705" spans="2:2">
      <c r="B1705" s="14"/>
    </row>
    <row r="1706" spans="2:2">
      <c r="B1706" s="14"/>
    </row>
    <row r="1707" spans="2:2">
      <c r="B1707" s="14"/>
    </row>
    <row r="1708" spans="2:2">
      <c r="B1708" s="14"/>
    </row>
    <row r="1709" spans="2:2">
      <c r="B1709" s="14"/>
    </row>
    <row r="1710" spans="2:2">
      <c r="B1710" s="14"/>
    </row>
    <row r="1711" spans="2:2">
      <c r="B1711" s="14"/>
    </row>
    <row r="1712" spans="2:2">
      <c r="B1712" s="14"/>
    </row>
    <row r="1713" spans="2:2">
      <c r="B1713" s="14"/>
    </row>
    <row r="1714" spans="2:2">
      <c r="B1714" s="14"/>
    </row>
    <row r="1715" spans="2:2">
      <c r="B1715" s="14"/>
    </row>
    <row r="1716" spans="2:2">
      <c r="B1716" s="14"/>
    </row>
    <row r="1717" spans="2:2">
      <c r="B1717" s="14"/>
    </row>
    <row r="1718" spans="2:2">
      <c r="B1718" s="14"/>
    </row>
    <row r="1719" spans="2:2">
      <c r="B1719" s="14"/>
    </row>
    <row r="1720" spans="2:2">
      <c r="B1720" s="14"/>
    </row>
    <row r="1721" spans="2:2">
      <c r="B1721" s="14"/>
    </row>
    <row r="1722" spans="2:2">
      <c r="B1722" s="14"/>
    </row>
    <row r="1723" spans="2:2">
      <c r="B1723" s="14"/>
    </row>
    <row r="1724" spans="2:2">
      <c r="B1724" s="14"/>
    </row>
    <row r="1725" spans="2:2">
      <c r="B1725" s="14"/>
    </row>
    <row r="1726" spans="2:2">
      <c r="B1726" s="14"/>
    </row>
    <row r="1727" spans="2:2">
      <c r="B1727" s="14"/>
    </row>
    <row r="1728" spans="2:2">
      <c r="B1728" s="14"/>
    </row>
    <row r="1729" spans="2:2">
      <c r="B1729" s="14"/>
    </row>
    <row r="1730" spans="2:2">
      <c r="B1730" s="14"/>
    </row>
    <row r="1731" spans="2:2">
      <c r="B1731" s="14"/>
    </row>
    <row r="1732" spans="2:2">
      <c r="B1732" s="14"/>
    </row>
    <row r="1733" spans="2:2">
      <c r="B1733" s="14"/>
    </row>
    <row r="1734" spans="2:2">
      <c r="B1734" s="14"/>
    </row>
    <row r="1735" spans="2:2">
      <c r="B1735" s="14"/>
    </row>
    <row r="1736" spans="2:2">
      <c r="B1736" s="14"/>
    </row>
    <row r="1737" spans="2:2">
      <c r="B1737" s="14"/>
    </row>
    <row r="1738" spans="2:2">
      <c r="B1738" s="14"/>
    </row>
    <row r="1739" spans="2:2">
      <c r="B1739" s="14"/>
    </row>
    <row r="1740" spans="2:2">
      <c r="B1740" s="14"/>
    </row>
    <row r="1741" spans="2:2">
      <c r="B1741" s="14"/>
    </row>
    <row r="1742" spans="2:2">
      <c r="B1742" s="14"/>
    </row>
    <row r="1743" spans="2:2">
      <c r="B1743" s="14"/>
    </row>
    <row r="1744" spans="2:2">
      <c r="B1744" s="14"/>
    </row>
    <row r="1745" spans="2:2">
      <c r="B1745" s="14"/>
    </row>
    <row r="1746" spans="2:2">
      <c r="B1746" s="14"/>
    </row>
    <row r="1747" spans="2:2">
      <c r="B1747" s="14"/>
    </row>
    <row r="1748" spans="2:2">
      <c r="B1748" s="14"/>
    </row>
    <row r="1749" spans="2:2">
      <c r="B1749" s="14"/>
    </row>
    <row r="1750" spans="2:2">
      <c r="B1750" s="14"/>
    </row>
    <row r="1751" spans="2:2">
      <c r="B1751" s="14"/>
    </row>
    <row r="1752" spans="2:2">
      <c r="B1752" s="14"/>
    </row>
    <row r="1753" spans="2:2">
      <c r="B1753" s="14"/>
    </row>
    <row r="1754" spans="2:2">
      <c r="B1754" s="14"/>
    </row>
    <row r="1755" spans="2:2">
      <c r="B1755" s="14"/>
    </row>
    <row r="1756" spans="2:2">
      <c r="B1756" s="14"/>
    </row>
    <row r="1757" spans="2:2">
      <c r="B1757" s="14"/>
    </row>
    <row r="1758" spans="2:2">
      <c r="B1758" s="14"/>
    </row>
    <row r="1759" spans="2:2">
      <c r="B1759" s="14"/>
    </row>
    <row r="1760" spans="2:2">
      <c r="B1760" s="14"/>
    </row>
    <row r="1761" spans="2:2">
      <c r="B1761" s="14"/>
    </row>
    <row r="1762" spans="2:2">
      <c r="B1762" s="14"/>
    </row>
    <row r="1763" spans="2:2">
      <c r="B1763" s="14"/>
    </row>
    <row r="1764" spans="2:2">
      <c r="B1764" s="14"/>
    </row>
    <row r="1765" spans="2:2">
      <c r="B1765" s="14"/>
    </row>
    <row r="1766" spans="2:2">
      <c r="B1766" s="14"/>
    </row>
    <row r="1767" spans="2:2">
      <c r="B1767" s="14"/>
    </row>
    <row r="1768" spans="2:2">
      <c r="B1768" s="14"/>
    </row>
    <row r="1769" spans="2:2">
      <c r="B1769" s="14"/>
    </row>
    <row r="1770" spans="2:2">
      <c r="B1770" s="14"/>
    </row>
    <row r="1771" spans="2:2">
      <c r="B1771" s="14"/>
    </row>
    <row r="1772" spans="2:2">
      <c r="B1772" s="14"/>
    </row>
    <row r="1773" spans="2:2">
      <c r="B1773" s="14"/>
    </row>
    <row r="1774" spans="2:2">
      <c r="B1774" s="14"/>
    </row>
    <row r="1775" spans="2:2">
      <c r="B1775" s="14"/>
    </row>
    <row r="1776" spans="2:2">
      <c r="B1776" s="14"/>
    </row>
    <row r="1777" spans="2:2">
      <c r="B1777" s="14"/>
    </row>
    <row r="1778" spans="2:2">
      <c r="B1778" s="14"/>
    </row>
    <row r="1779" spans="2:2">
      <c r="B1779" s="14"/>
    </row>
    <row r="1780" spans="2:2">
      <c r="B1780" s="14"/>
    </row>
    <row r="1781" spans="2:2">
      <c r="B1781" s="14"/>
    </row>
    <row r="1782" spans="2:2">
      <c r="B1782" s="14"/>
    </row>
    <row r="1783" spans="2:2">
      <c r="B1783" s="14"/>
    </row>
    <row r="1784" spans="2:2">
      <c r="B1784" s="14"/>
    </row>
    <row r="1785" spans="2:2">
      <c r="B1785" s="14"/>
    </row>
    <row r="1786" spans="2:2">
      <c r="B1786" s="14"/>
    </row>
    <row r="1787" spans="2:2">
      <c r="B1787" s="14"/>
    </row>
    <row r="1788" spans="2:2">
      <c r="B1788" s="14"/>
    </row>
    <row r="1789" spans="2:2">
      <c r="B1789" s="14"/>
    </row>
    <row r="1790" spans="2:2">
      <c r="B1790" s="14"/>
    </row>
    <row r="1791" spans="2:2">
      <c r="B1791" s="14"/>
    </row>
    <row r="1792" spans="2:2">
      <c r="B1792" s="14"/>
    </row>
    <row r="1793" spans="2:2">
      <c r="B1793" s="14"/>
    </row>
    <row r="1794" spans="2:2">
      <c r="B1794" s="14"/>
    </row>
    <row r="1795" spans="2:2">
      <c r="B1795" s="14"/>
    </row>
    <row r="1796" spans="2:2">
      <c r="B1796" s="14"/>
    </row>
    <row r="1797" spans="2:2">
      <c r="B1797" s="14"/>
    </row>
    <row r="1798" spans="2:2">
      <c r="B1798" s="14"/>
    </row>
    <row r="1799" spans="2:2">
      <c r="B1799" s="14"/>
    </row>
    <row r="1800" spans="2:2">
      <c r="B1800" s="14"/>
    </row>
    <row r="1801" spans="2:2">
      <c r="B1801" s="14"/>
    </row>
    <row r="1802" spans="2:2">
      <c r="B1802" s="14"/>
    </row>
    <row r="1803" spans="2:2">
      <c r="B1803" s="14"/>
    </row>
    <row r="1804" spans="2:2">
      <c r="B1804" s="14"/>
    </row>
    <row r="1805" spans="2:2">
      <c r="B1805" s="14"/>
    </row>
    <row r="1806" spans="2:2">
      <c r="B1806" s="14"/>
    </row>
    <row r="1807" spans="2:2">
      <c r="B1807" s="14"/>
    </row>
    <row r="1808" spans="2:2">
      <c r="B1808" s="14"/>
    </row>
    <row r="1809" spans="2:2">
      <c r="B1809" s="14"/>
    </row>
    <row r="1810" spans="2:2">
      <c r="B1810" s="14"/>
    </row>
    <row r="1811" spans="2:2">
      <c r="B1811" s="14"/>
    </row>
    <row r="1812" spans="2:2">
      <c r="B1812" s="14"/>
    </row>
    <row r="1813" spans="2:2">
      <c r="B1813" s="14"/>
    </row>
    <row r="1814" spans="2:2">
      <c r="B1814" s="14"/>
    </row>
    <row r="1815" spans="2:2">
      <c r="B1815" s="14"/>
    </row>
    <row r="1816" spans="2:2">
      <c r="B1816" s="14"/>
    </row>
    <row r="1817" spans="2:2">
      <c r="B1817" s="14"/>
    </row>
    <row r="1818" spans="2:2">
      <c r="B1818" s="14"/>
    </row>
    <row r="1819" spans="2:2">
      <c r="B1819" s="14"/>
    </row>
    <row r="1820" spans="2:2">
      <c r="B1820" s="14"/>
    </row>
    <row r="1821" spans="2:2">
      <c r="B1821" s="14"/>
    </row>
    <row r="1822" spans="2:2">
      <c r="B1822" s="14"/>
    </row>
    <row r="1823" spans="2:2">
      <c r="B1823" s="14"/>
    </row>
    <row r="1824" spans="2:2">
      <c r="B1824" s="14"/>
    </row>
    <row r="1825" spans="2:2">
      <c r="B1825" s="14"/>
    </row>
    <row r="1826" spans="2:2">
      <c r="B1826" s="14"/>
    </row>
    <row r="1827" spans="2:2">
      <c r="B1827" s="14"/>
    </row>
    <row r="1828" spans="2:2">
      <c r="B1828" s="14"/>
    </row>
    <row r="1829" spans="2:2">
      <c r="B1829" s="14"/>
    </row>
    <row r="1830" spans="2:2">
      <c r="B1830" s="14"/>
    </row>
    <row r="1831" spans="2:2">
      <c r="B1831" s="14"/>
    </row>
    <row r="1832" spans="2:2">
      <c r="B1832" s="14"/>
    </row>
    <row r="1833" spans="2:2">
      <c r="B1833" s="14"/>
    </row>
    <row r="1834" spans="2:2">
      <c r="B1834" s="14"/>
    </row>
    <row r="1835" spans="2:2">
      <c r="B1835" s="14"/>
    </row>
    <row r="1836" spans="2:2">
      <c r="B1836" s="14"/>
    </row>
    <row r="1837" spans="2:2">
      <c r="B1837" s="14"/>
    </row>
    <row r="1838" spans="2:2">
      <c r="B1838" s="14"/>
    </row>
    <row r="1839" spans="2:2">
      <c r="B1839" s="14"/>
    </row>
    <row r="1840" spans="2:2">
      <c r="B1840" s="14"/>
    </row>
    <row r="1841" spans="2:2">
      <c r="B1841" s="14"/>
    </row>
    <row r="1842" spans="2:2">
      <c r="B1842" s="14"/>
    </row>
    <row r="1843" spans="2:2">
      <c r="B1843" s="14"/>
    </row>
    <row r="1844" spans="2:2">
      <c r="B1844" s="14"/>
    </row>
    <row r="1845" spans="2:2">
      <c r="B1845" s="14"/>
    </row>
    <row r="1846" spans="2:2">
      <c r="B1846" s="14"/>
    </row>
    <row r="1847" spans="2:2">
      <c r="B1847" s="14"/>
    </row>
    <row r="1848" spans="2:2">
      <c r="B1848" s="14"/>
    </row>
    <row r="1849" spans="2:2">
      <c r="B1849" s="14"/>
    </row>
    <row r="1850" spans="2:2">
      <c r="B1850" s="14"/>
    </row>
    <row r="1851" spans="2:2">
      <c r="B1851" s="14"/>
    </row>
    <row r="1852" spans="2:2">
      <c r="B1852" s="14"/>
    </row>
    <row r="1853" spans="2:2">
      <c r="B1853" s="14"/>
    </row>
    <row r="1854" spans="2:2">
      <c r="B1854" s="14"/>
    </row>
    <row r="1855" spans="2:2">
      <c r="B1855" s="14"/>
    </row>
    <row r="1856" spans="2:2">
      <c r="B1856" s="14"/>
    </row>
    <row r="1857" spans="2:2">
      <c r="B1857" s="14"/>
    </row>
    <row r="1858" spans="2:2">
      <c r="B1858" s="14"/>
    </row>
    <row r="1859" spans="2:2">
      <c r="B1859" s="14"/>
    </row>
    <row r="1860" spans="2:2">
      <c r="B1860" s="14"/>
    </row>
    <row r="1861" spans="2:2">
      <c r="B1861" s="14"/>
    </row>
    <row r="1862" spans="2:2">
      <c r="B1862" s="14"/>
    </row>
    <row r="1863" spans="2:2">
      <c r="B1863" s="14"/>
    </row>
    <row r="1864" spans="2:2">
      <c r="B1864" s="14"/>
    </row>
    <row r="1865" spans="2:2">
      <c r="B1865" s="14"/>
    </row>
    <row r="1866" spans="2:2">
      <c r="B1866" s="14"/>
    </row>
    <row r="1867" spans="2:2">
      <c r="B1867" s="14"/>
    </row>
    <row r="1868" spans="2:2">
      <c r="B1868" s="14"/>
    </row>
    <row r="1869" spans="2:2">
      <c r="B1869" s="14"/>
    </row>
    <row r="1870" spans="2:2">
      <c r="B1870" s="14"/>
    </row>
    <row r="1871" spans="2:2">
      <c r="B1871" s="14"/>
    </row>
    <row r="1872" spans="2:2">
      <c r="B1872" s="14"/>
    </row>
    <row r="1873" spans="2:2">
      <c r="B1873" s="14"/>
    </row>
    <row r="1874" spans="2:2">
      <c r="B1874" s="14"/>
    </row>
    <row r="1875" spans="2:2">
      <c r="B1875" s="14"/>
    </row>
    <row r="1876" spans="2:2">
      <c r="B1876" s="14"/>
    </row>
    <row r="1877" spans="2:2">
      <c r="B1877" s="14"/>
    </row>
    <row r="1878" spans="2:2">
      <c r="B1878" s="14"/>
    </row>
    <row r="1879" spans="2:2">
      <c r="B1879" s="14"/>
    </row>
    <row r="1880" spans="2:2">
      <c r="B1880" s="14"/>
    </row>
    <row r="1881" spans="2:2">
      <c r="B1881" s="14"/>
    </row>
    <row r="1882" spans="2:2">
      <c r="B1882" s="14"/>
    </row>
    <row r="1883" spans="2:2">
      <c r="B1883" s="14"/>
    </row>
    <row r="1884" spans="2:2">
      <c r="B1884" s="14"/>
    </row>
    <row r="1885" spans="2:2">
      <c r="B1885" s="14"/>
    </row>
    <row r="1886" spans="2:2">
      <c r="B1886" s="14"/>
    </row>
    <row r="1887" spans="2:2">
      <c r="B1887" s="14"/>
    </row>
    <row r="1888" spans="2:2">
      <c r="B1888" s="14"/>
    </row>
    <row r="1889" spans="2:2">
      <c r="B1889" s="14"/>
    </row>
    <row r="1890" spans="2:2">
      <c r="B1890" s="14"/>
    </row>
    <row r="1891" spans="2:2">
      <c r="B1891" s="14"/>
    </row>
    <row r="1892" spans="2:2">
      <c r="B1892" s="14"/>
    </row>
    <row r="1893" spans="2:2">
      <c r="B1893" s="14"/>
    </row>
    <row r="1894" spans="2:2">
      <c r="B1894" s="14"/>
    </row>
    <row r="1895" spans="2:2">
      <c r="B1895" s="14"/>
    </row>
    <row r="1896" spans="2:2">
      <c r="B1896" s="14"/>
    </row>
    <row r="1897" spans="2:2">
      <c r="B1897" s="14"/>
    </row>
    <row r="1898" spans="2:2">
      <c r="B1898" s="14"/>
    </row>
    <row r="1899" spans="2:2">
      <c r="B1899" s="14"/>
    </row>
    <row r="1900" spans="2:2">
      <c r="B1900" s="14"/>
    </row>
    <row r="1901" spans="2:2">
      <c r="B1901" s="14"/>
    </row>
    <row r="1902" spans="2:2">
      <c r="B1902" s="14"/>
    </row>
    <row r="1903" spans="2:2">
      <c r="B1903" s="14"/>
    </row>
    <row r="1904" spans="2:2">
      <c r="B1904" s="14"/>
    </row>
    <row r="1905" spans="2:2">
      <c r="B1905" s="14"/>
    </row>
    <row r="1906" spans="2:2">
      <c r="B1906" s="14"/>
    </row>
    <row r="1907" spans="2:2">
      <c r="B1907" s="14"/>
    </row>
    <row r="1908" spans="2:2">
      <c r="B1908" s="14"/>
    </row>
    <row r="1909" spans="2:2">
      <c r="B1909" s="14"/>
    </row>
    <row r="1910" spans="2:2">
      <c r="B1910" s="14"/>
    </row>
    <row r="1911" spans="2:2">
      <c r="B1911" s="14"/>
    </row>
    <row r="1912" spans="2:2">
      <c r="B1912" s="14"/>
    </row>
    <row r="1913" spans="2:2">
      <c r="B1913" s="14"/>
    </row>
    <row r="1914" spans="2:2">
      <c r="B1914" s="14"/>
    </row>
    <row r="1915" spans="2:2">
      <c r="B1915" s="14"/>
    </row>
    <row r="1916" spans="2:2">
      <c r="B1916" s="14"/>
    </row>
    <row r="1917" spans="2:2">
      <c r="B1917" s="14"/>
    </row>
    <row r="1918" spans="2:2">
      <c r="B1918" s="14"/>
    </row>
    <row r="1919" spans="2:2">
      <c r="B1919" s="14"/>
    </row>
    <row r="1920" spans="2:2">
      <c r="B1920" s="14"/>
    </row>
    <row r="1921" spans="2:2">
      <c r="B1921" s="14"/>
    </row>
    <row r="1922" spans="2:2">
      <c r="B1922" s="14"/>
    </row>
    <row r="1923" spans="2:2">
      <c r="B1923" s="14"/>
    </row>
    <row r="1924" spans="2:2">
      <c r="B1924" s="14"/>
    </row>
    <row r="1925" spans="2:2">
      <c r="B1925" s="14"/>
    </row>
    <row r="1926" spans="2:2">
      <c r="B1926" s="14"/>
    </row>
    <row r="1927" spans="2:2">
      <c r="B1927" s="14"/>
    </row>
    <row r="1928" spans="2:2">
      <c r="B1928" s="14"/>
    </row>
    <row r="1929" spans="2:2">
      <c r="B1929" s="14"/>
    </row>
    <row r="1930" spans="2:2">
      <c r="B1930" s="14"/>
    </row>
    <row r="1931" spans="2:2">
      <c r="B1931" s="14"/>
    </row>
    <row r="1932" spans="2:2">
      <c r="B1932" s="14"/>
    </row>
    <row r="1933" spans="2:2">
      <c r="B1933" s="14"/>
    </row>
    <row r="1934" spans="2:2">
      <c r="B1934" s="14"/>
    </row>
    <row r="1935" spans="2:2">
      <c r="B1935" s="14"/>
    </row>
    <row r="1936" spans="2:2">
      <c r="B1936" s="14"/>
    </row>
    <row r="1937" spans="2:2">
      <c r="B1937" s="14"/>
    </row>
    <row r="1938" spans="2:2">
      <c r="B1938" s="14"/>
    </row>
    <row r="1939" spans="2:2">
      <c r="B1939" s="14"/>
    </row>
    <row r="1940" spans="2:2">
      <c r="B1940" s="14"/>
    </row>
    <row r="1941" spans="2:2">
      <c r="B1941" s="14"/>
    </row>
    <row r="1942" spans="2:2">
      <c r="B1942" s="14"/>
    </row>
    <row r="1943" spans="2:2">
      <c r="B1943" s="14"/>
    </row>
    <row r="1944" spans="2:2">
      <c r="B1944" s="14"/>
    </row>
    <row r="1945" spans="2:2">
      <c r="B1945" s="14"/>
    </row>
    <row r="1946" spans="2:2">
      <c r="B1946" s="14"/>
    </row>
    <row r="1947" spans="2:2">
      <c r="B1947" s="14"/>
    </row>
    <row r="1948" spans="2:2">
      <c r="B1948" s="14"/>
    </row>
    <row r="1949" spans="2:2">
      <c r="B1949" s="14"/>
    </row>
    <row r="1950" spans="2:2">
      <c r="B1950" s="14"/>
    </row>
    <row r="1951" spans="2:2">
      <c r="B1951" s="14"/>
    </row>
    <row r="1952" spans="2:2">
      <c r="B1952" s="14"/>
    </row>
    <row r="1953" spans="2:2">
      <c r="B1953" s="14"/>
    </row>
    <row r="1954" spans="2:2">
      <c r="B1954" s="14"/>
    </row>
    <row r="1955" spans="2:2">
      <c r="B1955" s="14"/>
    </row>
    <row r="1956" spans="2:2">
      <c r="B1956" s="14"/>
    </row>
    <row r="1957" spans="2:2">
      <c r="B1957" s="14"/>
    </row>
    <row r="1958" spans="2:2">
      <c r="B1958" s="14"/>
    </row>
    <row r="1959" spans="2:2">
      <c r="B1959" s="14"/>
    </row>
    <row r="1960" spans="2:2">
      <c r="B1960" s="14"/>
    </row>
    <row r="1961" spans="2:2">
      <c r="B1961" s="14"/>
    </row>
    <row r="1962" spans="2:2">
      <c r="B1962" s="14"/>
    </row>
    <row r="1963" spans="2:2">
      <c r="B1963" s="14"/>
    </row>
    <row r="1964" spans="2:2">
      <c r="B1964" s="14"/>
    </row>
    <row r="1965" spans="2:2">
      <c r="B1965" s="14"/>
    </row>
    <row r="1966" spans="2:2">
      <c r="B1966" s="14"/>
    </row>
    <row r="1967" spans="2:2">
      <c r="B1967" s="14"/>
    </row>
    <row r="1968" spans="2:2">
      <c r="B1968" s="14"/>
    </row>
    <row r="1969" spans="2:2">
      <c r="B1969" s="14"/>
    </row>
    <row r="1970" spans="2:2">
      <c r="B1970" s="14"/>
    </row>
    <row r="1971" spans="2:2">
      <c r="B1971" s="14"/>
    </row>
    <row r="1972" spans="2:2">
      <c r="B1972" s="14"/>
    </row>
    <row r="1973" spans="2:2">
      <c r="B1973" s="14"/>
    </row>
    <row r="1974" spans="2:2">
      <c r="B1974" s="14"/>
    </row>
    <row r="1975" spans="2:2">
      <c r="B1975" s="14"/>
    </row>
    <row r="1976" spans="2:2">
      <c r="B1976" s="14"/>
    </row>
    <row r="1977" spans="2:2">
      <c r="B1977" s="14"/>
    </row>
    <row r="1978" spans="2:2">
      <c r="B1978" s="14"/>
    </row>
    <row r="1979" spans="2:2">
      <c r="B1979" s="14"/>
    </row>
    <row r="1980" spans="2:2">
      <c r="B1980" s="14"/>
    </row>
    <row r="1981" spans="2:2">
      <c r="B1981" s="14"/>
    </row>
    <row r="1982" spans="2:2">
      <c r="B1982" s="14"/>
    </row>
    <row r="1983" spans="2:2">
      <c r="B1983" s="14"/>
    </row>
    <row r="1984" spans="2:2">
      <c r="B1984" s="14"/>
    </row>
    <row r="1985" spans="2:2">
      <c r="B1985" s="14"/>
    </row>
    <row r="1986" spans="2:2">
      <c r="B1986" s="14"/>
    </row>
    <row r="1987" spans="2:2">
      <c r="B1987" s="14"/>
    </row>
    <row r="1988" spans="2:2">
      <c r="B1988" s="14"/>
    </row>
    <row r="1989" spans="2:2">
      <c r="B1989" s="14"/>
    </row>
    <row r="1990" spans="2:2">
      <c r="B1990" s="14"/>
    </row>
    <row r="1991" spans="2:2">
      <c r="B1991" s="14"/>
    </row>
    <row r="1992" spans="2:2">
      <c r="B1992" s="14"/>
    </row>
    <row r="1993" spans="2:2">
      <c r="B1993" s="14"/>
    </row>
    <row r="1994" spans="2:2">
      <c r="B1994" s="14"/>
    </row>
    <row r="1995" spans="2:2">
      <c r="B1995" s="14"/>
    </row>
    <row r="1996" spans="2:2">
      <c r="B1996" s="14"/>
    </row>
    <row r="1997" spans="2:2">
      <c r="B1997" s="14"/>
    </row>
    <row r="1998" spans="2:2">
      <c r="B1998" s="14"/>
    </row>
    <row r="1999" spans="2:2">
      <c r="B1999" s="14"/>
    </row>
    <row r="2000" spans="2:2">
      <c r="B2000" s="14"/>
    </row>
    <row r="2001" spans="2:2">
      <c r="B2001" s="14"/>
    </row>
    <row r="2002" spans="2:2">
      <c r="B2002" s="14"/>
    </row>
    <row r="2003" spans="2:2">
      <c r="B2003" s="14"/>
    </row>
    <row r="2004" spans="2:2">
      <c r="B2004" s="14"/>
    </row>
    <row r="2005" spans="2:2">
      <c r="B2005" s="14"/>
    </row>
    <row r="2006" spans="2:2">
      <c r="B2006" s="14"/>
    </row>
    <row r="2007" spans="2:2">
      <c r="B2007" s="14"/>
    </row>
    <row r="2008" spans="2:2">
      <c r="B2008" s="14"/>
    </row>
    <row r="2009" spans="2:2">
      <c r="B2009" s="14"/>
    </row>
    <row r="2010" spans="2:2">
      <c r="B2010" s="14"/>
    </row>
    <row r="2011" spans="2:2">
      <c r="B2011" s="14"/>
    </row>
    <row r="2012" spans="2:2">
      <c r="B2012" s="14"/>
    </row>
    <row r="2013" spans="2:2">
      <c r="B2013" s="14"/>
    </row>
    <row r="2014" spans="2:2">
      <c r="B2014" s="14"/>
    </row>
    <row r="2015" spans="2:2">
      <c r="B2015" s="14"/>
    </row>
    <row r="2016" spans="2:2">
      <c r="B2016" s="14"/>
    </row>
    <row r="2017" spans="2:2">
      <c r="B2017" s="14"/>
    </row>
    <row r="2018" spans="2:2">
      <c r="B2018" s="14"/>
    </row>
    <row r="2019" spans="2:2">
      <c r="B2019" s="14"/>
    </row>
    <row r="2020" spans="2:2">
      <c r="B2020" s="14"/>
    </row>
    <row r="2021" spans="2:2">
      <c r="B2021" s="14"/>
    </row>
    <row r="2022" spans="2:2">
      <c r="B2022" s="14"/>
    </row>
    <row r="2023" spans="2:2">
      <c r="B2023" s="14"/>
    </row>
    <row r="2024" spans="2:2">
      <c r="B2024" s="14"/>
    </row>
    <row r="2025" spans="2:2">
      <c r="B2025" s="14"/>
    </row>
    <row r="2026" spans="2:2">
      <c r="B2026" s="14"/>
    </row>
    <row r="2027" spans="2:2">
      <c r="B2027" s="14"/>
    </row>
    <row r="2028" spans="2:2">
      <c r="B2028" s="14"/>
    </row>
    <row r="2029" spans="2:2">
      <c r="B2029" s="14"/>
    </row>
    <row r="2030" spans="2:2">
      <c r="B2030" s="14"/>
    </row>
    <row r="2031" spans="2:2">
      <c r="B2031" s="14"/>
    </row>
    <row r="2032" spans="2:2">
      <c r="B2032" s="14"/>
    </row>
    <row r="2033" spans="2:2">
      <c r="B2033" s="14"/>
    </row>
    <row r="2034" spans="2:2">
      <c r="B2034" s="14"/>
    </row>
    <row r="2035" spans="2:2">
      <c r="B2035" s="14"/>
    </row>
    <row r="2036" spans="2:2">
      <c r="B2036" s="14"/>
    </row>
    <row r="2037" spans="2:2">
      <c r="B2037" s="14"/>
    </row>
    <row r="2038" spans="2:2">
      <c r="B2038" s="14"/>
    </row>
    <row r="2039" spans="2:2">
      <c r="B2039" s="14"/>
    </row>
    <row r="2040" spans="2:2">
      <c r="B2040" s="14"/>
    </row>
    <row r="2041" spans="2:2">
      <c r="B2041" s="14"/>
    </row>
    <row r="2042" spans="2:2">
      <c r="B2042" s="14"/>
    </row>
    <row r="2043" spans="2:2">
      <c r="B2043" s="14"/>
    </row>
    <row r="2044" spans="2:2">
      <c r="B2044" s="14"/>
    </row>
    <row r="2045" spans="2:2">
      <c r="B2045" s="14"/>
    </row>
    <row r="2046" spans="2:2">
      <c r="B2046" s="14"/>
    </row>
    <row r="2047" spans="2:2">
      <c r="B2047" s="14"/>
    </row>
    <row r="2048" spans="2:2">
      <c r="B2048" s="14"/>
    </row>
    <row r="2049" spans="2:2">
      <c r="B2049" s="14"/>
    </row>
    <row r="2050" spans="2:2">
      <c r="B2050" s="14"/>
    </row>
    <row r="2051" spans="2:2">
      <c r="B2051" s="14"/>
    </row>
    <row r="2052" spans="2:2">
      <c r="B2052" s="14"/>
    </row>
    <row r="2053" spans="2:2">
      <c r="B2053" s="14"/>
    </row>
    <row r="2054" spans="2:2">
      <c r="B2054" s="14"/>
    </row>
    <row r="2055" spans="2:2">
      <c r="B2055" s="14"/>
    </row>
    <row r="2056" spans="2:2">
      <c r="B2056" s="14"/>
    </row>
    <row r="2057" spans="2:2">
      <c r="B2057" s="14"/>
    </row>
    <row r="2058" spans="2:2">
      <c r="B2058" s="14"/>
    </row>
    <row r="2059" spans="2:2">
      <c r="B2059" s="14"/>
    </row>
    <row r="2060" spans="2:2">
      <c r="B2060" s="14"/>
    </row>
    <row r="2061" spans="2:2">
      <c r="B2061" s="14"/>
    </row>
    <row r="2062" spans="2:2">
      <c r="B2062" s="14"/>
    </row>
    <row r="2063" spans="2:2">
      <c r="B2063" s="14"/>
    </row>
    <row r="2064" spans="2:2">
      <c r="B2064" s="14"/>
    </row>
    <row r="2065" spans="2:2">
      <c r="B2065" s="14"/>
    </row>
    <row r="2066" spans="2:2">
      <c r="B2066" s="14"/>
    </row>
    <row r="2067" spans="2:2">
      <c r="B2067" s="14"/>
    </row>
    <row r="2068" spans="2:2">
      <c r="B2068" s="14"/>
    </row>
    <row r="2069" spans="2:2">
      <c r="B2069" s="14"/>
    </row>
    <row r="2070" spans="2:2">
      <c r="B2070" s="14"/>
    </row>
    <row r="2071" spans="2:2">
      <c r="B2071" s="14"/>
    </row>
    <row r="2072" spans="2:2">
      <c r="B2072" s="14"/>
    </row>
    <row r="2073" spans="2:2">
      <c r="B2073" s="14"/>
    </row>
    <row r="2074" spans="2:2">
      <c r="B2074" s="14"/>
    </row>
    <row r="2075" spans="2:2">
      <c r="B2075" s="14"/>
    </row>
    <row r="2076" spans="2:2">
      <c r="B2076" s="14"/>
    </row>
    <row r="2077" spans="2:2">
      <c r="B2077" s="14"/>
    </row>
    <row r="2078" spans="2:2">
      <c r="B2078" s="14"/>
    </row>
    <row r="2079" spans="2:2">
      <c r="B2079" s="14"/>
    </row>
    <row r="2080" spans="2:2">
      <c r="B2080" s="14"/>
    </row>
    <row r="2081" spans="2:2">
      <c r="B2081" s="14"/>
    </row>
    <row r="2082" spans="2:2">
      <c r="B2082" s="14"/>
    </row>
    <row r="2083" spans="2:2">
      <c r="B2083" s="14"/>
    </row>
    <row r="2084" spans="2:2">
      <c r="B2084" s="14"/>
    </row>
    <row r="2085" spans="2:2">
      <c r="B2085" s="14"/>
    </row>
    <row r="2086" spans="2:2">
      <c r="B2086" s="14"/>
    </row>
    <row r="2087" spans="2:2">
      <c r="B2087" s="14"/>
    </row>
    <row r="2088" spans="2:2">
      <c r="B2088" s="14"/>
    </row>
    <row r="2089" spans="2:2">
      <c r="B2089" s="14"/>
    </row>
    <row r="2090" spans="2:2">
      <c r="B2090" s="14"/>
    </row>
    <row r="2091" spans="2:2">
      <c r="B2091" s="14"/>
    </row>
    <row r="2092" spans="2:2">
      <c r="B2092" s="14"/>
    </row>
    <row r="2093" spans="2:2">
      <c r="B2093" s="14"/>
    </row>
    <row r="2094" spans="2:2">
      <c r="B2094" s="14"/>
    </row>
    <row r="2095" spans="2:2">
      <c r="B2095" s="14"/>
    </row>
    <row r="2096" spans="2:2">
      <c r="B2096" s="14"/>
    </row>
    <row r="2097" spans="2:2">
      <c r="B2097" s="14"/>
    </row>
    <row r="2098" spans="2:2">
      <c r="B2098" s="14"/>
    </row>
    <row r="2099" spans="2:2">
      <c r="B2099" s="14"/>
    </row>
    <row r="2100" spans="2:2">
      <c r="B2100" s="14"/>
    </row>
    <row r="2101" spans="2:2">
      <c r="B2101" s="14"/>
    </row>
    <row r="2102" spans="2:2">
      <c r="B2102" s="14"/>
    </row>
    <row r="2103" spans="2:2">
      <c r="B2103" s="14"/>
    </row>
    <row r="2104" spans="2:2">
      <c r="B2104" s="14"/>
    </row>
    <row r="2105" spans="2:2">
      <c r="B2105" s="14"/>
    </row>
    <row r="2106" spans="2:2">
      <c r="B2106" s="14"/>
    </row>
    <row r="2107" spans="2:2">
      <c r="B2107" s="14"/>
    </row>
    <row r="2108" spans="2:2">
      <c r="B2108" s="14"/>
    </row>
    <row r="2109" spans="2:2">
      <c r="B2109" s="14"/>
    </row>
    <row r="2110" spans="2:2">
      <c r="B2110" s="14"/>
    </row>
    <row r="2111" spans="2:2">
      <c r="B2111" s="14"/>
    </row>
    <row r="2112" spans="2:2">
      <c r="B2112" s="14"/>
    </row>
    <row r="2113" spans="2:2">
      <c r="B2113" s="14"/>
    </row>
    <row r="2114" spans="2:2">
      <c r="B2114" s="14"/>
    </row>
    <row r="2115" spans="2:2">
      <c r="B2115" s="14"/>
    </row>
    <row r="2116" spans="2:2">
      <c r="B2116" s="14"/>
    </row>
    <row r="2117" spans="2:2">
      <c r="B2117" s="14"/>
    </row>
    <row r="2118" spans="2:2">
      <c r="B2118" s="14"/>
    </row>
    <row r="2119" spans="2:2">
      <c r="B2119" s="14"/>
    </row>
    <row r="2120" spans="2:2">
      <c r="B2120" s="14"/>
    </row>
    <row r="2121" spans="2:2">
      <c r="B2121" s="14"/>
    </row>
    <row r="2122" spans="2:2">
      <c r="B2122" s="14"/>
    </row>
    <row r="2123" spans="2:2">
      <c r="B2123" s="14"/>
    </row>
    <row r="2124" spans="2:2">
      <c r="B2124" s="14"/>
    </row>
    <row r="2125" spans="2:2">
      <c r="B2125" s="14"/>
    </row>
    <row r="2126" spans="2:2">
      <c r="B2126" s="14"/>
    </row>
    <row r="2127" spans="2:2">
      <c r="B2127" s="14"/>
    </row>
    <row r="2128" spans="2:2">
      <c r="B2128" s="14"/>
    </row>
    <row r="2129" spans="2:2">
      <c r="B2129" s="14"/>
    </row>
    <row r="2130" spans="2:2">
      <c r="B2130" s="14"/>
    </row>
    <row r="2131" spans="2:2">
      <c r="B2131" s="14"/>
    </row>
    <row r="2132" spans="2:2">
      <c r="B2132" s="14"/>
    </row>
    <row r="2133" spans="2:2">
      <c r="B2133" s="14"/>
    </row>
    <row r="2134" spans="2:2">
      <c r="B2134" s="14"/>
    </row>
    <row r="2135" spans="2:2">
      <c r="B2135" s="14"/>
    </row>
    <row r="2136" spans="2:2">
      <c r="B2136" s="14"/>
    </row>
    <row r="2137" spans="2:2">
      <c r="B2137" s="14"/>
    </row>
    <row r="2138" spans="2:2">
      <c r="B2138" s="14"/>
    </row>
    <row r="2139" spans="2:2">
      <c r="B2139" s="14"/>
    </row>
    <row r="2140" spans="2:2">
      <c r="B2140" s="14"/>
    </row>
    <row r="2141" spans="2:2">
      <c r="B2141" s="14"/>
    </row>
    <row r="2142" spans="2:2">
      <c r="B2142" s="14"/>
    </row>
    <row r="2143" spans="2:2">
      <c r="B2143" s="14"/>
    </row>
    <row r="2144" spans="2:2">
      <c r="B2144" s="14"/>
    </row>
    <row r="2145" spans="2:2">
      <c r="B2145" s="14"/>
    </row>
    <row r="2146" spans="2:2">
      <c r="B2146" s="14"/>
    </row>
    <row r="2147" spans="2:2">
      <c r="B2147" s="14"/>
    </row>
    <row r="2148" spans="2:2">
      <c r="B2148" s="14"/>
    </row>
    <row r="2149" spans="2:2">
      <c r="B2149" s="14"/>
    </row>
    <row r="2150" spans="2:2">
      <c r="B2150" s="14"/>
    </row>
    <row r="2151" spans="2:2">
      <c r="B2151" s="14"/>
    </row>
    <row r="2152" spans="2:2">
      <c r="B2152" s="14"/>
    </row>
    <row r="2153" spans="2:2">
      <c r="B2153" s="14"/>
    </row>
    <row r="2154" spans="2:2">
      <c r="B2154" s="14"/>
    </row>
    <row r="2155" spans="2:2">
      <c r="B2155" s="14"/>
    </row>
    <row r="2156" spans="2:2">
      <c r="B2156" s="14"/>
    </row>
    <row r="2157" spans="2:2">
      <c r="B2157" s="14"/>
    </row>
    <row r="2158" spans="2:2">
      <c r="B2158" s="14"/>
    </row>
    <row r="2159" spans="2:2">
      <c r="B2159" s="14"/>
    </row>
    <row r="2160" spans="2:2">
      <c r="B2160" s="14"/>
    </row>
    <row r="2161" spans="2:2">
      <c r="B2161" s="14"/>
    </row>
    <row r="2162" spans="2:2">
      <c r="B2162" s="14"/>
    </row>
    <row r="2163" spans="2:2">
      <c r="B2163" s="14"/>
    </row>
    <row r="2164" spans="2:2">
      <c r="B2164" s="14"/>
    </row>
    <row r="2165" spans="2:2">
      <c r="B2165" s="14"/>
    </row>
    <row r="2166" spans="2:2">
      <c r="B2166" s="14"/>
    </row>
    <row r="2167" spans="2:2">
      <c r="B2167" s="14"/>
    </row>
    <row r="2168" spans="2:2">
      <c r="B2168" s="14"/>
    </row>
    <row r="2169" spans="2:2">
      <c r="B2169" s="14"/>
    </row>
    <row r="2170" spans="2:2">
      <c r="B2170" s="14"/>
    </row>
    <row r="2171" spans="2:2">
      <c r="B2171" s="14"/>
    </row>
    <row r="2172" spans="2:2">
      <c r="B2172" s="14"/>
    </row>
    <row r="2173" spans="2:2">
      <c r="B2173" s="14"/>
    </row>
    <row r="2174" spans="2:2">
      <c r="B2174" s="14"/>
    </row>
    <row r="2175" spans="2:2">
      <c r="B2175" s="14"/>
    </row>
    <row r="2176" spans="2:2">
      <c r="B2176" s="14"/>
    </row>
    <row r="2177" spans="2:2">
      <c r="B2177" s="14"/>
    </row>
    <row r="2178" spans="2:2">
      <c r="B2178" s="14"/>
    </row>
    <row r="2179" spans="2:2">
      <c r="B2179" s="14"/>
    </row>
    <row r="2180" spans="2:2">
      <c r="B2180" s="14"/>
    </row>
    <row r="2181" spans="2:2">
      <c r="B2181" s="14"/>
    </row>
    <row r="2182" spans="2:2">
      <c r="B2182" s="14"/>
    </row>
    <row r="2183" spans="2:2">
      <c r="B2183" s="14"/>
    </row>
    <row r="2184" spans="2:2">
      <c r="B2184" s="14"/>
    </row>
    <row r="2185" spans="2:2">
      <c r="B2185" s="14"/>
    </row>
    <row r="2186" spans="2:2">
      <c r="B2186" s="14"/>
    </row>
    <row r="2187" spans="2:2">
      <c r="B2187" s="14"/>
    </row>
    <row r="2188" spans="2:2">
      <c r="B2188" s="14"/>
    </row>
    <row r="2189" spans="2:2">
      <c r="B2189" s="14"/>
    </row>
    <row r="2190" spans="2:2">
      <c r="B2190" s="14"/>
    </row>
    <row r="2191" spans="2:2">
      <c r="B2191" s="14"/>
    </row>
    <row r="2192" spans="2:2">
      <c r="B2192" s="14"/>
    </row>
    <row r="2193" spans="2:2">
      <c r="B2193" s="14"/>
    </row>
    <row r="2194" spans="2:2">
      <c r="B2194" s="14"/>
    </row>
    <row r="2195" spans="2:2">
      <c r="B2195" s="14"/>
    </row>
    <row r="2196" spans="2:2">
      <c r="B2196" s="14"/>
    </row>
    <row r="2197" spans="2:2">
      <c r="B2197" s="14"/>
    </row>
    <row r="2198" spans="2:2">
      <c r="B2198" s="14"/>
    </row>
    <row r="2199" spans="2:2">
      <c r="B2199" s="14"/>
    </row>
    <row r="2200" spans="2:2">
      <c r="B2200" s="14"/>
    </row>
    <row r="2201" spans="2:2">
      <c r="B2201" s="14"/>
    </row>
    <row r="2202" spans="2:2">
      <c r="B2202" s="14"/>
    </row>
    <row r="2203" spans="2:2">
      <c r="B2203" s="14"/>
    </row>
    <row r="2204" spans="2:2">
      <c r="B2204" s="14"/>
    </row>
    <row r="2205" spans="2:2">
      <c r="B2205" s="14"/>
    </row>
    <row r="2206" spans="2:2">
      <c r="B2206" s="14"/>
    </row>
    <row r="2207" spans="2:2">
      <c r="B2207" s="14"/>
    </row>
    <row r="2208" spans="2:2">
      <c r="B2208" s="14"/>
    </row>
    <row r="2209" spans="2:2">
      <c r="B2209" s="14"/>
    </row>
    <row r="2210" spans="2:2">
      <c r="B2210" s="14"/>
    </row>
    <row r="2211" spans="2:2">
      <c r="B2211" s="14"/>
    </row>
    <row r="2212" spans="2:2">
      <c r="B2212" s="14"/>
    </row>
    <row r="2213" spans="2:2">
      <c r="B2213" s="14"/>
    </row>
    <row r="2214" spans="2:2">
      <c r="B2214" s="14"/>
    </row>
    <row r="2215" spans="2:2">
      <c r="B2215" s="14"/>
    </row>
    <row r="2216" spans="2:2">
      <c r="B2216" s="14"/>
    </row>
    <row r="2217" spans="2:2">
      <c r="B2217" s="14"/>
    </row>
    <row r="2218" spans="2:2">
      <c r="B2218" s="14"/>
    </row>
    <row r="2219" spans="2:2">
      <c r="B2219" s="14"/>
    </row>
    <row r="2220" spans="2:2">
      <c r="B2220" s="14"/>
    </row>
    <row r="2221" spans="2:2">
      <c r="B2221" s="14"/>
    </row>
    <row r="2222" spans="2:2">
      <c r="B2222" s="14"/>
    </row>
    <row r="2223" spans="2:2">
      <c r="B2223" s="14"/>
    </row>
    <row r="2224" spans="2:2">
      <c r="B2224" s="14"/>
    </row>
    <row r="2225" spans="2:2">
      <c r="B2225" s="14"/>
    </row>
    <row r="2226" spans="2:2">
      <c r="B2226" s="14"/>
    </row>
    <row r="2227" spans="2:2">
      <c r="B2227" s="14"/>
    </row>
    <row r="2228" spans="2:2">
      <c r="B2228" s="14"/>
    </row>
    <row r="2229" spans="2:2">
      <c r="B2229" s="14"/>
    </row>
    <row r="2230" spans="2:2">
      <c r="B2230" s="14"/>
    </row>
    <row r="2231" spans="2:2">
      <c r="B2231" s="14"/>
    </row>
    <row r="2232" spans="2:2">
      <c r="B2232" s="14"/>
    </row>
    <row r="2233" spans="2:2">
      <c r="B2233" s="14"/>
    </row>
    <row r="2234" spans="2:2">
      <c r="B2234" s="14"/>
    </row>
    <row r="2235" spans="2:2">
      <c r="B2235" s="14"/>
    </row>
    <row r="2236" spans="2:2">
      <c r="B2236" s="14"/>
    </row>
    <row r="2237" spans="2:2">
      <c r="B2237" s="14"/>
    </row>
    <row r="2238" spans="2:2">
      <c r="B2238" s="14"/>
    </row>
    <row r="2239" spans="2:2">
      <c r="B2239" s="14"/>
    </row>
    <row r="2240" spans="2:2">
      <c r="B2240" s="14"/>
    </row>
    <row r="2241" spans="2:2">
      <c r="B2241" s="14"/>
    </row>
    <row r="2242" spans="2:2">
      <c r="B2242" s="14"/>
    </row>
    <row r="2243" spans="2:2">
      <c r="B2243" s="14"/>
    </row>
    <row r="2244" spans="2:2">
      <c r="B2244" s="14"/>
    </row>
    <row r="2245" spans="2:2">
      <c r="B2245" s="14"/>
    </row>
    <row r="2246" spans="2:2">
      <c r="B2246" s="14"/>
    </row>
    <row r="2247" spans="2:2">
      <c r="B2247" s="14"/>
    </row>
    <row r="2248" spans="2:2">
      <c r="B2248" s="14"/>
    </row>
    <row r="2249" spans="2:2">
      <c r="B2249" s="14"/>
    </row>
    <row r="2250" spans="2:2">
      <c r="B2250" s="14"/>
    </row>
    <row r="2251" spans="2:2">
      <c r="B2251" s="14"/>
    </row>
    <row r="2252" spans="2:2">
      <c r="B2252" s="14"/>
    </row>
    <row r="2253" spans="2:2">
      <c r="B2253" s="14"/>
    </row>
    <row r="2254" spans="2:2">
      <c r="B2254" s="14"/>
    </row>
    <row r="2255" spans="2:2">
      <c r="B2255" s="14"/>
    </row>
    <row r="2256" spans="2:2">
      <c r="B2256" s="14"/>
    </row>
    <row r="2257" spans="2:2">
      <c r="B2257" s="14"/>
    </row>
    <row r="2258" spans="2:2">
      <c r="B2258" s="14"/>
    </row>
    <row r="2259" spans="2:2">
      <c r="B2259" s="14"/>
    </row>
    <row r="2260" spans="2:2">
      <c r="B2260" s="14"/>
    </row>
    <row r="2261" spans="2:2">
      <c r="B2261" s="14"/>
    </row>
    <row r="2262" spans="2:2">
      <c r="B2262" s="14"/>
    </row>
    <row r="2263" spans="2:2">
      <c r="B2263" s="14"/>
    </row>
    <row r="2264" spans="2:2">
      <c r="B2264" s="14"/>
    </row>
    <row r="2265" spans="2:2">
      <c r="B2265" s="14"/>
    </row>
    <row r="2266" spans="2:2">
      <c r="B2266" s="14"/>
    </row>
    <row r="2267" spans="2:2">
      <c r="B2267" s="14"/>
    </row>
    <row r="2268" spans="2:2">
      <c r="B2268" s="14"/>
    </row>
    <row r="2269" spans="2:2">
      <c r="B2269" s="14"/>
    </row>
    <row r="2270" spans="2:2">
      <c r="B2270" s="14"/>
    </row>
    <row r="2271" spans="2:2">
      <c r="B2271" s="14"/>
    </row>
    <row r="2272" spans="2:2">
      <c r="B2272" s="14"/>
    </row>
    <row r="2273" spans="2:2">
      <c r="B2273" s="14"/>
    </row>
    <row r="2274" spans="2:2">
      <c r="B2274" s="14"/>
    </row>
    <row r="2275" spans="2:2">
      <c r="B2275" s="14"/>
    </row>
    <row r="2276" spans="2:2">
      <c r="B2276" s="14"/>
    </row>
    <row r="2277" spans="2:2">
      <c r="B2277" s="14"/>
    </row>
    <row r="2278" spans="2:2">
      <c r="B2278" s="14"/>
    </row>
    <row r="2279" spans="2:2">
      <c r="B2279" s="14"/>
    </row>
    <row r="2280" spans="2:2">
      <c r="B2280" s="14"/>
    </row>
    <row r="2281" spans="2:2">
      <c r="B2281" s="14"/>
    </row>
    <row r="2282" spans="2:2">
      <c r="B2282" s="14"/>
    </row>
    <row r="2283" spans="2:2">
      <c r="B2283" s="14"/>
    </row>
    <row r="2284" spans="2:2">
      <c r="B2284" s="14"/>
    </row>
    <row r="2285" spans="2:2">
      <c r="B2285" s="14"/>
    </row>
    <row r="2286" spans="2:2">
      <c r="B2286" s="14"/>
    </row>
    <row r="2287" spans="2:2">
      <c r="B2287" s="14"/>
    </row>
    <row r="2288" spans="2:2">
      <c r="B2288" s="14"/>
    </row>
    <row r="2289" spans="2:2">
      <c r="B2289" s="14"/>
    </row>
    <row r="2290" spans="2:2">
      <c r="B2290" s="14"/>
    </row>
    <row r="2291" spans="2:2">
      <c r="B2291" s="14"/>
    </row>
    <row r="2292" spans="2:2">
      <c r="B2292" s="14"/>
    </row>
    <row r="2293" spans="2:2">
      <c r="B2293" s="14"/>
    </row>
    <row r="2294" spans="2:2">
      <c r="B2294" s="14"/>
    </row>
    <row r="2295" spans="2:2">
      <c r="B2295" s="14"/>
    </row>
    <row r="2296" spans="2:2">
      <c r="B2296" s="14"/>
    </row>
    <row r="2297" spans="2:2">
      <c r="B2297" s="14"/>
    </row>
    <row r="2298" spans="2:2">
      <c r="B2298" s="14"/>
    </row>
    <row r="2299" spans="2:2">
      <c r="B2299" s="14"/>
    </row>
    <row r="2300" spans="2:2">
      <c r="B2300" s="14"/>
    </row>
    <row r="2301" spans="2:2">
      <c r="B2301" s="14"/>
    </row>
    <row r="2302" spans="2:2">
      <c r="B2302" s="14"/>
    </row>
    <row r="2303" spans="2:2">
      <c r="B2303" s="14"/>
    </row>
    <row r="2304" spans="2:2">
      <c r="B2304" s="14"/>
    </row>
    <row r="2305" spans="2:2">
      <c r="B2305" s="14"/>
    </row>
    <row r="2306" spans="2:2">
      <c r="B2306" s="14"/>
    </row>
    <row r="2307" spans="2:2">
      <c r="B2307" s="14"/>
    </row>
    <row r="2308" spans="2:2">
      <c r="B2308" s="14"/>
    </row>
    <row r="2309" spans="2:2">
      <c r="B2309" s="14"/>
    </row>
    <row r="2310" spans="2:2">
      <c r="B2310" s="14"/>
    </row>
    <row r="2311" spans="2:2">
      <c r="B2311" s="14"/>
    </row>
    <row r="2312" spans="2:2">
      <c r="B2312" s="14"/>
    </row>
    <row r="2313" spans="2:2">
      <c r="B2313" s="14"/>
    </row>
    <row r="2314" spans="2:2">
      <c r="B2314" s="14"/>
    </row>
    <row r="2315" spans="2:2">
      <c r="B2315" s="14"/>
    </row>
    <row r="2316" spans="2:2">
      <c r="B2316" s="14"/>
    </row>
    <row r="2317" spans="2:2">
      <c r="B2317" s="14"/>
    </row>
    <row r="2318" spans="2:2">
      <c r="B2318" s="14"/>
    </row>
    <row r="2319" spans="2:2">
      <c r="B2319" s="14"/>
    </row>
    <row r="2320" spans="2:2">
      <c r="B2320" s="14"/>
    </row>
    <row r="2321" spans="2:2">
      <c r="B2321" s="14"/>
    </row>
    <row r="2322" spans="2:2">
      <c r="B2322" s="14"/>
    </row>
    <row r="2323" spans="2:2">
      <c r="B2323" s="14"/>
    </row>
    <row r="2324" spans="2:2">
      <c r="B2324" s="14"/>
    </row>
    <row r="2325" spans="2:2">
      <c r="B2325" s="14"/>
    </row>
    <row r="2326" spans="2:2">
      <c r="B2326" s="14"/>
    </row>
    <row r="2327" spans="2:2">
      <c r="B2327" s="14"/>
    </row>
    <row r="2328" spans="2:2">
      <c r="B2328" s="14"/>
    </row>
    <row r="2329" spans="2:2">
      <c r="B2329" s="14"/>
    </row>
    <row r="2330" spans="2:2">
      <c r="B2330" s="14"/>
    </row>
    <row r="2331" spans="2:2">
      <c r="B2331" s="14"/>
    </row>
    <row r="2332" spans="2:2">
      <c r="B2332" s="14"/>
    </row>
    <row r="2333" spans="2:2">
      <c r="B2333" s="14"/>
    </row>
    <row r="2334" spans="2:2">
      <c r="B2334" s="14"/>
    </row>
    <row r="2335" spans="2:2">
      <c r="B2335" s="14"/>
    </row>
    <row r="2336" spans="2:2">
      <c r="B2336" s="14"/>
    </row>
    <row r="2337" spans="2:2">
      <c r="B2337" s="14"/>
    </row>
    <row r="2338" spans="2:2">
      <c r="B2338" s="14"/>
    </row>
    <row r="2339" spans="2:2">
      <c r="B2339" s="14"/>
    </row>
    <row r="2340" spans="2:2">
      <c r="B2340" s="14"/>
    </row>
    <row r="2341" spans="2:2">
      <c r="B2341" s="14"/>
    </row>
    <row r="2342" spans="2:2">
      <c r="B2342" s="14"/>
    </row>
    <row r="2343" spans="2:2">
      <c r="B2343" s="14"/>
    </row>
    <row r="2344" spans="2:2">
      <c r="B2344" s="14"/>
    </row>
    <row r="2345" spans="2:2">
      <c r="B2345" s="14"/>
    </row>
    <row r="2346" spans="2:2">
      <c r="B2346" s="14"/>
    </row>
    <row r="2347" spans="2:2">
      <c r="B2347" s="14"/>
    </row>
    <row r="2348" spans="2:2">
      <c r="B2348" s="14"/>
    </row>
    <row r="2349" spans="2:2">
      <c r="B2349" s="14"/>
    </row>
    <row r="2350" spans="2:2">
      <c r="B2350" s="14"/>
    </row>
    <row r="2351" spans="2:2">
      <c r="B2351" s="14"/>
    </row>
    <row r="2352" spans="2:2">
      <c r="B2352" s="14"/>
    </row>
    <row r="2353" spans="2:2">
      <c r="B2353" s="14"/>
    </row>
    <row r="2354" spans="2:2">
      <c r="B2354" s="14"/>
    </row>
    <row r="2355" spans="2:2">
      <c r="B2355" s="14"/>
    </row>
    <row r="2356" spans="2:2">
      <c r="B2356" s="14"/>
    </row>
    <row r="2357" spans="2:2">
      <c r="B2357" s="14"/>
    </row>
    <row r="2358" spans="2:2">
      <c r="B2358" s="14"/>
    </row>
    <row r="2359" spans="2:2">
      <c r="B2359" s="14"/>
    </row>
    <row r="2360" spans="2:2">
      <c r="B2360" s="14"/>
    </row>
    <row r="2361" spans="2:2">
      <c r="B2361" s="14"/>
    </row>
    <row r="2362" spans="2:2">
      <c r="B2362" s="14"/>
    </row>
    <row r="2363" spans="2:2">
      <c r="B2363" s="14"/>
    </row>
    <row r="2364" spans="2:2">
      <c r="B2364" s="14"/>
    </row>
    <row r="2365" spans="2:2">
      <c r="B2365" s="14"/>
    </row>
    <row r="2366" spans="2:2">
      <c r="B2366" s="14"/>
    </row>
    <row r="2367" spans="2:2">
      <c r="B2367" s="14"/>
    </row>
    <row r="2368" spans="2:2">
      <c r="B2368" s="14"/>
    </row>
    <row r="2369" spans="2:2">
      <c r="B2369" s="14"/>
    </row>
    <row r="2370" spans="2:2">
      <c r="B2370" s="14"/>
    </row>
    <row r="2371" spans="2:2">
      <c r="B2371" s="14"/>
    </row>
    <row r="2372" spans="2:2">
      <c r="B2372" s="14"/>
    </row>
    <row r="2373" spans="2:2">
      <c r="B2373" s="14"/>
    </row>
    <row r="2374" spans="2:2">
      <c r="B2374" s="14"/>
    </row>
    <row r="2375" spans="2:2">
      <c r="B2375" s="14"/>
    </row>
    <row r="2376" spans="2:2">
      <c r="B2376" s="14"/>
    </row>
    <row r="2377" spans="2:2">
      <c r="B2377" s="14"/>
    </row>
    <row r="2378" spans="2:2">
      <c r="B2378" s="14"/>
    </row>
    <row r="2379" spans="2:2">
      <c r="B2379" s="14"/>
    </row>
    <row r="2380" spans="2:2">
      <c r="B2380" s="14"/>
    </row>
    <row r="2381" spans="2:2">
      <c r="B2381" s="14"/>
    </row>
    <row r="2382" spans="2:2">
      <c r="B2382" s="14"/>
    </row>
    <row r="2383" spans="2:2">
      <c r="B2383" s="14"/>
    </row>
    <row r="2384" spans="2:2">
      <c r="B2384" s="14"/>
    </row>
    <row r="2385" spans="2:2">
      <c r="B2385" s="14"/>
    </row>
    <row r="2386" spans="2:2">
      <c r="B2386" s="14"/>
    </row>
    <row r="2387" spans="2:2">
      <c r="B2387" s="14"/>
    </row>
    <row r="2388" spans="2:2">
      <c r="B2388" s="14"/>
    </row>
    <row r="2389" spans="2:2">
      <c r="B2389" s="14"/>
    </row>
    <row r="2390" spans="2:2">
      <c r="B2390" s="14"/>
    </row>
    <row r="2391" spans="2:2">
      <c r="B2391" s="14"/>
    </row>
    <row r="2392" spans="2:2">
      <c r="B2392" s="14"/>
    </row>
    <row r="2393" spans="2:2">
      <c r="B2393" s="14"/>
    </row>
    <row r="2394" spans="2:2">
      <c r="B2394" s="14"/>
    </row>
    <row r="2395" spans="2:2">
      <c r="B2395" s="14"/>
    </row>
    <row r="2396" spans="2:2">
      <c r="B2396" s="14"/>
    </row>
    <row r="2397" spans="2:2">
      <c r="B2397" s="14"/>
    </row>
    <row r="2398" spans="2:2">
      <c r="B2398" s="14"/>
    </row>
    <row r="2399" spans="2:2">
      <c r="B2399" s="14"/>
    </row>
    <row r="2400" spans="2:2">
      <c r="B2400" s="14"/>
    </row>
    <row r="2401" spans="2:2">
      <c r="B2401" s="14"/>
    </row>
    <row r="2402" spans="2:2">
      <c r="B2402" s="14"/>
    </row>
    <row r="2403" spans="2:2">
      <c r="B2403" s="14"/>
    </row>
    <row r="2404" spans="2:2">
      <c r="B2404" s="14"/>
    </row>
    <row r="2405" spans="2:2">
      <c r="B2405" s="14"/>
    </row>
    <row r="2406" spans="2:2">
      <c r="B2406" s="14"/>
    </row>
    <row r="2407" spans="2:2">
      <c r="B2407" s="14"/>
    </row>
    <row r="2408" spans="2:2">
      <c r="B2408" s="14"/>
    </row>
    <row r="2409" spans="2:2">
      <c r="B2409" s="14"/>
    </row>
    <row r="2410" spans="2:2">
      <c r="B2410" s="14"/>
    </row>
    <row r="2411" spans="2:2">
      <c r="B2411" s="14"/>
    </row>
    <row r="2412" spans="2:2">
      <c r="B2412" s="14"/>
    </row>
    <row r="2413" spans="2:2">
      <c r="B2413" s="14"/>
    </row>
    <row r="2414" spans="2:2">
      <c r="B2414" s="14"/>
    </row>
    <row r="2415" spans="2:2">
      <c r="B2415" s="14"/>
    </row>
    <row r="2416" spans="2:2">
      <c r="B2416" s="14"/>
    </row>
    <row r="2417" spans="2:2">
      <c r="B2417" s="14"/>
    </row>
    <row r="2418" spans="2:2">
      <c r="B2418" s="14"/>
    </row>
    <row r="2419" spans="2:2">
      <c r="B2419" s="14"/>
    </row>
    <row r="2420" spans="2:2">
      <c r="B2420" s="14"/>
    </row>
    <row r="2421" spans="2:2">
      <c r="B2421" s="14"/>
    </row>
    <row r="2422" spans="2:2">
      <c r="B2422" s="14"/>
    </row>
    <row r="2423" spans="2:2">
      <c r="B2423" s="14"/>
    </row>
    <row r="2424" spans="2:2">
      <c r="B2424" s="14"/>
    </row>
    <row r="2425" spans="2:2">
      <c r="B2425" s="14"/>
    </row>
    <row r="2426" spans="2:2">
      <c r="B2426" s="14"/>
    </row>
    <row r="2427" spans="2:2">
      <c r="B2427" s="14"/>
    </row>
    <row r="2428" spans="2:2">
      <c r="B2428" s="14"/>
    </row>
    <row r="2429" spans="2:2">
      <c r="B2429" s="14"/>
    </row>
    <row r="2430" spans="2:2">
      <c r="B2430" s="14"/>
    </row>
    <row r="2431" spans="2:2">
      <c r="B2431" s="14"/>
    </row>
    <row r="2432" spans="2:2">
      <c r="B2432" s="14"/>
    </row>
    <row r="2433" spans="2:2">
      <c r="B2433" s="14"/>
    </row>
    <row r="2434" spans="2:2">
      <c r="B2434" s="14"/>
    </row>
    <row r="2435" spans="2:2">
      <c r="B2435" s="14"/>
    </row>
    <row r="2436" spans="2:2">
      <c r="B2436" s="14"/>
    </row>
    <row r="2437" spans="2:2">
      <c r="B2437" s="14"/>
    </row>
    <row r="2438" spans="2:2">
      <c r="B2438" s="14"/>
    </row>
    <row r="2439" spans="2:2">
      <c r="B2439" s="14"/>
    </row>
    <row r="2440" spans="2:2">
      <c r="B2440" s="14"/>
    </row>
    <row r="2441" spans="2:2">
      <c r="B2441" s="14"/>
    </row>
    <row r="2442" spans="2:2">
      <c r="B2442" s="14"/>
    </row>
    <row r="2443" spans="2:2">
      <c r="B2443" s="14"/>
    </row>
    <row r="2444" spans="2:2">
      <c r="B2444" s="14"/>
    </row>
    <row r="2445" spans="2:2">
      <c r="B2445" s="14"/>
    </row>
    <row r="2446" spans="2:2">
      <c r="B2446" s="14"/>
    </row>
    <row r="2447" spans="2:2">
      <c r="B2447" s="14"/>
    </row>
    <row r="2448" spans="2:2">
      <c r="B2448" s="14"/>
    </row>
    <row r="2449" spans="2:2">
      <c r="B2449" s="14"/>
    </row>
    <row r="2450" spans="2:2">
      <c r="B2450" s="14"/>
    </row>
    <row r="2451" spans="2:2">
      <c r="B2451" s="14"/>
    </row>
    <row r="2452" spans="2:2">
      <c r="B2452" s="14"/>
    </row>
    <row r="2453" spans="2:2">
      <c r="B2453" s="14"/>
    </row>
    <row r="2454" spans="2:2">
      <c r="B2454" s="14"/>
    </row>
    <row r="2455" spans="2:2">
      <c r="B2455" s="14"/>
    </row>
    <row r="2456" spans="2:2">
      <c r="B2456" s="14"/>
    </row>
    <row r="2457" spans="2:2">
      <c r="B2457" s="14"/>
    </row>
    <row r="2458" spans="2:2">
      <c r="B2458" s="14"/>
    </row>
    <row r="2459" spans="2:2">
      <c r="B2459" s="14"/>
    </row>
    <row r="2460" spans="2:2">
      <c r="B2460" s="14"/>
    </row>
    <row r="2461" spans="2:2">
      <c r="B2461" s="14"/>
    </row>
    <row r="2462" spans="2:2">
      <c r="B2462" s="14"/>
    </row>
    <row r="2463" spans="2:2">
      <c r="B2463" s="14"/>
    </row>
    <row r="2464" spans="2:2">
      <c r="B2464" s="14"/>
    </row>
    <row r="2465" spans="2:2">
      <c r="B2465" s="14"/>
    </row>
    <row r="2466" spans="2:2">
      <c r="B2466" s="14"/>
    </row>
    <row r="2467" spans="2:2">
      <c r="B2467" s="14"/>
    </row>
    <row r="2468" spans="2:2">
      <c r="B2468" s="14"/>
    </row>
    <row r="2469" spans="2:2">
      <c r="B2469" s="14"/>
    </row>
    <row r="2470" spans="2:2">
      <c r="B2470" s="14"/>
    </row>
    <row r="2471" spans="2:2">
      <c r="B2471" s="14"/>
    </row>
    <row r="2472" spans="2:2">
      <c r="B2472" s="14"/>
    </row>
    <row r="2473" spans="2:2">
      <c r="B2473" s="14"/>
    </row>
    <row r="2474" spans="2:2">
      <c r="B2474" s="14"/>
    </row>
    <row r="2475" spans="2:2">
      <c r="B2475" s="14"/>
    </row>
    <row r="2476" spans="2:2">
      <c r="B2476" s="14"/>
    </row>
    <row r="2477" spans="2:2">
      <c r="B2477" s="14"/>
    </row>
    <row r="2478" spans="2:2">
      <c r="B2478" s="14"/>
    </row>
    <row r="2479" spans="2:2">
      <c r="B2479" s="14"/>
    </row>
    <row r="2480" spans="2:2">
      <c r="B2480" s="14"/>
    </row>
    <row r="2481" spans="2:2">
      <c r="B2481" s="14"/>
    </row>
    <row r="2482" spans="2:2">
      <c r="B2482" s="14"/>
    </row>
    <row r="2483" spans="2:2">
      <c r="B2483" s="14"/>
    </row>
    <row r="2484" spans="2:2">
      <c r="B2484" s="14"/>
    </row>
    <row r="2485" spans="2:2">
      <c r="B2485" s="14"/>
    </row>
    <row r="2486" spans="2:2">
      <c r="B2486" s="14"/>
    </row>
    <row r="2487" spans="2:2">
      <c r="B2487" s="14"/>
    </row>
    <row r="2488" spans="2:2">
      <c r="B2488" s="14"/>
    </row>
    <row r="2489" spans="2:2">
      <c r="B2489" s="14"/>
    </row>
    <row r="2490" spans="2:2">
      <c r="B2490" s="14"/>
    </row>
    <row r="2491" spans="2:2">
      <c r="B2491" s="14"/>
    </row>
    <row r="2492" spans="2:2">
      <c r="B2492" s="14"/>
    </row>
    <row r="2493" spans="2:2">
      <c r="B2493" s="14"/>
    </row>
    <row r="2494" spans="2:2">
      <c r="B2494" s="14"/>
    </row>
    <row r="2495" spans="2:2">
      <c r="B2495" s="14"/>
    </row>
    <row r="2496" spans="2:2">
      <c r="B2496" s="14"/>
    </row>
    <row r="2497" spans="2:2">
      <c r="B2497" s="14"/>
    </row>
    <row r="2498" spans="2:2">
      <c r="B2498" s="14"/>
    </row>
    <row r="2499" spans="2:2">
      <c r="B2499" s="14"/>
    </row>
    <row r="2500" spans="2:2">
      <c r="B2500" s="14"/>
    </row>
    <row r="2501" spans="2:2">
      <c r="B2501" s="14"/>
    </row>
    <row r="2502" spans="2:2">
      <c r="B2502" s="14"/>
    </row>
    <row r="2503" spans="2:2">
      <c r="B2503" s="14"/>
    </row>
    <row r="2504" spans="2:2">
      <c r="B2504" s="14"/>
    </row>
    <row r="2505" spans="2:2">
      <c r="B2505" s="14"/>
    </row>
    <row r="2506" spans="2:2">
      <c r="B2506" s="14"/>
    </row>
    <row r="2507" spans="2:2">
      <c r="B2507" s="14"/>
    </row>
    <row r="2508" spans="2:2">
      <c r="B2508" s="14"/>
    </row>
    <row r="2509" spans="2:2">
      <c r="B2509" s="14"/>
    </row>
    <row r="2510" spans="2:2">
      <c r="B2510" s="14"/>
    </row>
    <row r="2511" spans="2:2">
      <c r="B2511" s="14"/>
    </row>
    <row r="2512" spans="2:2">
      <c r="B2512" s="14"/>
    </row>
    <row r="2513" spans="2:2">
      <c r="B2513" s="14"/>
    </row>
    <row r="2514" spans="2:2">
      <c r="B2514" s="14"/>
    </row>
    <row r="2515" spans="2:2">
      <c r="B2515" s="14"/>
    </row>
    <row r="2516" spans="2:2">
      <c r="B2516" s="14"/>
    </row>
    <row r="2517" spans="2:2">
      <c r="B2517" s="14"/>
    </row>
    <row r="2518" spans="2:2">
      <c r="B2518" s="14"/>
    </row>
    <row r="2519" spans="2:2">
      <c r="B2519" s="14"/>
    </row>
    <row r="2520" spans="2:2">
      <c r="B2520" s="14"/>
    </row>
    <row r="2521" spans="2:2">
      <c r="B2521" s="14"/>
    </row>
    <row r="2522" spans="2:2">
      <c r="B2522" s="14"/>
    </row>
    <row r="2523" spans="2:2">
      <c r="B2523" s="14"/>
    </row>
    <row r="2524" spans="2:2">
      <c r="B2524" s="14"/>
    </row>
    <row r="2525" spans="2:2">
      <c r="B2525" s="14"/>
    </row>
    <row r="2526" spans="2:2">
      <c r="B2526" s="14"/>
    </row>
    <row r="2527" spans="2:2">
      <c r="B2527" s="14"/>
    </row>
    <row r="2528" spans="2:2">
      <c r="B2528" s="14"/>
    </row>
    <row r="2529" spans="2:2">
      <c r="B2529" s="14"/>
    </row>
    <row r="2530" spans="2:2">
      <c r="B2530" s="14"/>
    </row>
    <row r="2531" spans="2:2">
      <c r="B2531" s="14"/>
    </row>
    <row r="2532" spans="2:2">
      <c r="B2532" s="14"/>
    </row>
    <row r="2533" spans="2:2">
      <c r="B2533" s="14"/>
    </row>
    <row r="2534" spans="2:2">
      <c r="B2534" s="14"/>
    </row>
    <row r="2535" spans="2:2">
      <c r="B2535" s="14"/>
    </row>
    <row r="2536" spans="2:2">
      <c r="B2536" s="14"/>
    </row>
    <row r="2537" spans="2:2">
      <c r="B2537" s="14"/>
    </row>
    <row r="2538" spans="2:2">
      <c r="B2538" s="14"/>
    </row>
    <row r="2539" spans="2:2">
      <c r="B2539" s="14"/>
    </row>
    <row r="2540" spans="2:2">
      <c r="B2540" s="14"/>
    </row>
    <row r="2541" spans="2:2">
      <c r="B2541" s="14"/>
    </row>
    <row r="2542" spans="2:2">
      <c r="B2542" s="14"/>
    </row>
    <row r="2543" spans="2:2">
      <c r="B2543" s="14"/>
    </row>
    <row r="2544" spans="2:2">
      <c r="B2544" s="14"/>
    </row>
    <row r="2545" spans="2:2">
      <c r="B2545" s="14"/>
    </row>
    <row r="2546" spans="2:2">
      <c r="B2546" s="14"/>
    </row>
    <row r="2547" spans="2:2">
      <c r="B2547" s="14"/>
    </row>
    <row r="2548" spans="2:2">
      <c r="B2548" s="14"/>
    </row>
    <row r="2549" spans="2:2">
      <c r="B2549" s="14"/>
    </row>
    <row r="2550" spans="2:2">
      <c r="B2550" s="14"/>
    </row>
    <row r="2551" spans="2:2">
      <c r="B2551" s="14"/>
    </row>
    <row r="2552" spans="2:2">
      <c r="B2552" s="14"/>
    </row>
    <row r="2553" spans="2:2">
      <c r="B2553" s="14"/>
    </row>
    <row r="2554" spans="2:2">
      <c r="B2554" s="14"/>
    </row>
    <row r="2555" spans="2:2">
      <c r="B2555" s="14"/>
    </row>
    <row r="2556" spans="2:2">
      <c r="B2556" s="14"/>
    </row>
    <row r="2557" spans="2:2">
      <c r="B2557" s="14"/>
    </row>
    <row r="2558" spans="2:2">
      <c r="B2558" s="14"/>
    </row>
    <row r="2559" spans="2:2">
      <c r="B2559" s="14"/>
    </row>
    <row r="2560" spans="2:2">
      <c r="B2560" s="14"/>
    </row>
    <row r="2561" spans="2:2">
      <c r="B2561" s="14"/>
    </row>
    <row r="2562" spans="2:2">
      <c r="B2562" s="14"/>
    </row>
    <row r="2563" spans="2:2">
      <c r="B2563" s="14"/>
    </row>
    <row r="2564" spans="2:2">
      <c r="B2564" s="14"/>
    </row>
    <row r="2565" spans="2:2">
      <c r="B2565" s="14"/>
    </row>
    <row r="2566" spans="2:2">
      <c r="B2566" s="14"/>
    </row>
    <row r="2567" spans="2:2">
      <c r="B2567" s="14"/>
    </row>
    <row r="2568" spans="2:2">
      <c r="B2568" s="14"/>
    </row>
    <row r="2569" spans="2:2">
      <c r="B2569" s="14"/>
    </row>
    <row r="2570" spans="2:2">
      <c r="B2570" s="14"/>
    </row>
    <row r="2571" spans="2:2">
      <c r="B2571" s="14"/>
    </row>
    <row r="2572" spans="2:2">
      <c r="B2572" s="14"/>
    </row>
    <row r="2573" spans="2:2">
      <c r="B2573" s="14"/>
    </row>
    <row r="2574" spans="2:2">
      <c r="B2574" s="14"/>
    </row>
    <row r="2575" spans="2:2">
      <c r="B2575" s="14"/>
    </row>
    <row r="2576" spans="2:2">
      <c r="B2576" s="14"/>
    </row>
    <row r="2577" spans="2:2">
      <c r="B2577" s="14"/>
    </row>
    <row r="2578" spans="2:2">
      <c r="B2578" s="14"/>
    </row>
    <row r="2579" spans="2:2">
      <c r="B2579" s="14"/>
    </row>
    <row r="2580" spans="2:2">
      <c r="B2580" s="14"/>
    </row>
    <row r="2581" spans="2:2">
      <c r="B2581" s="14"/>
    </row>
    <row r="2582" spans="2:2">
      <c r="B2582" s="14"/>
    </row>
    <row r="2583" spans="2:2">
      <c r="B2583" s="14"/>
    </row>
    <row r="2584" spans="2:2">
      <c r="B2584" s="14"/>
    </row>
    <row r="2585" spans="2:2">
      <c r="B2585" s="14"/>
    </row>
    <row r="2586" spans="2:2">
      <c r="B2586" s="14"/>
    </row>
    <row r="2587" spans="2:2">
      <c r="B2587" s="14"/>
    </row>
    <row r="2588" spans="2:2">
      <c r="B2588" s="14"/>
    </row>
    <row r="2589" spans="2:2">
      <c r="B2589" s="14"/>
    </row>
    <row r="2590" spans="2:2">
      <c r="B2590" s="14"/>
    </row>
    <row r="2591" spans="2:2">
      <c r="B2591" s="14"/>
    </row>
    <row r="2592" spans="2:2">
      <c r="B2592" s="14"/>
    </row>
    <row r="2593" spans="2:2">
      <c r="B2593" s="14"/>
    </row>
    <row r="2594" spans="2:2">
      <c r="B2594" s="14"/>
    </row>
    <row r="2595" spans="2:2">
      <c r="B2595" s="14"/>
    </row>
    <row r="2596" spans="2:2">
      <c r="B2596" s="14"/>
    </row>
    <row r="2597" spans="2:2">
      <c r="B2597" s="14"/>
    </row>
    <row r="2598" spans="2:2">
      <c r="B2598" s="14"/>
    </row>
    <row r="2599" spans="2:2">
      <c r="B2599" s="14"/>
    </row>
    <row r="2600" spans="2:2">
      <c r="B2600" s="14"/>
    </row>
    <row r="2601" spans="2:2">
      <c r="B2601" s="14"/>
    </row>
    <row r="2602" spans="2:2">
      <c r="B2602" s="14"/>
    </row>
    <row r="2603" spans="2:2">
      <c r="B2603" s="14"/>
    </row>
    <row r="2604" spans="2:2">
      <c r="B2604" s="14"/>
    </row>
    <row r="2605" spans="2:2">
      <c r="B2605" s="14"/>
    </row>
    <row r="2606" spans="2:2">
      <c r="B2606" s="14"/>
    </row>
    <row r="2607" spans="2:2">
      <c r="B2607" s="14"/>
    </row>
    <row r="2608" spans="2:2">
      <c r="B2608" s="14"/>
    </row>
    <row r="2609" spans="2:2">
      <c r="B2609" s="14"/>
    </row>
    <row r="2610" spans="2:2">
      <c r="B2610" s="14"/>
    </row>
    <row r="2611" spans="2:2">
      <c r="B2611" s="14"/>
    </row>
    <row r="2612" spans="2:2">
      <c r="B2612" s="14"/>
    </row>
    <row r="2613" spans="2:2">
      <c r="B2613" s="14"/>
    </row>
    <row r="2614" spans="2:2">
      <c r="B2614" s="14"/>
    </row>
    <row r="2615" spans="2:2">
      <c r="B2615" s="14"/>
    </row>
    <row r="2616" spans="2:2">
      <c r="B2616" s="14"/>
    </row>
    <row r="2617" spans="2:2">
      <c r="B2617" s="14"/>
    </row>
    <row r="2618" spans="2:2">
      <c r="B2618" s="14"/>
    </row>
    <row r="2619" spans="2:2">
      <c r="B2619" s="14"/>
    </row>
    <row r="2620" spans="2:2">
      <c r="B2620" s="14"/>
    </row>
    <row r="2621" spans="2:2">
      <c r="B2621" s="14"/>
    </row>
    <row r="2622" spans="2:2">
      <c r="B2622" s="14"/>
    </row>
    <row r="2623" spans="2:2">
      <c r="B2623" s="14"/>
    </row>
    <row r="2624" spans="2:2">
      <c r="B2624" s="14"/>
    </row>
    <row r="2625" spans="2:2">
      <c r="B2625" s="14"/>
    </row>
    <row r="2626" spans="2:2">
      <c r="B2626" s="14"/>
    </row>
    <row r="2627" spans="2:2">
      <c r="B2627" s="14"/>
    </row>
    <row r="2628" spans="2:2">
      <c r="B2628" s="14"/>
    </row>
    <row r="2629" spans="2:2">
      <c r="B2629" s="14"/>
    </row>
    <row r="2630" spans="2:2">
      <c r="B2630" s="14"/>
    </row>
    <row r="2631" spans="2:2">
      <c r="B2631" s="14"/>
    </row>
    <row r="2632" spans="2:2">
      <c r="B2632" s="14"/>
    </row>
    <row r="2633" spans="2:2">
      <c r="B2633" s="14"/>
    </row>
    <row r="2634" spans="2:2">
      <c r="B2634" s="14"/>
    </row>
    <row r="2635" spans="2:2">
      <c r="B2635" s="14"/>
    </row>
    <row r="2636" spans="2:2">
      <c r="B2636" s="14"/>
    </row>
    <row r="2637" spans="2:2">
      <c r="B2637" s="14"/>
    </row>
    <row r="2638" spans="2:2">
      <c r="B2638" s="14"/>
    </row>
    <row r="2639" spans="2:2">
      <c r="B2639" s="14"/>
    </row>
    <row r="2640" spans="2:2">
      <c r="B2640" s="14"/>
    </row>
    <row r="2641" spans="2:2">
      <c r="B2641" s="14"/>
    </row>
    <row r="2642" spans="2:2">
      <c r="B2642" s="14"/>
    </row>
    <row r="2643" spans="2:2">
      <c r="B2643" s="14"/>
    </row>
    <row r="2644" spans="2:2">
      <c r="B2644" s="14"/>
    </row>
    <row r="2645" spans="2:2">
      <c r="B2645" s="14"/>
    </row>
    <row r="2646" spans="2:2">
      <c r="B2646" s="14"/>
    </row>
    <row r="2647" spans="2:2">
      <c r="B2647" s="14"/>
    </row>
    <row r="2648" spans="2:2">
      <c r="B2648" s="14"/>
    </row>
    <row r="2649" spans="2:2">
      <c r="B2649" s="14"/>
    </row>
    <row r="2650" spans="2:2">
      <c r="B2650" s="14"/>
    </row>
    <row r="2651" spans="2:2">
      <c r="B2651" s="14"/>
    </row>
    <row r="2652" spans="2:2">
      <c r="B2652" s="14"/>
    </row>
    <row r="2653" spans="2:2">
      <c r="B2653" s="14"/>
    </row>
    <row r="2654" spans="2:2">
      <c r="B2654" s="14"/>
    </row>
    <row r="2655" spans="2:2">
      <c r="B2655" s="14"/>
    </row>
    <row r="2656" spans="2:2">
      <c r="B2656" s="14"/>
    </row>
    <row r="2657" spans="2:2">
      <c r="B2657" s="14"/>
    </row>
    <row r="2658" spans="2:2">
      <c r="B2658" s="14"/>
    </row>
    <row r="2659" spans="2:2">
      <c r="B2659" s="14"/>
    </row>
    <row r="2660" spans="2:2">
      <c r="B2660" s="14"/>
    </row>
    <row r="2661" spans="2:2">
      <c r="B2661" s="14"/>
    </row>
    <row r="2662" spans="2:2">
      <c r="B2662" s="14"/>
    </row>
    <row r="2663" spans="2:2">
      <c r="B2663" s="14"/>
    </row>
    <row r="2664" spans="2:2">
      <c r="B2664" s="14"/>
    </row>
    <row r="2665" spans="2:2">
      <c r="B2665" s="14"/>
    </row>
    <row r="2666" spans="2:2">
      <c r="B2666" s="14"/>
    </row>
    <row r="2667" spans="2:2">
      <c r="B2667" s="14"/>
    </row>
    <row r="2668" spans="2:2">
      <c r="B2668" s="14"/>
    </row>
    <row r="2669" spans="2:2">
      <c r="B2669" s="14"/>
    </row>
    <row r="2670" spans="2:2">
      <c r="B2670" s="14"/>
    </row>
    <row r="2671" spans="2:2">
      <c r="B2671" s="14"/>
    </row>
    <row r="2672" spans="2:2">
      <c r="B2672" s="14"/>
    </row>
    <row r="2673" spans="2:2">
      <c r="B2673" s="14"/>
    </row>
    <row r="2674" spans="2:2">
      <c r="B2674" s="14"/>
    </row>
    <row r="2675" spans="2:2">
      <c r="B2675" s="14"/>
    </row>
    <row r="2676" spans="2:2">
      <c r="B2676" s="14"/>
    </row>
    <row r="2677" spans="2:2">
      <c r="B2677" s="14"/>
    </row>
    <row r="2678" spans="2:2">
      <c r="B2678" s="14"/>
    </row>
    <row r="2679" spans="2:2">
      <c r="B2679" s="14"/>
    </row>
    <row r="2680" spans="2:2">
      <c r="B2680" s="14"/>
    </row>
    <row r="2681" spans="2:2">
      <c r="B2681" s="14"/>
    </row>
    <row r="2682" spans="2:2">
      <c r="B2682" s="14"/>
    </row>
    <row r="2683" spans="2:2">
      <c r="B2683" s="14"/>
    </row>
    <row r="2684" spans="2:2">
      <c r="B2684" s="14"/>
    </row>
    <row r="2685" spans="2:2">
      <c r="B2685" s="14"/>
    </row>
    <row r="2686" spans="2:2">
      <c r="B2686" s="14"/>
    </row>
    <row r="2687" spans="2:2">
      <c r="B2687" s="14"/>
    </row>
    <row r="2688" spans="2:2">
      <c r="B2688" s="14"/>
    </row>
    <row r="2689" spans="2:2">
      <c r="B2689" s="14"/>
    </row>
    <row r="2690" spans="2:2">
      <c r="B2690" s="14"/>
    </row>
    <row r="2691" spans="2:2">
      <c r="B2691" s="14"/>
    </row>
    <row r="2692" spans="2:2">
      <c r="B2692" s="14"/>
    </row>
    <row r="2693" spans="2:2">
      <c r="B2693" s="14"/>
    </row>
    <row r="2694" spans="2:2">
      <c r="B2694" s="14"/>
    </row>
    <row r="2695" spans="2:2">
      <c r="B2695" s="14"/>
    </row>
    <row r="2696" spans="2:2">
      <c r="B2696" s="14"/>
    </row>
    <row r="2697" spans="2:2">
      <c r="B2697" s="14"/>
    </row>
    <row r="2698" spans="2:2">
      <c r="B2698" s="14"/>
    </row>
    <row r="2699" spans="2:2">
      <c r="B2699" s="14"/>
    </row>
    <row r="2700" spans="2:2">
      <c r="B2700" s="14"/>
    </row>
    <row r="2701" spans="2:2">
      <c r="B2701" s="14"/>
    </row>
    <row r="2702" spans="2:2">
      <c r="B2702" s="14"/>
    </row>
    <row r="2703" spans="2:2">
      <c r="B2703" s="14"/>
    </row>
    <row r="2704" spans="2:2">
      <c r="B2704" s="14"/>
    </row>
    <row r="2705" spans="2:2">
      <c r="B2705" s="14"/>
    </row>
    <row r="2706" spans="2:2">
      <c r="B2706" s="14"/>
    </row>
    <row r="2707" spans="2:2">
      <c r="B2707" s="14"/>
    </row>
    <row r="2708" spans="2:2">
      <c r="B2708" s="14"/>
    </row>
    <row r="2709" spans="2:2">
      <c r="B2709" s="14"/>
    </row>
    <row r="2710" spans="2:2">
      <c r="B2710" s="14"/>
    </row>
    <row r="2711" spans="2:2">
      <c r="B2711" s="14"/>
    </row>
    <row r="2712" spans="2:2">
      <c r="B2712" s="14"/>
    </row>
    <row r="2713" spans="2:2">
      <c r="B2713" s="14"/>
    </row>
    <row r="2714" spans="2:2">
      <c r="B2714" s="14"/>
    </row>
    <row r="2715" spans="2:2">
      <c r="B2715" s="14"/>
    </row>
    <row r="2716" spans="2:2">
      <c r="B2716" s="14"/>
    </row>
    <row r="2717" spans="2:2">
      <c r="B2717" s="14"/>
    </row>
    <row r="2718" spans="2:2">
      <c r="B2718" s="14"/>
    </row>
    <row r="2719" spans="2:2">
      <c r="B2719" s="14"/>
    </row>
    <row r="2720" spans="2:2">
      <c r="B2720" s="14"/>
    </row>
    <row r="2721" spans="2:2">
      <c r="B2721" s="14"/>
    </row>
    <row r="2722" spans="2:2">
      <c r="B2722" s="14"/>
    </row>
    <row r="2723" spans="2:2">
      <c r="B2723" s="14"/>
    </row>
    <row r="2724" spans="2:2">
      <c r="B2724" s="14"/>
    </row>
    <row r="2725" spans="2:2">
      <c r="B2725" s="14"/>
    </row>
    <row r="2726" spans="2:2">
      <c r="B2726" s="14"/>
    </row>
    <row r="2727" spans="2:2">
      <c r="B2727" s="14"/>
    </row>
    <row r="2728" spans="2:2">
      <c r="B2728" s="14"/>
    </row>
    <row r="2729" spans="2:2">
      <c r="B2729" s="14"/>
    </row>
    <row r="2730" spans="2:2">
      <c r="B2730" s="14"/>
    </row>
    <row r="2731" spans="2:2">
      <c r="B2731" s="14"/>
    </row>
    <row r="2732" spans="2:2">
      <c r="B2732" s="14"/>
    </row>
    <row r="2733" spans="2:2">
      <c r="B2733" s="14"/>
    </row>
    <row r="2734" spans="2:2">
      <c r="B2734" s="14"/>
    </row>
    <row r="2735" spans="2:2">
      <c r="B2735" s="14"/>
    </row>
    <row r="2736" spans="2:2">
      <c r="B2736" s="14"/>
    </row>
    <row r="2737" spans="2:2">
      <c r="B2737" s="14"/>
    </row>
    <row r="2738" spans="2:2">
      <c r="B2738" s="14"/>
    </row>
    <row r="2739" spans="2:2">
      <c r="B2739" s="14"/>
    </row>
    <row r="2740" spans="2:2">
      <c r="B2740" s="14"/>
    </row>
    <row r="2741" spans="2:2">
      <c r="B2741" s="14"/>
    </row>
    <row r="2742" spans="2:2">
      <c r="B2742" s="14"/>
    </row>
    <row r="2743" spans="2:2">
      <c r="B2743" s="14"/>
    </row>
    <row r="2744" spans="2:2">
      <c r="B2744" s="14"/>
    </row>
    <row r="2745" spans="2:2">
      <c r="B2745" s="14"/>
    </row>
    <row r="2746" spans="2:2">
      <c r="B2746" s="14"/>
    </row>
    <row r="2747" spans="2:2">
      <c r="B2747" s="14"/>
    </row>
    <row r="2748" spans="2:2">
      <c r="B2748" s="14"/>
    </row>
    <row r="2749" spans="2:2">
      <c r="B2749" s="14"/>
    </row>
    <row r="2750" spans="2:2">
      <c r="B2750" s="14"/>
    </row>
    <row r="2751" spans="2:2">
      <c r="B2751" s="14"/>
    </row>
    <row r="2752" spans="2:2">
      <c r="B2752" s="14"/>
    </row>
    <row r="2753" spans="2:2">
      <c r="B2753" s="14"/>
    </row>
    <row r="2754" spans="2:2">
      <c r="B2754" s="14"/>
    </row>
    <row r="2755" spans="2:2">
      <c r="B2755" s="14"/>
    </row>
    <row r="2756" spans="2:2">
      <c r="B2756" s="14"/>
    </row>
    <row r="2757" spans="2:2">
      <c r="B2757" s="14"/>
    </row>
    <row r="2758" spans="2:2">
      <c r="B2758" s="14"/>
    </row>
    <row r="2759" spans="2:2">
      <c r="B2759" s="14"/>
    </row>
    <row r="2760" spans="2:2">
      <c r="B2760" s="14"/>
    </row>
    <row r="2761" spans="2:2">
      <c r="B2761" s="14"/>
    </row>
    <row r="2762" spans="2:2">
      <c r="B2762" s="14"/>
    </row>
    <row r="2763" spans="2:2">
      <c r="B2763" s="14"/>
    </row>
    <row r="2764" spans="2:2">
      <c r="B2764" s="14"/>
    </row>
    <row r="2765" spans="2:2">
      <c r="B2765" s="14"/>
    </row>
    <row r="2766" spans="2:2">
      <c r="B2766" s="14"/>
    </row>
    <row r="2767" spans="2:2">
      <c r="B2767" s="14"/>
    </row>
    <row r="2768" spans="2:2">
      <c r="B2768" s="14"/>
    </row>
    <row r="2769" spans="2:2">
      <c r="B2769" s="14"/>
    </row>
    <row r="2770" spans="2:2">
      <c r="B2770" s="14"/>
    </row>
    <row r="2771" spans="2:2">
      <c r="B2771" s="14"/>
    </row>
    <row r="2772" spans="2:2">
      <c r="B2772" s="14"/>
    </row>
    <row r="2773" spans="2:2">
      <c r="B2773" s="14"/>
    </row>
    <row r="2774" spans="2:2">
      <c r="B2774" s="14"/>
    </row>
    <row r="2775" spans="2:2">
      <c r="B2775" s="14"/>
    </row>
    <row r="2776" spans="2:2">
      <c r="B2776" s="14"/>
    </row>
    <row r="2777" spans="2:2">
      <c r="B2777" s="14"/>
    </row>
    <row r="2778" spans="2:2">
      <c r="B2778" s="14"/>
    </row>
    <row r="2779" spans="2:2">
      <c r="B2779" s="14"/>
    </row>
    <row r="2780" spans="2:2">
      <c r="B2780" s="14"/>
    </row>
    <row r="2781" spans="2:2">
      <c r="B2781" s="14"/>
    </row>
    <row r="2782" spans="2:2">
      <c r="B2782" s="14"/>
    </row>
    <row r="2783" spans="2:2">
      <c r="B2783" s="14"/>
    </row>
    <row r="2784" spans="2:2">
      <c r="B2784" s="14"/>
    </row>
    <row r="2785" spans="2:2">
      <c r="B2785" s="14"/>
    </row>
    <row r="2786" spans="2:2">
      <c r="B2786" s="14"/>
    </row>
    <row r="2787" spans="2:2">
      <c r="B2787" s="14"/>
    </row>
    <row r="2788" spans="2:2">
      <c r="B2788" s="14"/>
    </row>
    <row r="2789" spans="2:2">
      <c r="B2789" s="14"/>
    </row>
    <row r="2790" spans="2:2">
      <c r="B2790" s="14"/>
    </row>
    <row r="2791" spans="2:2">
      <c r="B2791" s="14"/>
    </row>
    <row r="2792" spans="2:2">
      <c r="B2792" s="14"/>
    </row>
    <row r="2793" spans="2:2">
      <c r="B2793" s="14"/>
    </row>
    <row r="2794" spans="2:2">
      <c r="B2794" s="14"/>
    </row>
    <row r="2795" spans="2:2">
      <c r="B2795" s="14"/>
    </row>
    <row r="2796" spans="2:2">
      <c r="B2796" s="14"/>
    </row>
    <row r="2797" spans="2:2">
      <c r="B2797" s="14"/>
    </row>
    <row r="2798" spans="2:2">
      <c r="B2798" s="14"/>
    </row>
    <row r="2799" spans="2:2">
      <c r="B2799" s="14"/>
    </row>
    <row r="2800" spans="2:2">
      <c r="B2800" s="14"/>
    </row>
    <row r="2801" spans="2:2">
      <c r="B2801" s="14"/>
    </row>
    <row r="2802" spans="2:2">
      <c r="B2802" s="14"/>
    </row>
    <row r="2803" spans="2:2">
      <c r="B2803" s="14"/>
    </row>
    <row r="2804" spans="2:2">
      <c r="B2804" s="14"/>
    </row>
    <row r="2805" spans="2:2">
      <c r="B2805" s="14"/>
    </row>
    <row r="2806" spans="2:2">
      <c r="B2806" s="14"/>
    </row>
    <row r="2807" spans="2:2">
      <c r="B2807" s="14"/>
    </row>
    <row r="2808" spans="2:2">
      <c r="B2808" s="14"/>
    </row>
    <row r="2809" spans="2:2">
      <c r="B2809" s="14"/>
    </row>
    <row r="2810" spans="2:2">
      <c r="B2810" s="14"/>
    </row>
    <row r="2811" spans="2:2">
      <c r="B2811" s="14"/>
    </row>
    <row r="2812" spans="2:2">
      <c r="B2812" s="14"/>
    </row>
    <row r="2813" spans="2:2">
      <c r="B2813" s="14"/>
    </row>
    <row r="2814" spans="2:2">
      <c r="B2814" s="14"/>
    </row>
    <row r="2815" spans="2:2">
      <c r="B2815" s="14"/>
    </row>
    <row r="2816" spans="2:2">
      <c r="B2816" s="14"/>
    </row>
    <row r="2817" spans="2:2">
      <c r="B2817" s="14"/>
    </row>
    <row r="2818" spans="2:2">
      <c r="B2818" s="14"/>
    </row>
    <row r="2819" spans="2:2">
      <c r="B2819" s="14"/>
    </row>
    <row r="2820" spans="2:2">
      <c r="B2820" s="14"/>
    </row>
    <row r="2821" spans="2:2">
      <c r="B2821" s="14"/>
    </row>
    <row r="2822" spans="2:2">
      <c r="B2822" s="14"/>
    </row>
    <row r="2823" spans="2:2">
      <c r="B2823" s="14"/>
    </row>
    <row r="2824" spans="2:2">
      <c r="B2824" s="14"/>
    </row>
    <row r="2825" spans="2:2">
      <c r="B2825" s="14"/>
    </row>
    <row r="2826" spans="2:2">
      <c r="B2826" s="14"/>
    </row>
    <row r="2827" spans="2:2">
      <c r="B2827" s="14"/>
    </row>
    <row r="2828" spans="2:2">
      <c r="B2828" s="14"/>
    </row>
    <row r="2829" spans="2:2">
      <c r="B2829" s="14"/>
    </row>
    <row r="2830" spans="2:2">
      <c r="B2830" s="14"/>
    </row>
    <row r="2831" spans="2:2">
      <c r="B2831" s="14"/>
    </row>
    <row r="2832" spans="2:2">
      <c r="B2832" s="14"/>
    </row>
    <row r="2833" spans="2:2">
      <c r="B2833" s="14"/>
    </row>
    <row r="2834" spans="2:2">
      <c r="B2834" s="14"/>
    </row>
    <row r="2835" spans="2:2">
      <c r="B2835" s="14"/>
    </row>
    <row r="2836" spans="2:2">
      <c r="B2836" s="14"/>
    </row>
    <row r="2837" spans="2:2">
      <c r="B2837" s="14"/>
    </row>
    <row r="2838" spans="2:2">
      <c r="B2838" s="14"/>
    </row>
    <row r="2839" spans="2:2">
      <c r="B2839" s="14"/>
    </row>
    <row r="2840" spans="2:2">
      <c r="B2840" s="14"/>
    </row>
    <row r="2841" spans="2:2">
      <c r="B2841" s="14"/>
    </row>
    <row r="2842" spans="2:2">
      <c r="B2842" s="14"/>
    </row>
    <row r="2843" spans="2:2">
      <c r="B2843" s="14"/>
    </row>
    <row r="2844" spans="2:2">
      <c r="B2844" s="14"/>
    </row>
    <row r="2845" spans="2:2">
      <c r="B2845" s="14"/>
    </row>
    <row r="2846" spans="2:2">
      <c r="B2846" s="14"/>
    </row>
    <row r="2847" spans="2:2">
      <c r="B2847" s="14"/>
    </row>
    <row r="2848" spans="2:2">
      <c r="B2848" s="14"/>
    </row>
    <row r="2849" spans="2:2">
      <c r="B2849" s="14"/>
    </row>
    <row r="2850" spans="2:2">
      <c r="B2850" s="14"/>
    </row>
    <row r="2851" spans="2:2">
      <c r="B2851" s="14"/>
    </row>
    <row r="2852" spans="2:2">
      <c r="B2852" s="14"/>
    </row>
    <row r="2853" spans="2:2">
      <c r="B2853" s="14"/>
    </row>
    <row r="2854" spans="2:2">
      <c r="B2854" s="14"/>
    </row>
    <row r="2855" spans="2:2">
      <c r="B2855" s="14"/>
    </row>
    <row r="2856" spans="2:2">
      <c r="B2856" s="14"/>
    </row>
    <row r="2857" spans="2:2">
      <c r="B2857" s="14"/>
    </row>
    <row r="2858" spans="2:2">
      <c r="B2858" s="14"/>
    </row>
    <row r="2859" spans="2:2">
      <c r="B2859" s="14"/>
    </row>
    <row r="2860" spans="2:2">
      <c r="B2860" s="14"/>
    </row>
    <row r="2861" spans="2:2">
      <c r="B2861" s="14"/>
    </row>
    <row r="2862" spans="2:2">
      <c r="B2862" s="14"/>
    </row>
    <row r="2863" spans="2:2">
      <c r="B2863" s="14"/>
    </row>
    <row r="2864" spans="2:2">
      <c r="B2864" s="14"/>
    </row>
    <row r="2865" spans="2:2">
      <c r="B2865" s="14"/>
    </row>
    <row r="2866" spans="2:2">
      <c r="B2866" s="14"/>
    </row>
    <row r="2867" spans="2:2">
      <c r="B2867" s="14"/>
    </row>
    <row r="2868" spans="2:2">
      <c r="B2868" s="14"/>
    </row>
    <row r="2869" spans="2:2">
      <c r="B2869" s="14"/>
    </row>
    <row r="2870" spans="2:2">
      <c r="B2870" s="14"/>
    </row>
    <row r="2871" spans="2:2">
      <c r="B2871" s="14"/>
    </row>
    <row r="2872" spans="2:2">
      <c r="B2872" s="14"/>
    </row>
    <row r="2873" spans="2:2">
      <c r="B2873" s="14"/>
    </row>
    <row r="2874" spans="2:2">
      <c r="B2874" s="14"/>
    </row>
    <row r="2875" spans="2:2">
      <c r="B2875" s="14"/>
    </row>
    <row r="2876" spans="2:2">
      <c r="B2876" s="14"/>
    </row>
    <row r="2877" spans="2:2">
      <c r="B2877" s="14"/>
    </row>
    <row r="2878" spans="2:2">
      <c r="B2878" s="14"/>
    </row>
    <row r="2879" spans="2:2">
      <c r="B2879" s="14"/>
    </row>
    <row r="2880" spans="2:2">
      <c r="B2880" s="14"/>
    </row>
    <row r="2881" spans="2:2">
      <c r="B2881" s="14"/>
    </row>
    <row r="2882" spans="2:2">
      <c r="B2882" s="14"/>
    </row>
    <row r="2883" spans="2:2">
      <c r="B2883" s="14"/>
    </row>
    <row r="2884" spans="2:2">
      <c r="B2884" s="14"/>
    </row>
    <row r="2885" spans="2:2">
      <c r="B2885" s="14"/>
    </row>
    <row r="2886" spans="2:2">
      <c r="B2886" s="14"/>
    </row>
    <row r="2887" spans="2:2">
      <c r="B2887" s="14"/>
    </row>
    <row r="2888" spans="2:2">
      <c r="B2888" s="14"/>
    </row>
    <row r="2889" spans="2:2">
      <c r="B2889" s="14"/>
    </row>
    <row r="2890" spans="2:2">
      <c r="B2890" s="14"/>
    </row>
    <row r="2891" spans="2:2">
      <c r="B2891" s="14"/>
    </row>
    <row r="2892" spans="2:2">
      <c r="B2892" s="14"/>
    </row>
    <row r="2893" spans="2:2">
      <c r="B2893" s="14"/>
    </row>
    <row r="2894" spans="2:2">
      <c r="B2894" s="14"/>
    </row>
    <row r="2895" spans="2:2">
      <c r="B2895" s="14"/>
    </row>
    <row r="2896" spans="2:2">
      <c r="B2896" s="14"/>
    </row>
    <row r="2897" spans="2:2">
      <c r="B2897" s="14"/>
    </row>
    <row r="2898" spans="2:2">
      <c r="B2898" s="14"/>
    </row>
    <row r="2899" spans="2:2">
      <c r="B2899" s="14"/>
    </row>
    <row r="2900" spans="2:2">
      <c r="B2900" s="14"/>
    </row>
    <row r="2901" spans="2:2">
      <c r="B2901" s="14"/>
    </row>
    <row r="2902" spans="2:2">
      <c r="B2902" s="14"/>
    </row>
    <row r="2903" spans="2:2">
      <c r="B2903" s="14"/>
    </row>
    <row r="2904" spans="2:2">
      <c r="B2904" s="14"/>
    </row>
    <row r="2905" spans="2:2">
      <c r="B2905" s="14"/>
    </row>
    <row r="2906" spans="2:2">
      <c r="B2906" s="14"/>
    </row>
    <row r="2907" spans="2:2">
      <c r="B2907" s="14"/>
    </row>
    <row r="2908" spans="2:2">
      <c r="B2908" s="14"/>
    </row>
    <row r="2909" spans="2:2">
      <c r="B2909" s="14"/>
    </row>
    <row r="2910" spans="2:2">
      <c r="B2910" s="14"/>
    </row>
    <row r="2911" spans="2:2">
      <c r="B2911" s="14"/>
    </row>
    <row r="2912" spans="2:2">
      <c r="B2912" s="14"/>
    </row>
    <row r="2913" spans="2:2">
      <c r="B2913" s="14"/>
    </row>
    <row r="2914" spans="2:2">
      <c r="B2914" s="14"/>
    </row>
    <row r="2915" spans="2:2">
      <c r="B2915" s="14"/>
    </row>
    <row r="2916" spans="2:2">
      <c r="B2916" s="14"/>
    </row>
    <row r="2917" spans="2:2">
      <c r="B2917" s="14"/>
    </row>
    <row r="2918" spans="2:2">
      <c r="B2918" s="14"/>
    </row>
    <row r="2919" spans="2:2">
      <c r="B2919" s="14"/>
    </row>
    <row r="2920" spans="2:2">
      <c r="B2920" s="14"/>
    </row>
    <row r="2921" spans="2:2">
      <c r="B2921" s="14"/>
    </row>
    <row r="2922" spans="2:2">
      <c r="B2922" s="14"/>
    </row>
    <row r="2923" spans="2:2">
      <c r="B2923" s="14"/>
    </row>
    <row r="2924" spans="2:2">
      <c r="B2924" s="14"/>
    </row>
    <row r="2925" spans="2:2">
      <c r="B2925" s="14"/>
    </row>
    <row r="2926" spans="2:2">
      <c r="B2926" s="14"/>
    </row>
    <row r="2927" spans="2:2">
      <c r="B2927" s="14"/>
    </row>
    <row r="2928" spans="2:2">
      <c r="B2928" s="14"/>
    </row>
    <row r="2929" spans="2:2">
      <c r="B2929" s="14"/>
    </row>
    <row r="2930" spans="2:2">
      <c r="B2930" s="14"/>
    </row>
    <row r="2931" spans="2:2">
      <c r="B2931" s="14"/>
    </row>
    <row r="2932" spans="2:2">
      <c r="B2932" s="14"/>
    </row>
    <row r="2933" spans="2:2">
      <c r="B2933" s="14"/>
    </row>
    <row r="2934" spans="2:2">
      <c r="B2934" s="14"/>
    </row>
    <row r="2935" spans="2:2">
      <c r="B2935" s="14"/>
    </row>
    <row r="2936" spans="2:2">
      <c r="B2936" s="14"/>
    </row>
    <row r="2937" spans="2:2">
      <c r="B2937" s="14"/>
    </row>
    <row r="2938" spans="2:2">
      <c r="B2938" s="14"/>
    </row>
    <row r="2939" spans="2:2">
      <c r="B2939" s="14"/>
    </row>
    <row r="2940" spans="2:2">
      <c r="B2940" s="14"/>
    </row>
    <row r="2941" spans="2:2">
      <c r="B2941" s="14"/>
    </row>
    <row r="2942" spans="2:2">
      <c r="B2942" s="14"/>
    </row>
    <row r="2943" spans="2:2">
      <c r="B2943" s="14"/>
    </row>
    <row r="2944" spans="2:2">
      <c r="B2944" s="14"/>
    </row>
    <row r="2945" spans="2:2">
      <c r="B2945" s="14"/>
    </row>
    <row r="2946" spans="2:2">
      <c r="B2946" s="14"/>
    </row>
    <row r="2947" spans="2:2">
      <c r="B2947" s="14"/>
    </row>
    <row r="2948" spans="2:2">
      <c r="B2948" s="14"/>
    </row>
    <row r="2949" spans="2:2">
      <c r="B2949" s="14"/>
    </row>
    <row r="2950" spans="2:2">
      <c r="B2950" s="14"/>
    </row>
    <row r="2951" spans="2:2">
      <c r="B2951" s="14"/>
    </row>
    <row r="2952" spans="2:2">
      <c r="B2952" s="14"/>
    </row>
    <row r="2953" spans="2:2">
      <c r="B2953" s="14"/>
    </row>
    <row r="2954" spans="2:2">
      <c r="B2954" s="14"/>
    </row>
    <row r="2955" spans="2:2">
      <c r="B2955" s="14"/>
    </row>
    <row r="2956" spans="2:2">
      <c r="B2956" s="14"/>
    </row>
    <row r="2957" spans="2:2">
      <c r="B2957" s="14"/>
    </row>
    <row r="2958" spans="2:2">
      <c r="B2958" s="14"/>
    </row>
    <row r="2959" spans="2:2">
      <c r="B2959" s="14"/>
    </row>
    <row r="2960" spans="2:2">
      <c r="B2960" s="14"/>
    </row>
    <row r="2961" spans="2:2">
      <c r="B2961" s="14"/>
    </row>
    <row r="2962" spans="2:2">
      <c r="B2962" s="14"/>
    </row>
    <row r="2963" spans="2:2">
      <c r="B2963" s="14"/>
    </row>
    <row r="2964" spans="2:2">
      <c r="B2964" s="14"/>
    </row>
    <row r="2965" spans="2:2">
      <c r="B2965" s="14"/>
    </row>
    <row r="2966" spans="2:2">
      <c r="B2966" s="14"/>
    </row>
    <row r="2967" spans="2:2">
      <c r="B2967" s="14"/>
    </row>
    <row r="2968" spans="2:2">
      <c r="B2968" s="14"/>
    </row>
    <row r="2969" spans="2:2">
      <c r="B2969" s="14"/>
    </row>
    <row r="2970" spans="2:2">
      <c r="B2970" s="14"/>
    </row>
    <row r="2971" spans="2:2">
      <c r="B2971" s="14"/>
    </row>
    <row r="2972" spans="2:2">
      <c r="B2972" s="14"/>
    </row>
    <row r="2973" spans="2:2">
      <c r="B2973" s="14"/>
    </row>
    <row r="2974" spans="2:2">
      <c r="B2974" s="14"/>
    </row>
    <row r="2975" spans="2:2">
      <c r="B2975" s="14"/>
    </row>
    <row r="2976" spans="2:2">
      <c r="B2976" s="14"/>
    </row>
    <row r="2977" spans="2:2">
      <c r="B2977" s="14"/>
    </row>
    <row r="2978" spans="2:2">
      <c r="B2978" s="14"/>
    </row>
    <row r="2979" spans="2:2">
      <c r="B2979" s="14"/>
    </row>
    <row r="2980" spans="2:2">
      <c r="B2980" s="14"/>
    </row>
    <row r="2981" spans="2:2">
      <c r="B2981" s="14"/>
    </row>
    <row r="2982" spans="2:2">
      <c r="B2982" s="14"/>
    </row>
    <row r="2983" spans="2:2">
      <c r="B2983" s="14"/>
    </row>
    <row r="2984" spans="2:2">
      <c r="B2984" s="14"/>
    </row>
    <row r="2985" spans="2:2">
      <c r="B2985" s="14"/>
    </row>
    <row r="2986" spans="2:2">
      <c r="B2986" s="14"/>
    </row>
    <row r="2987" spans="2:2">
      <c r="B2987" s="14"/>
    </row>
    <row r="2988" spans="2:2">
      <c r="B2988" s="14"/>
    </row>
    <row r="2989" spans="2:2">
      <c r="B2989" s="14"/>
    </row>
    <row r="2990" spans="2:2">
      <c r="B2990" s="14"/>
    </row>
    <row r="2991" spans="2:2">
      <c r="B2991" s="14"/>
    </row>
    <row r="2992" spans="2:2">
      <c r="B2992" s="14"/>
    </row>
    <row r="2993" spans="2:2">
      <c r="B2993" s="14"/>
    </row>
    <row r="2994" spans="2:2">
      <c r="B2994" s="14"/>
    </row>
    <row r="2995" spans="2:2">
      <c r="B2995" s="14"/>
    </row>
    <row r="2996" spans="2:2">
      <c r="B2996" s="14"/>
    </row>
    <row r="2997" spans="2:2">
      <c r="B2997" s="14"/>
    </row>
    <row r="2998" spans="2:2">
      <c r="B2998" s="14"/>
    </row>
    <row r="2999" spans="2:2">
      <c r="B2999" s="14"/>
    </row>
    <row r="3000" spans="2:2">
      <c r="B3000" s="14"/>
    </row>
    <row r="3001" spans="2:2">
      <c r="B3001" s="14"/>
    </row>
    <row r="3002" spans="2:2">
      <c r="B3002" s="14"/>
    </row>
    <row r="3003" spans="2:2">
      <c r="B3003" s="14"/>
    </row>
    <row r="3004" spans="2:2">
      <c r="B3004" s="14"/>
    </row>
    <row r="3005" spans="2:2">
      <c r="B3005" s="14"/>
    </row>
    <row r="3006" spans="2:2">
      <c r="B3006" s="14"/>
    </row>
    <row r="3007" spans="2:2">
      <c r="B3007" s="14"/>
    </row>
    <row r="3008" spans="2:2">
      <c r="B3008" s="14"/>
    </row>
    <row r="3009" spans="2:2">
      <c r="B3009" s="14"/>
    </row>
    <row r="3010" spans="2:2">
      <c r="B3010" s="14"/>
    </row>
    <row r="3011" spans="2:2">
      <c r="B3011" s="14"/>
    </row>
    <row r="3012" spans="2:2">
      <c r="B3012" s="14"/>
    </row>
    <row r="3013" spans="2:2">
      <c r="B3013" s="14"/>
    </row>
    <row r="3014" spans="2:2">
      <c r="B3014" s="14"/>
    </row>
    <row r="3015" spans="2:2">
      <c r="B3015" s="14"/>
    </row>
    <row r="3016" spans="2:2">
      <c r="B3016" s="14"/>
    </row>
    <row r="3017" spans="2:2">
      <c r="B3017" s="14"/>
    </row>
    <row r="3018" spans="2:2">
      <c r="B3018" s="14"/>
    </row>
    <row r="3019" spans="2:2">
      <c r="B3019" s="14"/>
    </row>
    <row r="3020" spans="2:2">
      <c r="B3020" s="14"/>
    </row>
    <row r="3021" spans="2:2">
      <c r="B3021" s="14"/>
    </row>
    <row r="3022" spans="2:2">
      <c r="B3022" s="14"/>
    </row>
    <row r="3023" spans="2:2">
      <c r="B3023" s="14"/>
    </row>
    <row r="3024" spans="2:2">
      <c r="B3024" s="14"/>
    </row>
    <row r="3025" spans="2:2">
      <c r="B3025" s="14"/>
    </row>
    <row r="3026" spans="2:2">
      <c r="B3026" s="14"/>
    </row>
    <row r="3027" spans="2:2">
      <c r="B3027" s="14"/>
    </row>
    <row r="3028" spans="2:2">
      <c r="B3028" s="14"/>
    </row>
    <row r="3029" spans="2:2">
      <c r="B3029" s="14"/>
    </row>
    <row r="3030" spans="2:2">
      <c r="B3030" s="14"/>
    </row>
    <row r="3031" spans="2:2">
      <c r="B3031" s="14"/>
    </row>
    <row r="3032" spans="2:2">
      <c r="B3032" s="14"/>
    </row>
    <row r="3033" spans="2:2">
      <c r="B3033" s="14"/>
    </row>
    <row r="3034" spans="2:2">
      <c r="B3034" s="14"/>
    </row>
    <row r="3035" spans="2:2">
      <c r="B3035" s="14"/>
    </row>
    <row r="3036" spans="2:2">
      <c r="B3036" s="14"/>
    </row>
    <row r="3037" spans="2:2">
      <c r="B3037" s="14"/>
    </row>
    <row r="3038" spans="2:2">
      <c r="B3038" s="14"/>
    </row>
    <row r="3039" spans="2:2">
      <c r="B3039" s="14"/>
    </row>
    <row r="3040" spans="2:2">
      <c r="B3040" s="14"/>
    </row>
    <row r="3041" spans="2:2">
      <c r="B3041" s="14"/>
    </row>
    <row r="3042" spans="2:2">
      <c r="B3042" s="14"/>
    </row>
    <row r="3043" spans="2:2">
      <c r="B3043" s="14"/>
    </row>
    <row r="3044" spans="2:2">
      <c r="B3044" s="14"/>
    </row>
    <row r="3045" spans="2:2">
      <c r="B3045" s="14"/>
    </row>
    <row r="3046" spans="2:2">
      <c r="B3046" s="14"/>
    </row>
    <row r="3047" spans="2:2">
      <c r="B3047" s="14"/>
    </row>
    <row r="3048" spans="2:2">
      <c r="B3048" s="14"/>
    </row>
    <row r="3049" spans="2:2">
      <c r="B3049" s="14"/>
    </row>
    <row r="3050" spans="2:2">
      <c r="B3050" s="14"/>
    </row>
    <row r="3051" spans="2:2">
      <c r="B3051" s="14"/>
    </row>
    <row r="3052" spans="2:2">
      <c r="B3052" s="14"/>
    </row>
    <row r="3053" spans="2:2">
      <c r="B3053" s="14"/>
    </row>
    <row r="3054" spans="2:2">
      <c r="B3054" s="14"/>
    </row>
    <row r="3055" spans="2:2">
      <c r="B3055" s="14"/>
    </row>
    <row r="3056" spans="2:2">
      <c r="B3056" s="14"/>
    </row>
    <row r="3057" spans="2:2">
      <c r="B3057" s="14"/>
    </row>
    <row r="3058" spans="2:2">
      <c r="B3058" s="14"/>
    </row>
    <row r="3059" spans="2:2">
      <c r="B3059" s="14"/>
    </row>
    <row r="3060" spans="2:2">
      <c r="B3060" s="14"/>
    </row>
    <row r="3061" spans="2:2">
      <c r="B3061" s="14"/>
    </row>
    <row r="3062" spans="2:2">
      <c r="B3062" s="14"/>
    </row>
    <row r="3063" spans="2:2">
      <c r="B3063" s="14"/>
    </row>
    <row r="3064" spans="2:2">
      <c r="B3064" s="14"/>
    </row>
    <row r="3065" spans="2:2">
      <c r="B3065" s="14"/>
    </row>
    <row r="3066" spans="2:2">
      <c r="B3066" s="14"/>
    </row>
    <row r="3067" spans="2:2">
      <c r="B3067" s="14"/>
    </row>
    <row r="3068" spans="2:2">
      <c r="B3068" s="14"/>
    </row>
    <row r="3069" spans="2:2">
      <c r="B3069" s="14"/>
    </row>
    <row r="3070" spans="2:2">
      <c r="B3070" s="14"/>
    </row>
    <row r="3071" spans="2:2">
      <c r="B3071" s="14"/>
    </row>
    <row r="3072" spans="2:2">
      <c r="B3072" s="14"/>
    </row>
    <row r="3073" spans="2:2">
      <c r="B3073" s="14"/>
    </row>
    <row r="3074" spans="2:2">
      <c r="B3074" s="14"/>
    </row>
    <row r="3075" spans="2:2">
      <c r="B3075" s="14"/>
    </row>
    <row r="3076" spans="2:2">
      <c r="B3076" s="14"/>
    </row>
    <row r="3077" spans="2:2">
      <c r="B3077" s="14"/>
    </row>
    <row r="3078" spans="2:2">
      <c r="B3078" s="14"/>
    </row>
    <row r="3079" spans="2:2">
      <c r="B3079" s="14"/>
    </row>
    <row r="3080" spans="2:2">
      <c r="B3080" s="14"/>
    </row>
    <row r="3081" spans="2:2">
      <c r="B3081" s="14"/>
    </row>
    <row r="3082" spans="2:2">
      <c r="B3082" s="14"/>
    </row>
    <row r="3083" spans="2:2">
      <c r="B3083" s="14"/>
    </row>
    <row r="3084" spans="2:2">
      <c r="B3084" s="14"/>
    </row>
    <row r="3085" spans="2:2">
      <c r="B3085" s="14"/>
    </row>
    <row r="3086" spans="2:2">
      <c r="B3086" s="14"/>
    </row>
    <row r="3087" spans="2:2">
      <c r="B3087" s="14"/>
    </row>
    <row r="3088" spans="2:2">
      <c r="B3088" s="14"/>
    </row>
    <row r="3089" spans="2:2">
      <c r="B3089" s="14"/>
    </row>
    <row r="3090" spans="2:2">
      <c r="B3090" s="14"/>
    </row>
    <row r="3091" spans="2:2">
      <c r="B3091" s="14"/>
    </row>
    <row r="3092" spans="2:2">
      <c r="B3092" s="14"/>
    </row>
    <row r="3093" spans="2:2">
      <c r="B3093" s="14"/>
    </row>
    <row r="3094" spans="2:2">
      <c r="B3094" s="14"/>
    </row>
    <row r="3095" spans="2:2">
      <c r="B3095" s="14"/>
    </row>
    <row r="3096" spans="2:2">
      <c r="B3096" s="14"/>
    </row>
    <row r="3097" spans="2:2">
      <c r="B3097" s="14"/>
    </row>
    <row r="3098" spans="2:2">
      <c r="B3098" s="14"/>
    </row>
    <row r="3099" spans="2:2">
      <c r="B3099" s="14"/>
    </row>
    <row r="3100" spans="2:2">
      <c r="B3100" s="14"/>
    </row>
    <row r="3101" spans="2:2">
      <c r="B3101" s="14"/>
    </row>
    <row r="3102" spans="2:2">
      <c r="B3102" s="14"/>
    </row>
    <row r="3103" spans="2:2">
      <c r="B3103" s="14"/>
    </row>
    <row r="3104" spans="2:2">
      <c r="B3104" s="14"/>
    </row>
    <row r="3105" spans="2:2">
      <c r="B3105" s="14"/>
    </row>
    <row r="3106" spans="2:2">
      <c r="B3106" s="14"/>
    </row>
    <row r="3107" spans="2:2">
      <c r="B3107" s="14"/>
    </row>
    <row r="3108" spans="2:2">
      <c r="B3108" s="14"/>
    </row>
    <row r="3109" spans="2:2">
      <c r="B3109" s="14"/>
    </row>
    <row r="3110" spans="2:2">
      <c r="B3110" s="14"/>
    </row>
    <row r="3111" spans="2:2">
      <c r="B3111" s="14"/>
    </row>
    <row r="3112" spans="2:2">
      <c r="B3112" s="14"/>
    </row>
    <row r="3113" spans="2:2">
      <c r="B3113" s="14"/>
    </row>
    <row r="3114" spans="2:2">
      <c r="B3114" s="14"/>
    </row>
    <row r="3115" spans="2:2">
      <c r="B3115" s="14"/>
    </row>
    <row r="3116" spans="2:2">
      <c r="B3116" s="14"/>
    </row>
    <row r="3117" spans="2:2">
      <c r="B3117" s="14"/>
    </row>
    <row r="3118" spans="2:2">
      <c r="B3118" s="14"/>
    </row>
    <row r="3119" spans="2:2">
      <c r="B3119" s="14"/>
    </row>
    <row r="3120" spans="2:2">
      <c r="B3120" s="14"/>
    </row>
    <row r="3121" spans="2:2">
      <c r="B3121" s="14"/>
    </row>
    <row r="3122" spans="2:2">
      <c r="B3122" s="14"/>
    </row>
    <row r="3123" spans="2:2">
      <c r="B3123" s="14"/>
    </row>
    <row r="3124" spans="2:2">
      <c r="B3124" s="14"/>
    </row>
    <row r="3125" spans="2:2">
      <c r="B3125" s="14"/>
    </row>
    <row r="3126" spans="2:2">
      <c r="B3126" s="14"/>
    </row>
    <row r="3127" spans="2:2">
      <c r="B3127" s="14"/>
    </row>
    <row r="3128" spans="2:2">
      <c r="B3128" s="14"/>
    </row>
    <row r="3129" spans="2:2">
      <c r="B3129" s="14"/>
    </row>
    <row r="3130" spans="2:2">
      <c r="B3130" s="14"/>
    </row>
    <row r="3131" spans="2:2">
      <c r="B3131" s="14"/>
    </row>
    <row r="3132" spans="2:2">
      <c r="B3132" s="14"/>
    </row>
    <row r="3133" spans="2:2">
      <c r="B3133" s="14"/>
    </row>
    <row r="3134" spans="2:2">
      <c r="B3134" s="14"/>
    </row>
    <row r="3135" spans="2:2">
      <c r="B3135" s="14"/>
    </row>
    <row r="3136" spans="2:2">
      <c r="B3136" s="14"/>
    </row>
    <row r="3137" spans="2:2">
      <c r="B3137" s="14"/>
    </row>
    <row r="3138" spans="2:2">
      <c r="B3138" s="14"/>
    </row>
    <row r="3139" spans="2:2">
      <c r="B3139" s="14"/>
    </row>
    <row r="3140" spans="2:2">
      <c r="B3140" s="14"/>
    </row>
    <row r="3141" spans="2:2">
      <c r="B3141" s="14"/>
    </row>
    <row r="3142" spans="2:2">
      <c r="B3142" s="14"/>
    </row>
    <row r="3143" spans="2:2">
      <c r="B3143" s="14"/>
    </row>
    <row r="3144" spans="2:2">
      <c r="B3144" s="14"/>
    </row>
    <row r="3145" spans="2:2">
      <c r="B3145" s="14"/>
    </row>
    <row r="3146" spans="2:2">
      <c r="B3146" s="14"/>
    </row>
    <row r="3147" spans="2:2">
      <c r="B3147" s="14"/>
    </row>
    <row r="3148" spans="2:2">
      <c r="B3148" s="14"/>
    </row>
    <row r="3149" spans="2:2">
      <c r="B3149" s="14"/>
    </row>
    <row r="3150" spans="2:2">
      <c r="B3150" s="14"/>
    </row>
    <row r="3151" spans="2:2">
      <c r="B3151" s="14"/>
    </row>
    <row r="3152" spans="2:2">
      <c r="B3152" s="14"/>
    </row>
    <row r="3153" spans="2:2">
      <c r="B3153" s="14"/>
    </row>
    <row r="3154" spans="2:2">
      <c r="B3154" s="14"/>
    </row>
    <row r="3155" spans="2:2">
      <c r="B3155" s="14"/>
    </row>
    <row r="3156" spans="2:2">
      <c r="B3156" s="14"/>
    </row>
    <row r="3157" spans="2:2">
      <c r="B3157" s="14"/>
    </row>
    <row r="3158" spans="2:2">
      <c r="B3158" s="14"/>
    </row>
    <row r="3159" spans="2:2">
      <c r="B3159" s="14"/>
    </row>
    <row r="3160" spans="2:2">
      <c r="B3160" s="14"/>
    </row>
    <row r="3161" spans="2:2">
      <c r="B3161" s="14"/>
    </row>
    <row r="3162" spans="2:2">
      <c r="B3162" s="14"/>
    </row>
    <row r="3163" spans="2:2">
      <c r="B3163" s="14"/>
    </row>
    <row r="3164" spans="2:2">
      <c r="B3164" s="14"/>
    </row>
    <row r="3165" spans="2:2">
      <c r="B3165" s="14"/>
    </row>
    <row r="3166" spans="2:2">
      <c r="B3166" s="14"/>
    </row>
    <row r="3167" spans="2:2">
      <c r="B3167" s="14"/>
    </row>
    <row r="3168" spans="2:2">
      <c r="B3168" s="14"/>
    </row>
    <row r="3169" spans="2:2">
      <c r="B3169" s="14"/>
    </row>
    <row r="3170" spans="2:2">
      <c r="B3170" s="14"/>
    </row>
    <row r="3171" spans="2:2">
      <c r="B3171" s="14"/>
    </row>
    <row r="3172" spans="2:2">
      <c r="B3172" s="14"/>
    </row>
    <row r="3173" spans="2:2">
      <c r="B3173" s="14"/>
    </row>
    <row r="3174" spans="2:2">
      <c r="B3174" s="14"/>
    </row>
    <row r="3175" spans="2:2">
      <c r="B3175" s="14"/>
    </row>
    <row r="3176" spans="2:2">
      <c r="B3176" s="14"/>
    </row>
    <row r="3177" spans="2:2">
      <c r="B3177" s="14"/>
    </row>
    <row r="3178" spans="2:2">
      <c r="B3178" s="14"/>
    </row>
    <row r="3179" spans="2:2">
      <c r="B3179" s="14"/>
    </row>
    <row r="3180" spans="2:2">
      <c r="B3180" s="14"/>
    </row>
    <row r="3181" spans="2:2">
      <c r="B3181" s="14"/>
    </row>
    <row r="3182" spans="2:2">
      <c r="B3182" s="14"/>
    </row>
    <row r="3183" spans="2:2">
      <c r="B3183" s="14"/>
    </row>
    <row r="3184" spans="2:2">
      <c r="B3184" s="14"/>
    </row>
    <row r="3185" spans="2:2">
      <c r="B3185" s="14"/>
    </row>
    <row r="3186" spans="2:2">
      <c r="B3186" s="14"/>
    </row>
    <row r="3187" spans="2:2">
      <c r="B3187" s="14"/>
    </row>
    <row r="3188" spans="2:2">
      <c r="B3188" s="14"/>
    </row>
    <row r="3189" spans="2:2">
      <c r="B3189" s="14"/>
    </row>
    <row r="3190" spans="2:2">
      <c r="B3190" s="14"/>
    </row>
    <row r="3191" spans="2:2">
      <c r="B3191" s="14"/>
    </row>
    <row r="3192" spans="2:2">
      <c r="B3192" s="14"/>
    </row>
    <row r="3193" spans="2:2">
      <c r="B3193" s="14"/>
    </row>
    <row r="3194" spans="2:2">
      <c r="B3194" s="14"/>
    </row>
    <row r="3195" spans="2:2">
      <c r="B3195" s="14"/>
    </row>
    <row r="3196" spans="2:2">
      <c r="B3196" s="14"/>
    </row>
    <row r="3197" spans="2:2">
      <c r="B3197" s="14"/>
    </row>
    <row r="3198" spans="2:2">
      <c r="B3198" s="14"/>
    </row>
    <row r="3199" spans="2:2">
      <c r="B3199" s="14"/>
    </row>
    <row r="3200" spans="2:2">
      <c r="B3200" s="14"/>
    </row>
    <row r="3201" spans="2:2">
      <c r="B3201" s="14"/>
    </row>
    <row r="3202" spans="2:2">
      <c r="B3202" s="14"/>
    </row>
    <row r="3203" spans="2:2">
      <c r="B3203" s="14"/>
    </row>
    <row r="3204" spans="2:2">
      <c r="B3204" s="14"/>
    </row>
    <row r="3205" spans="2:2">
      <c r="B3205" s="14"/>
    </row>
    <row r="3206" spans="2:2">
      <c r="B3206" s="14"/>
    </row>
    <row r="3207" spans="2:2">
      <c r="B3207" s="14"/>
    </row>
    <row r="3208" spans="2:2">
      <c r="B3208" s="14"/>
    </row>
    <row r="3209" spans="2:2">
      <c r="B3209" s="14"/>
    </row>
    <row r="3210" spans="2:2">
      <c r="B3210" s="14"/>
    </row>
    <row r="3211" spans="2:2">
      <c r="B3211" s="14"/>
    </row>
    <row r="3212" spans="2:2">
      <c r="B3212" s="14"/>
    </row>
    <row r="3213" spans="2:2">
      <c r="B3213" s="14"/>
    </row>
    <row r="3214" spans="2:2">
      <c r="B3214" s="14"/>
    </row>
    <row r="3215" spans="2:2">
      <c r="B3215" s="14"/>
    </row>
    <row r="3216" spans="2:2">
      <c r="B3216" s="14"/>
    </row>
    <row r="3217" spans="2:2">
      <c r="B3217" s="14"/>
    </row>
    <row r="3218" spans="2:2">
      <c r="B3218" s="14"/>
    </row>
    <row r="3219" spans="2:2">
      <c r="B3219" s="14"/>
    </row>
    <row r="3220" spans="2:2">
      <c r="B3220" s="14"/>
    </row>
    <row r="3221" spans="2:2">
      <c r="B3221" s="14"/>
    </row>
    <row r="3222" spans="2:2">
      <c r="B3222" s="14"/>
    </row>
    <row r="3223" spans="2:2">
      <c r="B3223" s="14"/>
    </row>
    <row r="3224" spans="2:2">
      <c r="B3224" s="14"/>
    </row>
    <row r="3225" spans="2:2">
      <c r="B3225" s="14"/>
    </row>
    <row r="3226" spans="2:2">
      <c r="B3226" s="14"/>
    </row>
    <row r="3227" spans="2:2">
      <c r="B3227" s="14"/>
    </row>
    <row r="3228" spans="2:2">
      <c r="B3228" s="14"/>
    </row>
    <row r="3229" spans="2:2">
      <c r="B3229" s="14"/>
    </row>
    <row r="3230" spans="2:2">
      <c r="B3230" s="14"/>
    </row>
    <row r="3231" spans="2:2">
      <c r="B3231" s="14"/>
    </row>
    <row r="3232" spans="2:2">
      <c r="B3232" s="14"/>
    </row>
    <row r="3233" spans="2:2">
      <c r="B3233" s="14"/>
    </row>
    <row r="3234" spans="2:2">
      <c r="B3234" s="14"/>
    </row>
    <row r="3235" spans="2:2">
      <c r="B3235" s="14"/>
    </row>
    <row r="3236" spans="2:2">
      <c r="B3236" s="14"/>
    </row>
    <row r="3237" spans="2:2">
      <c r="B3237" s="14"/>
    </row>
    <row r="3238" spans="2:2">
      <c r="B3238" s="14"/>
    </row>
    <row r="3239" spans="2:2">
      <c r="B3239" s="14"/>
    </row>
    <row r="3240" spans="2:2">
      <c r="B3240" s="14"/>
    </row>
    <row r="3241" spans="2:2">
      <c r="B3241" s="14"/>
    </row>
    <row r="3242" spans="2:2">
      <c r="B3242" s="14"/>
    </row>
    <row r="3243" spans="2:2">
      <c r="B3243" s="14"/>
    </row>
    <row r="3244" spans="2:2">
      <c r="B3244" s="14"/>
    </row>
    <row r="3245" spans="2:2">
      <c r="B3245" s="14"/>
    </row>
    <row r="3246" spans="2:2">
      <c r="B3246" s="14"/>
    </row>
    <row r="3247" spans="2:2">
      <c r="B3247" s="14"/>
    </row>
    <row r="3248" spans="2:2">
      <c r="B3248" s="14"/>
    </row>
    <row r="3249" spans="2:2">
      <c r="B3249" s="14"/>
    </row>
    <row r="3250" spans="2:2">
      <c r="B3250" s="14"/>
    </row>
    <row r="3251" spans="2:2">
      <c r="B3251" s="14"/>
    </row>
    <row r="3252" spans="2:2">
      <c r="B3252" s="14"/>
    </row>
    <row r="3253" spans="2:2">
      <c r="B3253" s="14"/>
    </row>
    <row r="3254" spans="2:2">
      <c r="B3254" s="14"/>
    </row>
    <row r="3255" spans="2:2">
      <c r="B3255" s="14"/>
    </row>
    <row r="3256" spans="2:2">
      <c r="B3256" s="14"/>
    </row>
    <row r="3257" spans="2:2">
      <c r="B3257" s="14"/>
    </row>
    <row r="3258" spans="2:2">
      <c r="B3258" s="14"/>
    </row>
    <row r="3259" spans="2:2">
      <c r="B3259" s="14"/>
    </row>
    <row r="3260" spans="2:2">
      <c r="B3260" s="14"/>
    </row>
    <row r="3261" spans="2:2">
      <c r="B3261" s="14"/>
    </row>
    <row r="3262" spans="2:2">
      <c r="B3262" s="14"/>
    </row>
    <row r="3263" spans="2:2">
      <c r="B3263" s="14"/>
    </row>
    <row r="3264" spans="2:2">
      <c r="B3264" s="14"/>
    </row>
    <row r="3265" spans="2:2">
      <c r="B3265" s="14"/>
    </row>
    <row r="3266" spans="2:2">
      <c r="B3266" s="14"/>
    </row>
    <row r="3267" spans="2:2">
      <c r="B3267" s="14"/>
    </row>
    <row r="3268" spans="2:2">
      <c r="B3268" s="14"/>
    </row>
    <row r="3269" spans="2:2">
      <c r="B3269" s="14"/>
    </row>
    <row r="3270" spans="2:2">
      <c r="B3270" s="14"/>
    </row>
    <row r="3271" spans="2:2">
      <c r="B3271" s="14"/>
    </row>
    <row r="3272" spans="2:2">
      <c r="B3272" s="14"/>
    </row>
    <row r="3273" spans="2:2">
      <c r="B3273" s="14"/>
    </row>
    <row r="3274" spans="2:2">
      <c r="B3274" s="14"/>
    </row>
    <row r="3275" spans="2:2">
      <c r="B3275" s="14"/>
    </row>
    <row r="3276" spans="2:2">
      <c r="B3276" s="14"/>
    </row>
    <row r="3277" spans="2:2">
      <c r="B3277" s="14"/>
    </row>
    <row r="3278" spans="2:2">
      <c r="B3278" s="14"/>
    </row>
    <row r="3279" spans="2:2">
      <c r="B3279" s="14"/>
    </row>
    <row r="3280" spans="2:2">
      <c r="B3280" s="14"/>
    </row>
    <row r="3281" spans="2:2">
      <c r="B3281" s="14"/>
    </row>
    <row r="3282" spans="2:2">
      <c r="B3282" s="14"/>
    </row>
    <row r="3283" spans="2:2">
      <c r="B3283" s="14"/>
    </row>
    <row r="3284" spans="2:2">
      <c r="B3284" s="14"/>
    </row>
    <row r="3285" spans="2:2">
      <c r="B3285" s="14"/>
    </row>
    <row r="3286" spans="2:2">
      <c r="B3286" s="14"/>
    </row>
    <row r="3287" spans="2:2">
      <c r="B3287" s="14"/>
    </row>
    <row r="3288" spans="2:2">
      <c r="B3288" s="14"/>
    </row>
    <row r="3289" spans="2:2">
      <c r="B3289" s="14"/>
    </row>
    <row r="3290" spans="2:2">
      <c r="B3290" s="14"/>
    </row>
    <row r="3291" spans="2:2">
      <c r="B3291" s="14"/>
    </row>
    <row r="3292" spans="2:2">
      <c r="B3292" s="14"/>
    </row>
    <row r="3293" spans="2:2">
      <c r="B3293" s="14"/>
    </row>
    <row r="3294" spans="2:2">
      <c r="B3294" s="14"/>
    </row>
    <row r="3295" spans="2:2">
      <c r="B3295" s="14"/>
    </row>
    <row r="3296" spans="2:2">
      <c r="B3296" s="14"/>
    </row>
    <row r="3297" spans="2:2">
      <c r="B3297" s="14"/>
    </row>
    <row r="3298" spans="2:2">
      <c r="B3298" s="14"/>
    </row>
    <row r="3299" spans="2:2">
      <c r="B3299" s="14"/>
    </row>
    <row r="3300" spans="2:2">
      <c r="B3300" s="14"/>
    </row>
    <row r="3301" spans="2:2">
      <c r="B3301" s="14"/>
    </row>
    <row r="3302" spans="2:2">
      <c r="B3302" s="14"/>
    </row>
    <row r="3303" spans="2:2">
      <c r="B3303" s="14"/>
    </row>
    <row r="3304" spans="2:2">
      <c r="B3304" s="14"/>
    </row>
    <row r="3305" spans="2:2">
      <c r="B3305" s="14"/>
    </row>
    <row r="3306" spans="2:2">
      <c r="B3306" s="14"/>
    </row>
    <row r="3307" spans="2:2">
      <c r="B3307" s="14"/>
    </row>
    <row r="3308" spans="2:2">
      <c r="B3308" s="14"/>
    </row>
    <row r="3309" spans="2:2">
      <c r="B3309" s="14"/>
    </row>
    <row r="3310" spans="2:2">
      <c r="B3310" s="14"/>
    </row>
    <row r="3311" spans="2:2">
      <c r="B3311" s="14"/>
    </row>
    <row r="3312" spans="2:2">
      <c r="B3312" s="14"/>
    </row>
    <row r="3313" spans="2:2">
      <c r="B3313" s="14"/>
    </row>
    <row r="3314" spans="2:2">
      <c r="B3314" s="14"/>
    </row>
    <row r="3315" spans="2:2">
      <c r="B3315" s="14"/>
    </row>
    <row r="3316" spans="2:2">
      <c r="B3316" s="14"/>
    </row>
    <row r="3317" spans="2:2">
      <c r="B3317" s="14"/>
    </row>
    <row r="3318" spans="2:2">
      <c r="B3318" s="14"/>
    </row>
    <row r="3319" spans="2:2">
      <c r="B3319" s="14"/>
    </row>
    <row r="3320" spans="2:2">
      <c r="B3320" s="14"/>
    </row>
    <row r="3321" spans="2:2">
      <c r="B3321" s="14"/>
    </row>
    <row r="3322" spans="2:2">
      <c r="B3322" s="14"/>
    </row>
    <row r="3323" spans="2:2">
      <c r="B3323" s="14"/>
    </row>
    <row r="3324" spans="2:2">
      <c r="B3324" s="14"/>
    </row>
    <row r="3325" spans="2:2">
      <c r="B3325" s="14"/>
    </row>
    <row r="3326" spans="2:2">
      <c r="B3326" s="14"/>
    </row>
    <row r="3327" spans="2:2">
      <c r="B3327" s="14"/>
    </row>
    <row r="3328" spans="2:2">
      <c r="B3328" s="14"/>
    </row>
    <row r="3329" spans="2:2">
      <c r="B3329" s="14"/>
    </row>
    <row r="3330" spans="2:2">
      <c r="B3330" s="14"/>
    </row>
    <row r="3331" spans="2:2">
      <c r="B3331" s="14"/>
    </row>
    <row r="3332" spans="2:2">
      <c r="B3332" s="14"/>
    </row>
    <row r="3333" spans="2:2">
      <c r="B3333" s="14"/>
    </row>
    <row r="3334" spans="2:2">
      <c r="B3334" s="14"/>
    </row>
    <row r="3335" spans="2:2">
      <c r="B3335" s="14"/>
    </row>
    <row r="3336" spans="2:2">
      <c r="B3336" s="14"/>
    </row>
    <row r="3337" spans="2:2">
      <c r="B3337" s="14"/>
    </row>
    <row r="3338" spans="2:2">
      <c r="B3338" s="14"/>
    </row>
    <row r="3339" spans="2:2">
      <c r="B3339" s="14"/>
    </row>
    <row r="3340" spans="2:2">
      <c r="B3340" s="14"/>
    </row>
    <row r="3341" spans="2:2">
      <c r="B3341" s="14"/>
    </row>
    <row r="3342" spans="2:2">
      <c r="B3342" s="14"/>
    </row>
    <row r="3343" spans="2:2">
      <c r="B3343" s="14"/>
    </row>
    <row r="3344" spans="2:2">
      <c r="B3344" s="14"/>
    </row>
    <row r="3345" spans="2:2">
      <c r="B3345" s="14"/>
    </row>
    <row r="3346" spans="2:2">
      <c r="B3346" s="14"/>
    </row>
    <row r="3347" spans="2:2">
      <c r="B3347" s="14"/>
    </row>
    <row r="3348" spans="2:2">
      <c r="B3348" s="14"/>
    </row>
    <row r="3349" spans="2:2">
      <c r="B3349" s="14"/>
    </row>
    <row r="3350" spans="2:2">
      <c r="B3350" s="14"/>
    </row>
    <row r="3351" spans="2:2">
      <c r="B3351" s="14"/>
    </row>
    <row r="3352" spans="2:2">
      <c r="B3352" s="14"/>
    </row>
    <row r="3353" spans="2:2">
      <c r="B3353" s="14"/>
    </row>
    <row r="3354" spans="2:2">
      <c r="B3354" s="14"/>
    </row>
    <row r="3355" spans="2:2">
      <c r="B3355" s="14"/>
    </row>
    <row r="3356" spans="2:2">
      <c r="B3356" s="14"/>
    </row>
    <row r="3357" spans="2:2">
      <c r="B3357" s="14"/>
    </row>
    <row r="3358" spans="2:2">
      <c r="B3358" s="14"/>
    </row>
    <row r="3359" spans="2:2">
      <c r="B3359" s="14"/>
    </row>
    <row r="3360" spans="2:2">
      <c r="B3360" s="14"/>
    </row>
    <row r="3361" spans="2:2">
      <c r="B3361" s="14"/>
    </row>
    <row r="3362" spans="2:2">
      <c r="B3362" s="14"/>
    </row>
    <row r="3363" spans="2:2">
      <c r="B3363" s="14"/>
    </row>
    <row r="3364" spans="2:2">
      <c r="B3364" s="14"/>
    </row>
    <row r="3365" spans="2:2">
      <c r="B3365" s="14"/>
    </row>
    <row r="3366" spans="2:2">
      <c r="B3366" s="14"/>
    </row>
    <row r="3367" spans="2:2">
      <c r="B3367" s="14"/>
    </row>
    <row r="3368" spans="2:2">
      <c r="B3368" s="14"/>
    </row>
    <row r="3369" spans="2:2">
      <c r="B3369" s="14"/>
    </row>
    <row r="3370" spans="2:2">
      <c r="B3370" s="14"/>
    </row>
    <row r="3371" spans="2:2">
      <c r="B3371" s="14"/>
    </row>
    <row r="3372" spans="2:2">
      <c r="B3372" s="14"/>
    </row>
    <row r="3373" spans="2:2">
      <c r="B3373" s="14"/>
    </row>
    <row r="3374" spans="2:2">
      <c r="B3374" s="14"/>
    </row>
    <row r="3375" spans="2:2">
      <c r="B3375" s="14"/>
    </row>
    <row r="3376" spans="2:2">
      <c r="B3376" s="14"/>
    </row>
    <row r="3377" spans="2:2">
      <c r="B3377" s="14"/>
    </row>
    <row r="3378" spans="2:2">
      <c r="B3378" s="14"/>
    </row>
    <row r="3379" spans="2:2">
      <c r="B3379" s="14"/>
    </row>
    <row r="3380" spans="2:2">
      <c r="B3380" s="14"/>
    </row>
    <row r="3381" spans="2:2">
      <c r="B3381" s="14"/>
    </row>
    <row r="3382" spans="2:2">
      <c r="B3382" s="14"/>
    </row>
    <row r="3383" spans="2:2">
      <c r="B3383" s="14"/>
    </row>
    <row r="3384" spans="2:2">
      <c r="B3384" s="14"/>
    </row>
    <row r="3385" spans="2:2">
      <c r="B3385" s="14"/>
    </row>
    <row r="3386" spans="2:2">
      <c r="B3386" s="14"/>
    </row>
    <row r="3387" spans="2:2">
      <c r="B3387" s="14"/>
    </row>
    <row r="3388" spans="2:2">
      <c r="B3388" s="14"/>
    </row>
    <row r="3389" spans="2:2">
      <c r="B3389" s="14"/>
    </row>
    <row r="3390" spans="2:2">
      <c r="B3390" s="14"/>
    </row>
    <row r="3391" spans="2:2">
      <c r="B3391" s="14"/>
    </row>
    <row r="3392" spans="2:2">
      <c r="B3392" s="14"/>
    </row>
    <row r="3393" spans="2:2">
      <c r="B3393" s="14"/>
    </row>
    <row r="3394" spans="2:2">
      <c r="B3394" s="14"/>
    </row>
    <row r="3395" spans="2:2">
      <c r="B3395" s="14"/>
    </row>
    <row r="3396" spans="2:2">
      <c r="B3396" s="14"/>
    </row>
    <row r="3397" spans="2:2">
      <c r="B3397" s="14"/>
    </row>
    <row r="3398" spans="2:2">
      <c r="B3398" s="14"/>
    </row>
    <row r="3399" spans="2:2">
      <c r="B3399" s="14"/>
    </row>
    <row r="3400" spans="2:2">
      <c r="B3400" s="14"/>
    </row>
    <row r="3401" spans="2:2">
      <c r="B3401" s="14"/>
    </row>
    <row r="3402" spans="2:2">
      <c r="B3402" s="14"/>
    </row>
    <row r="3403" spans="2:2">
      <c r="B3403" s="14"/>
    </row>
    <row r="3404" spans="2:2">
      <c r="B3404" s="14"/>
    </row>
    <row r="3405" spans="2:2">
      <c r="B3405" s="14"/>
    </row>
    <row r="3406" spans="2:2">
      <c r="B3406" s="14"/>
    </row>
    <row r="3407" spans="2:2">
      <c r="B3407" s="14"/>
    </row>
    <row r="3408" spans="2:2">
      <c r="B3408" s="14"/>
    </row>
    <row r="3409" spans="2:2">
      <c r="B3409" s="14"/>
    </row>
    <row r="3410" spans="2:2">
      <c r="B3410" s="14"/>
    </row>
    <row r="3411" spans="2:2">
      <c r="B3411" s="14"/>
    </row>
    <row r="3412" spans="2:2">
      <c r="B3412" s="14"/>
    </row>
    <row r="3413" spans="2:2">
      <c r="B3413" s="14"/>
    </row>
    <row r="3414" spans="2:2">
      <c r="B3414" s="14"/>
    </row>
    <row r="3415" spans="2:2">
      <c r="B3415" s="14"/>
    </row>
    <row r="3416" spans="2:2">
      <c r="B3416" s="14"/>
    </row>
    <row r="3417" spans="2:2">
      <c r="B3417" s="14"/>
    </row>
    <row r="3418" spans="2:2">
      <c r="B3418" s="14"/>
    </row>
    <row r="3419" spans="2:2">
      <c r="B3419" s="14"/>
    </row>
    <row r="3420" spans="2:2">
      <c r="B3420" s="14"/>
    </row>
    <row r="3421" spans="2:2">
      <c r="B3421" s="14"/>
    </row>
    <row r="3422" spans="2:2">
      <c r="B3422" s="14"/>
    </row>
    <row r="3423" spans="2:2">
      <c r="B3423" s="14"/>
    </row>
    <row r="3424" spans="2:2">
      <c r="B3424" s="14"/>
    </row>
    <row r="3425" spans="2:2">
      <c r="B3425" s="14"/>
    </row>
    <row r="3426" spans="2:2">
      <c r="B3426" s="14"/>
    </row>
    <row r="3427" spans="2:2">
      <c r="B3427" s="14"/>
    </row>
    <row r="3428" spans="2:2">
      <c r="B3428" s="14"/>
    </row>
    <row r="3429" spans="2:2">
      <c r="B3429" s="14"/>
    </row>
    <row r="3430" spans="2:2">
      <c r="B3430" s="14"/>
    </row>
    <row r="3431" spans="2:2">
      <c r="B3431" s="14"/>
    </row>
    <row r="3432" spans="2:2">
      <c r="B3432" s="14"/>
    </row>
    <row r="3433" spans="2:2">
      <c r="B3433" s="14"/>
    </row>
    <row r="3434" spans="2:2">
      <c r="B3434" s="14"/>
    </row>
    <row r="3435" spans="2:2">
      <c r="B3435" s="14"/>
    </row>
    <row r="3436" spans="2:2">
      <c r="B3436" s="14"/>
    </row>
    <row r="3437" spans="2:2">
      <c r="B3437" s="14"/>
    </row>
    <row r="3438" spans="2:2">
      <c r="B3438" s="14"/>
    </row>
    <row r="3439" spans="2:2">
      <c r="B3439" s="14"/>
    </row>
    <row r="3440" spans="2:2">
      <c r="B3440" s="14"/>
    </row>
    <row r="3441" spans="2:2">
      <c r="B3441" s="14"/>
    </row>
    <row r="3442" spans="2:2">
      <c r="B3442" s="14"/>
    </row>
    <row r="3443" spans="2:2">
      <c r="B3443" s="14"/>
    </row>
    <row r="3444" spans="2:2">
      <c r="B3444" s="14"/>
    </row>
    <row r="3445" spans="2:2">
      <c r="B3445" s="14"/>
    </row>
    <row r="3446" spans="2:2">
      <c r="B3446" s="14"/>
    </row>
    <row r="3447" spans="2:2">
      <c r="B3447" s="14"/>
    </row>
    <row r="3448" spans="2:2">
      <c r="B3448" s="14"/>
    </row>
    <row r="3449" spans="2:2">
      <c r="B3449" s="14"/>
    </row>
    <row r="3450" spans="2:2">
      <c r="B3450" s="14"/>
    </row>
    <row r="3451" spans="2:2">
      <c r="B3451" s="14"/>
    </row>
    <row r="3452" spans="2:2">
      <c r="B3452" s="14"/>
    </row>
    <row r="3453" spans="2:2">
      <c r="B3453" s="14"/>
    </row>
    <row r="3454" spans="2:2">
      <c r="B3454" s="14"/>
    </row>
    <row r="3455" spans="2:2">
      <c r="B3455" s="14"/>
    </row>
    <row r="3456" spans="2:2">
      <c r="B3456" s="14"/>
    </row>
    <row r="3457" spans="2:2">
      <c r="B3457" s="14"/>
    </row>
    <row r="3458" spans="2:2">
      <c r="B3458" s="14"/>
    </row>
    <row r="3459" spans="2:2">
      <c r="B3459" s="14"/>
    </row>
    <row r="3460" spans="2:2">
      <c r="B3460" s="14"/>
    </row>
    <row r="3461" spans="2:2">
      <c r="B3461" s="14"/>
    </row>
    <row r="3462" spans="2:2">
      <c r="B3462" s="14"/>
    </row>
    <row r="3463" spans="2:2">
      <c r="B3463" s="14"/>
    </row>
    <row r="3464" spans="2:2">
      <c r="B3464" s="14"/>
    </row>
    <row r="3465" spans="2:2">
      <c r="B3465" s="14"/>
    </row>
    <row r="3466" spans="2:2">
      <c r="B3466" s="14"/>
    </row>
    <row r="3467" spans="2:2">
      <c r="B3467" s="14"/>
    </row>
    <row r="3468" spans="2:2">
      <c r="B3468" s="14"/>
    </row>
    <row r="3469" spans="2:2">
      <c r="B3469" s="14"/>
    </row>
    <row r="3470" spans="2:2">
      <c r="B3470" s="14"/>
    </row>
    <row r="3471" spans="2:2">
      <c r="B3471" s="14"/>
    </row>
    <row r="3472" spans="2:2">
      <c r="B3472" s="14"/>
    </row>
    <row r="3473" spans="2:2">
      <c r="B3473" s="14"/>
    </row>
    <row r="3474" spans="2:2">
      <c r="B3474" s="14"/>
    </row>
    <row r="3475" spans="2:2">
      <c r="B3475" s="14"/>
    </row>
    <row r="3476" spans="2:2">
      <c r="B3476" s="14"/>
    </row>
    <row r="3477" spans="2:2">
      <c r="B3477" s="14"/>
    </row>
    <row r="3478" spans="2:2">
      <c r="B3478" s="14"/>
    </row>
    <row r="3479" spans="2:2">
      <c r="B3479" s="14"/>
    </row>
    <row r="3480" spans="2:2">
      <c r="B3480" s="14"/>
    </row>
    <row r="3481" spans="2:2">
      <c r="B3481" s="14"/>
    </row>
    <row r="3482" spans="2:2">
      <c r="B3482" s="14"/>
    </row>
    <row r="3483" spans="2:2">
      <c r="B3483" s="14"/>
    </row>
    <row r="3484" spans="2:2">
      <c r="B3484" s="14"/>
    </row>
    <row r="3485" spans="2:2">
      <c r="B3485" s="14"/>
    </row>
    <row r="3486" spans="2:2">
      <c r="B3486" s="14"/>
    </row>
    <row r="3487" spans="2:2">
      <c r="B3487" s="14"/>
    </row>
    <row r="3488" spans="2:2">
      <c r="B3488" s="14"/>
    </row>
    <row r="3489" spans="2:2">
      <c r="B3489" s="14"/>
    </row>
    <row r="3490" spans="2:2">
      <c r="B3490" s="14"/>
    </row>
    <row r="3491" spans="2:2">
      <c r="B3491" s="14"/>
    </row>
    <row r="3492" spans="2:2">
      <c r="B3492" s="14"/>
    </row>
    <row r="3493" spans="2:2">
      <c r="B3493" s="14"/>
    </row>
    <row r="3494" spans="2:2">
      <c r="B3494" s="14"/>
    </row>
    <row r="3495" spans="2:2">
      <c r="B3495" s="14"/>
    </row>
    <row r="3496" spans="2:2">
      <c r="B3496" s="14"/>
    </row>
    <row r="3497" spans="2:2">
      <c r="B3497" s="14"/>
    </row>
    <row r="3498" spans="2:2">
      <c r="B3498" s="14"/>
    </row>
    <row r="3499" spans="2:2">
      <c r="B3499" s="14"/>
    </row>
    <row r="3500" spans="2:2">
      <c r="B3500" s="14"/>
    </row>
    <row r="3501" spans="2:2">
      <c r="B3501" s="14"/>
    </row>
    <row r="3502" spans="2:2">
      <c r="B3502" s="14"/>
    </row>
    <row r="3503" spans="2:2">
      <c r="B3503" s="14"/>
    </row>
    <row r="3504" spans="2:2">
      <c r="B3504" s="14"/>
    </row>
    <row r="3505" spans="2:2">
      <c r="B3505" s="14"/>
    </row>
    <row r="3506" spans="2:2">
      <c r="B3506" s="14"/>
    </row>
    <row r="3507" spans="2:2">
      <c r="B3507" s="14"/>
    </row>
    <row r="3508" spans="2:2">
      <c r="B3508" s="14"/>
    </row>
    <row r="3509" spans="2:2">
      <c r="B3509" s="14"/>
    </row>
    <row r="3510" spans="2:2">
      <c r="B3510" s="14"/>
    </row>
    <row r="3511" spans="2:2">
      <c r="B3511" s="14"/>
    </row>
    <row r="3512" spans="2:2">
      <c r="B3512" s="14"/>
    </row>
    <row r="3513" spans="2:2">
      <c r="B3513" s="14"/>
    </row>
    <row r="3514" spans="2:2">
      <c r="B3514" s="14"/>
    </row>
    <row r="3515" spans="2:2">
      <c r="B3515" s="14"/>
    </row>
    <row r="3516" spans="2:2">
      <c r="B3516" s="14"/>
    </row>
    <row r="3517" spans="2:2">
      <c r="B3517" s="14"/>
    </row>
    <row r="3518" spans="2:2">
      <c r="B3518" s="14"/>
    </row>
    <row r="3519" spans="2:2">
      <c r="B3519" s="14"/>
    </row>
    <row r="3520" spans="2:2">
      <c r="B3520" s="14"/>
    </row>
    <row r="3521" spans="2:2">
      <c r="B3521" s="14"/>
    </row>
    <row r="3522" spans="2:2">
      <c r="B3522" s="14"/>
    </row>
    <row r="3523" spans="2:2">
      <c r="B3523" s="14"/>
    </row>
    <row r="3524" spans="2:2">
      <c r="B3524" s="14"/>
    </row>
    <row r="3525" spans="2:2">
      <c r="B3525" s="14"/>
    </row>
    <row r="3526" spans="2:2">
      <c r="B3526" s="14"/>
    </row>
    <row r="3527" spans="2:2">
      <c r="B3527" s="14"/>
    </row>
    <row r="3528" spans="2:2">
      <c r="B3528" s="14"/>
    </row>
    <row r="3529" spans="2:2">
      <c r="B3529" s="14"/>
    </row>
    <row r="3530" spans="2:2">
      <c r="B3530" s="14"/>
    </row>
    <row r="3531" spans="2:2">
      <c r="B3531" s="14"/>
    </row>
    <row r="3532" spans="2:2">
      <c r="B3532" s="14"/>
    </row>
    <row r="3533" spans="2:2">
      <c r="B3533" s="14"/>
    </row>
    <row r="3534" spans="2:2">
      <c r="B3534" s="14"/>
    </row>
    <row r="3535" spans="2:2">
      <c r="B3535" s="14"/>
    </row>
    <row r="3536" spans="2:2">
      <c r="B3536" s="14"/>
    </row>
    <row r="3537" spans="2:2">
      <c r="B3537" s="14"/>
    </row>
    <row r="3538" spans="2:2">
      <c r="B3538" s="14"/>
    </row>
    <row r="3539" spans="2:2">
      <c r="B3539" s="14"/>
    </row>
    <row r="3540" spans="2:2">
      <c r="B3540" s="14"/>
    </row>
    <row r="3541" spans="2:2">
      <c r="B3541" s="14"/>
    </row>
    <row r="3542" spans="2:2">
      <c r="B3542" s="14"/>
    </row>
    <row r="3543" spans="2:2">
      <c r="B3543" s="14"/>
    </row>
    <row r="3544" spans="2:2">
      <c r="B3544" s="14"/>
    </row>
    <row r="3545" spans="2:2">
      <c r="B3545" s="14"/>
    </row>
    <row r="3546" spans="2:2">
      <c r="B3546" s="14"/>
    </row>
    <row r="3547" spans="2:2">
      <c r="B3547" s="14"/>
    </row>
    <row r="3548" spans="2:2">
      <c r="B3548" s="14"/>
    </row>
    <row r="3549" spans="2:2">
      <c r="B3549" s="14"/>
    </row>
    <row r="3550" spans="2:2">
      <c r="B3550" s="14"/>
    </row>
    <row r="3551" spans="2:2">
      <c r="B3551" s="14"/>
    </row>
    <row r="3552" spans="2:2">
      <c r="B3552" s="14"/>
    </row>
    <row r="3553" spans="2:2">
      <c r="B3553" s="14"/>
    </row>
    <row r="3554" spans="2:2">
      <c r="B3554" s="14"/>
    </row>
    <row r="3555" spans="2:2">
      <c r="B3555" s="14"/>
    </row>
    <row r="3556" spans="2:2">
      <c r="B3556" s="14"/>
    </row>
    <row r="3557" spans="2:2">
      <c r="B3557" s="14"/>
    </row>
    <row r="3558" spans="2:2">
      <c r="B3558" s="14"/>
    </row>
    <row r="3559" spans="2:2">
      <c r="B3559" s="14"/>
    </row>
    <row r="3560" spans="2:2">
      <c r="B3560" s="14"/>
    </row>
    <row r="3561" spans="2:2">
      <c r="B3561" s="14"/>
    </row>
    <row r="3562" spans="2:2">
      <c r="B3562" s="14"/>
    </row>
    <row r="3563" spans="2:2">
      <c r="B3563" s="14"/>
    </row>
    <row r="3564" spans="2:2">
      <c r="B3564" s="14"/>
    </row>
    <row r="3565" spans="2:2">
      <c r="B3565" s="14"/>
    </row>
    <row r="3566" spans="2:2">
      <c r="B3566" s="14"/>
    </row>
    <row r="3567" spans="2:2">
      <c r="B3567" s="14"/>
    </row>
    <row r="3568" spans="2:2">
      <c r="B3568" s="14"/>
    </row>
    <row r="3569" spans="2:2">
      <c r="B3569" s="14"/>
    </row>
    <row r="3570" spans="2:2">
      <c r="B3570" s="14"/>
    </row>
    <row r="3571" spans="2:2">
      <c r="B3571" s="14"/>
    </row>
    <row r="3572" spans="2:2">
      <c r="B3572" s="14"/>
    </row>
    <row r="3573" spans="2:2">
      <c r="B3573" s="14"/>
    </row>
    <row r="3574" spans="2:2">
      <c r="B3574" s="14"/>
    </row>
    <row r="3575" spans="2:2">
      <c r="B3575" s="14"/>
    </row>
    <row r="3576" spans="2:2">
      <c r="B3576" s="14"/>
    </row>
    <row r="3577" spans="2:2">
      <c r="B3577" s="14"/>
    </row>
    <row r="3578" spans="2:2">
      <c r="B3578" s="14"/>
    </row>
    <row r="3579" spans="2:2">
      <c r="B3579" s="14"/>
    </row>
    <row r="3580" spans="2:2">
      <c r="B3580" s="14"/>
    </row>
    <row r="3581" spans="2:2">
      <c r="B3581" s="14"/>
    </row>
    <row r="3582" spans="2:2">
      <c r="B3582" s="14"/>
    </row>
    <row r="3583" spans="2:2">
      <c r="B3583" s="14"/>
    </row>
    <row r="3584" spans="2:2">
      <c r="B3584" s="14"/>
    </row>
    <row r="3585" spans="2:2">
      <c r="B3585" s="14"/>
    </row>
    <row r="3586" spans="2:2">
      <c r="B3586" s="14"/>
    </row>
    <row r="3587" spans="2:2">
      <c r="B3587" s="14"/>
    </row>
    <row r="3588" spans="2:2">
      <c r="B3588" s="14"/>
    </row>
    <row r="3589" spans="2:2">
      <c r="B3589" s="14"/>
    </row>
    <row r="3590" spans="2:2">
      <c r="B3590" s="14"/>
    </row>
    <row r="3591" spans="2:2">
      <c r="B3591" s="14"/>
    </row>
    <row r="3592" spans="2:2">
      <c r="B3592" s="14"/>
    </row>
    <row r="3593" spans="2:2">
      <c r="B3593" s="14"/>
    </row>
    <row r="3594" spans="2:2">
      <c r="B3594" s="14"/>
    </row>
    <row r="3595" spans="2:2">
      <c r="B3595" s="14"/>
    </row>
    <row r="3596" spans="2:2">
      <c r="B3596" s="14"/>
    </row>
    <row r="3597" spans="2:2">
      <c r="B3597" s="14"/>
    </row>
    <row r="3598" spans="2:2">
      <c r="B3598" s="14"/>
    </row>
    <row r="3599" spans="2:2">
      <c r="B3599" s="14"/>
    </row>
    <row r="3600" spans="2:2">
      <c r="B3600" s="14"/>
    </row>
    <row r="3601" spans="2:2">
      <c r="B3601" s="14"/>
    </row>
    <row r="3602" spans="2:2">
      <c r="B3602" s="14"/>
    </row>
    <row r="3603" spans="2:2">
      <c r="B3603" s="14"/>
    </row>
    <row r="3604" spans="2:2">
      <c r="B3604" s="14"/>
    </row>
    <row r="3605" spans="2:2">
      <c r="B3605" s="14"/>
    </row>
    <row r="3606" spans="2:2">
      <c r="B3606" s="14"/>
    </row>
    <row r="3607" spans="2:2">
      <c r="B3607" s="14"/>
    </row>
    <row r="3608" spans="2:2">
      <c r="B3608" s="14"/>
    </row>
    <row r="3609" spans="2:2">
      <c r="B3609" s="14"/>
    </row>
    <row r="3610" spans="2:2">
      <c r="B3610" s="14"/>
    </row>
    <row r="3611" spans="2:2">
      <c r="B3611" s="14"/>
    </row>
    <row r="3612" spans="2:2">
      <c r="B3612" s="14"/>
    </row>
    <row r="3613" spans="2:2">
      <c r="B3613" s="14"/>
    </row>
    <row r="3614" spans="2:2">
      <c r="B3614" s="14"/>
    </row>
    <row r="3615" spans="2:2">
      <c r="B3615" s="14"/>
    </row>
    <row r="3616" spans="2:2">
      <c r="B3616" s="14"/>
    </row>
    <row r="3617" spans="2:2">
      <c r="B3617" s="14"/>
    </row>
    <row r="3618" spans="2:2">
      <c r="B3618" s="14"/>
    </row>
    <row r="3619" spans="2:2">
      <c r="B3619" s="14"/>
    </row>
    <row r="3620" spans="2:2">
      <c r="B3620" s="14"/>
    </row>
    <row r="3621" spans="2:2">
      <c r="B3621" s="14"/>
    </row>
    <row r="3622" spans="2:2">
      <c r="B3622" s="14"/>
    </row>
    <row r="3623" spans="2:2">
      <c r="B3623" s="14"/>
    </row>
    <row r="3624" spans="2:2">
      <c r="B3624" s="14"/>
    </row>
    <row r="3625" spans="2:2">
      <c r="B3625" s="14"/>
    </row>
    <row r="3626" spans="2:2">
      <c r="B3626" s="14"/>
    </row>
    <row r="3627" spans="2:2">
      <c r="B3627" s="14"/>
    </row>
    <row r="3628" spans="2:2">
      <c r="B3628" s="14"/>
    </row>
    <row r="3629" spans="2:2">
      <c r="B3629" s="14"/>
    </row>
    <row r="3630" spans="2:2">
      <c r="B3630" s="14"/>
    </row>
    <row r="3631" spans="2:2">
      <c r="B3631" s="14"/>
    </row>
    <row r="3632" spans="2:2">
      <c r="B3632" s="14"/>
    </row>
    <row r="3633" spans="2:2">
      <c r="B3633" s="14"/>
    </row>
    <row r="3634" spans="2:2">
      <c r="B3634" s="14"/>
    </row>
    <row r="3635" spans="2:2">
      <c r="B3635" s="14"/>
    </row>
    <row r="3636" spans="2:2">
      <c r="B3636" s="14"/>
    </row>
    <row r="3637" spans="2:2">
      <c r="B3637" s="14"/>
    </row>
    <row r="3638" spans="2:2">
      <c r="B3638" s="14"/>
    </row>
    <row r="3639" spans="2:2">
      <c r="B3639" s="14"/>
    </row>
    <row r="3640" spans="2:2">
      <c r="B3640" s="14"/>
    </row>
    <row r="3641" spans="2:2">
      <c r="B3641" s="14"/>
    </row>
    <row r="3642" spans="2:2">
      <c r="B3642" s="14"/>
    </row>
    <row r="3643" spans="2:2">
      <c r="B3643" s="14"/>
    </row>
    <row r="3644" spans="2:2">
      <c r="B3644" s="14"/>
    </row>
    <row r="3645" spans="2:2">
      <c r="B3645" s="14"/>
    </row>
    <row r="3646" spans="2:2">
      <c r="B3646" s="14"/>
    </row>
    <row r="3647" spans="2:2">
      <c r="B3647" s="14"/>
    </row>
    <row r="3648" spans="2:2">
      <c r="B3648" s="14"/>
    </row>
    <row r="3649" spans="2:2">
      <c r="B3649" s="14"/>
    </row>
    <row r="3650" spans="2:2">
      <c r="B3650" s="14"/>
    </row>
    <row r="3651" spans="2:2">
      <c r="B3651" s="14"/>
    </row>
    <row r="3652" spans="2:2">
      <c r="B3652" s="14"/>
    </row>
    <row r="3653" spans="2:2">
      <c r="B3653" s="14"/>
    </row>
    <row r="3654" spans="2:2">
      <c r="B3654" s="14"/>
    </row>
    <row r="3655" spans="2:2">
      <c r="B3655" s="14"/>
    </row>
    <row r="3656" spans="2:2">
      <c r="B3656" s="14"/>
    </row>
    <row r="3657" spans="2:2">
      <c r="B3657" s="14"/>
    </row>
    <row r="3658" spans="2:2">
      <c r="B3658" s="14"/>
    </row>
    <row r="3659" spans="2:2">
      <c r="B3659" s="14"/>
    </row>
    <row r="3660" spans="2:2">
      <c r="B3660" s="14"/>
    </row>
    <row r="3661" spans="2:2">
      <c r="B3661" s="14"/>
    </row>
    <row r="3662" spans="2:2">
      <c r="B3662" s="14"/>
    </row>
    <row r="3663" spans="2:2">
      <c r="B3663" s="14"/>
    </row>
    <row r="3664" spans="2:2">
      <c r="B3664" s="14"/>
    </row>
    <row r="3665" spans="2:2">
      <c r="B3665" s="14"/>
    </row>
    <row r="3666" spans="2:2">
      <c r="B3666" s="14"/>
    </row>
    <row r="3667" spans="2:2">
      <c r="B3667" s="14"/>
    </row>
    <row r="3668" spans="2:2">
      <c r="B3668" s="14"/>
    </row>
    <row r="3669" spans="2:2">
      <c r="B3669" s="14"/>
    </row>
    <row r="3670" spans="2:2">
      <c r="B3670" s="14"/>
    </row>
    <row r="3671" spans="2:2">
      <c r="B3671" s="14"/>
    </row>
    <row r="3672" spans="2:2">
      <c r="B3672" s="14"/>
    </row>
    <row r="3673" spans="2:2">
      <c r="B3673" s="14"/>
    </row>
    <row r="3674" spans="2:2">
      <c r="B3674" s="14"/>
    </row>
    <row r="3675" spans="2:2">
      <c r="B3675" s="14"/>
    </row>
    <row r="3676" spans="2:2">
      <c r="B3676" s="14"/>
    </row>
    <row r="3677" spans="2:2">
      <c r="B3677" s="14"/>
    </row>
    <row r="3678" spans="2:2">
      <c r="B3678" s="14"/>
    </row>
    <row r="3679" spans="2:2">
      <c r="B3679" s="14"/>
    </row>
    <row r="3680" spans="2:2">
      <c r="B3680" s="14"/>
    </row>
    <row r="3681" spans="2:2">
      <c r="B3681" s="14"/>
    </row>
    <row r="3682" spans="2:2">
      <c r="B3682" s="14"/>
    </row>
    <row r="3683" spans="2:2">
      <c r="B3683" s="14"/>
    </row>
    <row r="3684" spans="2:2">
      <c r="B3684" s="14"/>
    </row>
    <row r="3685" spans="2:2">
      <c r="B3685" s="14"/>
    </row>
    <row r="3686" spans="2:2">
      <c r="B3686" s="14"/>
    </row>
    <row r="3687" spans="2:2">
      <c r="B3687" s="14"/>
    </row>
    <row r="3688" spans="2:2">
      <c r="B3688" s="14"/>
    </row>
    <row r="3689" spans="2:2">
      <c r="B3689" s="14"/>
    </row>
    <row r="3690" spans="2:2">
      <c r="B3690" s="14"/>
    </row>
    <row r="3691" spans="2:2">
      <c r="B3691" s="14"/>
    </row>
    <row r="3692" spans="2:2">
      <c r="B3692" s="14"/>
    </row>
    <row r="3693" spans="2:2">
      <c r="B3693" s="14"/>
    </row>
    <row r="3694" spans="2:2">
      <c r="B3694" s="14"/>
    </row>
    <row r="3695" spans="2:2">
      <c r="B3695" s="14"/>
    </row>
    <row r="3696" spans="2:2">
      <c r="B3696" s="14"/>
    </row>
    <row r="3697" spans="2:2">
      <c r="B3697" s="14"/>
    </row>
    <row r="3698" spans="2:2">
      <c r="B3698" s="14"/>
    </row>
    <row r="3699" spans="2:2">
      <c r="B3699" s="14"/>
    </row>
    <row r="3700" spans="2:2">
      <c r="B3700" s="14"/>
    </row>
    <row r="3701" spans="2:2">
      <c r="B3701" s="14"/>
    </row>
    <row r="3702" spans="2:2">
      <c r="B3702" s="14"/>
    </row>
    <row r="3703" spans="2:2">
      <c r="B3703" s="14"/>
    </row>
    <row r="3704" spans="2:2">
      <c r="B3704" s="14"/>
    </row>
    <row r="3705" spans="2:2">
      <c r="B3705" s="14"/>
    </row>
    <row r="3706" spans="2:2">
      <c r="B3706" s="14"/>
    </row>
    <row r="3707" spans="2:2">
      <c r="B3707" s="14"/>
    </row>
    <row r="3708" spans="2:2">
      <c r="B3708" s="14"/>
    </row>
    <row r="3709" spans="2:2">
      <c r="B3709" s="14"/>
    </row>
    <row r="3710" spans="2:2">
      <c r="B3710" s="14"/>
    </row>
    <row r="3711" spans="2:2">
      <c r="B3711" s="14"/>
    </row>
    <row r="3712" spans="2:2">
      <c r="B3712" s="14"/>
    </row>
    <row r="3713" spans="2:2">
      <c r="B3713" s="14"/>
    </row>
    <row r="3714" spans="2:2">
      <c r="B3714" s="14"/>
    </row>
    <row r="3715" spans="2:2">
      <c r="B3715" s="14"/>
    </row>
    <row r="3716" spans="2:2">
      <c r="B3716" s="14"/>
    </row>
    <row r="3717" spans="2:2">
      <c r="B3717" s="14"/>
    </row>
    <row r="3718" spans="2:2">
      <c r="B3718" s="14"/>
    </row>
    <row r="3719" spans="2:2">
      <c r="B3719" s="14"/>
    </row>
    <row r="3720" spans="2:2">
      <c r="B3720" s="14"/>
    </row>
    <row r="3721" spans="2:2">
      <c r="B3721" s="14"/>
    </row>
    <row r="3722" spans="2:2">
      <c r="B3722" s="14"/>
    </row>
    <row r="3723" spans="2:2">
      <c r="B3723" s="14"/>
    </row>
    <row r="3724" spans="2:2">
      <c r="B3724" s="14"/>
    </row>
    <row r="3725" spans="2:2">
      <c r="B3725" s="14"/>
    </row>
    <row r="3726" spans="2:2">
      <c r="B3726" s="14"/>
    </row>
    <row r="3727" spans="2:2">
      <c r="B3727" s="14"/>
    </row>
    <row r="3728" spans="2:2">
      <c r="B3728" s="14"/>
    </row>
    <row r="3729" spans="2:2">
      <c r="B3729" s="14"/>
    </row>
    <row r="3730" spans="2:2">
      <c r="B3730" s="14"/>
    </row>
    <row r="3731" spans="2:2">
      <c r="B3731" s="14"/>
    </row>
    <row r="3732" spans="2:2">
      <c r="B3732" s="14"/>
    </row>
    <row r="3733" spans="2:2">
      <c r="B3733" s="14"/>
    </row>
    <row r="3734" spans="2:2">
      <c r="B3734" s="14"/>
    </row>
    <row r="3735" spans="2:2">
      <c r="B3735" s="14"/>
    </row>
    <row r="3736" spans="2:2">
      <c r="B3736" s="14"/>
    </row>
    <row r="3737" spans="2:2">
      <c r="B3737" s="14"/>
    </row>
    <row r="3738" spans="2:2">
      <c r="B3738" s="14"/>
    </row>
    <row r="3739" spans="2:2">
      <c r="B3739" s="14"/>
    </row>
    <row r="3740" spans="2:2">
      <c r="B3740" s="14"/>
    </row>
    <row r="3741" spans="2:2">
      <c r="B3741" s="14"/>
    </row>
    <row r="3742" spans="2:2">
      <c r="B3742" s="14"/>
    </row>
    <row r="3743" spans="2:2">
      <c r="B3743" s="14"/>
    </row>
    <row r="3744" spans="2:2">
      <c r="B3744" s="14"/>
    </row>
    <row r="3745" spans="2:2">
      <c r="B3745" s="14"/>
    </row>
    <row r="3746" spans="2:2">
      <c r="B3746" s="14"/>
    </row>
    <row r="3747" spans="2:2">
      <c r="B3747" s="14"/>
    </row>
    <row r="3748" spans="2:2">
      <c r="B3748" s="14"/>
    </row>
    <row r="3749" spans="2:2">
      <c r="B3749" s="14"/>
    </row>
    <row r="3750" spans="2:2">
      <c r="B3750" s="14"/>
    </row>
    <row r="3751" spans="2:2">
      <c r="B3751" s="14"/>
    </row>
    <row r="3752" spans="2:2">
      <c r="B3752" s="14"/>
    </row>
    <row r="3753" spans="2:2">
      <c r="B3753" s="14"/>
    </row>
    <row r="3754" spans="2:2">
      <c r="B3754" s="14"/>
    </row>
    <row r="3755" spans="2:2">
      <c r="B3755" s="14"/>
    </row>
    <row r="3756" spans="2:2">
      <c r="B3756" s="14"/>
    </row>
    <row r="3757" spans="2:2">
      <c r="B3757" s="14"/>
    </row>
    <row r="3758" spans="2:2">
      <c r="B3758" s="14"/>
    </row>
    <row r="3759" spans="2:2">
      <c r="B3759" s="14"/>
    </row>
    <row r="3760" spans="2:2">
      <c r="B3760" s="14"/>
    </row>
    <row r="3761" spans="2:2">
      <c r="B3761" s="14"/>
    </row>
    <row r="3762" spans="2:2">
      <c r="B3762" s="14"/>
    </row>
    <row r="3763" spans="2:2">
      <c r="B3763" s="14"/>
    </row>
    <row r="3764" spans="2:2">
      <c r="B3764" s="14"/>
    </row>
    <row r="3765" spans="2:2">
      <c r="B3765" s="14"/>
    </row>
    <row r="3766" spans="2:2">
      <c r="B3766" s="14"/>
    </row>
    <row r="3767" spans="2:2">
      <c r="B3767" s="14"/>
    </row>
    <row r="3768" spans="2:2">
      <c r="B3768" s="14"/>
    </row>
    <row r="3769" spans="2:2">
      <c r="B3769" s="14"/>
    </row>
    <row r="3770" spans="2:2">
      <c r="B3770" s="14"/>
    </row>
    <row r="3771" spans="2:2">
      <c r="B3771" s="14"/>
    </row>
    <row r="3772" spans="2:2">
      <c r="B3772" s="14"/>
    </row>
    <row r="3773" spans="2:2">
      <c r="B3773" s="14"/>
    </row>
    <row r="3774" spans="2:2">
      <c r="B3774" s="14"/>
    </row>
    <row r="3775" spans="2:2">
      <c r="B3775" s="14"/>
    </row>
    <row r="3776" spans="2:2">
      <c r="B3776" s="14"/>
    </row>
    <row r="3777" spans="2:2">
      <c r="B3777" s="14"/>
    </row>
    <row r="3778" spans="2:2">
      <c r="B3778" s="14"/>
    </row>
    <row r="3779" spans="2:2">
      <c r="B3779" s="14"/>
    </row>
    <row r="3780" spans="2:2">
      <c r="B3780" s="14"/>
    </row>
    <row r="3781" spans="2:2">
      <c r="B3781" s="14"/>
    </row>
    <row r="3782" spans="2:2">
      <c r="B3782" s="14"/>
    </row>
    <row r="3783" spans="2:2">
      <c r="B3783" s="14"/>
    </row>
    <row r="3784" spans="2:2">
      <c r="B3784" s="14"/>
    </row>
    <row r="3785" spans="2:2">
      <c r="B3785" s="14"/>
    </row>
    <row r="3786" spans="2:2">
      <c r="B3786" s="14"/>
    </row>
    <row r="3787" spans="2:2">
      <c r="B3787" s="14"/>
    </row>
    <row r="3788" spans="2:2">
      <c r="B3788" s="14"/>
    </row>
    <row r="3789" spans="2:2">
      <c r="B3789" s="14"/>
    </row>
    <row r="3790" spans="2:2">
      <c r="B3790" s="14"/>
    </row>
    <row r="3791" spans="2:2">
      <c r="B3791" s="14"/>
    </row>
    <row r="3792" spans="2:2">
      <c r="B3792" s="14"/>
    </row>
    <row r="3793" spans="2:2">
      <c r="B3793" s="14"/>
    </row>
    <row r="3794" spans="2:2">
      <c r="B3794" s="14"/>
    </row>
    <row r="3795" spans="2:2">
      <c r="B3795" s="14"/>
    </row>
    <row r="3796" spans="2:2">
      <c r="B3796" s="14"/>
    </row>
    <row r="3797" spans="2:2">
      <c r="B3797" s="14"/>
    </row>
    <row r="3798" spans="2:2">
      <c r="B3798" s="14"/>
    </row>
    <row r="3799" spans="2:2">
      <c r="B3799" s="14"/>
    </row>
    <row r="3800" spans="2:2">
      <c r="B3800" s="14"/>
    </row>
    <row r="3801" spans="2:2">
      <c r="B3801" s="14"/>
    </row>
    <row r="3802" spans="2:2">
      <c r="B3802" s="14"/>
    </row>
    <row r="3803" spans="2:2">
      <c r="B3803" s="14"/>
    </row>
    <row r="3804" spans="2:2">
      <c r="B3804" s="14"/>
    </row>
    <row r="3805" spans="2:2">
      <c r="B3805" s="14"/>
    </row>
    <row r="3806" spans="2:2">
      <c r="B3806" s="14"/>
    </row>
    <row r="3807" spans="2:2">
      <c r="B3807" s="14"/>
    </row>
    <row r="3808" spans="2:2">
      <c r="B3808" s="14"/>
    </row>
    <row r="3809" spans="2:2">
      <c r="B3809" s="14"/>
    </row>
    <row r="3810" spans="2:2">
      <c r="B3810" s="14"/>
    </row>
    <row r="3811" spans="2:2">
      <c r="B3811" s="14"/>
    </row>
    <row r="3812" spans="2:2">
      <c r="B3812" s="14"/>
    </row>
    <row r="3813" spans="2:2">
      <c r="B3813" s="14"/>
    </row>
    <row r="3814" spans="2:2">
      <c r="B3814" s="14"/>
    </row>
    <row r="3815" spans="2:2">
      <c r="B3815" s="14"/>
    </row>
    <row r="3816" spans="2:2">
      <c r="B3816" s="14"/>
    </row>
    <row r="3817" spans="2:2">
      <c r="B3817" s="14"/>
    </row>
    <row r="3818" spans="2:2">
      <c r="B3818" s="14"/>
    </row>
    <row r="3819" spans="2:2">
      <c r="B3819" s="14"/>
    </row>
    <row r="3820" spans="2:2">
      <c r="B3820" s="14"/>
    </row>
    <row r="3821" spans="2:2">
      <c r="B3821" s="14"/>
    </row>
    <row r="3822" spans="2:2">
      <c r="B3822" s="14"/>
    </row>
    <row r="3823" spans="2:2">
      <c r="B3823" s="14"/>
    </row>
    <row r="3824" spans="2:2">
      <c r="B3824" s="14"/>
    </row>
    <row r="3825" spans="2:2">
      <c r="B3825" s="14"/>
    </row>
    <row r="3826" spans="2:2">
      <c r="B3826" s="14"/>
    </row>
    <row r="3827" spans="2:2">
      <c r="B3827" s="14"/>
    </row>
    <row r="3828" spans="2:2">
      <c r="B3828" s="14"/>
    </row>
    <row r="3829" spans="2:2">
      <c r="B3829" s="14"/>
    </row>
    <row r="3830" spans="2:2">
      <c r="B3830" s="14"/>
    </row>
    <row r="3831" spans="2:2">
      <c r="B3831" s="14"/>
    </row>
    <row r="3832" spans="2:2">
      <c r="B3832" s="14"/>
    </row>
    <row r="3833" spans="2:2">
      <c r="B3833" s="14"/>
    </row>
    <row r="3834" spans="2:2">
      <c r="B3834" s="14"/>
    </row>
    <row r="3835" spans="2:2">
      <c r="B3835" s="14"/>
    </row>
    <row r="3836" spans="2:2">
      <c r="B3836" s="14"/>
    </row>
    <row r="3837" spans="2:2">
      <c r="B3837" s="14"/>
    </row>
    <row r="3838" spans="2:2">
      <c r="B3838" s="14"/>
    </row>
    <row r="3839" spans="2:2">
      <c r="B3839" s="14"/>
    </row>
    <row r="3840" spans="2:2">
      <c r="B3840" s="14"/>
    </row>
    <row r="3841" spans="2:2">
      <c r="B3841" s="14"/>
    </row>
    <row r="3842" spans="2:2">
      <c r="B3842" s="14"/>
    </row>
    <row r="3843" spans="2:2">
      <c r="B3843" s="14"/>
    </row>
    <row r="3844" spans="2:2">
      <c r="B3844" s="14"/>
    </row>
    <row r="3845" spans="2:2">
      <c r="B3845" s="14"/>
    </row>
    <row r="3846" spans="2:2">
      <c r="B3846" s="14"/>
    </row>
    <row r="3847" spans="2:2">
      <c r="B3847" s="14"/>
    </row>
    <row r="3848" spans="2:2">
      <c r="B3848" s="14"/>
    </row>
    <row r="3849" spans="2:2">
      <c r="B3849" s="14"/>
    </row>
    <row r="3850" spans="2:2">
      <c r="B3850" s="14"/>
    </row>
    <row r="3851" spans="2:2">
      <c r="B3851" s="14"/>
    </row>
    <row r="3852" spans="2:2">
      <c r="B3852" s="14"/>
    </row>
    <row r="3853" spans="2:2">
      <c r="B3853" s="14"/>
    </row>
    <row r="3854" spans="2:2">
      <c r="B3854" s="14"/>
    </row>
    <row r="3855" spans="2:2">
      <c r="B3855" s="14"/>
    </row>
    <row r="3856" spans="2:2">
      <c r="B3856" s="14"/>
    </row>
    <row r="3857" spans="2:2">
      <c r="B3857" s="14"/>
    </row>
    <row r="3858" spans="2:2">
      <c r="B3858" s="14"/>
    </row>
    <row r="3859" spans="2:2">
      <c r="B3859" s="14"/>
    </row>
    <row r="3860" spans="2:2">
      <c r="B3860" s="14"/>
    </row>
    <row r="3861" spans="2:2">
      <c r="B3861" s="14"/>
    </row>
    <row r="3862" spans="2:2">
      <c r="B3862" s="14"/>
    </row>
    <row r="3863" spans="2:2">
      <c r="B3863" s="14"/>
    </row>
    <row r="3864" spans="2:2">
      <c r="B3864" s="14"/>
    </row>
    <row r="3865" spans="2:2">
      <c r="B3865" s="14"/>
    </row>
    <row r="3866" spans="2:2">
      <c r="B3866" s="14"/>
    </row>
    <row r="3867" spans="2:2">
      <c r="B3867" s="14"/>
    </row>
    <row r="3868" spans="2:2">
      <c r="B3868" s="14"/>
    </row>
    <row r="3869" spans="2:2">
      <c r="B3869" s="14"/>
    </row>
    <row r="3870" spans="2:2">
      <c r="B3870" s="14"/>
    </row>
    <row r="3871" spans="2:2">
      <c r="B3871" s="14"/>
    </row>
    <row r="3872" spans="2:2">
      <c r="B3872" s="14"/>
    </row>
    <row r="3873" spans="2:2">
      <c r="B3873" s="14"/>
    </row>
    <row r="3874" spans="2:2">
      <c r="B3874" s="14"/>
    </row>
    <row r="3875" spans="2:2">
      <c r="B3875" s="14"/>
    </row>
    <row r="3876" spans="2:2">
      <c r="B3876" s="14"/>
    </row>
    <row r="3877" spans="2:2">
      <c r="B3877" s="14"/>
    </row>
    <row r="3878" spans="2:2">
      <c r="B3878" s="14"/>
    </row>
    <row r="3879" spans="2:2">
      <c r="B3879" s="14"/>
    </row>
    <row r="3880" spans="2:2">
      <c r="B3880" s="14"/>
    </row>
    <row r="3881" spans="2:2">
      <c r="B3881" s="14"/>
    </row>
    <row r="3882" spans="2:2">
      <c r="B3882" s="14"/>
    </row>
    <row r="3883" spans="2:2">
      <c r="B3883" s="14"/>
    </row>
    <row r="3884" spans="2:2">
      <c r="B3884" s="14"/>
    </row>
    <row r="3885" spans="2:2">
      <c r="B3885" s="14"/>
    </row>
    <row r="3886" spans="2:2">
      <c r="B3886" s="14"/>
    </row>
    <row r="3887" spans="2:2">
      <c r="B3887" s="14"/>
    </row>
    <row r="3888" spans="2:2">
      <c r="B3888" s="14"/>
    </row>
    <row r="3889" spans="2:2">
      <c r="B3889" s="14"/>
    </row>
    <row r="3890" spans="2:2">
      <c r="B3890" s="14"/>
    </row>
    <row r="3891" spans="2:2">
      <c r="B3891" s="14"/>
    </row>
    <row r="3892" spans="2:2">
      <c r="B3892" s="14"/>
    </row>
    <row r="3893" spans="2:2">
      <c r="B3893" s="14"/>
    </row>
    <row r="3894" spans="2:2">
      <c r="B3894" s="14"/>
    </row>
    <row r="3895" spans="2:2">
      <c r="B3895" s="14"/>
    </row>
    <row r="3896" spans="2:2">
      <c r="B3896" s="14"/>
    </row>
    <row r="3897" spans="2:2">
      <c r="B3897" s="14"/>
    </row>
    <row r="3898" spans="2:2">
      <c r="B3898" s="14"/>
    </row>
    <row r="3899" spans="2:2">
      <c r="B3899" s="14"/>
    </row>
    <row r="3900" spans="2:2">
      <c r="B3900" s="14"/>
    </row>
    <row r="3901" spans="2:2">
      <c r="B3901" s="14"/>
    </row>
    <row r="3902" spans="2:2">
      <c r="B3902" s="14"/>
    </row>
    <row r="3903" spans="2:2">
      <c r="B3903" s="14"/>
    </row>
    <row r="3904" spans="2:2">
      <c r="B3904" s="14"/>
    </row>
    <row r="3905" spans="2:2">
      <c r="B3905" s="14"/>
    </row>
    <row r="3906" spans="2:2">
      <c r="B3906" s="14"/>
    </row>
    <row r="3907" spans="2:2">
      <c r="B3907" s="14"/>
    </row>
    <row r="3908" spans="2:2">
      <c r="B3908" s="14"/>
    </row>
    <row r="3909" spans="2:2">
      <c r="B3909" s="14"/>
    </row>
    <row r="3910" spans="2:2">
      <c r="B3910" s="14"/>
    </row>
    <row r="3911" spans="2:2">
      <c r="B3911" s="14"/>
    </row>
    <row r="3912" spans="2:2">
      <c r="B3912" s="14"/>
    </row>
    <row r="3913" spans="2:2">
      <c r="B3913" s="14"/>
    </row>
    <row r="3914" spans="2:2">
      <c r="B3914" s="14"/>
    </row>
    <row r="3915" spans="2:2">
      <c r="B3915" s="14"/>
    </row>
    <row r="3916" spans="2:2">
      <c r="B3916" s="14"/>
    </row>
    <row r="3917" spans="2:2">
      <c r="B3917" s="14"/>
    </row>
    <row r="3918" spans="2:2">
      <c r="B3918" s="14"/>
    </row>
    <row r="3919" spans="2:2">
      <c r="B3919" s="14"/>
    </row>
    <row r="3920" spans="2:2">
      <c r="B3920" s="14"/>
    </row>
    <row r="3921" spans="2:2">
      <c r="B3921" s="14"/>
    </row>
    <row r="3922" spans="2:2">
      <c r="B3922" s="14"/>
    </row>
    <row r="3923" spans="2:2">
      <c r="B3923" s="14"/>
    </row>
    <row r="3924" spans="2:2">
      <c r="B3924" s="14"/>
    </row>
    <row r="3925" spans="2:2">
      <c r="B3925" s="14"/>
    </row>
    <row r="3926" spans="2:2">
      <c r="B3926" s="14"/>
    </row>
    <row r="3927" spans="2:2">
      <c r="B3927" s="14"/>
    </row>
    <row r="3928" spans="2:2">
      <c r="B3928" s="14"/>
    </row>
    <row r="3929" spans="2:2">
      <c r="B3929" s="14"/>
    </row>
    <row r="3930" spans="2:2">
      <c r="B3930" s="14"/>
    </row>
    <row r="3931" spans="2:2">
      <c r="B3931" s="14"/>
    </row>
    <row r="3932" spans="2:2">
      <c r="B3932" s="14"/>
    </row>
    <row r="3933" spans="2:2">
      <c r="B3933" s="14"/>
    </row>
    <row r="3934" spans="2:2">
      <c r="B3934" s="14"/>
    </row>
    <row r="3935" spans="2:2">
      <c r="B3935" s="14"/>
    </row>
    <row r="3936" spans="2:2">
      <c r="B3936" s="14"/>
    </row>
    <row r="3937" spans="2:2">
      <c r="B3937" s="14"/>
    </row>
    <row r="3938" spans="2:2">
      <c r="B3938" s="14"/>
    </row>
    <row r="3939" spans="2:2">
      <c r="B3939" s="14"/>
    </row>
    <row r="3940" spans="2:2">
      <c r="B3940" s="14"/>
    </row>
    <row r="3941" spans="2:2">
      <c r="B3941" s="14"/>
    </row>
    <row r="3942" spans="2:2">
      <c r="B3942" s="14"/>
    </row>
    <row r="3943" spans="2:2">
      <c r="B3943" s="14"/>
    </row>
    <row r="3944" spans="2:2">
      <c r="B3944" s="14"/>
    </row>
    <row r="3945" spans="2:2">
      <c r="B3945" s="14"/>
    </row>
    <row r="3946" spans="2:2">
      <c r="B3946" s="14"/>
    </row>
    <row r="3947" spans="2:2">
      <c r="B3947" s="14"/>
    </row>
    <row r="3948" spans="2:2">
      <c r="B3948" s="14"/>
    </row>
    <row r="3949" spans="2:2">
      <c r="B3949" s="14"/>
    </row>
    <row r="3950" spans="2:2">
      <c r="B3950" s="14"/>
    </row>
    <row r="3951" spans="2:2">
      <c r="B3951" s="14"/>
    </row>
    <row r="3952" spans="2:2">
      <c r="B3952" s="14"/>
    </row>
    <row r="3953" spans="2:2">
      <c r="B3953" s="14"/>
    </row>
    <row r="3954" spans="2:2">
      <c r="B3954" s="14"/>
    </row>
    <row r="3955" spans="2:2">
      <c r="B3955" s="14"/>
    </row>
    <row r="3956" spans="2:2">
      <c r="B3956" s="14"/>
    </row>
    <row r="3957" spans="2:2">
      <c r="B3957" s="14"/>
    </row>
    <row r="3958" spans="2:2">
      <c r="B3958" s="14"/>
    </row>
    <row r="3959" spans="2:2">
      <c r="B3959" s="14"/>
    </row>
    <row r="3960" spans="2:2">
      <c r="B3960" s="14"/>
    </row>
    <row r="3961" spans="2:2">
      <c r="B3961" s="14"/>
    </row>
    <row r="3962" spans="2:2">
      <c r="B3962" s="14"/>
    </row>
    <row r="3963" spans="2:2">
      <c r="B3963" s="14"/>
    </row>
    <row r="3964" spans="2:2">
      <c r="B3964" s="14"/>
    </row>
    <row r="3965" spans="2:2">
      <c r="B3965" s="14"/>
    </row>
    <row r="3966" spans="2:2">
      <c r="B3966" s="14"/>
    </row>
    <row r="3967" spans="2:2">
      <c r="B3967" s="14"/>
    </row>
    <row r="3968" spans="2:2">
      <c r="B3968" s="14"/>
    </row>
    <row r="3969" spans="2:2">
      <c r="B3969" s="14"/>
    </row>
    <row r="3970" spans="2:2">
      <c r="B3970" s="14"/>
    </row>
    <row r="3971" spans="2:2">
      <c r="B3971" s="14"/>
    </row>
    <row r="3972" spans="2:2">
      <c r="B3972" s="14"/>
    </row>
    <row r="3973" spans="2:2">
      <c r="B3973" s="14"/>
    </row>
    <row r="3974" spans="2:2">
      <c r="B3974" s="14"/>
    </row>
    <row r="3975" spans="2:2">
      <c r="B3975" s="14"/>
    </row>
    <row r="3976" spans="2:2">
      <c r="B3976" s="14"/>
    </row>
    <row r="3977" spans="2:2">
      <c r="B3977" s="14"/>
    </row>
    <row r="3978" spans="2:2">
      <c r="B3978" s="14"/>
    </row>
    <row r="3979" spans="2:2">
      <c r="B3979" s="14"/>
    </row>
    <row r="3980" spans="2:2">
      <c r="B3980" s="14"/>
    </row>
    <row r="3981" spans="2:2">
      <c r="B3981" s="14"/>
    </row>
    <row r="3982" spans="2:2">
      <c r="B3982" s="14"/>
    </row>
    <row r="3983" spans="2:2">
      <c r="B3983" s="14"/>
    </row>
    <row r="3984" spans="2:2">
      <c r="B3984" s="14"/>
    </row>
    <row r="3985" spans="2:2">
      <c r="B3985" s="14"/>
    </row>
    <row r="3986" spans="2:2">
      <c r="B3986" s="14"/>
    </row>
    <row r="3987" spans="2:2">
      <c r="B3987" s="14"/>
    </row>
    <row r="3988" spans="2:2">
      <c r="B3988" s="14"/>
    </row>
    <row r="3989" spans="2:2">
      <c r="B3989" s="14"/>
    </row>
    <row r="3990" spans="2:2">
      <c r="B3990" s="14"/>
    </row>
    <row r="3991" spans="2:2">
      <c r="B3991" s="14"/>
    </row>
    <row r="3992" spans="2:2">
      <c r="B3992" s="14"/>
    </row>
    <row r="3993" spans="2:2">
      <c r="B3993" s="14"/>
    </row>
    <row r="3994" spans="2:2">
      <c r="B3994" s="14"/>
    </row>
    <row r="3995" spans="2:2">
      <c r="B3995" s="14"/>
    </row>
    <row r="3996" spans="2:2">
      <c r="B3996" s="14"/>
    </row>
    <row r="3997" spans="2:2">
      <c r="B3997" s="14"/>
    </row>
    <row r="3998" spans="2:2">
      <c r="B3998" s="14"/>
    </row>
    <row r="3999" spans="2:2">
      <c r="B3999" s="14"/>
    </row>
    <row r="4000" spans="2:2">
      <c r="B4000" s="14"/>
    </row>
    <row r="4001" spans="2:2">
      <c r="B4001" s="14"/>
    </row>
    <row r="4002" spans="2:2">
      <c r="B4002" s="14"/>
    </row>
    <row r="4003" spans="2:2">
      <c r="B4003" s="14"/>
    </row>
    <row r="4004" spans="2:2">
      <c r="B4004" s="14"/>
    </row>
    <row r="4005" spans="2:2">
      <c r="B4005" s="14"/>
    </row>
    <row r="4006" spans="2:2">
      <c r="B4006" s="14"/>
    </row>
    <row r="4007" spans="2:2">
      <c r="B4007" s="14"/>
    </row>
    <row r="4008" spans="2:2">
      <c r="B4008" s="14"/>
    </row>
    <row r="4009" spans="2:2">
      <c r="B4009" s="14"/>
    </row>
    <row r="4010" spans="2:2">
      <c r="B4010" s="14"/>
    </row>
    <row r="4011" spans="2:2">
      <c r="B4011" s="14"/>
    </row>
    <row r="4012" spans="2:2">
      <c r="B4012" s="14"/>
    </row>
    <row r="4013" spans="2:2">
      <c r="B4013" s="14"/>
    </row>
    <row r="4014" spans="2:2">
      <c r="B4014" s="14"/>
    </row>
    <row r="4015" spans="2:2">
      <c r="B4015" s="14"/>
    </row>
    <row r="4016" spans="2:2">
      <c r="B4016" s="14"/>
    </row>
    <row r="4017" spans="2:2">
      <c r="B4017" s="14"/>
    </row>
    <row r="4018" spans="2:2">
      <c r="B4018" s="14"/>
    </row>
    <row r="4019" spans="2:2">
      <c r="B4019" s="14"/>
    </row>
    <row r="4020" spans="2:2">
      <c r="B4020" s="14"/>
    </row>
    <row r="4021" spans="2:2">
      <c r="B4021" s="14"/>
    </row>
    <row r="4022" spans="2:2">
      <c r="B4022" s="14"/>
    </row>
    <row r="4023" spans="2:2">
      <c r="B4023" s="14"/>
    </row>
    <row r="4024" spans="2:2">
      <c r="B4024" s="14"/>
    </row>
    <row r="4025" spans="2:2">
      <c r="B4025" s="14"/>
    </row>
    <row r="4026" spans="2:2">
      <c r="B4026" s="14"/>
    </row>
    <row r="4027" spans="2:2">
      <c r="B4027" s="14"/>
    </row>
    <row r="4028" spans="2:2">
      <c r="B4028" s="14"/>
    </row>
    <row r="4029" spans="2:2">
      <c r="B4029" s="14"/>
    </row>
    <row r="4030" spans="2:2">
      <c r="B4030" s="14"/>
    </row>
    <row r="4031" spans="2:2">
      <c r="B4031" s="14"/>
    </row>
    <row r="4032" spans="2:2">
      <c r="B4032" s="14"/>
    </row>
    <row r="4033" spans="2:2">
      <c r="B4033" s="14"/>
    </row>
    <row r="4034" spans="2:2">
      <c r="B4034" s="14"/>
    </row>
    <row r="4035" spans="2:2">
      <c r="B4035" s="14"/>
    </row>
    <row r="4036" spans="2:2">
      <c r="B4036" s="14"/>
    </row>
    <row r="4037" spans="2:2">
      <c r="B4037" s="14"/>
    </row>
    <row r="4038" spans="2:2">
      <c r="B4038" s="14"/>
    </row>
    <row r="4039" spans="2:2">
      <c r="B4039" s="14"/>
    </row>
    <row r="4040" spans="2:2">
      <c r="B4040" s="14"/>
    </row>
    <row r="4041" spans="2:2">
      <c r="B4041" s="14"/>
    </row>
    <row r="4042" spans="2:2">
      <c r="B4042" s="14"/>
    </row>
    <row r="4043" spans="2:2">
      <c r="B4043" s="14"/>
    </row>
    <row r="4044" spans="2:2">
      <c r="B4044" s="14"/>
    </row>
    <row r="4045" spans="2:2">
      <c r="B4045" s="14"/>
    </row>
    <row r="4046" spans="2:2">
      <c r="B4046" s="14"/>
    </row>
    <row r="4047" spans="2:2">
      <c r="B4047" s="14"/>
    </row>
    <row r="4048" spans="2:2">
      <c r="B4048" s="14"/>
    </row>
    <row r="4049" spans="2:2">
      <c r="B4049" s="14"/>
    </row>
    <row r="4050" spans="2:2">
      <c r="B4050" s="14"/>
    </row>
    <row r="4051" spans="2:2">
      <c r="B4051" s="14"/>
    </row>
    <row r="4052" spans="2:2">
      <c r="B4052" s="14"/>
    </row>
    <row r="4053" spans="2:2">
      <c r="B4053" s="14"/>
    </row>
    <row r="4054" spans="2:2">
      <c r="B4054" s="14"/>
    </row>
    <row r="4055" spans="2:2">
      <c r="B4055" s="14"/>
    </row>
    <row r="4056" spans="2:2">
      <c r="B4056" s="14"/>
    </row>
    <row r="4057" spans="2:2">
      <c r="B4057" s="14"/>
    </row>
    <row r="4058" spans="2:2">
      <c r="B4058" s="14"/>
    </row>
    <row r="4059" spans="2:2">
      <c r="B4059" s="14"/>
    </row>
    <row r="4060" spans="2:2">
      <c r="B4060" s="14"/>
    </row>
    <row r="4061" spans="2:2">
      <c r="B4061" s="14"/>
    </row>
    <row r="4062" spans="2:2">
      <c r="B4062" s="14"/>
    </row>
    <row r="4063" spans="2:2">
      <c r="B4063" s="14"/>
    </row>
    <row r="4064" spans="2:2">
      <c r="B4064" s="14"/>
    </row>
    <row r="4065" spans="2:2">
      <c r="B4065" s="14"/>
    </row>
    <row r="4066" spans="2:2">
      <c r="B4066" s="14"/>
    </row>
    <row r="4067" spans="2:2">
      <c r="B4067" s="14"/>
    </row>
    <row r="4068" spans="2:2">
      <c r="B4068" s="14"/>
    </row>
    <row r="4069" spans="2:2">
      <c r="B4069" s="14"/>
    </row>
    <row r="4070" spans="2:2">
      <c r="B4070" s="14"/>
    </row>
    <row r="4071" spans="2:2">
      <c r="B4071" s="14"/>
    </row>
    <row r="4072" spans="2:2">
      <c r="B4072" s="14"/>
    </row>
    <row r="4073" spans="2:2">
      <c r="B4073" s="14"/>
    </row>
    <row r="4074" spans="2:2">
      <c r="B4074" s="14"/>
    </row>
    <row r="4075" spans="2:2">
      <c r="B4075" s="14"/>
    </row>
    <row r="4076" spans="2:2">
      <c r="B4076" s="14"/>
    </row>
    <row r="4077" spans="2:2">
      <c r="B4077" s="14"/>
    </row>
    <row r="4078" spans="2:2">
      <c r="B4078" s="14"/>
    </row>
    <row r="4079" spans="2:2">
      <c r="B4079" s="14"/>
    </row>
    <row r="4080" spans="2:2">
      <c r="B4080" s="14"/>
    </row>
    <row r="4081" spans="2:2">
      <c r="B4081" s="14"/>
    </row>
    <row r="4082" spans="2:2">
      <c r="B4082" s="14"/>
    </row>
    <row r="4083" spans="2:2">
      <c r="B4083" s="14"/>
    </row>
    <row r="4084" spans="2:2">
      <c r="B4084" s="14"/>
    </row>
    <row r="4085" spans="2:2">
      <c r="B4085" s="14"/>
    </row>
    <row r="4086" spans="2:2">
      <c r="B4086" s="14"/>
    </row>
    <row r="4087" spans="2:2">
      <c r="B4087" s="14"/>
    </row>
    <row r="4088" spans="2:2">
      <c r="B4088" s="14"/>
    </row>
    <row r="4089" spans="2:2">
      <c r="B4089" s="14"/>
    </row>
    <row r="4090" spans="2:2">
      <c r="B4090" s="14"/>
    </row>
    <row r="4091" spans="2:2">
      <c r="B4091" s="14"/>
    </row>
    <row r="4092" spans="2:2">
      <c r="B4092" s="14"/>
    </row>
    <row r="4093" spans="2:2">
      <c r="B4093" s="14"/>
    </row>
    <row r="4094" spans="2:2">
      <c r="B4094" s="14"/>
    </row>
    <row r="4095" spans="2:2">
      <c r="B4095" s="14"/>
    </row>
    <row r="4096" spans="2:2">
      <c r="B4096" s="14"/>
    </row>
    <row r="4097" spans="2:2">
      <c r="B4097" s="14"/>
    </row>
    <row r="4098" spans="2:2">
      <c r="B4098" s="14"/>
    </row>
    <row r="4099" spans="2:2">
      <c r="B4099" s="14"/>
    </row>
    <row r="4100" spans="2:2">
      <c r="B4100" s="14"/>
    </row>
    <row r="4101" spans="2:2">
      <c r="B4101" s="14"/>
    </row>
    <row r="4102" spans="2:2">
      <c r="B4102" s="14"/>
    </row>
    <row r="4103" spans="2:2">
      <c r="B4103" s="14"/>
    </row>
    <row r="4104" spans="2:2">
      <c r="B4104" s="14"/>
    </row>
    <row r="4105" spans="2:2">
      <c r="B4105" s="14"/>
    </row>
    <row r="4106" spans="2:2">
      <c r="B4106" s="14"/>
    </row>
    <row r="4107" spans="2:2">
      <c r="B4107" s="14"/>
    </row>
    <row r="4108" spans="2:2">
      <c r="B4108" s="14"/>
    </row>
    <row r="4109" spans="2:2">
      <c r="B4109" s="14"/>
    </row>
    <row r="4110" spans="2:2">
      <c r="B4110" s="14"/>
    </row>
    <row r="4111" spans="2:2">
      <c r="B4111" s="14"/>
    </row>
    <row r="4112" spans="2:2">
      <c r="B4112" s="14"/>
    </row>
    <row r="4113" spans="2:2">
      <c r="B4113" s="14"/>
    </row>
    <row r="4114" spans="2:2">
      <c r="B4114" s="14"/>
    </row>
    <row r="4115" spans="2:2">
      <c r="B4115" s="14"/>
    </row>
    <row r="4116" spans="2:2">
      <c r="B4116" s="14"/>
    </row>
    <row r="4117" spans="2:2">
      <c r="B4117" s="14"/>
    </row>
    <row r="4118" spans="2:2">
      <c r="B4118" s="14"/>
    </row>
    <row r="4119" spans="2:2">
      <c r="B4119" s="14"/>
    </row>
    <row r="4120" spans="2:2">
      <c r="B4120" s="14"/>
    </row>
    <row r="4121" spans="2:2">
      <c r="B4121" s="14"/>
    </row>
    <row r="4122" spans="2:2">
      <c r="B4122" s="14"/>
    </row>
    <row r="4123" spans="2:2">
      <c r="B4123" s="14"/>
    </row>
    <row r="4124" spans="2:2">
      <c r="B4124" s="14"/>
    </row>
    <row r="4125" spans="2:2">
      <c r="B4125" s="14"/>
    </row>
    <row r="4126" spans="2:2">
      <c r="B4126" s="14"/>
    </row>
    <row r="4127" spans="2:2">
      <c r="B4127" s="14"/>
    </row>
    <row r="4128" spans="2:2">
      <c r="B4128" s="14"/>
    </row>
    <row r="4129" spans="2:2">
      <c r="B4129" s="14"/>
    </row>
    <row r="4130" spans="2:2">
      <c r="B4130" s="14"/>
    </row>
    <row r="4131" spans="2:2">
      <c r="B4131" s="14"/>
    </row>
    <row r="4132" spans="2:2">
      <c r="B4132" s="14"/>
    </row>
    <row r="4133" spans="2:2">
      <c r="B4133" s="14"/>
    </row>
    <row r="4134" spans="2:2">
      <c r="B4134" s="14"/>
    </row>
    <row r="4135" spans="2:2">
      <c r="B4135" s="14"/>
    </row>
    <row r="4136" spans="2:2">
      <c r="B4136" s="14"/>
    </row>
    <row r="4137" spans="2:2">
      <c r="B4137" s="14"/>
    </row>
    <row r="4138" spans="2:2">
      <c r="B4138" s="14"/>
    </row>
    <row r="4139" spans="2:2">
      <c r="B4139" s="14"/>
    </row>
    <row r="4140" spans="2:2">
      <c r="B4140" s="14"/>
    </row>
    <row r="4141" spans="2:2">
      <c r="B4141" s="14"/>
    </row>
    <row r="4142" spans="2:2">
      <c r="B4142" s="14"/>
    </row>
    <row r="4143" spans="2:2">
      <c r="B4143" s="14"/>
    </row>
    <row r="4144" spans="2:2">
      <c r="B4144" s="14"/>
    </row>
    <row r="4145" spans="2:2">
      <c r="B4145" s="14"/>
    </row>
    <row r="4146" spans="2:2">
      <c r="B4146" s="14"/>
    </row>
    <row r="4147" spans="2:2">
      <c r="B4147" s="14"/>
    </row>
    <row r="4148" spans="2:2">
      <c r="B4148" s="14"/>
    </row>
    <row r="4149" spans="2:2">
      <c r="B4149" s="14"/>
    </row>
    <row r="4150" spans="2:2">
      <c r="B4150" s="14"/>
    </row>
    <row r="4151" spans="2:2">
      <c r="B4151" s="14"/>
    </row>
    <row r="4152" spans="2:2">
      <c r="B4152" s="14"/>
    </row>
    <row r="4153" spans="2:2">
      <c r="B4153" s="14"/>
    </row>
    <row r="4154" spans="2:2">
      <c r="B4154" s="14"/>
    </row>
    <row r="4155" spans="2:2">
      <c r="B4155" s="14"/>
    </row>
    <row r="4156" spans="2:2">
      <c r="B4156" s="14"/>
    </row>
    <row r="4157" spans="2:2">
      <c r="B4157" s="14"/>
    </row>
    <row r="4158" spans="2:2">
      <c r="B4158" s="14"/>
    </row>
    <row r="4159" spans="2:2">
      <c r="B4159" s="14"/>
    </row>
    <row r="4160" spans="2:2">
      <c r="B4160" s="14"/>
    </row>
    <row r="4161" spans="2:2">
      <c r="B4161" s="14"/>
    </row>
    <row r="4162" spans="2:2">
      <c r="B4162" s="14"/>
    </row>
    <row r="4163" spans="2:2">
      <c r="B4163" s="14"/>
    </row>
    <row r="4164" spans="2:2">
      <c r="B4164" s="14"/>
    </row>
    <row r="4165" spans="2:2">
      <c r="B4165" s="14"/>
    </row>
    <row r="4166" spans="2:2">
      <c r="B4166" s="14"/>
    </row>
    <row r="4167" spans="2:2">
      <c r="B4167" s="14"/>
    </row>
    <row r="4168" spans="2:2">
      <c r="B4168" s="14"/>
    </row>
    <row r="4169" spans="2:2">
      <c r="B4169" s="14"/>
    </row>
    <row r="4170" spans="2:2">
      <c r="B4170" s="14"/>
    </row>
    <row r="4171" spans="2:2">
      <c r="B4171" s="14"/>
    </row>
    <row r="4172" spans="2:2">
      <c r="B4172" s="14"/>
    </row>
    <row r="4173" spans="2:2">
      <c r="B4173" s="14"/>
    </row>
    <row r="4174" spans="2:2">
      <c r="B4174" s="14"/>
    </row>
    <row r="4175" spans="2:2">
      <c r="B4175" s="14"/>
    </row>
    <row r="4176" spans="2:2">
      <c r="B4176" s="14"/>
    </row>
    <row r="4177" spans="2:2">
      <c r="B4177" s="14"/>
    </row>
    <row r="4178" spans="2:2">
      <c r="B4178" s="14"/>
    </row>
    <row r="4179" spans="2:2">
      <c r="B4179" s="14"/>
    </row>
    <row r="4180" spans="2:2">
      <c r="B4180" s="14"/>
    </row>
    <row r="4181" spans="2:2">
      <c r="B4181" s="14"/>
    </row>
    <row r="4182" spans="2:2">
      <c r="B4182" s="14"/>
    </row>
    <row r="4183" spans="2:2">
      <c r="B4183" s="14"/>
    </row>
    <row r="4184" spans="2:2">
      <c r="B4184" s="14"/>
    </row>
    <row r="4185" spans="2:2">
      <c r="B4185" s="14"/>
    </row>
    <row r="4186" spans="2:2">
      <c r="B4186" s="14"/>
    </row>
    <row r="4187" spans="2:2">
      <c r="B4187" s="14"/>
    </row>
    <row r="4188" spans="2:2">
      <c r="B4188" s="14"/>
    </row>
    <row r="4189" spans="2:2">
      <c r="B4189" s="14"/>
    </row>
    <row r="4190" spans="2:2">
      <c r="B4190" s="14"/>
    </row>
    <row r="4191" spans="2:2">
      <c r="B4191" s="14"/>
    </row>
    <row r="4192" spans="2:2">
      <c r="B4192" s="14"/>
    </row>
    <row r="4193" spans="2:2">
      <c r="B4193" s="14"/>
    </row>
    <row r="4194" spans="2:2">
      <c r="B4194" s="14"/>
    </row>
    <row r="4195" spans="2:2">
      <c r="B4195" s="14"/>
    </row>
    <row r="4196" spans="2:2">
      <c r="B4196" s="14"/>
    </row>
    <row r="4197" spans="2:2">
      <c r="B4197" s="14"/>
    </row>
    <row r="4198" spans="2:2">
      <c r="B4198" s="14"/>
    </row>
    <row r="4199" spans="2:2">
      <c r="B4199" s="14"/>
    </row>
    <row r="4200" spans="2:2">
      <c r="B4200" s="14"/>
    </row>
    <row r="4201" spans="2:2">
      <c r="B4201" s="14"/>
    </row>
    <row r="4202" spans="2:2">
      <c r="B4202" s="14"/>
    </row>
    <row r="4203" spans="2:2">
      <c r="B4203" s="14"/>
    </row>
    <row r="4204" spans="2:2">
      <c r="B4204" s="14"/>
    </row>
    <row r="4205" spans="2:2">
      <c r="B4205" s="14"/>
    </row>
    <row r="4206" spans="2:2">
      <c r="B4206" s="14"/>
    </row>
    <row r="4207" spans="2:2">
      <c r="B4207" s="14"/>
    </row>
    <row r="4208" spans="2:2">
      <c r="B4208" s="14"/>
    </row>
    <row r="4209" spans="2:2">
      <c r="B4209" s="14"/>
    </row>
    <row r="4210" spans="2:2">
      <c r="B4210" s="14"/>
    </row>
    <row r="4211" spans="2:2">
      <c r="B4211" s="14"/>
    </row>
    <row r="4212" spans="2:2">
      <c r="B4212" s="14"/>
    </row>
    <row r="4213" spans="2:2">
      <c r="B4213" s="14"/>
    </row>
    <row r="4214" spans="2:2">
      <c r="B4214" s="14"/>
    </row>
    <row r="4215" spans="2:2">
      <c r="B4215" s="14"/>
    </row>
    <row r="4216" spans="2:2">
      <c r="B4216" s="14"/>
    </row>
    <row r="4217" spans="2:2">
      <c r="B4217" s="14"/>
    </row>
    <row r="4218" spans="2:2">
      <c r="B4218" s="14"/>
    </row>
    <row r="4219" spans="2:2">
      <c r="B4219" s="14"/>
    </row>
    <row r="4220" spans="2:2">
      <c r="B4220" s="14"/>
    </row>
    <row r="4221" spans="2:2">
      <c r="B4221" s="14"/>
    </row>
    <row r="4222" spans="2:2">
      <c r="B4222" s="14"/>
    </row>
    <row r="4223" spans="2:2">
      <c r="B4223" s="14"/>
    </row>
    <row r="4224" spans="2:2">
      <c r="B4224" s="14"/>
    </row>
    <row r="4225" spans="2:2">
      <c r="B4225" s="14"/>
    </row>
    <row r="4226" spans="2:2">
      <c r="B4226" s="14"/>
    </row>
    <row r="4227" spans="2:2">
      <c r="B4227" s="14"/>
    </row>
    <row r="4228" spans="2:2">
      <c r="B4228" s="14"/>
    </row>
    <row r="4229" spans="2:2">
      <c r="B4229" s="14"/>
    </row>
    <row r="4230" spans="2:2">
      <c r="B4230" s="14"/>
    </row>
    <row r="4231" spans="2:2">
      <c r="B4231" s="14"/>
    </row>
    <row r="4232" spans="2:2">
      <c r="B4232" s="14"/>
    </row>
    <row r="4233" spans="2:2">
      <c r="B4233" s="14"/>
    </row>
    <row r="4234" spans="2:2">
      <c r="B4234" s="14"/>
    </row>
    <row r="4235" spans="2:2">
      <c r="B4235" s="14"/>
    </row>
    <row r="4236" spans="2:2">
      <c r="B4236" s="14"/>
    </row>
    <row r="4237" spans="2:2">
      <c r="B4237" s="14"/>
    </row>
    <row r="4238" spans="2:2">
      <c r="B4238" s="14"/>
    </row>
    <row r="4239" spans="2:2">
      <c r="B4239" s="14"/>
    </row>
    <row r="4240" spans="2:2">
      <c r="B4240" s="14"/>
    </row>
    <row r="4241" spans="2:2">
      <c r="B4241" s="14"/>
    </row>
    <row r="4242" spans="2:2">
      <c r="B4242" s="14"/>
    </row>
    <row r="4243" spans="2:2">
      <c r="B4243" s="14"/>
    </row>
    <row r="4244" spans="2:2">
      <c r="B4244" s="14"/>
    </row>
    <row r="4245" spans="2:2">
      <c r="B4245" s="14"/>
    </row>
    <row r="4246" spans="2:2">
      <c r="B4246" s="14"/>
    </row>
    <row r="4247" spans="2:2">
      <c r="B4247" s="14"/>
    </row>
    <row r="4248" spans="2:2">
      <c r="B4248" s="14"/>
    </row>
    <row r="4249" spans="2:2">
      <c r="B4249" s="14"/>
    </row>
    <row r="4250" spans="2:2">
      <c r="B4250" s="14"/>
    </row>
    <row r="4251" spans="2:2">
      <c r="B4251" s="14"/>
    </row>
    <row r="4252" spans="2:2">
      <c r="B4252" s="14"/>
    </row>
    <row r="4253" spans="2:2">
      <c r="B4253" s="14"/>
    </row>
    <row r="4254" spans="2:2">
      <c r="B4254" s="14"/>
    </row>
    <row r="4255" spans="2:2">
      <c r="B4255" s="14"/>
    </row>
    <row r="4256" spans="2:2">
      <c r="B4256" s="14"/>
    </row>
    <row r="4257" spans="2:2">
      <c r="B4257" s="14"/>
    </row>
    <row r="4258" spans="2:2">
      <c r="B4258" s="14"/>
    </row>
    <row r="4259" spans="2:2">
      <c r="B4259" s="14"/>
    </row>
    <row r="4260" spans="2:2">
      <c r="B4260" s="14"/>
    </row>
    <row r="4261" spans="2:2">
      <c r="B4261" s="14"/>
    </row>
    <row r="4262" spans="2:2">
      <c r="B4262" s="14"/>
    </row>
    <row r="4263" spans="2:2">
      <c r="B4263" s="14"/>
    </row>
    <row r="4264" spans="2:2">
      <c r="B4264" s="14"/>
    </row>
    <row r="4265" spans="2:2">
      <c r="B4265" s="14"/>
    </row>
    <row r="4266" spans="2:2">
      <c r="B4266" s="14"/>
    </row>
    <row r="4267" spans="2:2">
      <c r="B4267" s="14"/>
    </row>
    <row r="4268" spans="2:2">
      <c r="B4268" s="14"/>
    </row>
    <row r="4269" spans="2:2">
      <c r="B4269" s="14"/>
    </row>
    <row r="4270" spans="2:2">
      <c r="B4270" s="14"/>
    </row>
    <row r="4271" spans="2:2">
      <c r="B4271" s="14"/>
    </row>
    <row r="4272" spans="2:2">
      <c r="B4272" s="14"/>
    </row>
    <row r="4273" spans="2:2">
      <c r="B4273" s="14"/>
    </row>
    <row r="4274" spans="2:2">
      <c r="B4274" s="14"/>
    </row>
    <row r="4275" spans="2:2">
      <c r="B4275" s="14"/>
    </row>
    <row r="4276" spans="2:2">
      <c r="B4276" s="14"/>
    </row>
    <row r="4277" spans="2:2">
      <c r="B4277" s="14"/>
    </row>
    <row r="4278" spans="2:2">
      <c r="B4278" s="14"/>
    </row>
    <row r="4279" spans="2:2">
      <c r="B4279" s="14"/>
    </row>
    <row r="4280" spans="2:2">
      <c r="B4280" s="14"/>
    </row>
    <row r="4281" spans="2:2">
      <c r="B4281" s="14"/>
    </row>
    <row r="4282" spans="2:2">
      <c r="B4282" s="14"/>
    </row>
    <row r="4283" spans="2:2">
      <c r="B4283" s="14"/>
    </row>
    <row r="4284" spans="2:2">
      <c r="B4284" s="14"/>
    </row>
    <row r="4285" spans="2:2">
      <c r="B4285" s="14"/>
    </row>
    <row r="4286" spans="2:2">
      <c r="B4286" s="14"/>
    </row>
    <row r="4287" spans="2:2">
      <c r="B4287" s="14"/>
    </row>
    <row r="4288" spans="2:2">
      <c r="B4288" s="14"/>
    </row>
    <row r="4289" spans="2:2">
      <c r="B4289" s="14"/>
    </row>
    <row r="4290" spans="2:2">
      <c r="B4290" s="14"/>
    </row>
    <row r="4291" spans="2:2">
      <c r="B4291" s="14"/>
    </row>
    <row r="4292" spans="2:2">
      <c r="B4292" s="14"/>
    </row>
    <row r="4293" spans="2:2">
      <c r="B4293" s="14"/>
    </row>
    <row r="4294" spans="2:2">
      <c r="B4294" s="14"/>
    </row>
    <row r="4295" spans="2:2">
      <c r="B4295" s="14"/>
    </row>
    <row r="4296" spans="2:2">
      <c r="B4296" s="14"/>
    </row>
    <row r="4297" spans="2:2">
      <c r="B4297" s="14"/>
    </row>
    <row r="4298" spans="2:2">
      <c r="B4298" s="14"/>
    </row>
    <row r="4299" spans="2:2">
      <c r="B4299" s="14"/>
    </row>
    <row r="4300" spans="2:2">
      <c r="B4300" s="14"/>
    </row>
    <row r="4301" spans="2:2">
      <c r="B4301" s="14"/>
    </row>
    <row r="4302" spans="2:2">
      <c r="B4302" s="14"/>
    </row>
    <row r="4303" spans="2:2">
      <c r="B4303" s="14"/>
    </row>
    <row r="4304" spans="2:2">
      <c r="B4304" s="14"/>
    </row>
    <row r="4305" spans="2:2">
      <c r="B4305" s="14"/>
    </row>
    <row r="4306" spans="2:2">
      <c r="B4306" s="14"/>
    </row>
    <row r="4307" spans="2:2">
      <c r="B4307" s="14"/>
    </row>
    <row r="4308" spans="2:2">
      <c r="B4308" s="14"/>
    </row>
    <row r="4309" spans="2:2">
      <c r="B4309" s="14"/>
    </row>
    <row r="4310" spans="2:2">
      <c r="B4310" s="14"/>
    </row>
    <row r="4311" spans="2:2">
      <c r="B4311" s="14"/>
    </row>
    <row r="4312" spans="2:2">
      <c r="B4312" s="14"/>
    </row>
    <row r="4313" spans="2:2">
      <c r="B4313" s="14"/>
    </row>
    <row r="4314" spans="2:2">
      <c r="B4314" s="14"/>
    </row>
    <row r="4315" spans="2:2">
      <c r="B4315" s="14"/>
    </row>
    <row r="4316" spans="2:2">
      <c r="B4316" s="14"/>
    </row>
    <row r="4317" spans="2:2">
      <c r="B4317" s="14"/>
    </row>
    <row r="4318" spans="2:2">
      <c r="B4318" s="14"/>
    </row>
    <row r="4319" spans="2:2">
      <c r="B4319" s="14"/>
    </row>
    <row r="4320" spans="2:2">
      <c r="B4320" s="14"/>
    </row>
    <row r="4321" spans="2:2">
      <c r="B4321" s="14"/>
    </row>
    <row r="4322" spans="2:2">
      <c r="B4322" s="14"/>
    </row>
    <row r="4323" spans="2:2">
      <c r="B4323" s="14"/>
    </row>
    <row r="4324" spans="2:2">
      <c r="B4324" s="14"/>
    </row>
    <row r="4325" spans="2:2">
      <c r="B4325" s="14"/>
    </row>
    <row r="4326" spans="2:2">
      <c r="B4326" s="14"/>
    </row>
    <row r="4327" spans="2:2">
      <c r="B4327" s="14"/>
    </row>
    <row r="4328" spans="2:2">
      <c r="B4328" s="14"/>
    </row>
    <row r="4329" spans="2:2">
      <c r="B4329" s="14"/>
    </row>
    <row r="4330" spans="2:2">
      <c r="B4330" s="14"/>
    </row>
    <row r="4331" spans="2:2">
      <c r="B4331" s="14"/>
    </row>
    <row r="4332" spans="2:2">
      <c r="B4332" s="14"/>
    </row>
    <row r="4333" spans="2:2">
      <c r="B4333" s="14"/>
    </row>
    <row r="4334" spans="2:2">
      <c r="B4334" s="14"/>
    </row>
    <row r="4335" spans="2:2">
      <c r="B4335" s="14"/>
    </row>
    <row r="4336" spans="2:2">
      <c r="B4336" s="14"/>
    </row>
    <row r="4337" spans="2:2">
      <c r="B4337" s="14"/>
    </row>
    <row r="4338" spans="2:2">
      <c r="B4338" s="14"/>
    </row>
    <row r="4339" spans="2:2">
      <c r="B4339" s="14"/>
    </row>
    <row r="4340" spans="2:2">
      <c r="B4340" s="14"/>
    </row>
    <row r="4341" spans="2:2">
      <c r="B4341" s="14"/>
    </row>
    <row r="4342" spans="2:2">
      <c r="B4342" s="14"/>
    </row>
    <row r="4343" spans="2:2">
      <c r="B4343" s="14"/>
    </row>
    <row r="4344" spans="2:2">
      <c r="B4344" s="14"/>
    </row>
    <row r="4345" spans="2:2">
      <c r="B4345" s="14"/>
    </row>
    <row r="4346" spans="2:2">
      <c r="B4346" s="14"/>
    </row>
    <row r="4347" spans="2:2">
      <c r="B4347" s="14"/>
    </row>
    <row r="4348" spans="2:2">
      <c r="B4348" s="14"/>
    </row>
    <row r="4349" spans="2:2">
      <c r="B4349" s="14"/>
    </row>
    <row r="4350" spans="2:2">
      <c r="B4350" s="14"/>
    </row>
    <row r="4351" spans="2:2">
      <c r="B4351" s="14"/>
    </row>
    <row r="4352" spans="2:2">
      <c r="B4352" s="14"/>
    </row>
    <row r="4353" spans="2:2">
      <c r="B4353" s="14"/>
    </row>
    <row r="4354" spans="2:2">
      <c r="B4354" s="14"/>
    </row>
    <row r="4355" spans="2:2">
      <c r="B4355" s="14"/>
    </row>
    <row r="4356" spans="2:2">
      <c r="B4356" s="14"/>
    </row>
    <row r="4357" spans="2:2">
      <c r="B4357" s="14"/>
    </row>
    <row r="4358" spans="2:2">
      <c r="B4358" s="14"/>
    </row>
    <row r="4359" spans="2:2">
      <c r="B4359" s="14"/>
    </row>
    <row r="4360" spans="2:2">
      <c r="B4360" s="14"/>
    </row>
    <row r="4361" spans="2:2">
      <c r="B4361" s="14"/>
    </row>
    <row r="4362" spans="2:2">
      <c r="B4362" s="14"/>
    </row>
    <row r="4363" spans="2:2">
      <c r="B4363" s="14"/>
    </row>
    <row r="4364" spans="2:2">
      <c r="B4364" s="14"/>
    </row>
    <row r="4365" spans="2:2">
      <c r="B4365" s="14"/>
    </row>
    <row r="4366" spans="2:2">
      <c r="B4366" s="14"/>
    </row>
    <row r="4367" spans="2:2">
      <c r="B4367" s="14"/>
    </row>
    <row r="4368" spans="2:2">
      <c r="B4368" s="14"/>
    </row>
    <row r="4369" spans="2:2">
      <c r="B4369" s="14"/>
    </row>
    <row r="4370" spans="2:2">
      <c r="B4370" s="14"/>
    </row>
    <row r="4371" spans="2:2">
      <c r="B4371" s="14"/>
    </row>
    <row r="4372" spans="2:2">
      <c r="B4372" s="14"/>
    </row>
    <row r="4373" spans="2:2">
      <c r="B4373" s="14"/>
    </row>
    <row r="4374" spans="2:2">
      <c r="B4374" s="14"/>
    </row>
    <row r="4375" spans="2:2">
      <c r="B4375" s="14"/>
    </row>
    <row r="4376" spans="2:2">
      <c r="B4376" s="14"/>
    </row>
    <row r="4377" spans="2:2">
      <c r="B4377" s="14"/>
    </row>
    <row r="4378" spans="2:2">
      <c r="B4378" s="14"/>
    </row>
    <row r="4379" spans="2:2">
      <c r="B4379" s="14"/>
    </row>
    <row r="4380" spans="2:2">
      <c r="B4380" s="14"/>
    </row>
    <row r="4381" spans="2:2">
      <c r="B4381" s="14"/>
    </row>
    <row r="4382" spans="2:2">
      <c r="B4382" s="14"/>
    </row>
    <row r="4383" spans="2:2">
      <c r="B4383" s="14"/>
    </row>
    <row r="4384" spans="2:2">
      <c r="B4384" s="14"/>
    </row>
    <row r="4385" spans="2:2">
      <c r="B4385" s="14"/>
    </row>
    <row r="4386" spans="2:2">
      <c r="B4386" s="14"/>
    </row>
    <row r="4387" spans="2:2">
      <c r="B4387" s="14"/>
    </row>
    <row r="4388" spans="2:2">
      <c r="B4388" s="14"/>
    </row>
    <row r="4389" spans="2:2">
      <c r="B4389" s="14"/>
    </row>
    <row r="4390" spans="2:2">
      <c r="B4390" s="14"/>
    </row>
    <row r="4391" spans="2:2">
      <c r="B4391" s="14"/>
    </row>
    <row r="4392" spans="2:2">
      <c r="B4392" s="14"/>
    </row>
    <row r="4393" spans="2:2">
      <c r="B4393" s="14"/>
    </row>
    <row r="4394" spans="2:2">
      <c r="B4394" s="14"/>
    </row>
    <row r="4395" spans="2:2">
      <c r="B4395" s="14"/>
    </row>
    <row r="4396" spans="2:2">
      <c r="B4396" s="14"/>
    </row>
    <row r="4397" spans="2:2">
      <c r="B4397" s="14"/>
    </row>
    <row r="4398" spans="2:2">
      <c r="B4398" s="14"/>
    </row>
    <row r="4399" spans="2:2">
      <c r="B4399" s="14"/>
    </row>
    <row r="4400" spans="2:2">
      <c r="B4400" s="14"/>
    </row>
    <row r="4401" spans="2:2">
      <c r="B4401" s="14"/>
    </row>
    <row r="4402" spans="2:2">
      <c r="B4402" s="14"/>
    </row>
    <row r="4403" spans="2:2">
      <c r="B4403" s="14"/>
    </row>
    <row r="4404" spans="2:2">
      <c r="B4404" s="14"/>
    </row>
    <row r="4405" spans="2:2">
      <c r="B4405" s="14"/>
    </row>
    <row r="4406" spans="2:2">
      <c r="B4406" s="14"/>
    </row>
    <row r="4407" spans="2:2">
      <c r="B4407" s="14"/>
    </row>
    <row r="4408" spans="2:2">
      <c r="B4408" s="14"/>
    </row>
    <row r="4409" spans="2:2">
      <c r="B4409" s="14"/>
    </row>
    <row r="4410" spans="2:2">
      <c r="B4410" s="14"/>
    </row>
    <row r="4411" spans="2:2">
      <c r="B4411" s="14"/>
    </row>
    <row r="4412" spans="2:2">
      <c r="B4412" s="14"/>
    </row>
    <row r="4413" spans="2:2">
      <c r="B4413" s="14"/>
    </row>
    <row r="4414" spans="2:2">
      <c r="B4414" s="14"/>
    </row>
    <row r="4415" spans="2:2">
      <c r="B4415" s="14"/>
    </row>
    <row r="4416" spans="2:2">
      <c r="B4416" s="14"/>
    </row>
    <row r="4417" spans="2:2">
      <c r="B4417" s="14"/>
    </row>
    <row r="4418" spans="2:2">
      <c r="B4418" s="14"/>
    </row>
    <row r="4419" spans="2:2">
      <c r="B4419" s="14"/>
    </row>
    <row r="4420" spans="2:2">
      <c r="B4420" s="14"/>
    </row>
    <row r="4421" spans="2:2">
      <c r="B4421" s="14"/>
    </row>
    <row r="4422" spans="2:2">
      <c r="B4422" s="14"/>
    </row>
    <row r="4423" spans="2:2">
      <c r="B4423" s="14"/>
    </row>
    <row r="4424" spans="2:2">
      <c r="B4424" s="14"/>
    </row>
    <row r="4425" spans="2:2">
      <c r="B4425" s="14"/>
    </row>
    <row r="4426" spans="2:2">
      <c r="B4426" s="14"/>
    </row>
    <row r="4427" spans="2:2">
      <c r="B4427" s="14"/>
    </row>
    <row r="4428" spans="2:2">
      <c r="B4428" s="14"/>
    </row>
    <row r="4429" spans="2:2">
      <c r="B4429" s="14"/>
    </row>
    <row r="4430" spans="2:2">
      <c r="B4430" s="14"/>
    </row>
    <row r="4431" spans="2:2">
      <c r="B4431" s="14"/>
    </row>
    <row r="4432" spans="2:2">
      <c r="B4432" s="14"/>
    </row>
    <row r="4433" spans="2:2">
      <c r="B4433" s="14"/>
    </row>
    <row r="4434" spans="2:2">
      <c r="B4434" s="14"/>
    </row>
    <row r="4435" spans="2:2">
      <c r="B4435" s="14"/>
    </row>
    <row r="4436" spans="2:2">
      <c r="B4436" s="14"/>
    </row>
    <row r="4437" spans="2:2">
      <c r="B4437" s="14"/>
    </row>
    <row r="4438" spans="2:2">
      <c r="B4438" s="14"/>
    </row>
    <row r="4439" spans="2:2">
      <c r="B4439" s="14"/>
    </row>
    <row r="4440" spans="2:2">
      <c r="B4440" s="14"/>
    </row>
    <row r="4441" spans="2:2">
      <c r="B4441" s="14"/>
    </row>
    <row r="4442" spans="2:2">
      <c r="B4442" s="14"/>
    </row>
    <row r="4443" spans="2:2">
      <c r="B4443" s="14"/>
    </row>
    <row r="4444" spans="2:2">
      <c r="B4444" s="14"/>
    </row>
    <row r="4445" spans="2:2">
      <c r="B4445" s="14"/>
    </row>
    <row r="4446" spans="2:2">
      <c r="B4446" s="14"/>
    </row>
    <row r="4447" spans="2:2">
      <c r="B4447" s="14"/>
    </row>
    <row r="4448" spans="2:2">
      <c r="B4448" s="14"/>
    </row>
    <row r="4449" spans="2:2">
      <c r="B4449" s="14"/>
    </row>
    <row r="4450" spans="2:2">
      <c r="B4450" s="14"/>
    </row>
    <row r="4451" spans="2:2">
      <c r="B4451" s="14"/>
    </row>
    <row r="4452" spans="2:2">
      <c r="B4452" s="14"/>
    </row>
    <row r="4453" spans="2:2">
      <c r="B4453" s="14"/>
    </row>
    <row r="4454" spans="2:2">
      <c r="B4454" s="14"/>
    </row>
    <row r="4455" spans="2:2">
      <c r="B4455" s="14"/>
    </row>
    <row r="4456" spans="2:2">
      <c r="B4456" s="14"/>
    </row>
    <row r="4457" spans="2:2">
      <c r="B4457" s="14"/>
    </row>
    <row r="4458" spans="2:2">
      <c r="B4458" s="14"/>
    </row>
    <row r="4459" spans="2:2">
      <c r="B4459" s="14"/>
    </row>
    <row r="4460" spans="2:2">
      <c r="B4460" s="14"/>
    </row>
    <row r="4461" spans="2:2">
      <c r="B4461" s="14"/>
    </row>
    <row r="4462" spans="2:2">
      <c r="B4462" s="14"/>
    </row>
    <row r="4463" spans="2:2">
      <c r="B4463" s="14"/>
    </row>
    <row r="4464" spans="2:2">
      <c r="B4464" s="14"/>
    </row>
    <row r="4465" spans="2:2">
      <c r="B4465" s="14"/>
    </row>
    <row r="4466" spans="2:2">
      <c r="B4466" s="14"/>
    </row>
    <row r="4467" spans="2:2">
      <c r="B4467" s="14"/>
    </row>
    <row r="4468" spans="2:2">
      <c r="B4468" s="14"/>
    </row>
    <row r="4469" spans="2:2">
      <c r="B4469" s="14"/>
    </row>
    <row r="4470" spans="2:2">
      <c r="B4470" s="14"/>
    </row>
    <row r="4471" spans="2:2">
      <c r="B4471" s="14"/>
    </row>
    <row r="4472" spans="2:2">
      <c r="B4472" s="14"/>
    </row>
    <row r="4473" spans="2:2">
      <c r="B4473" s="14"/>
    </row>
    <row r="4474" spans="2:2">
      <c r="B4474" s="14"/>
    </row>
    <row r="4475" spans="2:2">
      <c r="B4475" s="14"/>
    </row>
    <row r="4476" spans="2:2">
      <c r="B4476" s="14"/>
    </row>
    <row r="4477" spans="2:2">
      <c r="B4477" s="14"/>
    </row>
    <row r="4478" spans="2:2">
      <c r="B4478" s="14"/>
    </row>
    <row r="4479" spans="2:2">
      <c r="B4479" s="14"/>
    </row>
    <row r="4480" spans="2:2">
      <c r="B4480" s="14"/>
    </row>
    <row r="4481" spans="2:2">
      <c r="B4481" s="14"/>
    </row>
    <row r="4482" spans="2:2">
      <c r="B4482" s="14"/>
    </row>
    <row r="4483" spans="2:2">
      <c r="B4483" s="14"/>
    </row>
    <row r="4484" spans="2:2">
      <c r="B4484" s="14"/>
    </row>
    <row r="4485" spans="2:2">
      <c r="B4485" s="14"/>
    </row>
    <row r="4486" spans="2:2">
      <c r="B4486" s="14"/>
    </row>
    <row r="4487" spans="2:2">
      <c r="B4487" s="14"/>
    </row>
    <row r="4488" spans="2:2">
      <c r="B4488" s="14"/>
    </row>
    <row r="4489" spans="2:2">
      <c r="B4489" s="14"/>
    </row>
    <row r="4490" spans="2:2">
      <c r="B4490" s="14"/>
    </row>
    <row r="4491" spans="2:2">
      <c r="B4491" s="14"/>
    </row>
    <row r="4492" spans="2:2">
      <c r="B4492" s="14"/>
    </row>
    <row r="4493" spans="2:2">
      <c r="B4493" s="14"/>
    </row>
    <row r="4494" spans="2:2">
      <c r="B4494" s="14"/>
    </row>
    <row r="4495" spans="2:2">
      <c r="B4495" s="14"/>
    </row>
    <row r="4496" spans="2:2">
      <c r="B4496" s="14"/>
    </row>
    <row r="4497" spans="2:2">
      <c r="B4497" s="14"/>
    </row>
    <row r="4498" spans="2:2">
      <c r="B4498" s="14"/>
    </row>
    <row r="4499" spans="2:2">
      <c r="B4499" s="14"/>
    </row>
    <row r="4500" spans="2:2">
      <c r="B4500" s="14"/>
    </row>
    <row r="4501" spans="2:2">
      <c r="B4501" s="14"/>
    </row>
    <row r="4502" spans="2:2">
      <c r="B4502" s="14"/>
    </row>
    <row r="4503" spans="2:2">
      <c r="B4503" s="14"/>
    </row>
    <row r="4504" spans="2:2">
      <c r="B4504" s="14"/>
    </row>
    <row r="4505" spans="2:2">
      <c r="B4505" s="14"/>
    </row>
    <row r="4506" spans="2:2">
      <c r="B4506" s="14"/>
    </row>
    <row r="4507" spans="2:2">
      <c r="B4507" s="14"/>
    </row>
    <row r="4508" spans="2:2">
      <c r="B4508" s="14"/>
    </row>
    <row r="4509" spans="2:2">
      <c r="B4509" s="14"/>
    </row>
    <row r="4510" spans="2:2">
      <c r="B4510" s="14"/>
    </row>
    <row r="4511" spans="2:2">
      <c r="B4511" s="14"/>
    </row>
    <row r="4512" spans="2:2">
      <c r="B4512" s="14"/>
    </row>
    <row r="4513" spans="2:2">
      <c r="B4513" s="14"/>
    </row>
    <row r="4514" spans="2:2">
      <c r="B4514" s="14"/>
    </row>
    <row r="4515" spans="2:2">
      <c r="B4515" s="14"/>
    </row>
    <row r="4516" spans="2:2">
      <c r="B4516" s="14"/>
    </row>
    <row r="4517" spans="2:2">
      <c r="B4517" s="14"/>
    </row>
    <row r="4518" spans="2:2">
      <c r="B4518" s="14"/>
    </row>
    <row r="4519" spans="2:2">
      <c r="B4519" s="14"/>
    </row>
    <row r="4520" spans="2:2">
      <c r="B4520" s="14"/>
    </row>
    <row r="4521" spans="2:2">
      <c r="B4521" s="14"/>
    </row>
    <row r="4522" spans="2:2">
      <c r="B4522" s="14"/>
    </row>
    <row r="4523" spans="2:2">
      <c r="B4523" s="14"/>
    </row>
    <row r="4524" spans="2:2">
      <c r="B4524" s="14"/>
    </row>
    <row r="4525" spans="2:2">
      <c r="B4525" s="14"/>
    </row>
    <row r="4526" spans="2:2">
      <c r="B4526" s="14"/>
    </row>
    <row r="4527" spans="2:2">
      <c r="B4527" s="14"/>
    </row>
    <row r="4528" spans="2:2">
      <c r="B4528" s="14"/>
    </row>
    <row r="4529" spans="2:2">
      <c r="B4529" s="14"/>
    </row>
    <row r="4530" spans="2:2">
      <c r="B4530" s="14"/>
    </row>
    <row r="4531" spans="2:2">
      <c r="B4531" s="14"/>
    </row>
    <row r="4532" spans="2:2">
      <c r="B4532" s="14"/>
    </row>
    <row r="4533" spans="2:2">
      <c r="B4533" s="14"/>
    </row>
    <row r="4534" spans="2:2">
      <c r="B4534" s="14"/>
    </row>
    <row r="4535" spans="2:2">
      <c r="B4535" s="14"/>
    </row>
    <row r="4536" spans="2:2">
      <c r="B4536" s="14"/>
    </row>
    <row r="4537" spans="2:2">
      <c r="B4537" s="14"/>
    </row>
    <row r="4538" spans="2:2">
      <c r="B4538" s="14"/>
    </row>
    <row r="4539" spans="2:2">
      <c r="B4539" s="14"/>
    </row>
    <row r="4540" spans="2:2">
      <c r="B4540" s="14"/>
    </row>
    <row r="4541" spans="2:2">
      <c r="B4541" s="14"/>
    </row>
    <row r="4542" spans="2:2">
      <c r="B4542" s="14"/>
    </row>
    <row r="4543" spans="2:2">
      <c r="B4543" s="14"/>
    </row>
    <row r="4544" spans="2:2">
      <c r="B4544" s="14"/>
    </row>
    <row r="4545" spans="2:2">
      <c r="B4545" s="14"/>
    </row>
    <row r="4546" spans="2:2">
      <c r="B4546" s="14"/>
    </row>
    <row r="4547" spans="2:2">
      <c r="B4547" s="14"/>
    </row>
    <row r="4548" spans="2:2">
      <c r="B4548" s="14"/>
    </row>
    <row r="4549" spans="2:2">
      <c r="B4549" s="14"/>
    </row>
    <row r="4550" spans="2:2">
      <c r="B4550" s="14"/>
    </row>
    <row r="4551" spans="2:2">
      <c r="B4551" s="14"/>
    </row>
    <row r="4552" spans="2:2">
      <c r="B4552" s="14"/>
    </row>
    <row r="4553" spans="2:2">
      <c r="B4553" s="14"/>
    </row>
    <row r="4554" spans="2:2">
      <c r="B4554" s="14"/>
    </row>
    <row r="4555" spans="2:2">
      <c r="B4555" s="14"/>
    </row>
    <row r="4556" spans="2:2">
      <c r="B4556" s="14"/>
    </row>
    <row r="4557" spans="2:2">
      <c r="B4557" s="14"/>
    </row>
    <row r="4558" spans="2:2">
      <c r="B4558" s="14"/>
    </row>
    <row r="4559" spans="2:2">
      <c r="B4559" s="14"/>
    </row>
    <row r="4560" spans="2:2">
      <c r="B4560" s="14"/>
    </row>
    <row r="4561" spans="2:2">
      <c r="B4561" s="14"/>
    </row>
    <row r="4562" spans="2:2">
      <c r="B4562" s="14"/>
    </row>
    <row r="4563" spans="2:2">
      <c r="B4563" s="14"/>
    </row>
    <row r="4564" spans="2:2">
      <c r="B4564" s="14"/>
    </row>
    <row r="4565" spans="2:2">
      <c r="B4565" s="14"/>
    </row>
    <row r="4566" spans="2:2">
      <c r="B4566" s="14"/>
    </row>
    <row r="4567" spans="2:2">
      <c r="B4567" s="14"/>
    </row>
    <row r="4568" spans="2:2">
      <c r="B4568" s="14"/>
    </row>
    <row r="4569" spans="2:2">
      <c r="B4569" s="14"/>
    </row>
    <row r="4570" spans="2:2">
      <c r="B4570" s="14"/>
    </row>
    <row r="4571" spans="2:2">
      <c r="B4571" s="14"/>
    </row>
    <row r="4572" spans="2:2">
      <c r="B4572" s="14"/>
    </row>
    <row r="4573" spans="2:2">
      <c r="B4573" s="14"/>
    </row>
    <row r="4574" spans="2:2">
      <c r="B4574" s="14"/>
    </row>
    <row r="4575" spans="2:2">
      <c r="B4575" s="14"/>
    </row>
    <row r="4576" spans="2:2">
      <c r="B4576" s="14"/>
    </row>
    <row r="4577" spans="2:2">
      <c r="B4577" s="14"/>
    </row>
    <row r="4578" spans="2:2">
      <c r="B4578" s="14"/>
    </row>
    <row r="4579" spans="2:2">
      <c r="B4579" s="14"/>
    </row>
    <row r="4580" spans="2:2">
      <c r="B4580" s="14"/>
    </row>
    <row r="4581" spans="2:2">
      <c r="B4581" s="14"/>
    </row>
    <row r="4582" spans="2:2">
      <c r="B4582" s="14"/>
    </row>
    <row r="4583" spans="2:2">
      <c r="B4583" s="14"/>
    </row>
    <row r="4584" spans="2:2">
      <c r="B4584" s="14"/>
    </row>
    <row r="4585" spans="2:2">
      <c r="B4585" s="14"/>
    </row>
    <row r="4586" spans="2:2">
      <c r="B4586" s="14"/>
    </row>
    <row r="4587" spans="2:2">
      <c r="B4587" s="14"/>
    </row>
    <row r="4588" spans="2:2">
      <c r="B4588" s="14"/>
    </row>
    <row r="4589" spans="2:2">
      <c r="B4589" s="14"/>
    </row>
    <row r="4590" spans="2:2">
      <c r="B4590" s="14"/>
    </row>
    <row r="4591" spans="2:2">
      <c r="B4591" s="14"/>
    </row>
    <row r="4592" spans="2:2">
      <c r="B4592" s="14"/>
    </row>
    <row r="4593" spans="2:2">
      <c r="B4593" s="14"/>
    </row>
    <row r="4594" spans="2:2">
      <c r="B4594" s="14"/>
    </row>
    <row r="4595" spans="2:2">
      <c r="B4595" s="14"/>
    </row>
    <row r="4596" spans="2:2">
      <c r="B4596" s="14"/>
    </row>
    <row r="4597" spans="2:2">
      <c r="B4597" s="14"/>
    </row>
    <row r="4598" spans="2:2">
      <c r="B4598" s="14"/>
    </row>
    <row r="4599" spans="2:2">
      <c r="B4599" s="14"/>
    </row>
    <row r="4600" spans="2:2">
      <c r="B4600" s="14"/>
    </row>
    <row r="4601" spans="2:2">
      <c r="B4601" s="14"/>
    </row>
    <row r="4602" spans="2:2">
      <c r="B4602" s="14"/>
    </row>
    <row r="4603" spans="2:2">
      <c r="B4603" s="14"/>
    </row>
    <row r="4604" spans="2:2">
      <c r="B4604" s="14"/>
    </row>
    <row r="4605" spans="2:2">
      <c r="B4605" s="14"/>
    </row>
    <row r="4606" spans="2:2">
      <c r="B4606" s="14"/>
    </row>
    <row r="4607" spans="2:2">
      <c r="B4607" s="14"/>
    </row>
    <row r="4608" spans="2:2">
      <c r="B4608" s="14"/>
    </row>
    <row r="4609" spans="2:2">
      <c r="B4609" s="14"/>
    </row>
    <row r="4610" spans="2:2">
      <c r="B4610" s="14"/>
    </row>
    <row r="4611" spans="2:2">
      <c r="B4611" s="14"/>
    </row>
    <row r="4612" spans="2:2">
      <c r="B4612" s="14"/>
    </row>
    <row r="4613" spans="2:2">
      <c r="B4613" s="14"/>
    </row>
    <row r="4614" spans="2:2">
      <c r="B4614" s="14"/>
    </row>
    <row r="4615" spans="2:2">
      <c r="B4615" s="14"/>
    </row>
    <row r="4616" spans="2:2">
      <c r="B4616" s="14"/>
    </row>
    <row r="4617" spans="2:2">
      <c r="B4617" s="14"/>
    </row>
    <row r="4618" spans="2:2">
      <c r="B4618" s="14"/>
    </row>
    <row r="4619" spans="2:2">
      <c r="B4619" s="14"/>
    </row>
    <row r="4620" spans="2:2">
      <c r="B4620" s="14"/>
    </row>
    <row r="4621" spans="2:2">
      <c r="B4621" s="14"/>
    </row>
    <row r="4622" spans="2:2">
      <c r="B4622" s="14"/>
    </row>
    <row r="4623" spans="2:2">
      <c r="B4623" s="14"/>
    </row>
    <row r="4624" spans="2:2">
      <c r="B4624" s="14"/>
    </row>
    <row r="4625" spans="2:2">
      <c r="B4625" s="14"/>
    </row>
    <row r="4626" spans="2:2">
      <c r="B4626" s="14"/>
    </row>
    <row r="4627" spans="2:2">
      <c r="B4627" s="14"/>
    </row>
    <row r="4628" spans="2:2">
      <c r="B4628" s="14"/>
    </row>
    <row r="4629" spans="2:2">
      <c r="B4629" s="14"/>
    </row>
    <row r="4630" spans="2:2">
      <c r="B4630" s="14"/>
    </row>
    <row r="4631" spans="2:2">
      <c r="B4631" s="14"/>
    </row>
    <row r="4632" spans="2:2">
      <c r="B4632" s="14"/>
    </row>
    <row r="4633" spans="2:2">
      <c r="B4633" s="14"/>
    </row>
    <row r="4634" spans="2:2">
      <c r="B4634" s="14"/>
    </row>
    <row r="4635" spans="2:2">
      <c r="B4635" s="14"/>
    </row>
    <row r="4636" spans="2:2">
      <c r="B4636" s="14"/>
    </row>
    <row r="4637" spans="2:2">
      <c r="B4637" s="14"/>
    </row>
    <row r="4638" spans="2:2">
      <c r="B4638" s="14"/>
    </row>
    <row r="4639" spans="2:2">
      <c r="B4639" s="14"/>
    </row>
    <row r="4640" spans="2:2">
      <c r="B4640" s="14"/>
    </row>
    <row r="4641" spans="2:2">
      <c r="B4641" s="14"/>
    </row>
    <row r="4642" spans="2:2">
      <c r="B4642" s="14"/>
    </row>
    <row r="4643" spans="2:2">
      <c r="B4643" s="14"/>
    </row>
    <row r="4644" spans="2:2">
      <c r="B4644" s="14"/>
    </row>
    <row r="4645" spans="2:2">
      <c r="B4645" s="14"/>
    </row>
    <row r="4646" spans="2:2">
      <c r="B4646" s="14"/>
    </row>
    <row r="4647" spans="2:2">
      <c r="B4647" s="14"/>
    </row>
    <row r="4648" spans="2:2">
      <c r="B4648" s="14"/>
    </row>
    <row r="4649" spans="2:2">
      <c r="B4649" s="14"/>
    </row>
    <row r="4650" spans="2:2">
      <c r="B4650" s="14"/>
    </row>
    <row r="4651" spans="2:2">
      <c r="B4651" s="14"/>
    </row>
    <row r="4652" spans="2:2">
      <c r="B4652" s="14"/>
    </row>
    <row r="4653" spans="2:2">
      <c r="B4653" s="14"/>
    </row>
    <row r="4654" spans="2:2">
      <c r="B4654" s="14"/>
    </row>
    <row r="4655" spans="2:2">
      <c r="B4655" s="14"/>
    </row>
    <row r="4656" spans="2:2">
      <c r="B4656" s="14"/>
    </row>
    <row r="4657" spans="2:2">
      <c r="B4657" s="14"/>
    </row>
    <row r="4658" spans="2:2">
      <c r="B4658" s="14"/>
    </row>
    <row r="4659" spans="2:2">
      <c r="B4659" s="14"/>
    </row>
    <row r="4660" spans="2:2">
      <c r="B4660" s="14"/>
    </row>
    <row r="4661" spans="2:2">
      <c r="B4661" s="14"/>
    </row>
    <row r="4662" spans="2:2">
      <c r="B4662" s="14"/>
    </row>
    <row r="4663" spans="2:2">
      <c r="B4663" s="14"/>
    </row>
    <row r="4664" spans="2:2">
      <c r="B4664" s="14"/>
    </row>
    <row r="4665" spans="2:2">
      <c r="B4665" s="14"/>
    </row>
    <row r="4666" spans="2:2">
      <c r="B4666" s="14"/>
    </row>
    <row r="4667" spans="2:2">
      <c r="B4667" s="14"/>
    </row>
    <row r="4668" spans="2:2">
      <c r="B4668" s="14"/>
    </row>
    <row r="4669" spans="2:2">
      <c r="B4669" s="14"/>
    </row>
    <row r="4670" spans="2:2">
      <c r="B4670" s="14"/>
    </row>
    <row r="4671" spans="2:2">
      <c r="B4671" s="14"/>
    </row>
    <row r="4672" spans="2:2">
      <c r="B4672" s="14"/>
    </row>
    <row r="4673" spans="2:2">
      <c r="B4673" s="14"/>
    </row>
    <row r="4674" spans="2:2">
      <c r="B4674" s="14"/>
    </row>
    <row r="4675" spans="2:2">
      <c r="B4675" s="14"/>
    </row>
    <row r="4676" spans="2:2">
      <c r="B4676" s="14"/>
    </row>
    <row r="4677" spans="2:2">
      <c r="B4677" s="14"/>
    </row>
    <row r="4678" spans="2:2">
      <c r="B4678" s="14"/>
    </row>
    <row r="4679" spans="2:2">
      <c r="B4679" s="14"/>
    </row>
    <row r="4680" spans="2:2">
      <c r="B4680" s="14"/>
    </row>
    <row r="4681" spans="2:2">
      <c r="B4681" s="14"/>
    </row>
    <row r="4682" spans="2:2">
      <c r="B4682" s="14"/>
    </row>
    <row r="4683" spans="2:2">
      <c r="B4683" s="14"/>
    </row>
    <row r="4684" spans="2:2">
      <c r="B4684" s="14"/>
    </row>
    <row r="4685" spans="2:2">
      <c r="B4685" s="14"/>
    </row>
    <row r="4686" spans="2:2">
      <c r="B4686" s="14"/>
    </row>
    <row r="4687" spans="2:2">
      <c r="B4687" s="14"/>
    </row>
    <row r="4688" spans="2:2">
      <c r="B4688" s="14"/>
    </row>
    <row r="4689" spans="2:2">
      <c r="B4689" s="14"/>
    </row>
    <row r="4690" spans="2:2">
      <c r="B4690" s="14"/>
    </row>
    <row r="4691" spans="2:2">
      <c r="B4691" s="14"/>
    </row>
    <row r="4692" spans="2:2">
      <c r="B4692" s="14"/>
    </row>
    <row r="4693" spans="2:2">
      <c r="B4693" s="14"/>
    </row>
    <row r="4694" spans="2:2">
      <c r="B4694" s="14"/>
    </row>
    <row r="4695" spans="2:2">
      <c r="B4695" s="14"/>
    </row>
    <row r="4696" spans="2:2">
      <c r="B4696" s="14"/>
    </row>
    <row r="4697" spans="2:2">
      <c r="B4697" s="14"/>
    </row>
    <row r="4698" spans="2:2">
      <c r="B4698" s="14"/>
    </row>
    <row r="4699" spans="2:2">
      <c r="B4699" s="14"/>
    </row>
    <row r="4700" spans="2:2">
      <c r="B4700" s="14"/>
    </row>
    <row r="4701" spans="2:2">
      <c r="B4701" s="14"/>
    </row>
    <row r="4702" spans="2:2">
      <c r="B4702" s="14"/>
    </row>
    <row r="4703" spans="2:2">
      <c r="B4703" s="14"/>
    </row>
    <row r="4704" spans="2:2">
      <c r="B4704" s="14"/>
    </row>
    <row r="4705" spans="2:2">
      <c r="B4705" s="14"/>
    </row>
    <row r="4706" spans="2:2">
      <c r="B4706" s="14"/>
    </row>
    <row r="4707" spans="2:2">
      <c r="B4707" s="14"/>
    </row>
    <row r="4708" spans="2:2">
      <c r="B4708" s="14"/>
    </row>
    <row r="4709" spans="2:2">
      <c r="B4709" s="14"/>
    </row>
    <row r="4710" spans="2:2">
      <c r="B4710" s="14"/>
    </row>
    <row r="4711" spans="2:2">
      <c r="B4711" s="14"/>
    </row>
    <row r="4712" spans="2:2">
      <c r="B4712" s="14"/>
    </row>
    <row r="4713" spans="2:2">
      <c r="B4713" s="14"/>
    </row>
    <row r="4714" spans="2:2">
      <c r="B4714" s="14"/>
    </row>
    <row r="4715" spans="2:2">
      <c r="B4715" s="14"/>
    </row>
    <row r="4716" spans="2:2">
      <c r="B4716" s="14"/>
    </row>
    <row r="4717" spans="2:2">
      <c r="B4717" s="14"/>
    </row>
    <row r="4718" spans="2:2">
      <c r="B4718" s="14"/>
    </row>
    <row r="4719" spans="2:2">
      <c r="B4719" s="14"/>
    </row>
    <row r="4720" spans="2:2">
      <c r="B4720" s="14"/>
    </row>
    <row r="4721" spans="2:2">
      <c r="B4721" s="14"/>
    </row>
    <row r="4722" spans="2:2">
      <c r="B4722" s="14"/>
    </row>
    <row r="4723" spans="2:2">
      <c r="B4723" s="14"/>
    </row>
    <row r="4724" spans="2:2">
      <c r="B4724" s="14"/>
    </row>
    <row r="4725" spans="2:2">
      <c r="B4725" s="14"/>
    </row>
    <row r="4726" spans="2:2">
      <c r="B4726" s="14"/>
    </row>
    <row r="4727" spans="2:2">
      <c r="B4727" s="14"/>
    </row>
    <row r="4728" spans="2:2">
      <c r="B4728" s="14"/>
    </row>
    <row r="4729" spans="2:2">
      <c r="B4729" s="14"/>
    </row>
    <row r="4730" spans="2:2">
      <c r="B4730" s="14"/>
    </row>
    <row r="4731" spans="2:2">
      <c r="B4731" s="14"/>
    </row>
    <row r="4732" spans="2:2">
      <c r="B4732" s="14"/>
    </row>
    <row r="4733" spans="2:2">
      <c r="B4733" s="14"/>
    </row>
    <row r="4734" spans="2:2">
      <c r="B4734" s="14"/>
    </row>
    <row r="4735" spans="2:2">
      <c r="B4735" s="14"/>
    </row>
    <row r="4736" spans="2:2">
      <c r="B4736" s="14"/>
    </row>
    <row r="4737" spans="2:2">
      <c r="B4737" s="14"/>
    </row>
    <row r="4738" spans="2:2">
      <c r="B4738" s="14"/>
    </row>
    <row r="4739" spans="2:2">
      <c r="B4739" s="14"/>
    </row>
    <row r="4740" spans="2:2">
      <c r="B4740" s="14"/>
    </row>
    <row r="4741" spans="2:2">
      <c r="B4741" s="14"/>
    </row>
    <row r="4742" spans="2:2">
      <c r="B4742" s="14"/>
    </row>
    <row r="4743" spans="2:2">
      <c r="B4743" s="14"/>
    </row>
    <row r="4744" spans="2:2">
      <c r="B4744" s="14"/>
    </row>
    <row r="4745" spans="2:2">
      <c r="B4745" s="14"/>
    </row>
    <row r="4746" spans="2:2">
      <c r="B4746" s="14"/>
    </row>
    <row r="4747" spans="2:2">
      <c r="B4747" s="14"/>
    </row>
    <row r="4748" spans="2:2">
      <c r="B4748" s="14"/>
    </row>
    <row r="4749" spans="2:2">
      <c r="B4749" s="14"/>
    </row>
    <row r="4750" spans="2:2">
      <c r="B4750" s="14"/>
    </row>
    <row r="4751" spans="2:2">
      <c r="B4751" s="14"/>
    </row>
    <row r="4752" spans="2:2">
      <c r="B4752" s="14"/>
    </row>
    <row r="4753" spans="2:2">
      <c r="B4753" s="14"/>
    </row>
    <row r="4754" spans="2:2">
      <c r="B4754" s="14"/>
    </row>
    <row r="4755" spans="2:2">
      <c r="B4755" s="14"/>
    </row>
    <row r="4756" spans="2:2">
      <c r="B4756" s="14"/>
    </row>
    <row r="4757" spans="2:2">
      <c r="B4757" s="14"/>
    </row>
    <row r="4758" spans="2:2">
      <c r="B4758" s="14"/>
    </row>
    <row r="4759" spans="2:2">
      <c r="B4759" s="14"/>
    </row>
    <row r="4760" spans="2:2">
      <c r="B4760" s="14"/>
    </row>
    <row r="4761" spans="2:2">
      <c r="B4761" s="14"/>
    </row>
    <row r="4762" spans="2:2">
      <c r="B4762" s="14"/>
    </row>
    <row r="4763" spans="2:2">
      <c r="B4763" s="14"/>
    </row>
    <row r="4764" spans="2:2">
      <c r="B4764" s="14"/>
    </row>
    <row r="4765" spans="2:2">
      <c r="B4765" s="14"/>
    </row>
    <row r="4766" spans="2:2">
      <c r="B4766" s="14"/>
    </row>
    <row r="4767" spans="2:2">
      <c r="B4767" s="14"/>
    </row>
    <row r="4768" spans="2:2">
      <c r="B4768" s="14"/>
    </row>
    <row r="4769" spans="2:2">
      <c r="B4769" s="14"/>
    </row>
    <row r="4770" spans="2:2">
      <c r="B4770" s="14"/>
    </row>
    <row r="4771" spans="2:2">
      <c r="B4771" s="14"/>
    </row>
    <row r="4772" spans="2:2">
      <c r="B4772" s="14"/>
    </row>
    <row r="4773" spans="2:2">
      <c r="B4773" s="14"/>
    </row>
    <row r="4774" spans="2:2">
      <c r="B4774" s="14"/>
    </row>
    <row r="4775" spans="2:2">
      <c r="B4775" s="14"/>
    </row>
    <row r="4776" spans="2:2">
      <c r="B4776" s="14"/>
    </row>
    <row r="4777" spans="2:2">
      <c r="B4777" s="14"/>
    </row>
    <row r="4778" spans="2:2">
      <c r="B4778" s="14"/>
    </row>
    <row r="4779" spans="2:2">
      <c r="B4779" s="14"/>
    </row>
    <row r="4780" spans="2:2">
      <c r="B4780" s="14"/>
    </row>
    <row r="4781" spans="2:2">
      <c r="B4781" s="14"/>
    </row>
    <row r="4782" spans="2:2">
      <c r="B4782" s="14"/>
    </row>
    <row r="4783" spans="2:2">
      <c r="B4783" s="14"/>
    </row>
    <row r="4784" spans="2:2">
      <c r="B4784" s="14"/>
    </row>
    <row r="4785" spans="2:2">
      <c r="B4785" s="14"/>
    </row>
    <row r="4786" spans="2:2">
      <c r="B4786" s="14"/>
    </row>
    <row r="4787" spans="2:2">
      <c r="B4787" s="14"/>
    </row>
    <row r="4788" spans="2:2">
      <c r="B4788" s="14"/>
    </row>
    <row r="4789" spans="2:2">
      <c r="B4789" s="14"/>
    </row>
    <row r="4790" spans="2:2">
      <c r="B4790" s="14"/>
    </row>
    <row r="4791" spans="2:2">
      <c r="B4791" s="14"/>
    </row>
    <row r="4792" spans="2:2">
      <c r="B4792" s="14"/>
    </row>
    <row r="4793" spans="2:2">
      <c r="B4793" s="14"/>
    </row>
    <row r="4794" spans="2:2">
      <c r="B4794" s="14"/>
    </row>
    <row r="4795" spans="2:2">
      <c r="B4795" s="14"/>
    </row>
    <row r="4796" spans="2:2">
      <c r="B4796" s="14"/>
    </row>
    <row r="4797" spans="2:2">
      <c r="B4797" s="14"/>
    </row>
    <row r="4798" spans="2:2">
      <c r="B4798" s="14"/>
    </row>
    <row r="4799" spans="2:2">
      <c r="B4799" s="14"/>
    </row>
    <row r="4800" spans="2:2">
      <c r="B4800" s="14"/>
    </row>
    <row r="4801" spans="2:2">
      <c r="B4801" s="14"/>
    </row>
    <row r="4802" spans="2:2">
      <c r="B4802" s="14"/>
    </row>
    <row r="4803" spans="2:2">
      <c r="B4803" s="14"/>
    </row>
    <row r="4804" spans="2:2">
      <c r="B4804" s="14"/>
    </row>
    <row r="4805" spans="2:2">
      <c r="B4805" s="14"/>
    </row>
    <row r="4806" spans="2:2">
      <c r="B4806" s="14"/>
    </row>
    <row r="4807" spans="2:2">
      <c r="B4807" s="14"/>
    </row>
    <row r="4808" spans="2:2">
      <c r="B4808" s="14"/>
    </row>
    <row r="4809" spans="2:2">
      <c r="B4809" s="14"/>
    </row>
    <row r="4810" spans="2:2">
      <c r="B4810" s="14"/>
    </row>
    <row r="4811" spans="2:2">
      <c r="B4811" s="14"/>
    </row>
    <row r="4812" spans="2:2">
      <c r="B4812" s="14"/>
    </row>
    <row r="4813" spans="2:2">
      <c r="B4813" s="14"/>
    </row>
    <row r="4814" spans="2:2">
      <c r="B4814" s="14"/>
    </row>
    <row r="4815" spans="2:2">
      <c r="B4815" s="14"/>
    </row>
    <row r="4816" spans="2:2">
      <c r="B4816" s="14"/>
    </row>
    <row r="4817" spans="2:2">
      <c r="B4817" s="14"/>
    </row>
    <row r="4818" spans="2:2">
      <c r="B4818" s="14"/>
    </row>
    <row r="4819" spans="2:2">
      <c r="B4819" s="14"/>
    </row>
    <row r="4820" spans="2:2">
      <c r="B4820" s="14"/>
    </row>
    <row r="4821" spans="2:2">
      <c r="B4821" s="14"/>
    </row>
    <row r="4822" spans="2:2">
      <c r="B4822" s="14"/>
    </row>
    <row r="4823" spans="2:2">
      <c r="B4823" s="14"/>
    </row>
    <row r="4824" spans="2:2">
      <c r="B4824" s="14"/>
    </row>
    <row r="4825" spans="2:2">
      <c r="B4825" s="14"/>
    </row>
    <row r="4826" spans="2:2">
      <c r="B4826" s="14"/>
    </row>
    <row r="4827" spans="2:2">
      <c r="B4827" s="14"/>
    </row>
    <row r="4828" spans="2:2">
      <c r="B4828" s="14"/>
    </row>
    <row r="4829" spans="2:2">
      <c r="B4829" s="14"/>
    </row>
    <row r="4830" spans="2:2">
      <c r="B4830" s="14"/>
    </row>
    <row r="4831" spans="2:2">
      <c r="B4831" s="14"/>
    </row>
    <row r="4832" spans="2:2">
      <c r="B4832" s="14"/>
    </row>
    <row r="4833" spans="2:2">
      <c r="B4833" s="14"/>
    </row>
    <row r="4834" spans="2:2">
      <c r="B4834" s="14"/>
    </row>
    <row r="4835" spans="2:2">
      <c r="B4835" s="14"/>
    </row>
    <row r="4836" spans="2:2">
      <c r="B4836" s="14"/>
    </row>
    <row r="4837" spans="2:2">
      <c r="B4837" s="14"/>
    </row>
    <row r="4838" spans="2:2">
      <c r="B4838" s="14"/>
    </row>
    <row r="4839" spans="2:2">
      <c r="B4839" s="14"/>
    </row>
    <row r="4840" spans="2:2">
      <c r="B4840" s="14"/>
    </row>
    <row r="4841" spans="2:2">
      <c r="B4841" s="14"/>
    </row>
    <row r="4842" spans="2:2">
      <c r="B4842" s="14"/>
    </row>
    <row r="4843" spans="2:2">
      <c r="B4843" s="14"/>
    </row>
    <row r="4844" spans="2:2">
      <c r="B4844" s="14"/>
    </row>
    <row r="4845" spans="2:2">
      <c r="B4845" s="14"/>
    </row>
    <row r="4846" spans="2:2">
      <c r="B4846" s="14"/>
    </row>
    <row r="4847" spans="2:2">
      <c r="B4847" s="14"/>
    </row>
    <row r="4848" spans="2:2">
      <c r="B4848" s="14"/>
    </row>
    <row r="4849" spans="2:2">
      <c r="B4849" s="14"/>
    </row>
    <row r="4850" spans="2:2">
      <c r="B4850" s="14"/>
    </row>
    <row r="4851" spans="2:2">
      <c r="B4851" s="14"/>
    </row>
    <row r="4852" spans="2:2">
      <c r="B4852" s="14"/>
    </row>
    <row r="4853" spans="2:2">
      <c r="B4853" s="14"/>
    </row>
    <row r="4854" spans="2:2">
      <c r="B4854" s="14"/>
    </row>
    <row r="4855" spans="2:2">
      <c r="B4855" s="14"/>
    </row>
    <row r="4856" spans="2:2">
      <c r="B4856" s="14"/>
    </row>
    <row r="4857" spans="2:2">
      <c r="B4857" s="14"/>
    </row>
    <row r="4858" spans="2:2">
      <c r="B4858" s="14"/>
    </row>
    <row r="4859" spans="2:2">
      <c r="B4859" s="14"/>
    </row>
    <row r="4860" spans="2:2">
      <c r="B4860" s="14"/>
    </row>
    <row r="4861" spans="2:2">
      <c r="B4861" s="14"/>
    </row>
    <row r="4862" spans="2:2">
      <c r="B4862" s="14"/>
    </row>
    <row r="4863" spans="2:2">
      <c r="B4863" s="14"/>
    </row>
    <row r="4864" spans="2:2">
      <c r="B4864" s="14"/>
    </row>
    <row r="4865" spans="2:2">
      <c r="B4865" s="14"/>
    </row>
    <row r="4866" spans="2:2">
      <c r="B4866" s="14"/>
    </row>
    <row r="4867" spans="2:2">
      <c r="B4867" s="14"/>
    </row>
    <row r="4868" spans="2:2">
      <c r="B4868" s="14"/>
    </row>
    <row r="4869" spans="2:2">
      <c r="B4869" s="14"/>
    </row>
    <row r="4870" spans="2:2">
      <c r="B4870" s="14"/>
    </row>
    <row r="4871" spans="2:2">
      <c r="B4871" s="14"/>
    </row>
    <row r="4872" spans="2:2">
      <c r="B4872" s="14"/>
    </row>
    <row r="4873" spans="2:2">
      <c r="B4873" s="14"/>
    </row>
    <row r="4874" spans="2:2">
      <c r="B4874" s="14"/>
    </row>
    <row r="4875" spans="2:2">
      <c r="B4875" s="14"/>
    </row>
    <row r="4876" spans="2:2">
      <c r="B4876" s="14"/>
    </row>
    <row r="4877" spans="2:2">
      <c r="B4877" s="14"/>
    </row>
    <row r="4878" spans="2:2">
      <c r="B4878" s="14"/>
    </row>
    <row r="4879" spans="2:2">
      <c r="B4879" s="14"/>
    </row>
    <row r="4880" spans="2:2">
      <c r="B4880" s="14"/>
    </row>
    <row r="4881" spans="2:2">
      <c r="B4881" s="14"/>
    </row>
    <row r="4882" spans="2:2">
      <c r="B4882" s="14"/>
    </row>
    <row r="4883" spans="2:2">
      <c r="B4883" s="14"/>
    </row>
    <row r="4884" spans="2:2">
      <c r="B4884" s="14"/>
    </row>
    <row r="4885" spans="2:2">
      <c r="B4885" s="14"/>
    </row>
    <row r="4886" spans="2:2">
      <c r="B4886" s="14"/>
    </row>
    <row r="4887" spans="2:2">
      <c r="B4887" s="14"/>
    </row>
    <row r="4888" spans="2:2">
      <c r="B4888" s="14"/>
    </row>
    <row r="4889" spans="2:2">
      <c r="B4889" s="14"/>
    </row>
    <row r="4890" spans="2:2">
      <c r="B4890" s="14"/>
    </row>
    <row r="4891" spans="2:2">
      <c r="B4891" s="14"/>
    </row>
    <row r="4892" spans="2:2">
      <c r="B4892" s="14"/>
    </row>
    <row r="4893" spans="2:2">
      <c r="B4893" s="14"/>
    </row>
    <row r="4894" spans="2:2">
      <c r="B4894" s="14"/>
    </row>
    <row r="4895" spans="2:2">
      <c r="B4895" s="14"/>
    </row>
    <row r="4896" spans="2:2">
      <c r="B4896" s="14"/>
    </row>
    <row r="4897" spans="2:2">
      <c r="B4897" s="14"/>
    </row>
    <row r="4898" spans="2:2">
      <c r="B4898" s="14"/>
    </row>
    <row r="4899" spans="2:2">
      <c r="B4899" s="14"/>
    </row>
    <row r="4900" spans="2:2">
      <c r="B4900" s="14"/>
    </row>
    <row r="4901" spans="2:2">
      <c r="B4901" s="14"/>
    </row>
    <row r="4902" spans="2:2">
      <c r="B4902" s="14"/>
    </row>
    <row r="4903" spans="2:2">
      <c r="B4903" s="14"/>
    </row>
    <row r="4904" spans="2:2">
      <c r="B4904" s="14"/>
    </row>
    <row r="4905" spans="2:2">
      <c r="B4905" s="14"/>
    </row>
    <row r="4906" spans="2:2">
      <c r="B4906" s="14"/>
    </row>
    <row r="4907" spans="2:2">
      <c r="B4907" s="14"/>
    </row>
    <row r="4908" spans="2:2">
      <c r="B4908" s="14"/>
    </row>
    <row r="4909" spans="2:2">
      <c r="B4909" s="14"/>
    </row>
    <row r="4910" spans="2:2">
      <c r="B4910" s="14"/>
    </row>
    <row r="4911" spans="2:2">
      <c r="B4911" s="14"/>
    </row>
    <row r="4912" spans="2:2">
      <c r="B4912" s="14"/>
    </row>
    <row r="4913" spans="2:2">
      <c r="B4913" s="14"/>
    </row>
    <row r="4914" spans="2:2">
      <c r="B4914" s="14"/>
    </row>
    <row r="4915" spans="2:2">
      <c r="B4915" s="14"/>
    </row>
    <row r="4916" spans="2:2">
      <c r="B4916" s="14"/>
    </row>
    <row r="4917" spans="2:2">
      <c r="B4917" s="14"/>
    </row>
    <row r="4918" spans="2:2">
      <c r="B4918" s="14"/>
    </row>
    <row r="4919" spans="2:2">
      <c r="B4919" s="14"/>
    </row>
    <row r="4920" spans="2:2">
      <c r="B4920" s="14"/>
    </row>
    <row r="4921" spans="2:2">
      <c r="B4921" s="14"/>
    </row>
    <row r="4922" spans="2:2">
      <c r="B4922" s="14"/>
    </row>
    <row r="4923" spans="2:2">
      <c r="B4923" s="14"/>
    </row>
    <row r="4924" spans="2:2">
      <c r="B4924" s="14"/>
    </row>
    <row r="4925" spans="2:2">
      <c r="B4925" s="14"/>
    </row>
    <row r="4926" spans="2:2">
      <c r="B4926" s="14"/>
    </row>
    <row r="4927" spans="2:2">
      <c r="B4927" s="14"/>
    </row>
    <row r="4928" spans="2:2">
      <c r="B4928" s="14"/>
    </row>
    <row r="4929" spans="2:2">
      <c r="B4929" s="14"/>
    </row>
    <row r="4930" spans="2:2">
      <c r="B4930" s="14"/>
    </row>
    <row r="4931" spans="2:2">
      <c r="B4931" s="14"/>
    </row>
    <row r="4932" spans="2:2">
      <c r="B4932" s="14"/>
    </row>
    <row r="4933" spans="2:2">
      <c r="B4933" s="14"/>
    </row>
    <row r="4934" spans="2:2">
      <c r="B4934" s="14"/>
    </row>
    <row r="4935" spans="2:2">
      <c r="B4935" s="14"/>
    </row>
    <row r="4936" spans="2:2">
      <c r="B4936" s="14"/>
    </row>
    <row r="4937" spans="2:2">
      <c r="B4937" s="14"/>
    </row>
    <row r="4938" spans="2:2">
      <c r="B4938" s="14"/>
    </row>
    <row r="4939" spans="2:2">
      <c r="B4939" s="14"/>
    </row>
    <row r="4940" spans="2:2">
      <c r="B4940" s="14"/>
    </row>
    <row r="4941" spans="2:2">
      <c r="B4941" s="14"/>
    </row>
    <row r="4942" spans="2:2">
      <c r="B4942" s="14"/>
    </row>
    <row r="4943" spans="2:2">
      <c r="B4943" s="14"/>
    </row>
    <row r="4944" spans="2:2">
      <c r="B4944" s="14"/>
    </row>
    <row r="4945" spans="2:2">
      <c r="B4945" s="14"/>
    </row>
    <row r="4946" spans="2:2">
      <c r="B4946" s="14"/>
    </row>
    <row r="4947" spans="2:2">
      <c r="B4947" s="14"/>
    </row>
    <row r="4948" spans="2:2">
      <c r="B4948" s="14"/>
    </row>
    <row r="4949" spans="2:2">
      <c r="B4949" s="14"/>
    </row>
    <row r="4950" spans="2:2">
      <c r="B4950" s="14"/>
    </row>
    <row r="4951" spans="2:2">
      <c r="B4951" s="14"/>
    </row>
    <row r="4952" spans="2:2">
      <c r="B4952" s="14"/>
    </row>
    <row r="4953" spans="2:2">
      <c r="B4953" s="14"/>
    </row>
    <row r="4954" spans="2:2">
      <c r="B4954" s="14"/>
    </row>
    <row r="4955" spans="2:2">
      <c r="B4955" s="14"/>
    </row>
    <row r="4956" spans="2:2">
      <c r="B4956" s="14"/>
    </row>
    <row r="4957" spans="2:2">
      <c r="B4957" s="14"/>
    </row>
    <row r="4958" spans="2:2">
      <c r="B4958" s="14"/>
    </row>
    <row r="4959" spans="2:2">
      <c r="B4959" s="14"/>
    </row>
    <row r="4960" spans="2:2">
      <c r="B4960" s="14"/>
    </row>
    <row r="4961" spans="2:2">
      <c r="B4961" s="14"/>
    </row>
    <row r="4962" spans="2:2">
      <c r="B4962" s="14"/>
    </row>
    <row r="4963" spans="2:2">
      <c r="B4963" s="14"/>
    </row>
    <row r="4964" spans="2:2">
      <c r="B4964" s="14"/>
    </row>
    <row r="4965" spans="2:2">
      <c r="B4965" s="14"/>
    </row>
    <row r="4966" spans="2:2">
      <c r="B4966" s="14"/>
    </row>
    <row r="4967" spans="2:2">
      <c r="B4967" s="14"/>
    </row>
    <row r="4968" spans="2:2">
      <c r="B4968" s="14"/>
    </row>
    <row r="4969" spans="2:2">
      <c r="B4969" s="14"/>
    </row>
    <row r="4970" spans="2:2">
      <c r="B4970" s="14"/>
    </row>
    <row r="4971" spans="2:2">
      <c r="B4971" s="14"/>
    </row>
    <row r="4972" spans="2:2">
      <c r="B4972" s="14"/>
    </row>
    <row r="4973" spans="2:2">
      <c r="B4973" s="14"/>
    </row>
    <row r="4974" spans="2:2">
      <c r="B4974" s="14"/>
    </row>
    <row r="4975" spans="2:2">
      <c r="B4975" s="14"/>
    </row>
    <row r="4976" spans="2:2">
      <c r="B4976" s="14"/>
    </row>
    <row r="4977" spans="2:2">
      <c r="B4977" s="14"/>
    </row>
    <row r="4978" spans="2:2">
      <c r="B4978" s="14"/>
    </row>
    <row r="4979" spans="2:2">
      <c r="B4979" s="14"/>
    </row>
    <row r="4980" spans="2:2">
      <c r="B4980" s="14"/>
    </row>
    <row r="4981" spans="2:2">
      <c r="B4981" s="14"/>
    </row>
    <row r="4982" spans="2:2">
      <c r="B4982" s="14"/>
    </row>
    <row r="4983" spans="2:2">
      <c r="B4983" s="14"/>
    </row>
    <row r="4984" spans="2:2">
      <c r="B4984" s="14"/>
    </row>
    <row r="4985" spans="2:2">
      <c r="B4985" s="14"/>
    </row>
    <row r="4986" spans="2:2">
      <c r="B4986" s="14"/>
    </row>
    <row r="4987" spans="2:2">
      <c r="B4987" s="14"/>
    </row>
    <row r="4988" spans="2:2">
      <c r="B4988" s="14"/>
    </row>
    <row r="4989" spans="2:2">
      <c r="B4989" s="14"/>
    </row>
    <row r="4990" spans="2:2">
      <c r="B4990" s="14"/>
    </row>
    <row r="4991" spans="2:2">
      <c r="B4991" s="14"/>
    </row>
    <row r="4992" spans="2:2">
      <c r="B4992" s="14"/>
    </row>
    <row r="4993" spans="2:2">
      <c r="B4993" s="14"/>
    </row>
    <row r="4994" spans="2:2">
      <c r="B4994" s="14"/>
    </row>
    <row r="4995" spans="2:2">
      <c r="B4995" s="14"/>
    </row>
    <row r="4996" spans="2:2">
      <c r="B4996" s="14"/>
    </row>
    <row r="4997" spans="2:2">
      <c r="B4997" s="14"/>
    </row>
    <row r="4998" spans="2:2">
      <c r="B4998" s="14"/>
    </row>
    <row r="4999" spans="2:2">
      <c r="B4999" s="14"/>
    </row>
    <row r="5000" spans="2:2">
      <c r="B5000" s="14"/>
    </row>
    <row r="5001" spans="2:2">
      <c r="B5001" s="14"/>
    </row>
    <row r="5002" spans="2:2">
      <c r="B5002" s="14"/>
    </row>
    <row r="5003" spans="2:2">
      <c r="B5003" s="14"/>
    </row>
    <row r="5004" spans="2:2">
      <c r="B5004" s="14"/>
    </row>
    <row r="5005" spans="2:2">
      <c r="B5005" s="14"/>
    </row>
    <row r="5006" spans="2:2">
      <c r="B5006" s="14"/>
    </row>
    <row r="5007" spans="2:2">
      <c r="B5007" s="14"/>
    </row>
    <row r="5008" spans="2:2">
      <c r="B5008" s="14"/>
    </row>
    <row r="5009" spans="2:2">
      <c r="B5009" s="14"/>
    </row>
    <row r="5010" spans="2:2">
      <c r="B5010" s="14"/>
    </row>
    <row r="5011" spans="2:2">
      <c r="B5011" s="14"/>
    </row>
    <row r="5012" spans="2:2">
      <c r="B5012" s="14"/>
    </row>
    <row r="5013" spans="2:2">
      <c r="B5013" s="14"/>
    </row>
    <row r="5014" spans="2:2">
      <c r="B5014" s="14"/>
    </row>
    <row r="5015" spans="2:2">
      <c r="B5015" s="14"/>
    </row>
    <row r="5016" spans="2:2">
      <c r="B5016" s="14"/>
    </row>
    <row r="5017" spans="2:2">
      <c r="B5017" s="14"/>
    </row>
    <row r="5018" spans="2:2">
      <c r="B5018" s="14"/>
    </row>
    <row r="5019" spans="2:2">
      <c r="B5019" s="14"/>
    </row>
    <row r="5020" spans="2:2">
      <c r="B5020" s="14"/>
    </row>
    <row r="5021" spans="2:2">
      <c r="B5021" s="14"/>
    </row>
    <row r="5022" spans="2:2">
      <c r="B5022" s="14"/>
    </row>
    <row r="5023" spans="2:2">
      <c r="B5023" s="14"/>
    </row>
    <row r="5024" spans="2:2">
      <c r="B5024" s="14"/>
    </row>
    <row r="5025" spans="2:2">
      <c r="B5025" s="14"/>
    </row>
    <row r="5026" spans="2:2">
      <c r="B5026" s="14"/>
    </row>
    <row r="5027" spans="2:2">
      <c r="B5027" s="14"/>
    </row>
    <row r="5028" spans="2:2">
      <c r="B5028" s="14"/>
    </row>
    <row r="5029" spans="2:2">
      <c r="B5029" s="14"/>
    </row>
    <row r="5030" spans="2:2">
      <c r="B5030" s="14"/>
    </row>
    <row r="5031" spans="2:2">
      <c r="B5031" s="14"/>
    </row>
    <row r="5032" spans="2:2">
      <c r="B5032" s="14"/>
    </row>
    <row r="5033" spans="2:2">
      <c r="B5033" s="14"/>
    </row>
    <row r="5034" spans="2:2">
      <c r="B5034" s="14"/>
    </row>
    <row r="5035" spans="2:2">
      <c r="B5035" s="14"/>
    </row>
    <row r="5036" spans="2:2">
      <c r="B5036" s="14"/>
    </row>
    <row r="5037" spans="2:2">
      <c r="B5037" s="14"/>
    </row>
    <row r="5038" spans="2:2">
      <c r="B5038" s="14"/>
    </row>
    <row r="5039" spans="2:2">
      <c r="B5039" s="14"/>
    </row>
    <row r="5040" spans="2:2">
      <c r="B5040" s="14"/>
    </row>
    <row r="5041" spans="2:2">
      <c r="B5041" s="14"/>
    </row>
    <row r="5042" spans="2:2">
      <c r="B5042" s="14"/>
    </row>
    <row r="5043" spans="2:2">
      <c r="B5043" s="14"/>
    </row>
    <row r="5044" spans="2:2">
      <c r="B5044" s="14"/>
    </row>
    <row r="5045" spans="2:2">
      <c r="B5045" s="14"/>
    </row>
    <row r="5046" spans="2:2">
      <c r="B5046" s="14"/>
    </row>
    <row r="5047" spans="2:2">
      <c r="B5047" s="14"/>
    </row>
    <row r="5048" spans="2:2">
      <c r="B5048" s="14"/>
    </row>
    <row r="5049" spans="2:2">
      <c r="B5049" s="14"/>
    </row>
    <row r="5050" spans="2:2">
      <c r="B5050" s="14"/>
    </row>
    <row r="5051" spans="2:2">
      <c r="B5051" s="14"/>
    </row>
    <row r="5052" spans="2:2">
      <c r="B5052" s="14"/>
    </row>
    <row r="5053" spans="2:2">
      <c r="B5053" s="14"/>
    </row>
    <row r="5054" spans="2:2">
      <c r="B5054" s="14"/>
    </row>
    <row r="5055" spans="2:2">
      <c r="B5055" s="14"/>
    </row>
    <row r="5056" spans="2:2">
      <c r="B5056" s="14"/>
    </row>
    <row r="5057" spans="2:2">
      <c r="B5057" s="14"/>
    </row>
    <row r="5058" spans="2:2">
      <c r="B5058" s="14"/>
    </row>
    <row r="5059" spans="2:2">
      <c r="B5059" s="14"/>
    </row>
    <row r="5060" spans="2:2">
      <c r="B5060" s="14"/>
    </row>
    <row r="5061" spans="2:2">
      <c r="B5061" s="14"/>
    </row>
    <row r="5062" spans="2:2">
      <c r="B5062" s="14"/>
    </row>
    <row r="5063" spans="2:2">
      <c r="B5063" s="14"/>
    </row>
    <row r="5064" spans="2:2">
      <c r="B5064" s="14"/>
    </row>
    <row r="5065" spans="2:2">
      <c r="B5065" s="14"/>
    </row>
    <row r="5066" spans="2:2">
      <c r="B5066" s="14"/>
    </row>
    <row r="5067" spans="2:2">
      <c r="B5067" s="14"/>
    </row>
    <row r="5068" spans="2:2">
      <c r="B5068" s="14"/>
    </row>
    <row r="5069" spans="2:2">
      <c r="B5069" s="14"/>
    </row>
    <row r="5070" spans="2:2">
      <c r="B5070" s="14"/>
    </row>
    <row r="5071" spans="2:2">
      <c r="B5071" s="14"/>
    </row>
    <row r="5072" spans="2:2">
      <c r="B5072" s="14"/>
    </row>
    <row r="5073" spans="2:2">
      <c r="B5073" s="14"/>
    </row>
    <row r="5074" spans="2:2">
      <c r="B5074" s="14"/>
    </row>
    <row r="5075" spans="2:2">
      <c r="B5075" s="14"/>
    </row>
    <row r="5076" spans="2:2">
      <c r="B5076" s="14"/>
    </row>
    <row r="5077" spans="2:2">
      <c r="B5077" s="14"/>
    </row>
    <row r="5078" spans="2:2">
      <c r="B5078" s="14"/>
    </row>
    <row r="5079" spans="2:2">
      <c r="B5079" s="14"/>
    </row>
    <row r="5080" spans="2:2">
      <c r="B5080" s="14"/>
    </row>
    <row r="5081" spans="2:2">
      <c r="B5081" s="14"/>
    </row>
    <row r="5082" spans="2:2">
      <c r="B5082" s="14"/>
    </row>
    <row r="5083" spans="2:2">
      <c r="B5083" s="14"/>
    </row>
    <row r="5084" spans="2:2">
      <c r="B5084" s="14"/>
    </row>
    <row r="5085" spans="2:2">
      <c r="B5085" s="14"/>
    </row>
    <row r="5086" spans="2:2">
      <c r="B5086" s="14"/>
    </row>
    <row r="5087" spans="2:2">
      <c r="B5087" s="14"/>
    </row>
    <row r="5088" spans="2:2">
      <c r="B5088" s="14"/>
    </row>
    <row r="5089" spans="2:2">
      <c r="B5089" s="14"/>
    </row>
    <row r="5090" spans="2:2">
      <c r="B5090" s="14"/>
    </row>
    <row r="5091" spans="2:2">
      <c r="B5091" s="14"/>
    </row>
    <row r="5092" spans="2:2">
      <c r="B5092" s="14"/>
    </row>
    <row r="5093" spans="2:2">
      <c r="B5093" s="14"/>
    </row>
    <row r="5094" spans="2:2">
      <c r="B5094" s="14"/>
    </row>
    <row r="5095" spans="2:2">
      <c r="B5095" s="14"/>
    </row>
    <row r="5096" spans="2:2">
      <c r="B5096" s="14"/>
    </row>
    <row r="5097" spans="2:2">
      <c r="B5097" s="14"/>
    </row>
    <row r="5098" spans="2:2">
      <c r="B5098" s="14"/>
    </row>
    <row r="5099" spans="2:2">
      <c r="B5099" s="14"/>
    </row>
    <row r="5100" spans="2:2">
      <c r="B5100" s="14"/>
    </row>
    <row r="5101" spans="2:2">
      <c r="B5101" s="14"/>
    </row>
    <row r="5102" spans="2:2">
      <c r="B5102" s="14"/>
    </row>
    <row r="5103" spans="2:2">
      <c r="B5103" s="14"/>
    </row>
    <row r="5104" spans="2:2">
      <c r="B5104" s="14"/>
    </row>
    <row r="5105" spans="2:2">
      <c r="B5105" s="14"/>
    </row>
    <row r="5106" spans="2:2">
      <c r="B5106" s="14"/>
    </row>
    <row r="5107" spans="2:2">
      <c r="B5107" s="14"/>
    </row>
    <row r="5108" spans="2:2">
      <c r="B5108" s="14"/>
    </row>
    <row r="5109" spans="2:2">
      <c r="B5109" s="14"/>
    </row>
    <row r="5110" spans="2:2">
      <c r="B5110" s="14"/>
    </row>
    <row r="5111" spans="2:2">
      <c r="B5111" s="14"/>
    </row>
    <row r="5112" spans="2:2">
      <c r="B5112" s="14"/>
    </row>
    <row r="5113" spans="2:2">
      <c r="B5113" s="14"/>
    </row>
    <row r="5114" spans="2:2">
      <c r="B5114" s="14"/>
    </row>
    <row r="5115" spans="2:2">
      <c r="B5115" s="14"/>
    </row>
    <row r="5116" spans="2:2">
      <c r="B5116" s="14"/>
    </row>
    <row r="5117" spans="2:2">
      <c r="B5117" s="14"/>
    </row>
    <row r="5118" spans="2:2">
      <c r="B5118" s="14"/>
    </row>
    <row r="5119" spans="2:2">
      <c r="B5119" s="14"/>
    </row>
    <row r="5120" spans="2:2">
      <c r="B5120" s="14"/>
    </row>
    <row r="5121" spans="2:2">
      <c r="B5121" s="14"/>
    </row>
    <row r="5122" spans="2:2">
      <c r="B5122" s="14"/>
    </row>
    <row r="5123" spans="2:2">
      <c r="B5123" s="14"/>
    </row>
    <row r="5124" spans="2:2">
      <c r="B5124" s="14"/>
    </row>
    <row r="5125" spans="2:2">
      <c r="B5125" s="14"/>
    </row>
    <row r="5126" spans="2:2">
      <c r="B5126" s="14"/>
    </row>
    <row r="5127" spans="2:2">
      <c r="B5127" s="14"/>
    </row>
    <row r="5128" spans="2:2">
      <c r="B5128" s="14"/>
    </row>
    <row r="5129" spans="2:2">
      <c r="B5129" s="14"/>
    </row>
    <row r="5130" spans="2:2">
      <c r="B5130" s="14"/>
    </row>
    <row r="5131" spans="2:2">
      <c r="B5131" s="14"/>
    </row>
    <row r="5132" spans="2:2">
      <c r="B5132" s="14"/>
    </row>
    <row r="5133" spans="2:2">
      <c r="B5133" s="14"/>
    </row>
    <row r="5134" spans="2:2">
      <c r="B5134" s="14"/>
    </row>
    <row r="5135" spans="2:2">
      <c r="B5135" s="14"/>
    </row>
    <row r="5136" spans="2:2">
      <c r="B5136" s="14"/>
    </row>
    <row r="5137" spans="2:2">
      <c r="B5137" s="14"/>
    </row>
    <row r="5138" spans="2:2">
      <c r="B5138" s="14"/>
    </row>
    <row r="5139" spans="2:2">
      <c r="B5139" s="14"/>
    </row>
    <row r="5140" spans="2:2">
      <c r="B5140" s="14"/>
    </row>
    <row r="5141" spans="2:2">
      <c r="B5141" s="14"/>
    </row>
    <row r="5142" spans="2:2">
      <c r="B5142" s="14"/>
    </row>
    <row r="5143" spans="2:2">
      <c r="B5143" s="14"/>
    </row>
    <row r="5144" spans="2:2">
      <c r="B5144" s="14"/>
    </row>
    <row r="5145" spans="2:2">
      <c r="B5145" s="14"/>
    </row>
    <row r="5146" spans="2:2">
      <c r="B5146" s="14"/>
    </row>
    <row r="5147" spans="2:2">
      <c r="B5147" s="14"/>
    </row>
    <row r="5148" spans="2:2">
      <c r="B5148" s="14"/>
    </row>
    <row r="5149" spans="2:2">
      <c r="B5149" s="14"/>
    </row>
    <row r="5150" spans="2:2">
      <c r="B5150" s="14"/>
    </row>
    <row r="5151" spans="2:2">
      <c r="B5151" s="14"/>
    </row>
    <row r="5152" spans="2:2">
      <c r="B5152" s="14"/>
    </row>
    <row r="5153" spans="2:2">
      <c r="B5153" s="14"/>
    </row>
    <row r="5154" spans="2:2">
      <c r="B5154" s="14"/>
    </row>
    <row r="5155" spans="2:2">
      <c r="B5155" s="14"/>
    </row>
    <row r="5156" spans="2:2">
      <c r="B5156" s="14"/>
    </row>
    <row r="5157" spans="2:2">
      <c r="B5157" s="14"/>
    </row>
    <row r="5158" spans="2:2">
      <c r="B5158" s="14"/>
    </row>
    <row r="5159" spans="2:2">
      <c r="B5159" s="14"/>
    </row>
    <row r="5160" spans="2:2">
      <c r="B5160" s="14"/>
    </row>
    <row r="5161" spans="2:2">
      <c r="B5161" s="14"/>
    </row>
    <row r="5162" spans="2:2">
      <c r="B5162" s="14"/>
    </row>
    <row r="5163" spans="2:2">
      <c r="B5163" s="14"/>
    </row>
    <row r="5164" spans="2:2">
      <c r="B5164" s="14"/>
    </row>
    <row r="5165" spans="2:2">
      <c r="B5165" s="14"/>
    </row>
    <row r="5166" spans="2:2">
      <c r="B5166" s="14"/>
    </row>
    <row r="5167" spans="2:2">
      <c r="B5167" s="14"/>
    </row>
    <row r="5168" spans="2:2">
      <c r="B5168" s="14"/>
    </row>
    <row r="5169" spans="2:2">
      <c r="B5169" s="14"/>
    </row>
    <row r="5170" spans="2:2">
      <c r="B5170" s="14"/>
    </row>
    <row r="5171" spans="2:2">
      <c r="B5171" s="14"/>
    </row>
    <row r="5172" spans="2:2">
      <c r="B5172" s="14"/>
    </row>
    <row r="5173" spans="2:2">
      <c r="B5173" s="14"/>
    </row>
    <row r="5174" spans="2:2">
      <c r="B5174" s="14"/>
    </row>
    <row r="5175" spans="2:2">
      <c r="B5175" s="14"/>
    </row>
    <row r="5176" spans="2:2">
      <c r="B5176" s="14"/>
    </row>
    <row r="5177" spans="2:2">
      <c r="B5177" s="14"/>
    </row>
    <row r="5178" spans="2:2">
      <c r="B5178" s="14"/>
    </row>
    <row r="5179" spans="2:2">
      <c r="B5179" s="14"/>
    </row>
    <row r="5180" spans="2:2">
      <c r="B5180" s="14"/>
    </row>
    <row r="5181" spans="2:2">
      <c r="B5181" s="14"/>
    </row>
    <row r="5182" spans="2:2">
      <c r="B5182" s="14"/>
    </row>
    <row r="5183" spans="2:2">
      <c r="B5183" s="14"/>
    </row>
    <row r="5184" spans="2:2">
      <c r="B5184" s="14"/>
    </row>
    <row r="5185" spans="2:2">
      <c r="B5185" s="14"/>
    </row>
    <row r="5186" spans="2:2">
      <c r="B5186" s="14"/>
    </row>
    <row r="5187" spans="2:2">
      <c r="B5187" s="14"/>
    </row>
    <row r="5188" spans="2:2">
      <c r="B5188" s="14"/>
    </row>
    <row r="5189" spans="2:2">
      <c r="B5189" s="14"/>
    </row>
    <row r="5190" spans="2:2">
      <c r="B5190" s="14"/>
    </row>
    <row r="5191" spans="2:2">
      <c r="B5191" s="14"/>
    </row>
    <row r="5192" spans="2:2">
      <c r="B5192" s="14"/>
    </row>
    <row r="5193" spans="2:2">
      <c r="B5193" s="14"/>
    </row>
    <row r="5194" spans="2:2">
      <c r="B5194" s="14"/>
    </row>
    <row r="5195" spans="2:2">
      <c r="B5195" s="14"/>
    </row>
    <row r="5196" spans="2:2">
      <c r="B5196" s="14"/>
    </row>
    <row r="5197" spans="2:2">
      <c r="B5197" s="14"/>
    </row>
    <row r="5198" spans="2:2">
      <c r="B5198" s="14"/>
    </row>
    <row r="5199" spans="2:2">
      <c r="B5199" s="14"/>
    </row>
    <row r="5200" spans="2:2">
      <c r="B5200" s="14"/>
    </row>
    <row r="5201" spans="2:2">
      <c r="B5201" s="14"/>
    </row>
    <row r="5202" spans="2:2">
      <c r="B5202" s="14"/>
    </row>
    <row r="5203" spans="2:2">
      <c r="B5203" s="14"/>
    </row>
    <row r="5204" spans="2:2">
      <c r="B5204" s="14"/>
    </row>
    <row r="5205" spans="2:2">
      <c r="B5205" s="14"/>
    </row>
    <row r="5206" spans="2:2">
      <c r="B5206" s="14"/>
    </row>
    <row r="5207" spans="2:2">
      <c r="B5207" s="14"/>
    </row>
    <row r="5208" spans="2:2">
      <c r="B5208" s="14"/>
    </row>
    <row r="5209" spans="2:2">
      <c r="B5209" s="14"/>
    </row>
    <row r="5210" spans="2:2">
      <c r="B5210" s="14"/>
    </row>
    <row r="5211" spans="2:2">
      <c r="B5211" s="14"/>
    </row>
    <row r="5212" spans="2:2">
      <c r="B5212" s="14"/>
    </row>
    <row r="5213" spans="2:2">
      <c r="B5213" s="14"/>
    </row>
    <row r="5214" spans="2:2">
      <c r="B5214" s="14"/>
    </row>
    <row r="5215" spans="2:2">
      <c r="B5215" s="14"/>
    </row>
    <row r="5216" spans="2:2">
      <c r="B5216" s="14"/>
    </row>
    <row r="5217" spans="2:2">
      <c r="B5217" s="14"/>
    </row>
    <row r="5218" spans="2:2">
      <c r="B5218" s="14"/>
    </row>
    <row r="5219" spans="2:2">
      <c r="B5219" s="14"/>
    </row>
    <row r="5220" spans="2:2">
      <c r="B5220" s="14"/>
    </row>
    <row r="5221" spans="2:2">
      <c r="B5221" s="14"/>
    </row>
    <row r="5222" spans="2:2">
      <c r="B5222" s="14"/>
    </row>
    <row r="5223" spans="2:2">
      <c r="B5223" s="14"/>
    </row>
    <row r="5224" spans="2:2">
      <c r="B5224" s="14"/>
    </row>
    <row r="5225" spans="2:2">
      <c r="B5225" s="14"/>
    </row>
    <row r="5226" spans="2:2">
      <c r="B5226" s="14"/>
    </row>
    <row r="5227" spans="2:2">
      <c r="B5227" s="14"/>
    </row>
    <row r="5228" spans="2:2">
      <c r="B5228" s="14"/>
    </row>
    <row r="5229" spans="2:2">
      <c r="B5229" s="14"/>
    </row>
    <row r="5230" spans="2:2">
      <c r="B5230" s="14"/>
    </row>
    <row r="5231" spans="2:2">
      <c r="B5231" s="14"/>
    </row>
    <row r="5232" spans="2:2">
      <c r="B5232" s="14"/>
    </row>
    <row r="5233" spans="2:2">
      <c r="B5233" s="14"/>
    </row>
    <row r="5234" spans="2:2">
      <c r="B5234" s="14"/>
    </row>
    <row r="5235" spans="2:2">
      <c r="B5235" s="14"/>
    </row>
    <row r="5236" spans="2:2">
      <c r="B5236" s="14"/>
    </row>
    <row r="5237" spans="2:2">
      <c r="B5237" s="14"/>
    </row>
    <row r="5238" spans="2:2">
      <c r="B5238" s="14"/>
    </row>
    <row r="5239" spans="2:2">
      <c r="B5239" s="14"/>
    </row>
    <row r="5240" spans="2:2">
      <c r="B5240" s="14"/>
    </row>
    <row r="5241" spans="2:2">
      <c r="B5241" s="14"/>
    </row>
    <row r="5242" spans="2:2">
      <c r="B5242" s="14"/>
    </row>
    <row r="5243" spans="2:2">
      <c r="B5243" s="14"/>
    </row>
    <row r="5244" spans="2:2">
      <c r="B5244" s="14"/>
    </row>
    <row r="5245" spans="2:2">
      <c r="B5245" s="14"/>
    </row>
    <row r="5246" spans="2:2">
      <c r="B5246" s="14"/>
    </row>
    <row r="5247" spans="2:2">
      <c r="B5247" s="14"/>
    </row>
    <row r="5248" spans="2:2">
      <c r="B5248" s="14"/>
    </row>
    <row r="5249" spans="2:2">
      <c r="B5249" s="14"/>
    </row>
    <row r="5250" spans="2:2">
      <c r="B5250" s="14"/>
    </row>
    <row r="5251" spans="2:2">
      <c r="B5251" s="14"/>
    </row>
    <row r="5252" spans="2:2">
      <c r="B5252" s="14"/>
    </row>
    <row r="5253" spans="2:2">
      <c r="B5253" s="14"/>
    </row>
    <row r="5254" spans="2:2">
      <c r="B5254" s="14"/>
    </row>
    <row r="5255" spans="2:2">
      <c r="B5255" s="14"/>
    </row>
    <row r="5256" spans="2:2">
      <c r="B5256" s="14"/>
    </row>
    <row r="5257" spans="2:2">
      <c r="B5257" s="14"/>
    </row>
    <row r="5258" spans="2:2">
      <c r="B5258" s="14"/>
    </row>
    <row r="5259" spans="2:2">
      <c r="B5259" s="14"/>
    </row>
    <row r="5260" spans="2:2">
      <c r="B5260" s="14"/>
    </row>
    <row r="5261" spans="2:2">
      <c r="B5261" s="14"/>
    </row>
    <row r="5262" spans="2:2">
      <c r="B5262" s="14"/>
    </row>
    <row r="5263" spans="2:2">
      <c r="B5263" s="14"/>
    </row>
    <row r="5264" spans="2:2">
      <c r="B5264" s="14"/>
    </row>
    <row r="5265" spans="2:2">
      <c r="B5265" s="14"/>
    </row>
    <row r="5266" spans="2:2">
      <c r="B5266" s="14"/>
    </row>
    <row r="5267" spans="2:2">
      <c r="B5267" s="14"/>
    </row>
    <row r="5268" spans="2:2">
      <c r="B5268" s="14"/>
    </row>
    <row r="5269" spans="2:2">
      <c r="B5269" s="14"/>
    </row>
    <row r="5270" spans="2:2">
      <c r="B5270" s="14"/>
    </row>
    <row r="5271" spans="2:2">
      <c r="B5271" s="14"/>
    </row>
    <row r="5272" spans="2:2">
      <c r="B5272" s="14"/>
    </row>
    <row r="5273" spans="2:2">
      <c r="B5273" s="14"/>
    </row>
    <row r="5274" spans="2:2">
      <c r="B5274" s="14"/>
    </row>
    <row r="5275" spans="2:2">
      <c r="B5275" s="14"/>
    </row>
    <row r="5276" spans="2:2">
      <c r="B5276" s="14"/>
    </row>
    <row r="5277" spans="2:2">
      <c r="B5277" s="14"/>
    </row>
    <row r="5278" spans="2:2">
      <c r="B5278" s="14"/>
    </row>
    <row r="5279" spans="2:2">
      <c r="B5279" s="14"/>
    </row>
    <row r="5280" spans="2:2">
      <c r="B5280" s="14"/>
    </row>
    <row r="5281" spans="2:2">
      <c r="B5281" s="14"/>
    </row>
    <row r="5282" spans="2:2">
      <c r="B5282" s="14"/>
    </row>
    <row r="5283" spans="2:2">
      <c r="B5283" s="14"/>
    </row>
    <row r="5284" spans="2:2">
      <c r="B5284" s="14"/>
    </row>
    <row r="5285" spans="2:2">
      <c r="B5285" s="14"/>
    </row>
    <row r="5286" spans="2:2">
      <c r="B5286" s="14"/>
    </row>
    <row r="5287" spans="2:2">
      <c r="B5287" s="14"/>
    </row>
    <row r="5288" spans="2:2">
      <c r="B5288" s="14"/>
    </row>
    <row r="5289" spans="2:2">
      <c r="B5289" s="14"/>
    </row>
    <row r="5290" spans="2:2">
      <c r="B5290" s="14"/>
    </row>
    <row r="5291" spans="2:2">
      <c r="B5291" s="14"/>
    </row>
    <row r="5292" spans="2:2">
      <c r="B5292" s="14"/>
    </row>
    <row r="5293" spans="2:2">
      <c r="B5293" s="14"/>
    </row>
    <row r="5294" spans="2:2">
      <c r="B5294" s="14"/>
    </row>
    <row r="5295" spans="2:2">
      <c r="B5295" s="14"/>
    </row>
    <row r="5296" spans="2:2">
      <c r="B5296" s="14"/>
    </row>
    <row r="5297" spans="2:2">
      <c r="B5297" s="14"/>
    </row>
    <row r="5298" spans="2:2">
      <c r="B5298" s="14"/>
    </row>
    <row r="5299" spans="2:2">
      <c r="B5299" s="14"/>
    </row>
    <row r="5300" spans="2:2">
      <c r="B5300" s="14"/>
    </row>
    <row r="5301" spans="2:2">
      <c r="B5301" s="14"/>
    </row>
    <row r="5302" spans="2:2">
      <c r="B5302" s="14"/>
    </row>
    <row r="5303" spans="2:2">
      <c r="B5303" s="14"/>
    </row>
    <row r="5304" spans="2:2">
      <c r="B5304" s="14"/>
    </row>
    <row r="5305" spans="2:2">
      <c r="B5305" s="14"/>
    </row>
    <row r="5306" spans="2:2">
      <c r="B5306" s="14"/>
    </row>
    <row r="5307" spans="2:2">
      <c r="B5307" s="14"/>
    </row>
    <row r="5308" spans="2:2">
      <c r="B5308" s="14"/>
    </row>
    <row r="5309" spans="2:2">
      <c r="B5309" s="14"/>
    </row>
    <row r="5310" spans="2:2">
      <c r="B5310" s="14"/>
    </row>
    <row r="5311" spans="2:2">
      <c r="B5311" s="14"/>
    </row>
    <row r="5312" spans="2:2">
      <c r="B5312" s="14"/>
    </row>
    <row r="5313" spans="2:2">
      <c r="B5313" s="14"/>
    </row>
    <row r="5314" spans="2:2">
      <c r="B5314" s="14"/>
    </row>
    <row r="5315" spans="2:2">
      <c r="B5315" s="14"/>
    </row>
    <row r="5316" spans="2:2">
      <c r="B5316" s="14"/>
    </row>
    <row r="5317" spans="2:2">
      <c r="B5317" s="14"/>
    </row>
    <row r="5318" spans="2:2">
      <c r="B5318" s="14"/>
    </row>
    <row r="5319" spans="2:2">
      <c r="B5319" s="14"/>
    </row>
    <row r="5320" spans="2:2">
      <c r="B5320" s="14"/>
    </row>
    <row r="5321" spans="2:2">
      <c r="B5321" s="14"/>
    </row>
    <row r="5322" spans="2:2">
      <c r="B5322" s="14"/>
    </row>
    <row r="5323" spans="2:2">
      <c r="B5323" s="14"/>
    </row>
    <row r="5324" spans="2:2">
      <c r="B5324" s="14"/>
    </row>
    <row r="5325" spans="2:2">
      <c r="B5325" s="14"/>
    </row>
    <row r="5326" spans="2:2">
      <c r="B5326" s="14"/>
    </row>
    <row r="5327" spans="2:2">
      <c r="B5327" s="14"/>
    </row>
    <row r="5328" spans="2:2">
      <c r="B5328" s="14"/>
    </row>
    <row r="5329" spans="2:2">
      <c r="B5329" s="14"/>
    </row>
    <row r="5330" spans="2:2">
      <c r="B5330" s="14"/>
    </row>
    <row r="5331" spans="2:2">
      <c r="B5331" s="14"/>
    </row>
    <row r="5332" spans="2:2">
      <c r="B5332" s="14"/>
    </row>
    <row r="5333" spans="2:2">
      <c r="B5333" s="14"/>
    </row>
    <row r="5334" spans="2:2">
      <c r="B5334" s="14"/>
    </row>
    <row r="5335" spans="2:2">
      <c r="B5335" s="14"/>
    </row>
    <row r="5336" spans="2:2">
      <c r="B5336" s="14"/>
    </row>
    <row r="5337" spans="2:2">
      <c r="B5337" s="14"/>
    </row>
    <row r="5338" spans="2:2">
      <c r="B5338" s="14"/>
    </row>
    <row r="5339" spans="2:2">
      <c r="B5339" s="14"/>
    </row>
    <row r="5340" spans="2:2">
      <c r="B5340" s="14"/>
    </row>
    <row r="5341" spans="2:2">
      <c r="B5341" s="14"/>
    </row>
    <row r="5342" spans="2:2">
      <c r="B5342" s="14"/>
    </row>
    <row r="5343" spans="2:2">
      <c r="B5343" s="14"/>
    </row>
    <row r="5344" spans="2:2">
      <c r="B5344" s="14"/>
    </row>
    <row r="5345" spans="2:2">
      <c r="B5345" s="14"/>
    </row>
    <row r="5346" spans="2:2">
      <c r="B5346" s="14"/>
    </row>
    <row r="5347" spans="2:2">
      <c r="B5347" s="14"/>
    </row>
    <row r="5348" spans="2:2">
      <c r="B5348" s="14"/>
    </row>
    <row r="5349" spans="2:2">
      <c r="B5349" s="14"/>
    </row>
    <row r="5350" spans="2:2">
      <c r="B5350" s="14"/>
    </row>
    <row r="5351" spans="2:2">
      <c r="B5351" s="14"/>
    </row>
    <row r="5352" spans="2:2">
      <c r="B5352" s="14"/>
    </row>
    <row r="5353" spans="2:2">
      <c r="B5353" s="14"/>
    </row>
    <row r="5354" spans="2:2">
      <c r="B5354" s="14"/>
    </row>
    <row r="5355" spans="2:2">
      <c r="B5355" s="14"/>
    </row>
    <row r="5356" spans="2:2">
      <c r="B5356" s="14"/>
    </row>
    <row r="5357" spans="2:2">
      <c r="B5357" s="14"/>
    </row>
    <row r="5358" spans="2:2">
      <c r="B5358" s="14"/>
    </row>
    <row r="5359" spans="2:2">
      <c r="B5359" s="14"/>
    </row>
    <row r="5360" spans="2:2">
      <c r="B5360" s="14"/>
    </row>
    <row r="5361" spans="2:2">
      <c r="B5361" s="14"/>
    </row>
    <row r="5362" spans="2:2">
      <c r="B5362" s="14"/>
    </row>
    <row r="5363" spans="2:2">
      <c r="B5363" s="14"/>
    </row>
    <row r="5364" spans="2:2">
      <c r="B5364" s="14"/>
    </row>
    <row r="5365" spans="2:2">
      <c r="B5365" s="14"/>
    </row>
    <row r="5366" spans="2:2">
      <c r="B5366" s="14"/>
    </row>
    <row r="5367" spans="2:2">
      <c r="B5367" s="14"/>
    </row>
    <row r="5368" spans="2:2">
      <c r="B5368" s="14"/>
    </row>
    <row r="5369" spans="2:2">
      <c r="B5369" s="14"/>
    </row>
    <row r="5370" spans="2:2">
      <c r="B5370" s="14"/>
    </row>
    <row r="5371" spans="2:2">
      <c r="B5371" s="14"/>
    </row>
    <row r="5372" spans="2:2">
      <c r="B5372" s="14"/>
    </row>
    <row r="5373" spans="2:2">
      <c r="B5373" s="14"/>
    </row>
    <row r="5374" spans="2:2">
      <c r="B5374" s="14"/>
    </row>
    <row r="5375" spans="2:2">
      <c r="B5375" s="14"/>
    </row>
    <row r="5376" spans="2:2">
      <c r="B5376" s="14"/>
    </row>
    <row r="5377" spans="2:2">
      <c r="B5377" s="14"/>
    </row>
    <row r="5378" spans="2:2">
      <c r="B5378" s="14"/>
    </row>
    <row r="5379" spans="2:2">
      <c r="B5379" s="14"/>
    </row>
    <row r="5380" spans="2:2">
      <c r="B5380" s="14"/>
    </row>
    <row r="5381" spans="2:2">
      <c r="B5381" s="14"/>
    </row>
    <row r="5382" spans="2:2">
      <c r="B5382" s="14"/>
    </row>
    <row r="5383" spans="2:2">
      <c r="B5383" s="14"/>
    </row>
    <row r="5384" spans="2:2">
      <c r="B5384" s="14"/>
    </row>
    <row r="5385" spans="2:2">
      <c r="B5385" s="14"/>
    </row>
    <row r="5386" spans="2:2">
      <c r="B5386" s="14"/>
    </row>
    <row r="5387" spans="2:2">
      <c r="B5387" s="14"/>
    </row>
    <row r="5388" spans="2:2">
      <c r="B5388" s="14"/>
    </row>
    <row r="5389" spans="2:2">
      <c r="B5389" s="14"/>
    </row>
    <row r="5390" spans="2:2">
      <c r="B5390" s="14"/>
    </row>
    <row r="5391" spans="2:2">
      <c r="B5391" s="14"/>
    </row>
    <row r="5392" spans="2:2">
      <c r="B5392" s="14"/>
    </row>
    <row r="5393" spans="2:2">
      <c r="B5393" s="14"/>
    </row>
    <row r="5394" spans="2:2">
      <c r="B5394" s="14"/>
    </row>
    <row r="5395" spans="2:2">
      <c r="B5395" s="14"/>
    </row>
    <row r="5396" spans="2:2">
      <c r="B5396" s="14"/>
    </row>
    <row r="5397" spans="2:2">
      <c r="B5397" s="14"/>
    </row>
    <row r="5398" spans="2:2">
      <c r="B5398" s="14"/>
    </row>
    <row r="5399" spans="2:2">
      <c r="B5399" s="14"/>
    </row>
    <row r="5400" spans="2:2">
      <c r="B5400" s="14"/>
    </row>
    <row r="5401" spans="2:2">
      <c r="B5401" s="14"/>
    </row>
    <row r="5402" spans="2:2">
      <c r="B5402" s="14"/>
    </row>
    <row r="5403" spans="2:2">
      <c r="B5403" s="14"/>
    </row>
    <row r="5404" spans="2:2">
      <c r="B5404" s="14"/>
    </row>
    <row r="5405" spans="2:2">
      <c r="B5405" s="14"/>
    </row>
    <row r="5406" spans="2:2">
      <c r="B5406" s="14"/>
    </row>
    <row r="5407" spans="2:2">
      <c r="B5407" s="14"/>
    </row>
    <row r="5408" spans="2:2">
      <c r="B5408" s="14"/>
    </row>
    <row r="5409" spans="2:2">
      <c r="B5409" s="14"/>
    </row>
    <row r="5410" spans="2:2">
      <c r="B5410" s="14"/>
    </row>
    <row r="5411" spans="2:2">
      <c r="B5411" s="14"/>
    </row>
    <row r="5412" spans="2:2">
      <c r="B5412" s="14"/>
    </row>
    <row r="5413" spans="2:2">
      <c r="B5413" s="14"/>
    </row>
    <row r="5414" spans="2:2">
      <c r="B5414" s="14"/>
    </row>
    <row r="5415" spans="2:2">
      <c r="B5415" s="14"/>
    </row>
    <row r="5416" spans="2:2">
      <c r="B5416" s="14"/>
    </row>
    <row r="5417" spans="2:2">
      <c r="B5417" s="14"/>
    </row>
    <row r="5418" spans="2:2">
      <c r="B5418" s="14"/>
    </row>
    <row r="5419" spans="2:2">
      <c r="B5419" s="14"/>
    </row>
    <row r="5420" spans="2:2">
      <c r="B5420" s="14"/>
    </row>
    <row r="5421" spans="2:2">
      <c r="B5421" s="14"/>
    </row>
    <row r="5422" spans="2:2">
      <c r="B5422" s="14"/>
    </row>
    <row r="5423" spans="2:2">
      <c r="B5423" s="14"/>
    </row>
    <row r="5424" spans="2:2">
      <c r="B5424" s="14"/>
    </row>
    <row r="5425" spans="2:2">
      <c r="B5425" s="14"/>
    </row>
    <row r="5426" spans="2:2">
      <c r="B5426" s="14"/>
    </row>
    <row r="5427" spans="2:2">
      <c r="B5427" s="14"/>
    </row>
    <row r="5428" spans="2:2">
      <c r="B5428" s="14"/>
    </row>
    <row r="5429" spans="2:2">
      <c r="B5429" s="14"/>
    </row>
    <row r="5430" spans="2:2">
      <c r="B5430" s="14"/>
    </row>
    <row r="5431" spans="2:2">
      <c r="B5431" s="14"/>
    </row>
    <row r="5432" spans="2:2">
      <c r="B5432" s="14"/>
    </row>
    <row r="5433" spans="2:2">
      <c r="B5433" s="14"/>
    </row>
    <row r="5434" spans="2:2">
      <c r="B5434" s="14"/>
    </row>
    <row r="5435" spans="2:2">
      <c r="B5435" s="14"/>
    </row>
    <row r="5436" spans="2:2">
      <c r="B5436" s="14"/>
    </row>
    <row r="5437" spans="2:2">
      <c r="B5437" s="14"/>
    </row>
    <row r="5438" spans="2:2">
      <c r="B5438" s="14"/>
    </row>
    <row r="5439" spans="2:2">
      <c r="B5439" s="14"/>
    </row>
    <row r="5440" spans="2:2">
      <c r="B5440" s="14"/>
    </row>
    <row r="5441" spans="2:2">
      <c r="B5441" s="14"/>
    </row>
    <row r="5442" spans="2:2">
      <c r="B5442" s="14"/>
    </row>
    <row r="5443" spans="2:2">
      <c r="B5443" s="14"/>
    </row>
    <row r="5444" spans="2:2">
      <c r="B5444" s="14"/>
    </row>
    <row r="5445" spans="2:2">
      <c r="B5445" s="14"/>
    </row>
    <row r="5446" spans="2:2">
      <c r="B5446" s="14"/>
    </row>
    <row r="5447" spans="2:2">
      <c r="B5447" s="14"/>
    </row>
    <row r="5448" spans="2:2">
      <c r="B5448" s="14"/>
    </row>
    <row r="5449" spans="2:2">
      <c r="B5449" s="14"/>
    </row>
    <row r="5450" spans="2:2">
      <c r="B5450" s="14"/>
    </row>
    <row r="5451" spans="2:2">
      <c r="B5451" s="14"/>
    </row>
    <row r="5452" spans="2:2">
      <c r="B5452" s="14"/>
    </row>
    <row r="5453" spans="2:2">
      <c r="B5453" s="14"/>
    </row>
    <row r="5454" spans="2:2">
      <c r="B5454" s="14"/>
    </row>
    <row r="5455" spans="2:2">
      <c r="B5455" s="14"/>
    </row>
    <row r="5456" spans="2:2">
      <c r="B5456" s="14"/>
    </row>
    <row r="5457" spans="2:2">
      <c r="B5457" s="14"/>
    </row>
    <row r="5458" spans="2:2">
      <c r="B5458" s="14"/>
    </row>
    <row r="5459" spans="2:2">
      <c r="B5459" s="14"/>
    </row>
    <row r="5460" spans="2:2">
      <c r="B5460" s="14"/>
    </row>
    <row r="5461" spans="2:2">
      <c r="B5461" s="14"/>
    </row>
    <row r="5462" spans="2:2">
      <c r="B5462" s="14"/>
    </row>
    <row r="5463" spans="2:2">
      <c r="B5463" s="14"/>
    </row>
    <row r="5464" spans="2:2">
      <c r="B5464" s="14"/>
    </row>
    <row r="5465" spans="2:2">
      <c r="B5465" s="14"/>
    </row>
    <row r="5466" spans="2:2">
      <c r="B5466" s="14"/>
    </row>
    <row r="5467" spans="2:2">
      <c r="B5467" s="14"/>
    </row>
    <row r="5468" spans="2:2">
      <c r="B5468" s="14"/>
    </row>
    <row r="5469" spans="2:2">
      <c r="B5469" s="14"/>
    </row>
    <row r="5470" spans="2:2">
      <c r="B5470" s="14"/>
    </row>
    <row r="5471" spans="2:2">
      <c r="B5471" s="14"/>
    </row>
    <row r="5472" spans="2:2">
      <c r="B5472" s="14"/>
    </row>
    <row r="5473" spans="2:2">
      <c r="B5473" s="14"/>
    </row>
    <row r="5474" spans="2:2">
      <c r="B5474" s="14"/>
    </row>
    <row r="5475" spans="2:2">
      <c r="B5475" s="14"/>
    </row>
    <row r="5476" spans="2:2">
      <c r="B5476" s="14"/>
    </row>
    <row r="5477" spans="2:2">
      <c r="B5477" s="14"/>
    </row>
    <row r="5478" spans="2:2">
      <c r="B5478" s="14"/>
    </row>
    <row r="5479" spans="2:2">
      <c r="B5479" s="14"/>
    </row>
    <row r="5480" spans="2:2">
      <c r="B5480" s="14"/>
    </row>
    <row r="5481" spans="2:2">
      <c r="B5481" s="14"/>
    </row>
    <row r="5482" spans="2:2">
      <c r="B5482" s="14"/>
    </row>
    <row r="5483" spans="2:2">
      <c r="B5483" s="14"/>
    </row>
    <row r="5484" spans="2:2">
      <c r="B5484" s="14"/>
    </row>
    <row r="5485" spans="2:2">
      <c r="B5485" s="14"/>
    </row>
    <row r="5486" spans="2:2">
      <c r="B5486" s="14"/>
    </row>
    <row r="5487" spans="2:2">
      <c r="B5487" s="14"/>
    </row>
    <row r="5488" spans="2:2">
      <c r="B5488" s="14"/>
    </row>
    <row r="5489" spans="2:2">
      <c r="B5489" s="14"/>
    </row>
    <row r="5490" spans="2:2">
      <c r="B5490" s="14"/>
    </row>
    <row r="5491" spans="2:2">
      <c r="B5491" s="14"/>
    </row>
    <row r="5492" spans="2:2">
      <c r="B5492" s="14"/>
    </row>
    <row r="5493" spans="2:2">
      <c r="B5493" s="14"/>
    </row>
    <row r="5494" spans="2:2">
      <c r="B5494" s="14"/>
    </row>
    <row r="5495" spans="2:2">
      <c r="B5495" s="14"/>
    </row>
    <row r="5496" spans="2:2">
      <c r="B5496" s="14"/>
    </row>
    <row r="5497" spans="2:2">
      <c r="B5497" s="14"/>
    </row>
    <row r="5498" spans="2:2">
      <c r="B5498" s="14"/>
    </row>
    <row r="5499" spans="2:2">
      <c r="B5499" s="14"/>
    </row>
    <row r="5500" spans="2:2">
      <c r="B5500" s="14"/>
    </row>
    <row r="5501" spans="2:2">
      <c r="B5501" s="14"/>
    </row>
    <row r="5502" spans="2:2">
      <c r="B5502" s="14"/>
    </row>
    <row r="5503" spans="2:2">
      <c r="B5503" s="14"/>
    </row>
    <row r="5504" spans="2:2">
      <c r="B5504" s="14"/>
    </row>
    <row r="5505" spans="2:2">
      <c r="B5505" s="14"/>
    </row>
    <row r="5506" spans="2:2">
      <c r="B5506" s="14"/>
    </row>
    <row r="5507" spans="2:2">
      <c r="B5507" s="14"/>
    </row>
    <row r="5508" spans="2:2">
      <c r="B5508" s="14"/>
    </row>
    <row r="5509" spans="2:2">
      <c r="B5509" s="14"/>
    </row>
    <row r="5510" spans="2:2">
      <c r="B5510" s="14"/>
    </row>
    <row r="5511" spans="2:2">
      <c r="B5511" s="14"/>
    </row>
    <row r="5512" spans="2:2">
      <c r="B5512" s="14"/>
    </row>
    <row r="5513" spans="2:2">
      <c r="B5513" s="14"/>
    </row>
    <row r="5514" spans="2:2">
      <c r="B5514" s="14"/>
    </row>
    <row r="5515" spans="2:2">
      <c r="B5515" s="14"/>
    </row>
    <row r="5516" spans="2:2">
      <c r="B5516" s="14"/>
    </row>
    <row r="5517" spans="2:2">
      <c r="B5517" s="14"/>
    </row>
    <row r="5518" spans="2:2">
      <c r="B5518" s="14"/>
    </row>
    <row r="5519" spans="2:2">
      <c r="B5519" s="14"/>
    </row>
    <row r="5520" spans="2:2">
      <c r="B5520" s="14"/>
    </row>
    <row r="5521" spans="2:2">
      <c r="B5521" s="14"/>
    </row>
    <row r="5522" spans="2:2">
      <c r="B5522" s="14"/>
    </row>
    <row r="5523" spans="2:2">
      <c r="B5523" s="14"/>
    </row>
    <row r="5524" spans="2:2">
      <c r="B5524" s="14"/>
    </row>
    <row r="5525" spans="2:2">
      <c r="B5525" s="14"/>
    </row>
    <row r="5526" spans="2:2">
      <c r="B5526" s="14"/>
    </row>
    <row r="5527" spans="2:2">
      <c r="B5527" s="14"/>
    </row>
    <row r="5528" spans="2:2">
      <c r="B5528" s="14"/>
    </row>
    <row r="5529" spans="2:2">
      <c r="B5529" s="14"/>
    </row>
    <row r="5530" spans="2:2">
      <c r="B5530" s="14"/>
    </row>
    <row r="5531" spans="2:2">
      <c r="B5531" s="14"/>
    </row>
    <row r="5532" spans="2:2">
      <c r="B5532" s="14"/>
    </row>
    <row r="5533" spans="2:2">
      <c r="B5533" s="14"/>
    </row>
    <row r="5534" spans="2:2">
      <c r="B5534" s="14"/>
    </row>
    <row r="5535" spans="2:2">
      <c r="B5535" s="14"/>
    </row>
    <row r="5536" spans="2:2">
      <c r="B5536" s="14"/>
    </row>
    <row r="5537" spans="2:2">
      <c r="B5537" s="14"/>
    </row>
    <row r="5538" spans="2:2">
      <c r="B5538" s="14"/>
    </row>
    <row r="5539" spans="2:2">
      <c r="B5539" s="14"/>
    </row>
    <row r="5540" spans="2:2">
      <c r="B5540" s="14"/>
    </row>
    <row r="5541" spans="2:2">
      <c r="B5541" s="14"/>
    </row>
    <row r="5542" spans="2:2">
      <c r="B5542" s="14"/>
    </row>
    <row r="5543" spans="2:2">
      <c r="B5543" s="14"/>
    </row>
    <row r="5544" spans="2:2">
      <c r="B5544" s="14"/>
    </row>
    <row r="5545" spans="2:2">
      <c r="B5545" s="14"/>
    </row>
    <row r="5546" spans="2:2">
      <c r="B5546" s="14"/>
    </row>
    <row r="5547" spans="2:2">
      <c r="B5547" s="14"/>
    </row>
    <row r="5548" spans="2:2">
      <c r="B5548" s="14"/>
    </row>
    <row r="5549" spans="2:2">
      <c r="B5549" s="14"/>
    </row>
    <row r="5550" spans="2:2">
      <c r="B5550" s="14"/>
    </row>
    <row r="5551" spans="2:2">
      <c r="B5551" s="14"/>
    </row>
    <row r="5552" spans="2:2">
      <c r="B5552" s="14"/>
    </row>
    <row r="5553" spans="2:2">
      <c r="B5553" s="14"/>
    </row>
    <row r="5554" spans="2:2">
      <c r="B5554" s="14"/>
    </row>
    <row r="5555" spans="2:2">
      <c r="B5555" s="14"/>
    </row>
    <row r="5556" spans="2:2">
      <c r="B5556" s="14"/>
    </row>
    <row r="5557" spans="2:2">
      <c r="B5557" s="14"/>
    </row>
    <row r="5558" spans="2:2">
      <c r="B5558" s="14"/>
    </row>
    <row r="5559" spans="2:2">
      <c r="B5559" s="14"/>
    </row>
    <row r="5560" spans="2:2">
      <c r="B5560" s="14"/>
    </row>
    <row r="5561" spans="2:2">
      <c r="B5561" s="14"/>
    </row>
    <row r="5562" spans="2:2">
      <c r="B5562" s="14"/>
    </row>
    <row r="5563" spans="2:2">
      <c r="B5563" s="14"/>
    </row>
    <row r="5564" spans="2:2">
      <c r="B5564" s="14"/>
    </row>
    <row r="5565" spans="2:2">
      <c r="B5565" s="14"/>
    </row>
    <row r="5566" spans="2:2">
      <c r="B5566" s="14"/>
    </row>
    <row r="5567" spans="2:2">
      <c r="B5567" s="14"/>
    </row>
    <row r="5568" spans="2:2">
      <c r="B5568" s="14"/>
    </row>
    <row r="5569" spans="2:2">
      <c r="B5569" s="14"/>
    </row>
    <row r="5570" spans="2:2">
      <c r="B5570" s="14"/>
    </row>
    <row r="5571" spans="2:2">
      <c r="B5571" s="14"/>
    </row>
    <row r="5572" spans="2:2">
      <c r="B5572" s="14"/>
    </row>
    <row r="5573" spans="2:2">
      <c r="B5573" s="14"/>
    </row>
    <row r="5574" spans="2:2">
      <c r="B5574" s="14"/>
    </row>
    <row r="5575" spans="2:2">
      <c r="B5575" s="14"/>
    </row>
    <row r="5576" spans="2:2">
      <c r="B5576" s="14"/>
    </row>
    <row r="5577" spans="2:2">
      <c r="B5577" s="14"/>
    </row>
    <row r="5578" spans="2:2">
      <c r="B5578" s="14"/>
    </row>
    <row r="5579" spans="2:2">
      <c r="B5579" s="14"/>
    </row>
    <row r="5580" spans="2:2">
      <c r="B5580" s="14"/>
    </row>
    <row r="5581" spans="2:2">
      <c r="B5581" s="14"/>
    </row>
    <row r="5582" spans="2:2">
      <c r="B5582" s="14"/>
    </row>
    <row r="5583" spans="2:2">
      <c r="B5583" s="14"/>
    </row>
    <row r="5584" spans="2:2">
      <c r="B5584" s="14"/>
    </row>
    <row r="5585" spans="2:2">
      <c r="B5585" s="14"/>
    </row>
    <row r="5586" spans="2:2">
      <c r="B5586" s="14"/>
    </row>
    <row r="5587" spans="2:2">
      <c r="B5587" s="14"/>
    </row>
    <row r="5588" spans="2:2">
      <c r="B5588" s="14"/>
    </row>
    <row r="5589" spans="2:2">
      <c r="B5589" s="14"/>
    </row>
    <row r="5590" spans="2:2">
      <c r="B5590" s="14"/>
    </row>
    <row r="5591" spans="2:2">
      <c r="B5591" s="14"/>
    </row>
    <row r="5592" spans="2:2">
      <c r="B5592" s="14"/>
    </row>
    <row r="5593" spans="2:2">
      <c r="B5593" s="14"/>
    </row>
    <row r="5594" spans="2:2">
      <c r="B5594" s="14"/>
    </row>
    <row r="5595" spans="2:2">
      <c r="B5595" s="14"/>
    </row>
    <row r="5596" spans="2:2">
      <c r="B5596" s="14"/>
    </row>
    <row r="5597" spans="2:2">
      <c r="B5597" s="14"/>
    </row>
    <row r="5598" spans="2:2">
      <c r="B5598" s="14"/>
    </row>
    <row r="5599" spans="2:2">
      <c r="B5599" s="14"/>
    </row>
    <row r="5600" spans="2:2">
      <c r="B5600" s="14"/>
    </row>
    <row r="5601" spans="2:2">
      <c r="B5601" s="14"/>
    </row>
    <row r="5602" spans="2:2">
      <c r="B5602" s="14"/>
    </row>
    <row r="5603" spans="2:2">
      <c r="B5603" s="14"/>
    </row>
    <row r="5604" spans="2:2">
      <c r="B5604" s="14"/>
    </row>
    <row r="5605" spans="2:2">
      <c r="B5605" s="14"/>
    </row>
    <row r="5606" spans="2:2">
      <c r="B5606" s="14"/>
    </row>
    <row r="5607" spans="2:2">
      <c r="B5607" s="14"/>
    </row>
    <row r="5608" spans="2:2">
      <c r="B5608" s="14"/>
    </row>
    <row r="5609" spans="2:2">
      <c r="B5609" s="14"/>
    </row>
    <row r="5610" spans="2:2">
      <c r="B5610" s="14"/>
    </row>
    <row r="5611" spans="2:2">
      <c r="B5611" s="14"/>
    </row>
    <row r="5612" spans="2:2">
      <c r="B5612" s="14"/>
    </row>
    <row r="5613" spans="2:2">
      <c r="B5613" s="14"/>
    </row>
    <row r="5614" spans="2:2">
      <c r="B5614" s="14"/>
    </row>
    <row r="5615" spans="2:2">
      <c r="B5615" s="14"/>
    </row>
    <row r="5616" spans="2:2">
      <c r="B5616" s="14"/>
    </row>
    <row r="5617" spans="2:2">
      <c r="B5617" s="14"/>
    </row>
    <row r="5618" spans="2:2">
      <c r="B5618" s="14"/>
    </row>
    <row r="5619" spans="2:2">
      <c r="B5619" s="14"/>
    </row>
    <row r="5620" spans="2:2">
      <c r="B5620" s="14"/>
    </row>
    <row r="5621" spans="2:2">
      <c r="B5621" s="14"/>
    </row>
    <row r="5622" spans="2:2">
      <c r="B5622" s="14"/>
    </row>
    <row r="5623" spans="2:2">
      <c r="B5623" s="14"/>
    </row>
    <row r="5624" spans="2:2">
      <c r="B5624" s="14"/>
    </row>
    <row r="5625" spans="2:2">
      <c r="B5625" s="14"/>
    </row>
    <row r="5626" spans="2:2">
      <c r="B5626" s="14"/>
    </row>
    <row r="5627" spans="2:2">
      <c r="B5627" s="14"/>
    </row>
    <row r="5628" spans="2:2">
      <c r="B5628" s="14"/>
    </row>
    <row r="5629" spans="2:2">
      <c r="B5629" s="14"/>
    </row>
    <row r="5630" spans="2:2">
      <c r="B5630" s="14"/>
    </row>
    <row r="5631" spans="2:2">
      <c r="B5631" s="14"/>
    </row>
    <row r="5632" spans="2:2">
      <c r="B5632" s="14"/>
    </row>
    <row r="5633" spans="2:2">
      <c r="B5633" s="14"/>
    </row>
    <row r="5634" spans="2:2">
      <c r="B5634" s="14"/>
    </row>
    <row r="5635" spans="2:2">
      <c r="B5635" s="14"/>
    </row>
    <row r="5636" spans="2:2">
      <c r="B5636" s="14"/>
    </row>
    <row r="5637" spans="2:2">
      <c r="B5637" s="14"/>
    </row>
    <row r="5638" spans="2:2">
      <c r="B5638" s="14"/>
    </row>
    <row r="5639" spans="2:2">
      <c r="B5639" s="14"/>
    </row>
    <row r="5640" spans="2:2">
      <c r="B5640" s="14"/>
    </row>
    <row r="5641" spans="2:2">
      <c r="B5641" s="14"/>
    </row>
    <row r="5642" spans="2:2">
      <c r="B5642" s="14"/>
    </row>
    <row r="5643" spans="2:2">
      <c r="B5643" s="14"/>
    </row>
    <row r="5644" spans="2:2">
      <c r="B5644" s="14"/>
    </row>
    <row r="5645" spans="2:2">
      <c r="B5645" s="14"/>
    </row>
    <row r="5646" spans="2:2">
      <c r="B5646" s="14"/>
    </row>
    <row r="5647" spans="2:2">
      <c r="B5647" s="14"/>
    </row>
    <row r="5648" spans="2:2">
      <c r="B5648" s="14"/>
    </row>
    <row r="5649" spans="2:2">
      <c r="B5649" s="14"/>
    </row>
    <row r="5650" spans="2:2">
      <c r="B5650" s="14"/>
    </row>
    <row r="5651" spans="2:2">
      <c r="B5651" s="14"/>
    </row>
    <row r="5652" spans="2:2">
      <c r="B5652" s="14"/>
    </row>
    <row r="5653" spans="2:2">
      <c r="B5653" s="14"/>
    </row>
    <row r="5654" spans="2:2">
      <c r="B5654" s="14"/>
    </row>
    <row r="5655" spans="2:2">
      <c r="B5655" s="14"/>
    </row>
    <row r="5656" spans="2:2">
      <c r="B5656" s="14"/>
    </row>
    <row r="5657" spans="2:2">
      <c r="B5657" s="14"/>
    </row>
    <row r="5658" spans="2:2">
      <c r="B5658" s="14"/>
    </row>
    <row r="5659" spans="2:2">
      <c r="B5659" s="14"/>
    </row>
    <row r="5660" spans="2:2">
      <c r="B5660" s="14"/>
    </row>
    <row r="5661" spans="2:2">
      <c r="B5661" s="14"/>
    </row>
    <row r="5662" spans="2:2">
      <c r="B5662" s="14"/>
    </row>
    <row r="5663" spans="2:2">
      <c r="B5663" s="14"/>
    </row>
    <row r="5664" spans="2:2">
      <c r="B5664" s="14"/>
    </row>
    <row r="5665" spans="2:2">
      <c r="B5665" s="14"/>
    </row>
    <row r="5666" spans="2:2">
      <c r="B5666" s="14"/>
    </row>
    <row r="5667" spans="2:2">
      <c r="B5667" s="14"/>
    </row>
    <row r="5668" spans="2:2">
      <c r="B5668" s="14"/>
    </row>
    <row r="5669" spans="2:2">
      <c r="B5669" s="14"/>
    </row>
    <row r="5670" spans="2:2">
      <c r="B5670" s="14"/>
    </row>
    <row r="5671" spans="2:2">
      <c r="B5671" s="14"/>
    </row>
    <row r="5672" spans="2:2">
      <c r="B5672" s="14"/>
    </row>
    <row r="5673" spans="2:2">
      <c r="B5673" s="14"/>
    </row>
    <row r="5674" spans="2:2">
      <c r="B5674" s="14"/>
    </row>
    <row r="5675" spans="2:2">
      <c r="B5675" s="14"/>
    </row>
    <row r="5676" spans="2:2">
      <c r="B5676" s="14"/>
    </row>
    <row r="5677" spans="2:2">
      <c r="B5677" s="14"/>
    </row>
    <row r="5678" spans="2:2">
      <c r="B5678" s="14"/>
    </row>
    <row r="5679" spans="2:2">
      <c r="B5679" s="14"/>
    </row>
    <row r="5680" spans="2:2">
      <c r="B5680" s="14"/>
    </row>
    <row r="5681" spans="2:2">
      <c r="B5681" s="14"/>
    </row>
    <row r="5682" spans="2:2">
      <c r="B5682" s="14"/>
    </row>
    <row r="5683" spans="2:2">
      <c r="B5683" s="14"/>
    </row>
    <row r="5684" spans="2:2">
      <c r="B5684" s="14"/>
    </row>
    <row r="5685" spans="2:2">
      <c r="B5685" s="14"/>
    </row>
    <row r="5686" spans="2:2">
      <c r="B5686" s="14"/>
    </row>
    <row r="5687" spans="2:2">
      <c r="B5687" s="14"/>
    </row>
    <row r="5688" spans="2:2">
      <c r="B5688" s="14"/>
    </row>
    <row r="5689" spans="2:2">
      <c r="B5689" s="14"/>
    </row>
    <row r="5690" spans="2:2">
      <c r="B5690" s="14"/>
    </row>
    <row r="5691" spans="2:2">
      <c r="B5691" s="14"/>
    </row>
    <row r="5692" spans="2:2">
      <c r="B5692" s="14"/>
    </row>
    <row r="5693" spans="2:2">
      <c r="B5693" s="14"/>
    </row>
    <row r="5694" spans="2:2">
      <c r="B5694" s="14"/>
    </row>
    <row r="5695" spans="2:2">
      <c r="B5695" s="14"/>
    </row>
    <row r="5696" spans="2:2">
      <c r="B5696" s="14"/>
    </row>
    <row r="5697" spans="2:2">
      <c r="B5697" s="14"/>
    </row>
    <row r="5698" spans="2:2">
      <c r="B5698" s="14"/>
    </row>
    <row r="5699" spans="2:2">
      <c r="B5699" s="14"/>
    </row>
    <row r="5700" spans="2:2">
      <c r="B5700" s="14"/>
    </row>
    <row r="5701" spans="2:2">
      <c r="B5701" s="14"/>
    </row>
    <row r="5702" spans="2:2">
      <c r="B5702" s="14"/>
    </row>
    <row r="5703" spans="2:2">
      <c r="B5703" s="14"/>
    </row>
    <row r="5704" spans="2:2">
      <c r="B5704" s="14"/>
    </row>
    <row r="5705" spans="2:2">
      <c r="B5705" s="14"/>
    </row>
    <row r="5706" spans="2:2">
      <c r="B5706" s="14"/>
    </row>
    <row r="5707" spans="2:2">
      <c r="B5707" s="14"/>
    </row>
    <row r="5708" spans="2:2">
      <c r="B5708" s="14"/>
    </row>
    <row r="5709" spans="2:2">
      <c r="B5709" s="14"/>
    </row>
    <row r="5710" spans="2:2">
      <c r="B5710" s="14"/>
    </row>
    <row r="5711" spans="2:2">
      <c r="B5711" s="14"/>
    </row>
    <row r="5712" spans="2:2">
      <c r="B5712" s="14"/>
    </row>
    <row r="5713" spans="2:2">
      <c r="B5713" s="14"/>
    </row>
    <row r="5714" spans="2:2">
      <c r="B5714" s="14"/>
    </row>
    <row r="5715" spans="2:2">
      <c r="B5715" s="14"/>
    </row>
    <row r="5716" spans="2:2">
      <c r="B5716" s="14"/>
    </row>
    <row r="5717" spans="2:2">
      <c r="B5717" s="14"/>
    </row>
    <row r="5718" spans="2:2">
      <c r="B5718" s="14"/>
    </row>
    <row r="5719" spans="2:2">
      <c r="B5719" s="14"/>
    </row>
    <row r="5720" spans="2:2">
      <c r="B5720" s="14"/>
    </row>
    <row r="5721" spans="2:2">
      <c r="B5721" s="14"/>
    </row>
    <row r="5722" spans="2:2">
      <c r="B5722" s="14"/>
    </row>
    <row r="5723" spans="2:2">
      <c r="B5723" s="14"/>
    </row>
    <row r="5724" spans="2:2">
      <c r="B5724" s="14"/>
    </row>
    <row r="5725" spans="2:2">
      <c r="B5725" s="14"/>
    </row>
    <row r="5726" spans="2:2">
      <c r="B5726" s="14"/>
    </row>
    <row r="5727" spans="2:2">
      <c r="B5727" s="14"/>
    </row>
    <row r="5728" spans="2:2">
      <c r="B5728" s="14"/>
    </row>
    <row r="5729" spans="2:2">
      <c r="B5729" s="14"/>
    </row>
    <row r="5730" spans="2:2">
      <c r="B5730" s="14"/>
    </row>
    <row r="5731" spans="2:2">
      <c r="B5731" s="14"/>
    </row>
    <row r="5732" spans="2:2">
      <c r="B5732" s="14"/>
    </row>
    <row r="5733" spans="2:2">
      <c r="B5733" s="14"/>
    </row>
    <row r="5734" spans="2:2">
      <c r="B5734" s="14"/>
    </row>
    <row r="5735" spans="2:2">
      <c r="B5735" s="14"/>
    </row>
    <row r="5736" spans="2:2">
      <c r="B5736" s="14"/>
    </row>
    <row r="5737" spans="2:2">
      <c r="B5737" s="14"/>
    </row>
    <row r="5738" spans="2:2">
      <c r="B5738" s="14"/>
    </row>
    <row r="5739" spans="2:2">
      <c r="B5739" s="14"/>
    </row>
    <row r="5740" spans="2:2">
      <c r="B5740" s="14"/>
    </row>
    <row r="5741" spans="2:2">
      <c r="B5741" s="14"/>
    </row>
    <row r="5742" spans="2:2">
      <c r="B5742" s="14"/>
    </row>
    <row r="5743" spans="2:2">
      <c r="B5743" s="14"/>
    </row>
    <row r="5744" spans="2:2">
      <c r="B5744" s="14"/>
    </row>
    <row r="5745" spans="2:2">
      <c r="B5745" s="14"/>
    </row>
    <row r="5746" spans="2:2">
      <c r="B5746" s="14"/>
    </row>
    <row r="5747" spans="2:2">
      <c r="B5747" s="14"/>
    </row>
    <row r="5748" spans="2:2">
      <c r="B5748" s="14"/>
    </row>
    <row r="5749" spans="2:2">
      <c r="B5749" s="14"/>
    </row>
    <row r="5750" spans="2:2">
      <c r="B5750" s="14"/>
    </row>
    <row r="5751" spans="2:2">
      <c r="B5751" s="14"/>
    </row>
    <row r="5752" spans="2:2">
      <c r="B5752" s="14"/>
    </row>
    <row r="5753" spans="2:2">
      <c r="B5753" s="14"/>
    </row>
    <row r="5754" spans="2:2">
      <c r="B5754" s="14"/>
    </row>
    <row r="5755" spans="2:2">
      <c r="B5755" s="14"/>
    </row>
    <row r="5756" spans="2:2">
      <c r="B5756" s="14"/>
    </row>
    <row r="5757" spans="2:2">
      <c r="B5757" s="14"/>
    </row>
    <row r="5758" spans="2:2">
      <c r="B5758" s="14"/>
    </row>
    <row r="5759" spans="2:2">
      <c r="B5759" s="14"/>
    </row>
    <row r="5760" spans="2:2">
      <c r="B5760" s="14"/>
    </row>
    <row r="5761" spans="2:2">
      <c r="B5761" s="14"/>
    </row>
    <row r="5762" spans="2:2">
      <c r="B5762" s="14"/>
    </row>
    <row r="5763" spans="2:2">
      <c r="B5763" s="14"/>
    </row>
    <row r="5764" spans="2:2">
      <c r="B5764" s="14"/>
    </row>
    <row r="5765" spans="2:2">
      <c r="B5765" s="14"/>
    </row>
    <row r="5766" spans="2:2">
      <c r="B5766" s="14"/>
    </row>
    <row r="5767" spans="2:2">
      <c r="B5767" s="14"/>
    </row>
    <row r="5768" spans="2:2">
      <c r="B5768" s="14"/>
    </row>
    <row r="5769" spans="2:2">
      <c r="B5769" s="14"/>
    </row>
    <row r="5770" spans="2:2">
      <c r="B5770" s="14"/>
    </row>
    <row r="5771" spans="2:2">
      <c r="B5771" s="14"/>
    </row>
    <row r="5772" spans="2:2">
      <c r="B5772" s="14"/>
    </row>
    <row r="5773" spans="2:2">
      <c r="B5773" s="14"/>
    </row>
    <row r="5774" spans="2:2">
      <c r="B5774" s="14"/>
    </row>
    <row r="5775" spans="2:2">
      <c r="B5775" s="14"/>
    </row>
    <row r="5776" spans="2:2">
      <c r="B5776" s="14"/>
    </row>
    <row r="5777" spans="2:2">
      <c r="B5777" s="14"/>
    </row>
    <row r="5778" spans="2:2">
      <c r="B5778" s="14"/>
    </row>
    <row r="5779" spans="2:2">
      <c r="B5779" s="14"/>
    </row>
    <row r="5780" spans="2:2">
      <c r="B5780" s="14"/>
    </row>
    <row r="5781" spans="2:2">
      <c r="B5781" s="14"/>
    </row>
    <row r="5782" spans="2:2">
      <c r="B5782" s="14"/>
    </row>
    <row r="5783" spans="2:2">
      <c r="B5783" s="14"/>
    </row>
    <row r="5784" spans="2:2">
      <c r="B5784" s="14"/>
    </row>
    <row r="5785" spans="2:2">
      <c r="B5785" s="14"/>
    </row>
    <row r="5786" spans="2:2">
      <c r="B5786" s="14"/>
    </row>
    <row r="5787" spans="2:2">
      <c r="B5787" s="14"/>
    </row>
    <row r="5788" spans="2:2">
      <c r="B5788" s="14"/>
    </row>
    <row r="5789" spans="2:2">
      <c r="B5789" s="14"/>
    </row>
    <row r="5790" spans="2:2">
      <c r="B5790" s="14"/>
    </row>
    <row r="5791" spans="2:2">
      <c r="B5791" s="14"/>
    </row>
    <row r="5792" spans="2:2">
      <c r="B5792" s="14"/>
    </row>
    <row r="5793" spans="2:2">
      <c r="B5793" s="14"/>
    </row>
    <row r="5794" spans="2:2">
      <c r="B5794" s="14"/>
    </row>
    <row r="5795" spans="2:2">
      <c r="B5795" s="14"/>
    </row>
    <row r="5796" spans="2:2">
      <c r="B5796" s="14"/>
    </row>
    <row r="5797" spans="2:2">
      <c r="B5797" s="14"/>
    </row>
    <row r="5798" spans="2:2">
      <c r="B5798" s="14"/>
    </row>
    <row r="5799" spans="2:2">
      <c r="B5799" s="14"/>
    </row>
    <row r="5800" spans="2:2">
      <c r="B5800" s="14"/>
    </row>
    <row r="5801" spans="2:2">
      <c r="B5801" s="14"/>
    </row>
    <row r="5802" spans="2:2">
      <c r="B5802" s="14"/>
    </row>
    <row r="5803" spans="2:2">
      <c r="B5803" s="14"/>
    </row>
    <row r="5804" spans="2:2">
      <c r="B5804" s="14"/>
    </row>
    <row r="5805" spans="2:2">
      <c r="B5805" s="14"/>
    </row>
    <row r="5806" spans="2:2">
      <c r="B5806" s="14"/>
    </row>
    <row r="5807" spans="2:2">
      <c r="B5807" s="14"/>
    </row>
    <row r="5808" spans="2:2">
      <c r="B5808" s="14"/>
    </row>
    <row r="5809" spans="2:2">
      <c r="B5809" s="14"/>
    </row>
    <row r="5810" spans="2:2">
      <c r="B5810" s="14"/>
    </row>
    <row r="5811" spans="2:2">
      <c r="B5811" s="14"/>
    </row>
    <row r="5812" spans="2:2">
      <c r="B5812" s="14"/>
    </row>
    <row r="5813" spans="2:2">
      <c r="B5813" s="14"/>
    </row>
    <row r="5814" spans="2:2">
      <c r="B5814" s="14"/>
    </row>
    <row r="5815" spans="2:2">
      <c r="B5815" s="14"/>
    </row>
    <row r="5816" spans="2:2">
      <c r="B5816" s="14"/>
    </row>
    <row r="5817" spans="2:2">
      <c r="B5817" s="14"/>
    </row>
    <row r="5818" spans="2:2">
      <c r="B5818" s="14"/>
    </row>
    <row r="5819" spans="2:2">
      <c r="B5819" s="14"/>
    </row>
    <row r="5820" spans="2:2">
      <c r="B5820" s="14"/>
    </row>
    <row r="5821" spans="2:2">
      <c r="B5821" s="14"/>
    </row>
    <row r="5822" spans="2:2">
      <c r="B5822" s="14"/>
    </row>
    <row r="5823" spans="2:2">
      <c r="B5823" s="14"/>
    </row>
    <row r="5824" spans="2:2">
      <c r="B5824" s="14"/>
    </row>
    <row r="5825" spans="2:2">
      <c r="B5825" s="14"/>
    </row>
    <row r="5826" spans="2:2">
      <c r="B5826" s="14"/>
    </row>
    <row r="5827" spans="2:2">
      <c r="B5827" s="14"/>
    </row>
    <row r="5828" spans="2:2">
      <c r="B5828" s="14"/>
    </row>
    <row r="5829" spans="2:2">
      <c r="B5829" s="14"/>
    </row>
    <row r="5830" spans="2:2">
      <c r="B5830" s="14"/>
    </row>
    <row r="5831" spans="2:2">
      <c r="B5831" s="14"/>
    </row>
    <row r="5832" spans="2:2">
      <c r="B5832" s="14"/>
    </row>
    <row r="5833" spans="2:2">
      <c r="B5833" s="14"/>
    </row>
    <row r="5834" spans="2:2">
      <c r="B5834" s="14"/>
    </row>
    <row r="5835" spans="2:2">
      <c r="B5835" s="14"/>
    </row>
    <row r="5836" spans="2:2">
      <c r="B5836" s="14"/>
    </row>
    <row r="5837" spans="2:2">
      <c r="B5837" s="14"/>
    </row>
    <row r="5838" spans="2:2">
      <c r="B5838" s="14"/>
    </row>
    <row r="5839" spans="2:2">
      <c r="B5839" s="14"/>
    </row>
    <row r="5840" spans="2:2">
      <c r="B5840" s="14"/>
    </row>
    <row r="5841" spans="2:2">
      <c r="B5841" s="14"/>
    </row>
    <row r="5842" spans="2:2">
      <c r="B5842" s="14"/>
    </row>
    <row r="5843" spans="2:2">
      <c r="B5843" s="14"/>
    </row>
    <row r="5844" spans="2:2">
      <c r="B5844" s="14"/>
    </row>
    <row r="5845" spans="2:2">
      <c r="B5845" s="14"/>
    </row>
    <row r="5846" spans="2:2">
      <c r="B5846" s="14"/>
    </row>
    <row r="5847" spans="2:2">
      <c r="B5847" s="14"/>
    </row>
    <row r="5848" spans="2:2">
      <c r="B5848" s="14"/>
    </row>
    <row r="5849" spans="2:2">
      <c r="B5849" s="14"/>
    </row>
    <row r="5850" spans="2:2">
      <c r="B5850" s="14"/>
    </row>
    <row r="5851" spans="2:2">
      <c r="B5851" s="14"/>
    </row>
    <row r="5852" spans="2:2">
      <c r="B5852" s="14"/>
    </row>
    <row r="5853" spans="2:2">
      <c r="B5853" s="14"/>
    </row>
    <row r="5854" spans="2:2">
      <c r="B5854" s="14"/>
    </row>
    <row r="5855" spans="2:2">
      <c r="B5855" s="14"/>
    </row>
    <row r="5856" spans="2:2">
      <c r="B5856" s="14"/>
    </row>
    <row r="5857" spans="2:2">
      <c r="B5857" s="14"/>
    </row>
    <row r="5858" spans="2:2">
      <c r="B5858" s="14"/>
    </row>
    <row r="5859" spans="2:2">
      <c r="B5859" s="14"/>
    </row>
    <row r="5860" spans="2:2">
      <c r="B5860" s="14"/>
    </row>
    <row r="5861" spans="2:2">
      <c r="B5861" s="14"/>
    </row>
    <row r="5862" spans="2:2">
      <c r="B5862" s="14"/>
    </row>
    <row r="5863" spans="2:2">
      <c r="B5863" s="14"/>
    </row>
    <row r="5864" spans="2:2">
      <c r="B5864" s="14"/>
    </row>
    <row r="5865" spans="2:2">
      <c r="B5865" s="14"/>
    </row>
    <row r="5866" spans="2:2">
      <c r="B5866" s="14"/>
    </row>
    <row r="5867" spans="2:2">
      <c r="B5867" s="14"/>
    </row>
    <row r="5868" spans="2:2">
      <c r="B5868" s="14"/>
    </row>
    <row r="5869" spans="2:2">
      <c r="B5869" s="14"/>
    </row>
    <row r="5870" spans="2:2">
      <c r="B5870" s="14"/>
    </row>
    <row r="5871" spans="2:2">
      <c r="B5871" s="14"/>
    </row>
    <row r="5872" spans="2:2">
      <c r="B5872" s="14"/>
    </row>
    <row r="5873" spans="2:2">
      <c r="B5873" s="14"/>
    </row>
    <row r="5874" spans="2:2">
      <c r="B5874" s="14"/>
    </row>
    <row r="5875" spans="2:2">
      <c r="B5875" s="14"/>
    </row>
    <row r="5876" spans="2:2">
      <c r="B5876" s="14"/>
    </row>
    <row r="5877" spans="2:2">
      <c r="B5877" s="14"/>
    </row>
    <row r="5878" spans="2:2">
      <c r="B5878" s="14"/>
    </row>
    <row r="5879" spans="2:2">
      <c r="B5879" s="14"/>
    </row>
    <row r="5880" spans="2:2">
      <c r="B5880" s="14"/>
    </row>
    <row r="5881" spans="2:2">
      <c r="B5881" s="14"/>
    </row>
    <row r="5882" spans="2:2">
      <c r="B5882" s="14"/>
    </row>
    <row r="5883" spans="2:2">
      <c r="B5883" s="14"/>
    </row>
    <row r="5884" spans="2:2">
      <c r="B5884" s="14"/>
    </row>
    <row r="5885" spans="2:2">
      <c r="B5885" s="14"/>
    </row>
    <row r="5886" spans="2:2">
      <c r="B5886" s="14"/>
    </row>
    <row r="5887" spans="2:2">
      <c r="B5887" s="14"/>
    </row>
    <row r="5888" spans="2:2">
      <c r="B5888" s="14"/>
    </row>
    <row r="5889" spans="2:2">
      <c r="B5889" s="14"/>
    </row>
    <row r="5890" spans="2:2">
      <c r="B5890" s="14"/>
    </row>
    <row r="5891" spans="2:2">
      <c r="B5891" s="14"/>
    </row>
    <row r="5892" spans="2:2">
      <c r="B5892" s="14"/>
    </row>
    <row r="5893" spans="2:2">
      <c r="B5893" s="14"/>
    </row>
    <row r="5894" spans="2:2">
      <c r="B5894" s="14"/>
    </row>
    <row r="5895" spans="2:2">
      <c r="B5895" s="14"/>
    </row>
    <row r="5896" spans="2:2">
      <c r="B5896" s="14"/>
    </row>
    <row r="5897" spans="2:2">
      <c r="B5897" s="14"/>
    </row>
    <row r="5898" spans="2:2">
      <c r="B5898" s="14"/>
    </row>
    <row r="5899" spans="2:2">
      <c r="B5899" s="14"/>
    </row>
    <row r="5900" spans="2:2">
      <c r="B5900" s="14"/>
    </row>
    <row r="5901" spans="2:2">
      <c r="B5901" s="14"/>
    </row>
    <row r="5902" spans="2:2">
      <c r="B5902" s="14"/>
    </row>
    <row r="5903" spans="2:2">
      <c r="B5903" s="14"/>
    </row>
    <row r="5904" spans="2:2">
      <c r="B5904" s="14"/>
    </row>
    <row r="5905" spans="2:2">
      <c r="B5905" s="14"/>
    </row>
    <row r="5906" spans="2:2">
      <c r="B5906" s="14"/>
    </row>
    <row r="5907" spans="2:2">
      <c r="B5907" s="14"/>
    </row>
    <row r="5908" spans="2:2">
      <c r="B5908" s="14"/>
    </row>
    <row r="5909" spans="2:2">
      <c r="B5909" s="14"/>
    </row>
    <row r="5910" spans="2:2">
      <c r="B5910" s="14"/>
    </row>
    <row r="5911" spans="2:2">
      <c r="B5911" s="14"/>
    </row>
    <row r="5912" spans="2:2">
      <c r="B5912" s="14"/>
    </row>
    <row r="5913" spans="2:2">
      <c r="B5913" s="14"/>
    </row>
    <row r="5914" spans="2:2">
      <c r="B5914" s="14"/>
    </row>
    <row r="5915" spans="2:2">
      <c r="B5915" s="14"/>
    </row>
    <row r="5916" spans="2:2">
      <c r="B5916" s="14"/>
    </row>
    <row r="5917" spans="2:2">
      <c r="B5917" s="14"/>
    </row>
    <row r="5918" spans="2:2">
      <c r="B5918" s="14"/>
    </row>
    <row r="5919" spans="2:2">
      <c r="B5919" s="14"/>
    </row>
    <row r="5920" spans="2:2">
      <c r="B5920" s="14"/>
    </row>
    <row r="5921" spans="2:2">
      <c r="B5921" s="14"/>
    </row>
    <row r="5922" spans="2:2">
      <c r="B5922" s="14"/>
    </row>
    <row r="5923" spans="2:2">
      <c r="B5923" s="14"/>
    </row>
    <row r="5924" spans="2:2">
      <c r="B5924" s="14"/>
    </row>
    <row r="5925" spans="2:2">
      <c r="B5925" s="14"/>
    </row>
    <row r="5926" spans="2:2">
      <c r="B5926" s="14"/>
    </row>
    <row r="5927" spans="2:2">
      <c r="B5927" s="14"/>
    </row>
    <row r="5928" spans="2:2">
      <c r="B5928" s="14"/>
    </row>
    <row r="5929" spans="2:2">
      <c r="B5929" s="14"/>
    </row>
    <row r="5930" spans="2:2">
      <c r="B5930" s="14"/>
    </row>
    <row r="5931" spans="2:2">
      <c r="B5931" s="14"/>
    </row>
    <row r="5932" spans="2:2">
      <c r="B5932" s="14"/>
    </row>
    <row r="5933" spans="2:2">
      <c r="B5933" s="14"/>
    </row>
    <row r="5934" spans="2:2">
      <c r="B5934" s="14"/>
    </row>
    <row r="5935" spans="2:2">
      <c r="B5935" s="14"/>
    </row>
    <row r="5936" spans="2:2">
      <c r="B5936" s="14"/>
    </row>
    <row r="5937" spans="2:2">
      <c r="B5937" s="14"/>
    </row>
    <row r="5938" spans="2:2">
      <c r="B5938" s="14"/>
    </row>
    <row r="5939" spans="2:2">
      <c r="B5939" s="14"/>
    </row>
    <row r="5940" spans="2:2">
      <c r="B5940" s="14"/>
    </row>
    <row r="5941" spans="2:2">
      <c r="B5941" s="14"/>
    </row>
    <row r="5942" spans="2:2">
      <c r="B5942" s="14"/>
    </row>
    <row r="5943" spans="2:2">
      <c r="B5943" s="14"/>
    </row>
    <row r="5944" spans="2:2">
      <c r="B5944" s="14"/>
    </row>
    <row r="5945" spans="2:2">
      <c r="B5945" s="14"/>
    </row>
    <row r="5946" spans="2:2">
      <c r="B5946" s="14"/>
    </row>
    <row r="5947" spans="2:2">
      <c r="B5947" s="14"/>
    </row>
    <row r="5948" spans="2:2">
      <c r="B5948" s="14"/>
    </row>
    <row r="5949" spans="2:2">
      <c r="B5949" s="14"/>
    </row>
    <row r="5950" spans="2:2">
      <c r="B5950" s="14"/>
    </row>
    <row r="5951" spans="2:2">
      <c r="B5951" s="14"/>
    </row>
    <row r="5952" spans="2:2">
      <c r="B5952" s="14"/>
    </row>
    <row r="5953" spans="2:2">
      <c r="B5953" s="14"/>
    </row>
    <row r="5954" spans="2:2">
      <c r="B5954" s="14"/>
    </row>
    <row r="5955" spans="2:2">
      <c r="B5955" s="14"/>
    </row>
    <row r="5956" spans="2:2">
      <c r="B5956" s="14"/>
    </row>
    <row r="5957" spans="2:2">
      <c r="B5957" s="14"/>
    </row>
    <row r="5958" spans="2:2">
      <c r="B5958" s="14"/>
    </row>
    <row r="5959" spans="2:2">
      <c r="B5959" s="14"/>
    </row>
    <row r="5960" spans="2:2">
      <c r="B5960" s="14"/>
    </row>
    <row r="5961" spans="2:2">
      <c r="B5961" s="14"/>
    </row>
    <row r="5962" spans="2:2">
      <c r="B5962" s="14"/>
    </row>
    <row r="5963" spans="2:2">
      <c r="B5963" s="14"/>
    </row>
    <row r="5964" spans="2:2">
      <c r="B5964" s="14"/>
    </row>
    <row r="5965" spans="2:2">
      <c r="B5965" s="14"/>
    </row>
    <row r="5966" spans="2:2">
      <c r="B5966" s="14"/>
    </row>
    <row r="5967" spans="2:2">
      <c r="B5967" s="14"/>
    </row>
    <row r="5968" spans="2:2">
      <c r="B5968" s="14"/>
    </row>
    <row r="5969" spans="2:2">
      <c r="B5969" s="14"/>
    </row>
    <row r="5970" spans="2:2">
      <c r="B5970" s="14"/>
    </row>
    <row r="5971" spans="2:2">
      <c r="B5971" s="14"/>
    </row>
    <row r="5972" spans="2:2">
      <c r="B5972" s="14"/>
    </row>
    <row r="5973" spans="2:2">
      <c r="B5973" s="14"/>
    </row>
    <row r="5974" spans="2:2">
      <c r="B5974" s="14"/>
    </row>
    <row r="5975" spans="2:2">
      <c r="B5975" s="14"/>
    </row>
    <row r="5976" spans="2:2">
      <c r="B5976" s="14"/>
    </row>
    <row r="5977" spans="2:2">
      <c r="B5977" s="14"/>
    </row>
    <row r="5978" spans="2:2">
      <c r="B5978" s="14"/>
    </row>
    <row r="5979" spans="2:2">
      <c r="B5979" s="14"/>
    </row>
    <row r="5980" spans="2:2">
      <c r="B5980" s="14"/>
    </row>
    <row r="5981" spans="2:2">
      <c r="B5981" s="14"/>
    </row>
    <row r="5982" spans="2:2">
      <c r="B5982" s="14"/>
    </row>
    <row r="5983" spans="2:2">
      <c r="B5983" s="14"/>
    </row>
    <row r="5984" spans="2:2">
      <c r="B5984" s="14"/>
    </row>
    <row r="5985" spans="2:2">
      <c r="B5985" s="14"/>
    </row>
    <row r="5986" spans="2:2">
      <c r="B5986" s="14"/>
    </row>
    <row r="5987" spans="2:2">
      <c r="B5987" s="14"/>
    </row>
    <row r="5988" spans="2:2">
      <c r="B5988" s="14"/>
    </row>
    <row r="5989" spans="2:2">
      <c r="B5989" s="14"/>
    </row>
    <row r="5990" spans="2:2">
      <c r="B5990" s="14"/>
    </row>
    <row r="5991" spans="2:2">
      <c r="B5991" s="14"/>
    </row>
    <row r="5992" spans="2:2">
      <c r="B5992" s="14"/>
    </row>
    <row r="5993" spans="2:2">
      <c r="B5993" s="14"/>
    </row>
    <row r="5994" spans="2:2">
      <c r="B5994" s="14"/>
    </row>
    <row r="5995" spans="2:2">
      <c r="B5995" s="14"/>
    </row>
    <row r="5996" spans="2:2">
      <c r="B5996" s="14"/>
    </row>
    <row r="5997" spans="2:2">
      <c r="B5997" s="14"/>
    </row>
    <row r="5998" spans="2:2">
      <c r="B5998" s="14"/>
    </row>
    <row r="5999" spans="2:2">
      <c r="B5999" s="14"/>
    </row>
    <row r="6000" spans="2:2">
      <c r="B6000" s="14"/>
    </row>
    <row r="6001" spans="2:2">
      <c r="B6001" s="14"/>
    </row>
    <row r="6002" spans="2:2">
      <c r="B6002" s="14"/>
    </row>
    <row r="6003" spans="2:2">
      <c r="B6003" s="14"/>
    </row>
    <row r="6004" spans="2:2">
      <c r="B6004" s="14"/>
    </row>
    <row r="6005" spans="2:2">
      <c r="B6005" s="14"/>
    </row>
    <row r="6006" spans="2:2">
      <c r="B6006" s="14"/>
    </row>
    <row r="6007" spans="2:2">
      <c r="B6007" s="14"/>
    </row>
    <row r="6008" spans="2:2">
      <c r="B6008" s="14"/>
    </row>
    <row r="6009" spans="2:2">
      <c r="B6009" s="14"/>
    </row>
    <row r="6010" spans="2:2">
      <c r="B6010" s="14"/>
    </row>
    <row r="6011" spans="2:2">
      <c r="B6011" s="14"/>
    </row>
    <row r="6012" spans="2:2">
      <c r="B6012" s="14"/>
    </row>
    <row r="6013" spans="2:2">
      <c r="B6013" s="14"/>
    </row>
    <row r="6014" spans="2:2">
      <c r="B6014" s="14"/>
    </row>
    <row r="6015" spans="2:2">
      <c r="B6015" s="14"/>
    </row>
    <row r="6016" spans="2:2">
      <c r="B6016" s="14"/>
    </row>
    <row r="6017" spans="2:2">
      <c r="B6017" s="14"/>
    </row>
    <row r="6018" spans="2:2">
      <c r="B6018" s="14"/>
    </row>
    <row r="6019" spans="2:2">
      <c r="B6019" s="14"/>
    </row>
    <row r="6020" spans="2:2">
      <c r="B6020" s="14"/>
    </row>
    <row r="6021" spans="2:2">
      <c r="B6021" s="14"/>
    </row>
    <row r="6022" spans="2:2">
      <c r="B6022" s="14"/>
    </row>
    <row r="6023" spans="2:2">
      <c r="B6023" s="14"/>
    </row>
    <row r="6024" spans="2:2">
      <c r="B6024" s="14"/>
    </row>
    <row r="6025" spans="2:2">
      <c r="B6025" s="14"/>
    </row>
    <row r="6026" spans="2:2">
      <c r="B6026" s="14"/>
    </row>
    <row r="6027" spans="2:2">
      <c r="B6027" s="14"/>
    </row>
    <row r="6028" spans="2:2">
      <c r="B6028" s="14"/>
    </row>
    <row r="6029" spans="2:2">
      <c r="B6029" s="14"/>
    </row>
    <row r="6030" spans="2:2">
      <c r="B6030" s="14"/>
    </row>
    <row r="6031" spans="2:2">
      <c r="B6031" s="14"/>
    </row>
    <row r="6032" spans="2:2">
      <c r="B6032" s="14"/>
    </row>
    <row r="6033" spans="2:2">
      <c r="B6033" s="14"/>
    </row>
    <row r="6034" spans="2:2">
      <c r="B6034" s="14"/>
    </row>
    <row r="6035" spans="2:2">
      <c r="B6035" s="14"/>
    </row>
    <row r="6036" spans="2:2">
      <c r="B6036" s="14"/>
    </row>
    <row r="6037" spans="2:2">
      <c r="B6037" s="14"/>
    </row>
    <row r="6038" spans="2:2">
      <c r="B6038" s="14"/>
    </row>
    <row r="6039" spans="2:2">
      <c r="B6039" s="14"/>
    </row>
    <row r="6040" spans="2:2">
      <c r="B6040" s="14"/>
    </row>
    <row r="6041" spans="2:2">
      <c r="B6041" s="14"/>
    </row>
    <row r="6042" spans="2:2">
      <c r="B6042" s="14"/>
    </row>
    <row r="6043" spans="2:2">
      <c r="B6043" s="14"/>
    </row>
    <row r="6044" spans="2:2">
      <c r="B6044" s="14"/>
    </row>
    <row r="6045" spans="2:2">
      <c r="B6045" s="14"/>
    </row>
    <row r="6046" spans="2:2">
      <c r="B6046" s="14"/>
    </row>
    <row r="6047" spans="2:2">
      <c r="B6047" s="14"/>
    </row>
    <row r="6048" spans="2:2">
      <c r="B6048" s="14"/>
    </row>
    <row r="6049" spans="2:2">
      <c r="B6049" s="14"/>
    </row>
    <row r="6050" spans="2:2">
      <c r="B6050" s="14"/>
    </row>
    <row r="6051" spans="2:2">
      <c r="B6051" s="14"/>
    </row>
    <row r="6052" spans="2:2">
      <c r="B6052" s="14"/>
    </row>
    <row r="6053" spans="2:2">
      <c r="B6053" s="14"/>
    </row>
    <row r="6054" spans="2:2">
      <c r="B6054" s="14"/>
    </row>
    <row r="6055" spans="2:2">
      <c r="B6055" s="14"/>
    </row>
    <row r="6056" spans="2:2">
      <c r="B6056" s="14"/>
    </row>
    <row r="6057" spans="2:2">
      <c r="B6057" s="14"/>
    </row>
    <row r="6058" spans="2:2">
      <c r="B6058" s="14"/>
    </row>
    <row r="6059" spans="2:2">
      <c r="B6059" s="14"/>
    </row>
    <row r="6060" spans="2:2">
      <c r="B6060" s="14"/>
    </row>
    <row r="6061" spans="2:2">
      <c r="B6061" s="14"/>
    </row>
    <row r="6062" spans="2:2">
      <c r="B6062" s="14"/>
    </row>
    <row r="6063" spans="2:2">
      <c r="B6063" s="14"/>
    </row>
    <row r="6064" spans="2:2">
      <c r="B6064" s="14"/>
    </row>
    <row r="6065" spans="2:2">
      <c r="B6065" s="14"/>
    </row>
    <row r="6066" spans="2:2">
      <c r="B6066" s="14"/>
    </row>
    <row r="6067" spans="2:2">
      <c r="B6067" s="14"/>
    </row>
    <row r="6068" spans="2:2">
      <c r="B6068" s="14"/>
    </row>
    <row r="6069" spans="2:2">
      <c r="B6069" s="14"/>
    </row>
    <row r="6070" spans="2:2">
      <c r="B6070" s="14"/>
    </row>
    <row r="6071" spans="2:2">
      <c r="B6071" s="14"/>
    </row>
    <row r="6072" spans="2:2">
      <c r="B6072" s="14"/>
    </row>
    <row r="6073" spans="2:2">
      <c r="B6073" s="14"/>
    </row>
    <row r="6074" spans="2:2">
      <c r="B6074" s="14"/>
    </row>
    <row r="6075" spans="2:2">
      <c r="B6075" s="14"/>
    </row>
    <row r="6076" spans="2:2">
      <c r="B6076" s="14"/>
    </row>
    <row r="6077" spans="2:2">
      <c r="B6077" s="14"/>
    </row>
    <row r="6078" spans="2:2">
      <c r="B6078" s="14"/>
    </row>
    <row r="6079" spans="2:2">
      <c r="B6079" s="14"/>
    </row>
    <row r="6080" spans="2:2">
      <c r="B6080" s="14"/>
    </row>
    <row r="6081" spans="2:2">
      <c r="B6081" s="14"/>
    </row>
    <row r="6082" spans="2:2">
      <c r="B6082" s="14"/>
    </row>
    <row r="6083" spans="2:2">
      <c r="B6083" s="14"/>
    </row>
    <row r="6084" spans="2:2">
      <c r="B6084" s="14"/>
    </row>
    <row r="6085" spans="2:2">
      <c r="B6085" s="14"/>
    </row>
    <row r="6086" spans="2:2">
      <c r="B6086" s="14"/>
    </row>
    <row r="6087" spans="2:2">
      <c r="B6087" s="14"/>
    </row>
    <row r="6088" spans="2:2">
      <c r="B6088" s="14"/>
    </row>
    <row r="6089" spans="2:2">
      <c r="B6089" s="14"/>
    </row>
    <row r="6090" spans="2:2">
      <c r="B6090" s="14"/>
    </row>
    <row r="6091" spans="2:2">
      <c r="B6091" s="14"/>
    </row>
    <row r="6092" spans="2:2">
      <c r="B6092" s="14"/>
    </row>
    <row r="6093" spans="2:2">
      <c r="B6093" s="14"/>
    </row>
    <row r="6094" spans="2:2">
      <c r="B6094" s="14"/>
    </row>
    <row r="6095" spans="2:2">
      <c r="B6095" s="14"/>
    </row>
    <row r="6096" spans="2:2">
      <c r="B6096" s="14"/>
    </row>
    <row r="6097" spans="2:2">
      <c r="B6097" s="14"/>
    </row>
    <row r="6098" spans="2:2">
      <c r="B6098" s="14"/>
    </row>
    <row r="6099" spans="2:2">
      <c r="B6099" s="14"/>
    </row>
    <row r="6100" spans="2:2">
      <c r="B6100" s="14"/>
    </row>
    <row r="6101" spans="2:2">
      <c r="B6101" s="14"/>
    </row>
    <row r="6102" spans="2:2">
      <c r="B6102" s="14"/>
    </row>
    <row r="6103" spans="2:2">
      <c r="B6103" s="14"/>
    </row>
    <row r="6104" spans="2:2">
      <c r="B6104" s="14"/>
    </row>
    <row r="6105" spans="2:2">
      <c r="B6105" s="14"/>
    </row>
    <row r="6106" spans="2:2">
      <c r="B6106" s="14"/>
    </row>
    <row r="6107" spans="2:2">
      <c r="B6107" s="14"/>
    </row>
    <row r="6108" spans="2:2">
      <c r="B6108" s="14"/>
    </row>
    <row r="6109" spans="2:2">
      <c r="B6109" s="14"/>
    </row>
    <row r="6110" spans="2:2">
      <c r="B6110" s="14"/>
    </row>
    <row r="6111" spans="2:2">
      <c r="B6111" s="14"/>
    </row>
    <row r="6112" spans="2:2">
      <c r="B6112" s="14"/>
    </row>
    <row r="6113" spans="2:2">
      <c r="B6113" s="14"/>
    </row>
    <row r="6114" spans="2:2">
      <c r="B6114" s="14"/>
    </row>
    <row r="6115" spans="2:2">
      <c r="B6115" s="14"/>
    </row>
    <row r="6116" spans="2:2">
      <c r="B6116" s="14"/>
    </row>
    <row r="6117" spans="2:2">
      <c r="B6117" s="14"/>
    </row>
    <row r="6118" spans="2:2">
      <c r="B6118" s="14"/>
    </row>
    <row r="6119" spans="2:2">
      <c r="B6119" s="14"/>
    </row>
    <row r="6120" spans="2:2">
      <c r="B6120" s="14"/>
    </row>
    <row r="6121" spans="2:2">
      <c r="B6121" s="14"/>
    </row>
    <row r="6122" spans="2:2">
      <c r="B6122" s="14"/>
    </row>
    <row r="6123" spans="2:2">
      <c r="B6123" s="14"/>
    </row>
    <row r="6124" spans="2:2">
      <c r="B6124" s="14"/>
    </row>
    <row r="6125" spans="2:2">
      <c r="B6125" s="14"/>
    </row>
    <row r="6126" spans="2:2">
      <c r="B6126" s="14"/>
    </row>
    <row r="6127" spans="2:2">
      <c r="B6127" s="14"/>
    </row>
    <row r="6128" spans="2:2">
      <c r="B6128" s="14"/>
    </row>
    <row r="6129" spans="2:2">
      <c r="B6129" s="14"/>
    </row>
    <row r="6130" spans="2:2">
      <c r="B6130" s="14"/>
    </row>
    <row r="6131" spans="2:2">
      <c r="B6131" s="14"/>
    </row>
    <row r="6132" spans="2:2">
      <c r="B6132" s="14"/>
    </row>
    <row r="6133" spans="2:2">
      <c r="B6133" s="14"/>
    </row>
    <row r="6134" spans="2:2">
      <c r="B6134" s="14"/>
    </row>
    <row r="6135" spans="2:2">
      <c r="B6135" s="14"/>
    </row>
    <row r="6136" spans="2:2">
      <c r="B6136" s="14"/>
    </row>
    <row r="6137" spans="2:2">
      <c r="B6137" s="14"/>
    </row>
    <row r="6138" spans="2:2">
      <c r="B6138" s="14"/>
    </row>
    <row r="6139" spans="2:2">
      <c r="B6139" s="14"/>
    </row>
    <row r="6140" spans="2:2">
      <c r="B6140" s="14"/>
    </row>
    <row r="6141" spans="2:2">
      <c r="B6141" s="14"/>
    </row>
    <row r="6142" spans="2:2">
      <c r="B6142" s="14"/>
    </row>
    <row r="6143" spans="2:2">
      <c r="B6143" s="14"/>
    </row>
    <row r="6144" spans="2:2">
      <c r="B6144" s="14"/>
    </row>
    <row r="6145" spans="2:2">
      <c r="B6145" s="14"/>
    </row>
    <row r="6146" spans="2:2">
      <c r="B6146" s="14"/>
    </row>
    <row r="6147" spans="2:2">
      <c r="B6147" s="14"/>
    </row>
    <row r="6148" spans="2:2">
      <c r="B6148" s="14"/>
    </row>
    <row r="6149" spans="2:2">
      <c r="B6149" s="14"/>
    </row>
    <row r="6150" spans="2:2">
      <c r="B6150" s="14"/>
    </row>
    <row r="6151" spans="2:2">
      <c r="B6151" s="14"/>
    </row>
    <row r="6152" spans="2:2">
      <c r="B6152" s="14"/>
    </row>
    <row r="6153" spans="2:2">
      <c r="B6153" s="14"/>
    </row>
    <row r="6154" spans="2:2">
      <c r="B6154" s="14"/>
    </row>
    <row r="6155" spans="2:2">
      <c r="B6155" s="14"/>
    </row>
    <row r="6156" spans="2:2">
      <c r="B6156" s="14"/>
    </row>
    <row r="6157" spans="2:2">
      <c r="B6157" s="14"/>
    </row>
    <row r="6158" spans="2:2">
      <c r="B6158" s="14"/>
    </row>
    <row r="6159" spans="2:2">
      <c r="B6159" s="14"/>
    </row>
    <row r="6160" spans="2:2">
      <c r="B6160" s="14"/>
    </row>
    <row r="6161" spans="2:2">
      <c r="B6161" s="14"/>
    </row>
    <row r="6162" spans="2:2">
      <c r="B6162" s="14"/>
    </row>
    <row r="6163" spans="2:2">
      <c r="B6163" s="14"/>
    </row>
    <row r="6164" spans="2:2">
      <c r="B6164" s="14"/>
    </row>
    <row r="6165" spans="2:2">
      <c r="B6165" s="14"/>
    </row>
    <row r="6166" spans="2:2">
      <c r="B6166" s="14"/>
    </row>
    <row r="6167" spans="2:2">
      <c r="B6167" s="14"/>
    </row>
    <row r="6168" spans="2:2">
      <c r="B6168" s="14"/>
    </row>
    <row r="6169" spans="2:2">
      <c r="B6169" s="14"/>
    </row>
    <row r="6170" spans="2:2">
      <c r="B6170" s="14"/>
    </row>
    <row r="6171" spans="2:2">
      <c r="B6171" s="14"/>
    </row>
    <row r="6172" spans="2:2">
      <c r="B6172" s="14"/>
    </row>
    <row r="6173" spans="2:2">
      <c r="B6173" s="14"/>
    </row>
    <row r="6174" spans="2:2">
      <c r="B6174" s="14"/>
    </row>
    <row r="6175" spans="2:2">
      <c r="B6175" s="14"/>
    </row>
    <row r="6176" spans="2:2">
      <c r="B6176" s="14"/>
    </row>
    <row r="6177" spans="2:2">
      <c r="B6177" s="14"/>
    </row>
    <row r="6178" spans="2:2">
      <c r="B6178" s="14"/>
    </row>
    <row r="6179" spans="2:2">
      <c r="B6179" s="14"/>
    </row>
    <row r="6180" spans="2:2">
      <c r="B6180" s="14"/>
    </row>
    <row r="6181" spans="2:2">
      <c r="B6181" s="14"/>
    </row>
    <row r="6182" spans="2:2">
      <c r="B6182" s="14"/>
    </row>
    <row r="6183" spans="2:2">
      <c r="B6183" s="14"/>
    </row>
    <row r="6184" spans="2:2">
      <c r="B6184" s="14"/>
    </row>
    <row r="6185" spans="2:2">
      <c r="B6185" s="14"/>
    </row>
    <row r="6186" spans="2:2">
      <c r="B6186" s="14"/>
    </row>
  </sheetData>
  <sheetProtection sheet="1"/>
  <phoneticPr fontId="10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6"/>
  </sheetPr>
  <dimension ref="A1:AB330"/>
  <sheetViews>
    <sheetView workbookViewId="0">
      <selection activeCell="E10" sqref="E10"/>
    </sheetView>
  </sheetViews>
  <sheetFormatPr defaultRowHeight="12.75"/>
  <cols>
    <col min="1" max="1" width="9.140625" style="55"/>
    <col min="2" max="2" width="10.7109375" style="55" customWidth="1"/>
    <col min="3" max="5" width="9.140625" style="55"/>
    <col min="6" max="6" width="12.42578125" style="55" bestFit="1" customWidth="1"/>
    <col min="7" max="7" width="10.7109375" style="55" customWidth="1"/>
    <col min="8" max="13" width="9.140625" style="55"/>
    <col min="14" max="14" width="12.140625" style="55" customWidth="1"/>
    <col min="15" max="15" width="11" style="55" customWidth="1"/>
    <col min="16" max="16384" width="9.140625" style="55"/>
  </cols>
  <sheetData>
    <row r="1" spans="1:28" ht="18.75" thickBot="1">
      <c r="A1" s="54" t="s">
        <v>132</v>
      </c>
      <c r="D1" s="56" t="s">
        <v>133</v>
      </c>
      <c r="M1" s="57" t="s">
        <v>134</v>
      </c>
      <c r="N1" s="55" t="s">
        <v>135</v>
      </c>
      <c r="O1" s="55">
        <f ca="1">H18*J18-I18*I18</f>
        <v>7465.8443492741353</v>
      </c>
      <c r="P1" s="55" t="s">
        <v>223</v>
      </c>
      <c r="U1" s="86" t="s">
        <v>190</v>
      </c>
      <c r="V1" s="87" t="s">
        <v>197</v>
      </c>
      <c r="AA1" s="55">
        <v>1</v>
      </c>
      <c r="AB1" s="55" t="s">
        <v>136</v>
      </c>
    </row>
    <row r="2" spans="1:28">
      <c r="M2" s="57" t="s">
        <v>137</v>
      </c>
      <c r="N2" s="55" t="s">
        <v>138</v>
      </c>
      <c r="O2" s="55">
        <f ca="1">+F18*J18-H18*I18</f>
        <v>1699.5687306802356</v>
      </c>
      <c r="P2" s="55" t="s">
        <v>224</v>
      </c>
      <c r="U2" s="55">
        <v>-3</v>
      </c>
      <c r="V2" s="55">
        <f t="shared" ref="V2:V30" ca="1" si="0">+E$4+E$5*U2+E$6*U2^2</f>
        <v>4.9294773016407847E-2</v>
      </c>
      <c r="AA2" s="55">
        <v>2</v>
      </c>
      <c r="AB2" s="55" t="s">
        <v>92</v>
      </c>
    </row>
    <row r="3" spans="1:28" ht="13.5" thickBot="1">
      <c r="A3" s="55" t="s">
        <v>139</v>
      </c>
      <c r="B3" s="55" t="s">
        <v>140</v>
      </c>
      <c r="E3" s="58" t="s">
        <v>141</v>
      </c>
      <c r="F3" s="58" t="s">
        <v>142</v>
      </c>
      <c r="G3" s="58" t="s">
        <v>143</v>
      </c>
      <c r="H3" s="58" t="s">
        <v>144</v>
      </c>
      <c r="M3" s="57" t="s">
        <v>145</v>
      </c>
      <c r="N3" s="55" t="s">
        <v>146</v>
      </c>
      <c r="O3" s="55">
        <f ca="1">+F18*I18-H18*H18</f>
        <v>-805.82435179115782</v>
      </c>
      <c r="P3" s="55" t="s">
        <v>225</v>
      </c>
      <c r="U3" s="55">
        <v>-2.8</v>
      </c>
      <c r="V3" s="55">
        <f t="shared" ca="1" si="0"/>
        <v>4.2547993660064024E-2</v>
      </c>
      <c r="AA3" s="55">
        <v>3</v>
      </c>
      <c r="AB3" s="55" t="s">
        <v>147</v>
      </c>
    </row>
    <row r="4" spans="1:28">
      <c r="A4" s="55" t="s">
        <v>148</v>
      </c>
      <c r="B4" s="55" t="s">
        <v>149</v>
      </c>
      <c r="D4" s="59" t="s">
        <v>150</v>
      </c>
      <c r="E4" s="60">
        <f ca="1">(G18*O1-K18*O2+L18*O3)/O7</f>
        <v>-1.9790021958460669E-3</v>
      </c>
      <c r="F4" s="61">
        <f ca="1">+E7/O7*O18</f>
        <v>8.6957504897374827E-4</v>
      </c>
      <c r="G4" s="62">
        <f>+B18</f>
        <v>1</v>
      </c>
      <c r="H4" s="63">
        <f ca="1">ABS(F4/E4)</f>
        <v>0.43940074993296602</v>
      </c>
      <c r="M4" s="57" t="s">
        <v>151</v>
      </c>
      <c r="N4" s="55" t="s">
        <v>152</v>
      </c>
      <c r="O4" s="55">
        <f ca="1">+C18*J18-H18*H18</f>
        <v>5034.1363860383535</v>
      </c>
      <c r="P4" s="55" t="s">
        <v>226</v>
      </c>
      <c r="U4" s="55">
        <v>-2.6</v>
      </c>
      <c r="V4" s="55">
        <f t="shared" ca="1" si="0"/>
        <v>3.6276718257366912E-2</v>
      </c>
      <c r="AA4" s="55">
        <v>4</v>
      </c>
      <c r="AB4" s="55" t="s">
        <v>153</v>
      </c>
    </row>
    <row r="5" spans="1:28">
      <c r="A5" s="55" t="s">
        <v>154</v>
      </c>
      <c r="B5" s="64">
        <v>40323</v>
      </c>
      <c r="D5" s="65" t="s">
        <v>155</v>
      </c>
      <c r="E5" s="66">
        <f ca="1">+(-G18*O2+K18*O4-L18*O5)/O7</f>
        <v>7.4013985766657709E-4</v>
      </c>
      <c r="F5" s="67">
        <f ca="1">P18*E7/O7</f>
        <v>4.4897625043623519E-4</v>
      </c>
      <c r="G5" s="68">
        <f>+B18/A18</f>
        <v>1E-4</v>
      </c>
      <c r="H5" s="63">
        <f ca="1">ABS(F5/E5)</f>
        <v>0.60661001537157166</v>
      </c>
      <c r="M5" s="57" t="s">
        <v>156</v>
      </c>
      <c r="N5" s="55" t="s">
        <v>157</v>
      </c>
      <c r="O5" s="55">
        <f ca="1">+C18*I18-F18*H18</f>
        <v>1794.0478374486192</v>
      </c>
      <c r="P5" s="55" t="s">
        <v>227</v>
      </c>
      <c r="U5" s="55">
        <v>-2.4</v>
      </c>
      <c r="V5" s="55">
        <f t="shared" ca="1" si="0"/>
        <v>3.0480946808316478E-2</v>
      </c>
      <c r="AA5" s="55">
        <v>5</v>
      </c>
      <c r="AB5" s="55" t="s">
        <v>158</v>
      </c>
    </row>
    <row r="6" spans="1:28" ht="13.5" thickBot="1">
      <c r="D6" s="69" t="s">
        <v>159</v>
      </c>
      <c r="E6" s="70">
        <f ca="1">+(G18*O3-K18*O5+L18*O6)/O7</f>
        <v>5.9437994205837385E-3</v>
      </c>
      <c r="F6" s="71">
        <f ca="1">Q18*E7/O7</f>
        <v>2.5918769691877206E-4</v>
      </c>
      <c r="G6" s="72">
        <f>+B18/A18^2</f>
        <v>1E-8</v>
      </c>
      <c r="H6" s="63">
        <f ca="1">ABS(F6/E6)</f>
        <v>4.3606400313777299E-2</v>
      </c>
      <c r="M6" s="73" t="s">
        <v>160</v>
      </c>
      <c r="N6" s="74" t="s">
        <v>161</v>
      </c>
      <c r="O6" s="74">
        <f ca="1">+C18*H18-F18*F18</f>
        <v>1038.7425479441504</v>
      </c>
      <c r="P6" s="55" t="s">
        <v>228</v>
      </c>
      <c r="U6" s="55">
        <v>-2.2000000000000002</v>
      </c>
      <c r="V6" s="55">
        <f t="shared" ca="1" si="0"/>
        <v>2.516067931291276E-2</v>
      </c>
      <c r="AA6" s="55">
        <v>6</v>
      </c>
      <c r="AB6" s="55" t="s">
        <v>162</v>
      </c>
    </row>
    <row r="7" spans="1:28">
      <c r="D7" s="56" t="s">
        <v>163</v>
      </c>
      <c r="E7" s="75">
        <f ca="1">SQRT(N18/(B15-3))</f>
        <v>2.9115040999533656E-3</v>
      </c>
      <c r="G7" s="76">
        <f>+B22</f>
        <v>2.9897299998992821E-2</v>
      </c>
      <c r="M7" s="57" t="s">
        <v>164</v>
      </c>
      <c r="N7" s="55" t="s">
        <v>165</v>
      </c>
      <c r="O7" s="55">
        <f ca="1">+C18*O1-F18*O2+H18*O3</f>
        <v>61863.508100854582</v>
      </c>
      <c r="U7" s="55">
        <v>-2</v>
      </c>
      <c r="V7" s="55">
        <f t="shared" ca="1" si="0"/>
        <v>2.0315915771155733E-2</v>
      </c>
      <c r="AA7" s="55">
        <v>7</v>
      </c>
      <c r="AB7" s="55" t="s">
        <v>166</v>
      </c>
    </row>
    <row r="8" spans="1:28">
      <c r="A8" s="81">
        <v>21</v>
      </c>
      <c r="B8" s="55" t="s">
        <v>170</v>
      </c>
      <c r="C8" s="92">
        <v>21</v>
      </c>
      <c r="D8" s="56" t="s">
        <v>167</v>
      </c>
      <c r="F8" s="93">
        <f ca="1">CORREL(INDIRECT(E12):INDIRECT(E13),INDIRECT(M12):INDIRECT(M13))</f>
        <v>0.85717219738826111</v>
      </c>
      <c r="G8" s="75"/>
      <c r="K8" s="76"/>
      <c r="U8" s="55">
        <v>-1.8</v>
      </c>
      <c r="V8" s="55">
        <f t="shared" ca="1" si="0"/>
        <v>1.5946656183045409E-2</v>
      </c>
      <c r="AA8" s="55">
        <v>8</v>
      </c>
      <c r="AB8" s="55" t="s">
        <v>168</v>
      </c>
    </row>
    <row r="9" spans="1:28">
      <c r="A9" s="81">
        <f>20+COUNT(A21:A1437)</f>
        <v>111</v>
      </c>
      <c r="B9" s="55" t="s">
        <v>172</v>
      </c>
      <c r="C9" s="92">
        <f>A9</f>
        <v>111</v>
      </c>
      <c r="E9" s="78">
        <f ca="1">E6*G6</f>
        <v>5.943799420583739E-11</v>
      </c>
      <c r="F9" s="79">
        <f ca="1">H6</f>
        <v>4.3606400313777299E-2</v>
      </c>
      <c r="G9" s="80">
        <f ca="1">F8</f>
        <v>0.85717219738826111</v>
      </c>
      <c r="K9" s="76"/>
      <c r="U9" s="55">
        <v>-1.6</v>
      </c>
      <c r="V9" s="55">
        <f t="shared" ca="1" si="0"/>
        <v>1.2052900548581783E-2</v>
      </c>
      <c r="AA9" s="55">
        <v>9</v>
      </c>
      <c r="AB9" s="55" t="s">
        <v>114</v>
      </c>
    </row>
    <row r="10" spans="1:28">
      <c r="A10" s="48" t="s">
        <v>53</v>
      </c>
      <c r="B10" s="50">
        <f>'A (2)'!C8</f>
        <v>0.47069054999999999</v>
      </c>
      <c r="D10" s="55" t="s">
        <v>217</v>
      </c>
      <c r="E10" s="55">
        <f ca="1">2*E9*365.2422/B10</f>
        <v>9.224431536739925E-8</v>
      </c>
      <c r="F10" s="55">
        <f ca="1">E10*F9</f>
        <v>4.0224425425811304E-9</v>
      </c>
      <c r="G10" s="55" t="s">
        <v>218</v>
      </c>
      <c r="U10" s="55">
        <v>-1.4</v>
      </c>
      <c r="V10" s="55">
        <f t="shared" ca="1" si="0"/>
        <v>8.6346488677648513E-3</v>
      </c>
      <c r="AA10" s="55">
        <v>10</v>
      </c>
      <c r="AB10" s="55" t="s">
        <v>169</v>
      </c>
    </row>
    <row r="11" spans="1:28">
      <c r="U11" s="55">
        <v>-1.2</v>
      </c>
      <c r="V11" s="55">
        <f t="shared" ca="1" si="0"/>
        <v>5.6919011405946237E-3</v>
      </c>
      <c r="AA11" s="55">
        <v>11</v>
      </c>
      <c r="AB11" s="55" t="s">
        <v>97</v>
      </c>
    </row>
    <row r="12" spans="1:28">
      <c r="C12" s="14" t="str">
        <f t="shared" ref="C12:F13" si="1">C$15&amp;$C8</f>
        <v>C21</v>
      </c>
      <c r="D12" s="14" t="str">
        <f t="shared" si="1"/>
        <v>D21</v>
      </c>
      <c r="E12" s="14" t="str">
        <f t="shared" si="1"/>
        <v>E21</v>
      </c>
      <c r="F12" s="14" t="str">
        <f t="shared" si="1"/>
        <v>F21</v>
      </c>
      <c r="G12" s="14" t="str">
        <f t="shared" ref="G12:Q12" si="2">G15&amp;$C8</f>
        <v>G21</v>
      </c>
      <c r="H12" s="14" t="str">
        <f t="shared" si="2"/>
        <v>H21</v>
      </c>
      <c r="I12" s="14" t="str">
        <f t="shared" si="2"/>
        <v>I21</v>
      </c>
      <c r="J12" s="14" t="str">
        <f t="shared" si="2"/>
        <v>J21</v>
      </c>
      <c r="K12" s="14" t="str">
        <f t="shared" si="2"/>
        <v>K21</v>
      </c>
      <c r="L12" s="14" t="str">
        <f t="shared" si="2"/>
        <v>L21</v>
      </c>
      <c r="M12" s="14" t="str">
        <f t="shared" si="2"/>
        <v>M21</v>
      </c>
      <c r="N12" s="14" t="str">
        <f t="shared" si="2"/>
        <v>N21</v>
      </c>
      <c r="O12" s="14" t="str">
        <f t="shared" si="2"/>
        <v>O21</v>
      </c>
      <c r="P12" s="14" t="str">
        <f t="shared" si="2"/>
        <v>P21</v>
      </c>
      <c r="Q12" s="14" t="str">
        <f t="shared" si="2"/>
        <v>Q21</v>
      </c>
      <c r="U12" s="55">
        <v>-1</v>
      </c>
      <c r="V12" s="55">
        <f t="shared" ca="1" si="0"/>
        <v>3.2246573670710946E-3</v>
      </c>
      <c r="AA12" s="55">
        <v>12</v>
      </c>
      <c r="AB12" s="55" t="s">
        <v>171</v>
      </c>
    </row>
    <row r="13" spans="1:28">
      <c r="C13" s="14" t="str">
        <f t="shared" si="1"/>
        <v>C111</v>
      </c>
      <c r="D13" s="14" t="str">
        <f t="shared" si="1"/>
        <v>D111</v>
      </c>
      <c r="E13" s="14" t="str">
        <f t="shared" si="1"/>
        <v>E111</v>
      </c>
      <c r="F13" s="14" t="str">
        <f t="shared" si="1"/>
        <v>F111</v>
      </c>
      <c r="G13" s="14" t="str">
        <f t="shared" ref="G13:Q13" si="3">G$15&amp;$C9</f>
        <v>G111</v>
      </c>
      <c r="H13" s="14" t="str">
        <f t="shared" si="3"/>
        <v>H111</v>
      </c>
      <c r="I13" s="14" t="str">
        <f t="shared" si="3"/>
        <v>I111</v>
      </c>
      <c r="J13" s="14" t="str">
        <f t="shared" si="3"/>
        <v>J111</v>
      </c>
      <c r="K13" s="14" t="str">
        <f t="shared" si="3"/>
        <v>K111</v>
      </c>
      <c r="L13" s="14" t="str">
        <f t="shared" si="3"/>
        <v>L111</v>
      </c>
      <c r="M13" s="14" t="str">
        <f t="shared" si="3"/>
        <v>M111</v>
      </c>
      <c r="N13" s="14" t="str">
        <f t="shared" si="3"/>
        <v>N111</v>
      </c>
      <c r="O13" s="14" t="str">
        <f t="shared" si="3"/>
        <v>O111</v>
      </c>
      <c r="P13" s="14" t="str">
        <f t="shared" si="3"/>
        <v>P111</v>
      </c>
      <c r="Q13" s="14" t="str">
        <f t="shared" si="3"/>
        <v>Q111</v>
      </c>
      <c r="U13" s="55">
        <v>-0.8</v>
      </c>
      <c r="V13" s="55">
        <f t="shared" ca="1" si="0"/>
        <v>1.2329175471942648E-3</v>
      </c>
      <c r="AA13" s="55">
        <v>13</v>
      </c>
      <c r="AB13" s="55" t="s">
        <v>173</v>
      </c>
    </row>
    <row r="14" spans="1:28">
      <c r="U14" s="55">
        <v>-0.6</v>
      </c>
      <c r="V14" s="55">
        <f t="shared" ca="1" si="0"/>
        <v>-2.8331831903586745E-4</v>
      </c>
      <c r="AA14" s="55">
        <v>14</v>
      </c>
      <c r="AB14" s="55" t="s">
        <v>174</v>
      </c>
    </row>
    <row r="15" spans="1:28">
      <c r="A15" s="56" t="s">
        <v>178</v>
      </c>
      <c r="B15" s="56">
        <f>C9-C8+1</f>
        <v>91</v>
      </c>
      <c r="C15" s="14" t="str">
        <f t="shared" ref="C15:Q15" si="4">VLOOKUP(C16,$AA1:$AB26,2,FALSE)</f>
        <v>C</v>
      </c>
      <c r="D15" s="14" t="str">
        <f t="shared" si="4"/>
        <v>D</v>
      </c>
      <c r="E15" s="14" t="str">
        <f t="shared" si="4"/>
        <v>E</v>
      </c>
      <c r="F15" s="14" t="str">
        <f t="shared" si="4"/>
        <v>F</v>
      </c>
      <c r="G15" s="14" t="str">
        <f t="shared" si="4"/>
        <v>G</v>
      </c>
      <c r="H15" s="14" t="str">
        <f t="shared" si="4"/>
        <v>H</v>
      </c>
      <c r="I15" s="14" t="str">
        <f t="shared" si="4"/>
        <v>I</v>
      </c>
      <c r="J15" s="14" t="str">
        <f t="shared" si="4"/>
        <v>J</v>
      </c>
      <c r="K15" s="14" t="str">
        <f t="shared" si="4"/>
        <v>K</v>
      </c>
      <c r="L15" s="14" t="str">
        <f t="shared" si="4"/>
        <v>L</v>
      </c>
      <c r="M15" s="14" t="str">
        <f t="shared" si="4"/>
        <v>M</v>
      </c>
      <c r="N15" s="14" t="str">
        <f t="shared" si="4"/>
        <v>N</v>
      </c>
      <c r="O15" s="14" t="str">
        <f t="shared" si="4"/>
        <v>O</v>
      </c>
      <c r="P15" s="14" t="str">
        <f t="shared" si="4"/>
        <v>P</v>
      </c>
      <c r="Q15" s="14" t="str">
        <f t="shared" si="4"/>
        <v>Q</v>
      </c>
      <c r="U15" s="55">
        <v>-0.4</v>
      </c>
      <c r="V15" s="55">
        <f t="shared" ca="1" si="0"/>
        <v>-1.3240502316192995E-3</v>
      </c>
      <c r="AA15" s="55">
        <v>15</v>
      </c>
      <c r="AB15" s="55" t="s">
        <v>175</v>
      </c>
    </row>
    <row r="16" spans="1:28">
      <c r="A16" s="14"/>
      <c r="C16" s="14">
        <f>COLUMN()</f>
        <v>3</v>
      </c>
      <c r="D16" s="14">
        <f>COLUMN()</f>
        <v>4</v>
      </c>
      <c r="E16" s="14">
        <f>COLUMN()</f>
        <v>5</v>
      </c>
      <c r="F16" s="14">
        <f>COLUMN()</f>
        <v>6</v>
      </c>
      <c r="G16" s="14">
        <f>COLUMN()</f>
        <v>7</v>
      </c>
      <c r="H16" s="14">
        <f>COLUMN()</f>
        <v>8</v>
      </c>
      <c r="I16" s="14">
        <f>COLUMN()</f>
        <v>9</v>
      </c>
      <c r="J16" s="14">
        <f>COLUMN()</f>
        <v>10</v>
      </c>
      <c r="K16" s="14">
        <f>COLUMN()</f>
        <v>11</v>
      </c>
      <c r="L16" s="14">
        <f>COLUMN()</f>
        <v>12</v>
      </c>
      <c r="M16" s="14">
        <f>COLUMN()</f>
        <v>13</v>
      </c>
      <c r="N16" s="14">
        <f>COLUMN()</f>
        <v>14</v>
      </c>
      <c r="O16" s="14">
        <f>COLUMN()</f>
        <v>15</v>
      </c>
      <c r="P16" s="14">
        <f>COLUMN()</f>
        <v>16</v>
      </c>
      <c r="Q16" s="14">
        <f>COLUMN()</f>
        <v>17</v>
      </c>
      <c r="U16" s="55">
        <v>-0.2</v>
      </c>
      <c r="V16" s="55">
        <f t="shared" ca="1" si="0"/>
        <v>-1.8892781905560326E-3</v>
      </c>
      <c r="AA16" s="55">
        <v>16</v>
      </c>
      <c r="AB16" s="55" t="s">
        <v>176</v>
      </c>
    </row>
    <row r="17" spans="1:28">
      <c r="A17" s="56" t="s">
        <v>177</v>
      </c>
      <c r="U17" s="55">
        <v>0</v>
      </c>
      <c r="V17" s="55">
        <f t="shared" ca="1" si="0"/>
        <v>-1.9790021958460669E-3</v>
      </c>
      <c r="AA17" s="55">
        <v>17</v>
      </c>
      <c r="AB17" s="55" t="s">
        <v>179</v>
      </c>
    </row>
    <row r="18" spans="1:28">
      <c r="A18" s="83">
        <v>10000</v>
      </c>
      <c r="B18" s="83">
        <v>1</v>
      </c>
      <c r="C18" s="55">
        <f ca="1">SUM(INDIRECT(C12):INDIRECT(C13))</f>
        <v>32.500000000000007</v>
      </c>
      <c r="D18" s="94">
        <f ca="1">SUM(INDIRECT(D12):INDIRECT(D13))</f>
        <v>113.54575</v>
      </c>
      <c r="E18" s="94">
        <f ca="1">SUM(INDIRECT(E12):INDIRECT(E13))</f>
        <v>1.3450433749676449</v>
      </c>
      <c r="F18" s="56">
        <f ca="1">SUM(INDIRECT(F12):INDIRECT(F13))</f>
        <v>51.906235000000002</v>
      </c>
      <c r="G18" s="56">
        <f ca="1">SUM(INDIRECT(G12):INDIRECT(G13))</f>
        <v>0.65681420750697717</v>
      </c>
      <c r="H18" s="56">
        <f ca="1">SUM(INDIRECT(H12):INDIRECT(H13))</f>
        <v>114.86153168675</v>
      </c>
      <c r="I18" s="56">
        <f ca="1">SUM(INDIRECT(I12):INDIRECT(I13))</f>
        <v>238.64853826587722</v>
      </c>
      <c r="J18" s="56">
        <f ca="1">SUM(INDIRECT(J12):INDIRECT(J13))</f>
        <v>560.84024146044999</v>
      </c>
      <c r="K18" s="56">
        <f ca="1">SUM(INDIRECT(K12):INDIRECT(K13))</f>
        <v>1.4007700881387743</v>
      </c>
      <c r="L18" s="56">
        <f ca="1">SUM(INDIRECT(L12):INDIRECT(L13))</f>
        <v>3.2828439739507957</v>
      </c>
      <c r="N18" s="55">
        <f ca="1">SUM(INDIRECT(N12):INDIRECT(N13))</f>
        <v>7.4596333891598261E-4</v>
      </c>
      <c r="O18" s="55">
        <f ca="1">SQRT(SUM(INDIRECT(O12):INDIRECT(O13)))</f>
        <v>18476.691510532357</v>
      </c>
      <c r="P18" s="55">
        <f ca="1">SQRT(SUM(INDIRECT(P12):INDIRECT(P13)))</f>
        <v>9539.8271657588375</v>
      </c>
      <c r="Q18" s="55">
        <f ca="1">SQRT(SUM(INDIRECT(Q12):INDIRECT(Q13)))</f>
        <v>5507.2085209267343</v>
      </c>
      <c r="U18" s="55">
        <v>0.2</v>
      </c>
      <c r="V18" s="55">
        <f t="shared" ca="1" si="0"/>
        <v>-1.5932222474894018E-3</v>
      </c>
      <c r="AA18" s="55">
        <v>18</v>
      </c>
      <c r="AB18" s="55" t="s">
        <v>181</v>
      </c>
    </row>
    <row r="19" spans="1:28">
      <c r="A19" s="84" t="s">
        <v>182</v>
      </c>
      <c r="F19" s="85" t="s">
        <v>183</v>
      </c>
      <c r="G19" s="85" t="s">
        <v>56</v>
      </c>
      <c r="H19" s="85" t="s">
        <v>184</v>
      </c>
      <c r="I19" s="85" t="s">
        <v>185</v>
      </c>
      <c r="J19" s="85" t="s">
        <v>186</v>
      </c>
      <c r="K19" s="85" t="s">
        <v>187</v>
      </c>
      <c r="L19" s="85" t="s">
        <v>188</v>
      </c>
      <c r="M19" s="45"/>
      <c r="N19" s="45"/>
      <c r="O19" s="45"/>
      <c r="P19" s="45"/>
      <c r="Q19" s="45"/>
      <c r="U19" s="55">
        <v>0.4</v>
      </c>
      <c r="V19" s="55">
        <f t="shared" ca="1" si="0"/>
        <v>-7.3193834548603779E-4</v>
      </c>
      <c r="AA19" s="55">
        <v>19</v>
      </c>
      <c r="AB19" s="55" t="s">
        <v>189</v>
      </c>
    </row>
    <row r="20" spans="1:28" ht="15" thickBot="1">
      <c r="A20" s="86" t="s">
        <v>190</v>
      </c>
      <c r="B20" s="86" t="s">
        <v>191</v>
      </c>
      <c r="C20" s="86" t="s">
        <v>219</v>
      </c>
      <c r="D20" s="86" t="s">
        <v>190</v>
      </c>
      <c r="E20" s="86" t="s">
        <v>191</v>
      </c>
      <c r="F20" s="86" t="s">
        <v>220</v>
      </c>
      <c r="G20" s="86" t="s">
        <v>221</v>
      </c>
      <c r="H20" s="86" t="s">
        <v>229</v>
      </c>
      <c r="I20" s="86" t="s">
        <v>230</v>
      </c>
      <c r="J20" s="86" t="s">
        <v>231</v>
      </c>
      <c r="K20" s="86" t="s">
        <v>222</v>
      </c>
      <c r="L20" s="86" t="s">
        <v>232</v>
      </c>
      <c r="M20" s="87" t="s">
        <v>197</v>
      </c>
      <c r="N20" s="86" t="s">
        <v>198</v>
      </c>
      <c r="O20" s="86" t="s">
        <v>199</v>
      </c>
      <c r="P20" s="86" t="s">
        <v>200</v>
      </c>
      <c r="Q20" s="86" t="s">
        <v>201</v>
      </c>
      <c r="R20" s="58" t="s">
        <v>202</v>
      </c>
      <c r="U20" s="55">
        <v>0.6</v>
      </c>
      <c r="V20" s="55">
        <f t="shared" ca="1" si="0"/>
        <v>6.0484951016402493E-4</v>
      </c>
      <c r="AA20" s="55">
        <v>20</v>
      </c>
      <c r="AB20" s="55" t="s">
        <v>203</v>
      </c>
    </row>
    <row r="21" spans="1:28">
      <c r="A21" s="88">
        <v>-28128</v>
      </c>
      <c r="B21" s="88">
        <v>3.8990400000329828E-2</v>
      </c>
      <c r="C21" s="88">
        <v>0.1</v>
      </c>
      <c r="D21" s="89">
        <f t="shared" ref="D21:D84" si="5">A21/A$18</f>
        <v>-2.8128000000000002</v>
      </c>
      <c r="E21" s="89">
        <f t="shared" ref="E21:E84" si="6">B21/B$18</f>
        <v>3.8990400000329828E-2</v>
      </c>
      <c r="F21" s="81">
        <f t="shared" ref="F21:F84" si="7">$C21*D21</f>
        <v>-0.28128000000000003</v>
      </c>
      <c r="G21" s="81">
        <f t="shared" ref="G21:G84" si="8">$C21*E21</f>
        <v>3.899040000032983E-3</v>
      </c>
      <c r="H21" s="81">
        <f t="shared" ref="H21:H84" si="9">C21*D21*D21</f>
        <v>0.79118438400000013</v>
      </c>
      <c r="I21" s="81">
        <f t="shared" ref="I21:I84" si="10">C21*D21*D21*D21</f>
        <v>-2.2254434353152006</v>
      </c>
      <c r="J21" s="81">
        <f t="shared" ref="J21:J84" si="11">C21*D21*D21*D21*D21</f>
        <v>6.2597272948545966</v>
      </c>
      <c r="K21" s="81">
        <f t="shared" ref="K21:K84" si="12">C21*E21*D21</f>
        <v>-1.0967219712092776E-2</v>
      </c>
      <c r="L21" s="81">
        <f t="shared" ref="L21:L84" si="13">C21*E21*D21*D21</f>
        <v>3.0848595606174561E-2</v>
      </c>
      <c r="M21" s="81">
        <f t="shared" ref="M21:M84" ca="1" si="14">+E$4+E$5*D21+E$6*D21^2</f>
        <v>4.2965545244450412E-2</v>
      </c>
      <c r="N21" s="81">
        <f t="shared" ref="N21:N84" ca="1" si="15">C21*(M21-E21)^2</f>
        <v>1.58017797118545E-6</v>
      </c>
      <c r="O21" s="21">
        <f t="shared" ref="O21:O84" ca="1" si="16">(C21*O$1-O$2*F21+O$3*H21)^2</f>
        <v>344667.01731363719</v>
      </c>
      <c r="P21" s="81">
        <f t="shared" ref="P21:P84" ca="1" si="17">(-C21*O$2+O$4*F21-O$5*H21)^2</f>
        <v>9032317.2925734445</v>
      </c>
      <c r="Q21" s="81">
        <f t="shared" ref="Q21:Q84" ca="1" si="18">+(C21*O$3-F21*O$5+H21*O$6)^2</f>
        <v>1552227.4982869974</v>
      </c>
      <c r="R21" s="55">
        <f t="shared" ref="R21:R84" ca="1" si="19">+E21-M21</f>
        <v>-3.9751452441205842E-3</v>
      </c>
      <c r="U21" s="55">
        <v>0.8</v>
      </c>
      <c r="V21" s="55">
        <f t="shared" ca="1" si="0"/>
        <v>2.4171413194607879E-3</v>
      </c>
      <c r="AA21" s="55">
        <v>21</v>
      </c>
      <c r="AB21" s="55" t="s">
        <v>204</v>
      </c>
    </row>
    <row r="22" spans="1:28">
      <c r="A22" s="88">
        <v>-24286</v>
      </c>
      <c r="B22" s="88">
        <v>2.9897299998992821E-2</v>
      </c>
      <c r="C22" s="88">
        <v>0.1</v>
      </c>
      <c r="D22" s="89">
        <f t="shared" si="5"/>
        <v>-2.4285999999999999</v>
      </c>
      <c r="E22" s="89">
        <f t="shared" si="6"/>
        <v>2.9897299998992821E-2</v>
      </c>
      <c r="F22" s="81">
        <f t="shared" si="7"/>
        <v>-0.24285999999999999</v>
      </c>
      <c r="G22" s="81">
        <f t="shared" si="8"/>
        <v>2.9897299998992823E-3</v>
      </c>
      <c r="H22" s="81">
        <f t="shared" si="9"/>
        <v>0.58980979599999994</v>
      </c>
      <c r="I22" s="81">
        <f t="shared" si="10"/>
        <v>-1.4324120705655998</v>
      </c>
      <c r="J22" s="81">
        <f t="shared" si="11"/>
        <v>3.4787559545756155</v>
      </c>
      <c r="K22" s="81">
        <f t="shared" si="12"/>
        <v>-7.2608582777553962E-3</v>
      </c>
      <c r="L22" s="81">
        <f t="shared" si="13"/>
        <v>1.7633720413356754E-2</v>
      </c>
      <c r="M22" s="81">
        <f t="shared" ca="1" si="14"/>
        <v>3.1280605383019008E-2</v>
      </c>
      <c r="N22" s="81">
        <f t="shared" ca="1" si="15"/>
        <v>1.9135337854758375E-7</v>
      </c>
      <c r="O22" s="21">
        <f t="shared" ca="1" si="16"/>
        <v>467936.16866989771</v>
      </c>
      <c r="P22" s="81">
        <f t="shared" ca="1" si="17"/>
        <v>6005902.1834735097</v>
      </c>
      <c r="Q22" s="81">
        <f t="shared" ca="1" si="18"/>
        <v>936599.19861617114</v>
      </c>
      <c r="R22" s="55">
        <f t="shared" ca="1" si="19"/>
        <v>-1.3833053840261872E-3</v>
      </c>
      <c r="U22" s="55">
        <v>1</v>
      </c>
      <c r="V22" s="55">
        <f t="shared" ca="1" si="0"/>
        <v>4.7049370824042485E-3</v>
      </c>
      <c r="AA22" s="55">
        <v>22</v>
      </c>
      <c r="AB22" s="55" t="s">
        <v>98</v>
      </c>
    </row>
    <row r="23" spans="1:28">
      <c r="A23" s="88">
        <v>-21099</v>
      </c>
      <c r="B23" s="88">
        <v>1.9314450000820216E-2</v>
      </c>
      <c r="C23" s="88">
        <v>0.1</v>
      </c>
      <c r="D23" s="89">
        <f t="shared" si="5"/>
        <v>-2.1099000000000001</v>
      </c>
      <c r="E23" s="89">
        <f t="shared" si="6"/>
        <v>1.9314450000820216E-2</v>
      </c>
      <c r="F23" s="81">
        <f t="shared" si="7"/>
        <v>-0.21099000000000001</v>
      </c>
      <c r="G23" s="81">
        <f t="shared" si="8"/>
        <v>1.9314450000820216E-3</v>
      </c>
      <c r="H23" s="81">
        <f t="shared" si="9"/>
        <v>0.44516780100000003</v>
      </c>
      <c r="I23" s="81">
        <f t="shared" si="10"/>
        <v>-0.93925954332990014</v>
      </c>
      <c r="J23" s="81">
        <f t="shared" si="11"/>
        <v>1.9817437104717563</v>
      </c>
      <c r="K23" s="81">
        <f t="shared" si="12"/>
        <v>-4.0751558056730574E-3</v>
      </c>
      <c r="L23" s="81">
        <f t="shared" si="13"/>
        <v>8.5981712343895841E-3</v>
      </c>
      <c r="M23" s="81">
        <f t="shared" ca="1" si="14"/>
        <v>2.291925789492659E-2</v>
      </c>
      <c r="N23" s="81">
        <f t="shared" ca="1" si="15"/>
        <v>1.299463995341163E-6</v>
      </c>
      <c r="O23" s="21">
        <f t="shared" ca="1" si="16"/>
        <v>557186.68695633556</v>
      </c>
      <c r="P23" s="81">
        <f t="shared" ca="1" si="17"/>
        <v>4123992.8378621479</v>
      </c>
      <c r="Q23" s="81">
        <f t="shared" ca="1" si="18"/>
        <v>578144.97844396741</v>
      </c>
      <c r="R23" s="55">
        <f t="shared" ca="1" si="19"/>
        <v>-3.6048078941063738E-3</v>
      </c>
      <c r="U23" s="55">
        <v>1.2</v>
      </c>
      <c r="V23" s="55">
        <f t="shared" ca="1" si="0"/>
        <v>7.4682367989944085E-3</v>
      </c>
      <c r="AA23" s="55">
        <v>23</v>
      </c>
      <c r="AB23" s="55" t="s">
        <v>205</v>
      </c>
    </row>
    <row r="24" spans="1:28">
      <c r="A24" s="88">
        <v>-9476</v>
      </c>
      <c r="B24" s="88">
        <v>-4.1482000015093945E-3</v>
      </c>
      <c r="C24" s="88">
        <v>0.1</v>
      </c>
      <c r="D24" s="89">
        <f t="shared" si="5"/>
        <v>-0.9476</v>
      </c>
      <c r="E24" s="89">
        <f t="shared" si="6"/>
        <v>-4.1482000015093945E-3</v>
      </c>
      <c r="F24" s="81">
        <f t="shared" si="7"/>
        <v>-9.4760000000000011E-2</v>
      </c>
      <c r="G24" s="81">
        <f t="shared" si="8"/>
        <v>-4.1482000015093947E-4</v>
      </c>
      <c r="H24" s="81">
        <f t="shared" si="9"/>
        <v>8.9794576000000015E-2</v>
      </c>
      <c r="I24" s="81">
        <f t="shared" si="10"/>
        <v>-8.5089340217600021E-2</v>
      </c>
      <c r="J24" s="81">
        <f t="shared" si="11"/>
        <v>8.0630658790197776E-2</v>
      </c>
      <c r="K24" s="81">
        <f t="shared" si="12"/>
        <v>3.9308343214303025E-4</v>
      </c>
      <c r="L24" s="81">
        <f t="shared" si="13"/>
        <v>-3.7248586029873544E-4</v>
      </c>
      <c r="M24" s="81">
        <f t="shared" ca="1" si="14"/>
        <v>2.65685076303271E-3</v>
      </c>
      <c r="N24" s="81">
        <f t="shared" ca="1" si="15"/>
        <v>4.630871590799509E-6</v>
      </c>
      <c r="O24" s="21">
        <f t="shared" ca="1" si="16"/>
        <v>697687.51946484623</v>
      </c>
      <c r="P24" s="81">
        <f t="shared" ca="1" si="17"/>
        <v>653005.24910372833</v>
      </c>
      <c r="Q24" s="81">
        <f t="shared" ca="1" si="18"/>
        <v>33377.457384591762</v>
      </c>
      <c r="R24" s="55">
        <f t="shared" ca="1" si="19"/>
        <v>-6.805050764542105E-3</v>
      </c>
      <c r="U24" s="55">
        <v>1.4</v>
      </c>
      <c r="V24" s="55">
        <f t="shared" ca="1" si="0"/>
        <v>1.0707040469231266E-2</v>
      </c>
      <c r="AA24" s="55">
        <v>24</v>
      </c>
      <c r="AB24" s="55" t="s">
        <v>190</v>
      </c>
    </row>
    <row r="25" spans="1:28">
      <c r="A25" s="88">
        <v>-8732</v>
      </c>
      <c r="B25" s="88">
        <v>-2.9174000010243617E-3</v>
      </c>
      <c r="C25" s="88">
        <v>0.1</v>
      </c>
      <c r="D25" s="89">
        <f t="shared" si="5"/>
        <v>-0.87319999999999998</v>
      </c>
      <c r="E25" s="89">
        <f t="shared" si="6"/>
        <v>-2.9174000010243617E-3</v>
      </c>
      <c r="F25" s="81">
        <f t="shared" si="7"/>
        <v>-8.7320000000000009E-2</v>
      </c>
      <c r="G25" s="81">
        <f t="shared" si="8"/>
        <v>-2.917400001024362E-4</v>
      </c>
      <c r="H25" s="81">
        <f t="shared" si="9"/>
        <v>7.6247824000000006E-2</v>
      </c>
      <c r="I25" s="81">
        <f t="shared" si="10"/>
        <v>-6.65795999168E-2</v>
      </c>
      <c r="J25" s="81">
        <f t="shared" si="11"/>
        <v>5.8137306647349757E-2</v>
      </c>
      <c r="K25" s="81">
        <f t="shared" si="12"/>
        <v>2.5474736808944726E-4</v>
      </c>
      <c r="L25" s="81">
        <f t="shared" si="13"/>
        <v>-2.2244540181570534E-4</v>
      </c>
      <c r="M25" s="81">
        <f t="shared" ca="1" si="14"/>
        <v>1.9067254015591862E-3</v>
      </c>
      <c r="N25" s="81">
        <f t="shared" ca="1" si="15"/>
        <v>2.3272185899851882E-6</v>
      </c>
      <c r="O25" s="21">
        <f t="shared" ca="1" si="16"/>
        <v>694802.97371938941</v>
      </c>
      <c r="P25" s="81">
        <f t="shared" ca="1" si="17"/>
        <v>557008.32867095398</v>
      </c>
      <c r="Q25" s="81">
        <f t="shared" ca="1" si="18"/>
        <v>24110.537098788827</v>
      </c>
      <c r="R25" s="55">
        <f t="shared" ca="1" si="19"/>
        <v>-4.8241254025835484E-3</v>
      </c>
      <c r="U25" s="55">
        <v>1.6</v>
      </c>
      <c r="V25" s="55">
        <f t="shared" ca="1" si="0"/>
        <v>1.4421348093114829E-2</v>
      </c>
      <c r="AA25" s="55">
        <v>25</v>
      </c>
      <c r="AB25" s="55" t="s">
        <v>191</v>
      </c>
    </row>
    <row r="26" spans="1:28">
      <c r="A26" s="88">
        <v>-8116</v>
      </c>
      <c r="B26" s="88">
        <v>2.7037999971071258E-3</v>
      </c>
      <c r="C26" s="88">
        <v>0.1</v>
      </c>
      <c r="D26" s="89">
        <f t="shared" si="5"/>
        <v>-0.81159999999999999</v>
      </c>
      <c r="E26" s="89">
        <f t="shared" si="6"/>
        <v>2.7037999971071258E-3</v>
      </c>
      <c r="F26" s="81">
        <f t="shared" si="7"/>
        <v>-8.116000000000001E-2</v>
      </c>
      <c r="G26" s="81">
        <f t="shared" si="8"/>
        <v>2.703799997107126E-4</v>
      </c>
      <c r="H26" s="81">
        <f t="shared" si="9"/>
        <v>6.5869456000000007E-2</v>
      </c>
      <c r="I26" s="81">
        <f t="shared" si="10"/>
        <v>-5.3459650489600004E-2</v>
      </c>
      <c r="J26" s="81">
        <f t="shared" si="11"/>
        <v>4.338785233735936E-2</v>
      </c>
      <c r="K26" s="81">
        <f t="shared" si="12"/>
        <v>-2.1944040776521433E-4</v>
      </c>
      <c r="L26" s="81">
        <f t="shared" si="13"/>
        <v>1.7809783494224796E-4</v>
      </c>
      <c r="M26" s="81">
        <f t="shared" ca="1" si="14"/>
        <v>1.3354486397413991E-3</v>
      </c>
      <c r="N26" s="81">
        <f t="shared" ca="1" si="15"/>
        <v>1.8723854372046268E-7</v>
      </c>
      <c r="O26" s="21">
        <f t="shared" ca="1" si="16"/>
        <v>691296.16756877932</v>
      </c>
      <c r="P26" s="81">
        <f t="shared" ca="1" si="17"/>
        <v>485391.35992372507</v>
      </c>
      <c r="Q26" s="81">
        <f t="shared" ca="1" si="18"/>
        <v>17807.272809946604</v>
      </c>
      <c r="R26" s="55">
        <f t="shared" ca="1" si="19"/>
        <v>1.3683513573657267E-3</v>
      </c>
      <c r="U26" s="55">
        <v>1.8</v>
      </c>
      <c r="V26" s="55">
        <f t="shared" ca="1" si="0"/>
        <v>1.8611159670645087E-2</v>
      </c>
      <c r="AA26" s="55">
        <v>26</v>
      </c>
      <c r="AB26" s="55" t="s">
        <v>206</v>
      </c>
    </row>
    <row r="27" spans="1:28">
      <c r="A27" s="88">
        <v>-7523</v>
      </c>
      <c r="B27" s="88">
        <v>5.2076499996474013E-3</v>
      </c>
      <c r="C27" s="88">
        <v>0.1</v>
      </c>
      <c r="D27" s="89">
        <f t="shared" si="5"/>
        <v>-0.75229999999999997</v>
      </c>
      <c r="E27" s="89">
        <f t="shared" si="6"/>
        <v>5.2076499996474013E-3</v>
      </c>
      <c r="F27" s="81">
        <f t="shared" si="7"/>
        <v>-7.5230000000000005E-2</v>
      </c>
      <c r="G27" s="81">
        <f t="shared" si="8"/>
        <v>5.2076499996474019E-4</v>
      </c>
      <c r="H27" s="81">
        <f t="shared" si="9"/>
        <v>5.6595528999999999E-2</v>
      </c>
      <c r="I27" s="81">
        <f t="shared" si="10"/>
        <v>-4.2576816466699995E-2</v>
      </c>
      <c r="J27" s="81">
        <f t="shared" si="11"/>
        <v>3.2030539027898403E-2</v>
      </c>
      <c r="K27" s="81">
        <f t="shared" si="12"/>
        <v>-3.9177150947347406E-4</v>
      </c>
      <c r="L27" s="81">
        <f t="shared" si="13"/>
        <v>2.9472970657689452E-4</v>
      </c>
      <c r="M27" s="81">
        <f t="shared" ca="1" si="14"/>
        <v>8.2811531400966889E-4</v>
      </c>
      <c r="N27" s="81">
        <f t="shared" ca="1" si="15"/>
        <v>1.9180324062703993E-6</v>
      </c>
      <c r="O27" s="21">
        <f t="shared" ca="1" si="16"/>
        <v>686970.66492924432</v>
      </c>
      <c r="P27" s="81">
        <f t="shared" ca="1" si="17"/>
        <v>422773.09585853753</v>
      </c>
      <c r="Q27" s="81">
        <f t="shared" ca="1" si="18"/>
        <v>12807.894256759333</v>
      </c>
      <c r="R27" s="55">
        <f t="shared" ca="1" si="19"/>
        <v>4.3795346856377324E-3</v>
      </c>
      <c r="U27" s="55">
        <v>2</v>
      </c>
      <c r="V27" s="55">
        <f t="shared" ca="1" si="0"/>
        <v>2.327647520182204E-2</v>
      </c>
    </row>
    <row r="28" spans="1:28">
      <c r="A28" s="88">
        <v>-7209</v>
      </c>
      <c r="B28" s="88">
        <v>4.374949996417854E-3</v>
      </c>
      <c r="C28" s="88">
        <v>0.1</v>
      </c>
      <c r="D28" s="89">
        <f t="shared" si="5"/>
        <v>-0.72089999999999999</v>
      </c>
      <c r="E28" s="89">
        <f t="shared" si="6"/>
        <v>4.374949996417854E-3</v>
      </c>
      <c r="F28" s="81">
        <f t="shared" si="7"/>
        <v>-7.2090000000000001E-2</v>
      </c>
      <c r="G28" s="81">
        <f t="shared" si="8"/>
        <v>4.3749499964178544E-4</v>
      </c>
      <c r="H28" s="81">
        <f t="shared" si="9"/>
        <v>5.1969680999999997E-2</v>
      </c>
      <c r="I28" s="81">
        <f t="shared" si="10"/>
        <v>-3.7464943032899996E-2</v>
      </c>
      <c r="J28" s="81">
        <f t="shared" si="11"/>
        <v>2.7008477432417605E-2</v>
      </c>
      <c r="K28" s="81">
        <f t="shared" si="12"/>
        <v>-3.1539014524176314E-4</v>
      </c>
      <c r="L28" s="81">
        <f t="shared" si="13"/>
        <v>2.2736475570478705E-4</v>
      </c>
      <c r="M28" s="81">
        <f t="shared" ca="1" si="14"/>
        <v>5.7640457891931524E-4</v>
      </c>
      <c r="N28" s="81">
        <f t="shared" ca="1" si="15"/>
        <v>1.4428947288799149E-6</v>
      </c>
      <c r="O28" s="21">
        <f t="shared" ca="1" si="16"/>
        <v>684306.01544286776</v>
      </c>
      <c r="P28" s="81">
        <f t="shared" ca="1" si="17"/>
        <v>392006.04219016951</v>
      </c>
      <c r="Q28" s="81">
        <f t="shared" ca="1" si="18"/>
        <v>10554.190982823109</v>
      </c>
      <c r="R28" s="55">
        <f t="shared" ca="1" si="19"/>
        <v>3.7985454174985387E-3</v>
      </c>
      <c r="U28" s="55">
        <v>2.2000000000000002</v>
      </c>
      <c r="V28" s="55">
        <f t="shared" ca="1" si="0"/>
        <v>2.8417294686645701E-2</v>
      </c>
    </row>
    <row r="29" spans="1:28">
      <c r="A29" s="88">
        <v>-7077</v>
      </c>
      <c r="B29" s="88">
        <v>-3.7776500030304305E-3</v>
      </c>
      <c r="C29" s="88">
        <v>0.1</v>
      </c>
      <c r="D29" s="89">
        <f t="shared" si="5"/>
        <v>-0.7077</v>
      </c>
      <c r="E29" s="89">
        <f t="shared" si="6"/>
        <v>-3.7776500030304305E-3</v>
      </c>
      <c r="F29" s="81">
        <f t="shared" si="7"/>
        <v>-7.077E-2</v>
      </c>
      <c r="G29" s="81">
        <f t="shared" si="8"/>
        <v>-3.7776500030304309E-4</v>
      </c>
      <c r="H29" s="81">
        <f t="shared" si="9"/>
        <v>5.0083928999999999E-2</v>
      </c>
      <c r="I29" s="81">
        <f t="shared" si="10"/>
        <v>-3.5444396553299999E-2</v>
      </c>
      <c r="J29" s="81">
        <f t="shared" si="11"/>
        <v>2.5083999440770409E-2</v>
      </c>
      <c r="K29" s="81">
        <f t="shared" si="12"/>
        <v>2.673442907144636E-4</v>
      </c>
      <c r="L29" s="81">
        <f t="shared" si="13"/>
        <v>-1.891995545386259E-4</v>
      </c>
      <c r="M29" s="81">
        <f t="shared" ca="1" si="14"/>
        <v>4.7408910859086809E-4</v>
      </c>
      <c r="N29" s="81">
        <f t="shared" ca="1" si="15"/>
        <v>1.8077285473290267E-6</v>
      </c>
      <c r="O29" s="21">
        <f t="shared" ca="1" si="16"/>
        <v>683108.96843017021</v>
      </c>
      <c r="P29" s="81">
        <f t="shared" ca="1" si="17"/>
        <v>379549.23069937999</v>
      </c>
      <c r="Q29" s="81">
        <f t="shared" ca="1" si="18"/>
        <v>9683.8664610419382</v>
      </c>
      <c r="R29" s="55">
        <f t="shared" ca="1" si="19"/>
        <v>-4.2517391116212982E-3</v>
      </c>
      <c r="U29" s="55">
        <v>2.4</v>
      </c>
      <c r="V29" s="55">
        <f t="shared" ca="1" si="0"/>
        <v>3.4033618125116051E-2</v>
      </c>
    </row>
    <row r="30" spans="1:28">
      <c r="A30" s="88">
        <v>-7005</v>
      </c>
      <c r="B30" s="88">
        <v>5.502749998413492E-3</v>
      </c>
      <c r="C30" s="88">
        <v>0.1</v>
      </c>
      <c r="D30" s="89">
        <f t="shared" si="5"/>
        <v>-0.70050000000000001</v>
      </c>
      <c r="E30" s="89">
        <f t="shared" si="6"/>
        <v>5.502749998413492E-3</v>
      </c>
      <c r="F30" s="81">
        <f t="shared" si="7"/>
        <v>-7.0050000000000001E-2</v>
      </c>
      <c r="G30" s="81">
        <f t="shared" si="8"/>
        <v>5.5027499984134926E-4</v>
      </c>
      <c r="H30" s="81">
        <f t="shared" si="9"/>
        <v>4.9070025000000003E-2</v>
      </c>
      <c r="I30" s="81">
        <f t="shared" si="10"/>
        <v>-3.4373552512500002E-2</v>
      </c>
      <c r="J30" s="81">
        <f t="shared" si="11"/>
        <v>2.4078673535006253E-2</v>
      </c>
      <c r="K30" s="81">
        <f t="shared" si="12"/>
        <v>-3.8546763738886517E-4</v>
      </c>
      <c r="L30" s="81">
        <f t="shared" si="13"/>
        <v>2.7002007999090007E-4</v>
      </c>
      <c r="M30" s="81">
        <f t="shared" ca="1" si="14"/>
        <v>4.1915369548879136E-4</v>
      </c>
      <c r="N30" s="81">
        <f t="shared" ca="1" si="15"/>
        <v>2.5842951371109681E-6</v>
      </c>
      <c r="O30" s="21">
        <f t="shared" ca="1" si="16"/>
        <v>682436.91994315328</v>
      </c>
      <c r="P30" s="81">
        <f t="shared" ca="1" si="17"/>
        <v>372871.56050599692</v>
      </c>
      <c r="Q30" s="81">
        <f t="shared" ca="1" si="18"/>
        <v>9227.85762868436</v>
      </c>
      <c r="R30" s="55">
        <f t="shared" ca="1" si="19"/>
        <v>5.0835963029247002E-3</v>
      </c>
      <c r="U30" s="55">
        <v>2.6</v>
      </c>
      <c r="V30" s="55">
        <f t="shared" ca="1" si="0"/>
        <v>4.0125445517233113E-2</v>
      </c>
    </row>
    <row r="31" spans="1:28">
      <c r="A31" s="88">
        <v>-6397</v>
      </c>
      <c r="B31" s="88">
        <v>1.6483500003232621E-3</v>
      </c>
      <c r="C31" s="88">
        <v>0.1</v>
      </c>
      <c r="D31" s="89">
        <f t="shared" si="5"/>
        <v>-0.63970000000000005</v>
      </c>
      <c r="E31" s="89">
        <f t="shared" si="6"/>
        <v>1.6483500003232621E-3</v>
      </c>
      <c r="F31" s="81">
        <f t="shared" si="7"/>
        <v>-6.3970000000000013E-2</v>
      </c>
      <c r="G31" s="81">
        <f t="shared" si="8"/>
        <v>1.6483500003232622E-4</v>
      </c>
      <c r="H31" s="81">
        <f t="shared" si="9"/>
        <v>4.0921609000000012E-2</v>
      </c>
      <c r="I31" s="81">
        <f t="shared" si="10"/>
        <v>-2.6177553277300009E-2</v>
      </c>
      <c r="J31" s="81">
        <f t="shared" si="11"/>
        <v>1.6745780831488817E-2</v>
      </c>
      <c r="K31" s="81">
        <f t="shared" si="12"/>
        <v>-1.0544494952067909E-4</v>
      </c>
      <c r="L31" s="81">
        <f t="shared" si="13"/>
        <v>6.7453134208378412E-5</v>
      </c>
      <c r="M31" s="81">
        <f t="shared" ca="1" si="14"/>
        <v>-2.0171304159833422E-5</v>
      </c>
      <c r="N31" s="81">
        <f t="shared" ca="1" si="15"/>
        <v>2.7839633435139707E-7</v>
      </c>
      <c r="O31" s="21">
        <f t="shared" ca="1" si="16"/>
        <v>676226.98674903845</v>
      </c>
      <c r="P31" s="81">
        <f t="shared" ca="1" si="17"/>
        <v>319683.8338064024</v>
      </c>
      <c r="Q31" s="81">
        <f t="shared" ca="1" si="18"/>
        <v>5881.3287034660498</v>
      </c>
      <c r="R31" s="55">
        <f t="shared" ca="1" si="19"/>
        <v>1.6685213044830955E-3</v>
      </c>
    </row>
    <row r="32" spans="1:28">
      <c r="A32" s="88">
        <v>-5728</v>
      </c>
      <c r="B32" s="88">
        <v>1.6704000008758157E-3</v>
      </c>
      <c r="C32" s="88">
        <v>0.1</v>
      </c>
      <c r="D32" s="89">
        <f t="shared" si="5"/>
        <v>-0.57279999999999998</v>
      </c>
      <c r="E32" s="89">
        <f t="shared" si="6"/>
        <v>1.6704000008758157E-3</v>
      </c>
      <c r="F32" s="81">
        <f t="shared" si="7"/>
        <v>-5.7279999999999998E-2</v>
      </c>
      <c r="G32" s="81">
        <f t="shared" si="8"/>
        <v>1.6704000008758158E-4</v>
      </c>
      <c r="H32" s="81">
        <f t="shared" si="9"/>
        <v>3.2809984E-2</v>
      </c>
      <c r="I32" s="81">
        <f t="shared" si="10"/>
        <v>-1.8793558835199998E-2</v>
      </c>
      <c r="J32" s="81">
        <f t="shared" si="11"/>
        <v>1.0764950500802558E-2</v>
      </c>
      <c r="K32" s="81">
        <f t="shared" si="12"/>
        <v>-9.5680512050166732E-5</v>
      </c>
      <c r="L32" s="81">
        <f t="shared" si="13"/>
        <v>5.4805797302335503E-5</v>
      </c>
      <c r="M32" s="81">
        <f t="shared" ca="1" si="14"/>
        <v>-4.5279466743186527E-4</v>
      </c>
      <c r="N32" s="81">
        <f t="shared" ca="1" si="15"/>
        <v>4.5079555995301633E-7</v>
      </c>
      <c r="O32" s="21">
        <f t="shared" ca="1" si="16"/>
        <v>668300.7690525658</v>
      </c>
      <c r="P32" s="81">
        <f t="shared" ca="1" si="17"/>
        <v>267469.86281484866</v>
      </c>
      <c r="Q32" s="81">
        <f t="shared" ca="1" si="18"/>
        <v>3165.3846625058541</v>
      </c>
      <c r="R32" s="55">
        <f t="shared" ca="1" si="19"/>
        <v>2.123194668307681E-3</v>
      </c>
    </row>
    <row r="33" spans="1:18">
      <c r="A33" s="88">
        <v>-4753</v>
      </c>
      <c r="B33" s="88">
        <v>-6.158499963930808E-4</v>
      </c>
      <c r="C33" s="88">
        <v>1</v>
      </c>
      <c r="D33" s="89">
        <f t="shared" si="5"/>
        <v>-0.4753</v>
      </c>
      <c r="E33" s="89">
        <f t="shared" si="6"/>
        <v>-6.158499963930808E-4</v>
      </c>
      <c r="F33" s="81">
        <f t="shared" si="7"/>
        <v>-0.4753</v>
      </c>
      <c r="G33" s="81">
        <f t="shared" si="8"/>
        <v>-6.158499963930808E-4</v>
      </c>
      <c r="H33" s="81">
        <f t="shared" si="9"/>
        <v>0.22591009000000001</v>
      </c>
      <c r="I33" s="81">
        <f t="shared" si="10"/>
        <v>-0.107375065777</v>
      </c>
      <c r="J33" s="81">
        <f t="shared" si="11"/>
        <v>5.1035368763808098E-2</v>
      </c>
      <c r="K33" s="81">
        <f t="shared" si="12"/>
        <v>2.9271350328563132E-4</v>
      </c>
      <c r="L33" s="81">
        <f t="shared" si="13"/>
        <v>-1.3912672811166056E-4</v>
      </c>
      <c r="M33" s="81">
        <f t="shared" ca="1" si="14"/>
        <v>-9.8802640814897049E-4</v>
      </c>
      <c r="N33" s="81">
        <f t="shared" ca="1" si="15"/>
        <v>1.3851528146748953E-7</v>
      </c>
      <c r="O33" s="21">
        <f t="shared" ca="1" si="16"/>
        <v>65474079.812467963</v>
      </c>
      <c r="P33" s="81">
        <f t="shared" ca="1" si="17"/>
        <v>20228291.191777259</v>
      </c>
      <c r="Q33" s="81">
        <f t="shared" ca="1" si="18"/>
        <v>79269.843816287103</v>
      </c>
      <c r="R33" s="55">
        <f t="shared" ca="1" si="19"/>
        <v>3.7217641175588969E-4</v>
      </c>
    </row>
    <row r="34" spans="1:18">
      <c r="A34" s="88">
        <v>-3901</v>
      </c>
      <c r="B34" s="88">
        <v>1.0355499980505556E-3</v>
      </c>
      <c r="C34" s="88">
        <v>0.1</v>
      </c>
      <c r="D34" s="89">
        <f t="shared" si="5"/>
        <v>-0.3901</v>
      </c>
      <c r="E34" s="89">
        <f t="shared" si="6"/>
        <v>1.0355499980505556E-3</v>
      </c>
      <c r="F34" s="81">
        <f t="shared" si="7"/>
        <v>-3.9010000000000003E-2</v>
      </c>
      <c r="G34" s="81">
        <f t="shared" si="8"/>
        <v>1.0355499980505556E-4</v>
      </c>
      <c r="H34" s="81">
        <f t="shared" si="9"/>
        <v>1.5217801000000001E-2</v>
      </c>
      <c r="I34" s="81">
        <f t="shared" si="10"/>
        <v>-5.9364641701000007E-3</v>
      </c>
      <c r="J34" s="81">
        <f t="shared" si="11"/>
        <v>2.3158146727560104E-3</v>
      </c>
      <c r="K34" s="81">
        <f t="shared" si="12"/>
        <v>-4.0396805423952173E-5</v>
      </c>
      <c r="L34" s="81">
        <f t="shared" si="13"/>
        <v>1.5758793795883744E-5</v>
      </c>
      <c r="M34" s="81">
        <f t="shared" ca="1" si="14"/>
        <v>-1.3632151866582122E-3</v>
      </c>
      <c r="N34" s="81">
        <f t="shared" ca="1" si="15"/>
        <v>5.7540744113708902E-7</v>
      </c>
      <c r="O34" s="21">
        <f t="shared" ca="1" si="16"/>
        <v>640995.16493183689</v>
      </c>
      <c r="P34" s="81">
        <f t="shared" ca="1" si="17"/>
        <v>154952.44681472398</v>
      </c>
      <c r="Q34" s="81">
        <f t="shared" ca="1" si="18"/>
        <v>27.151898310771362</v>
      </c>
      <c r="R34" s="55">
        <f t="shared" ca="1" si="19"/>
        <v>2.398765184708768E-3</v>
      </c>
    </row>
    <row r="35" spans="1:18">
      <c r="A35" s="88">
        <v>-3285</v>
      </c>
      <c r="B35" s="88">
        <v>-1.234324999677483E-2</v>
      </c>
      <c r="C35" s="88">
        <v>0.1</v>
      </c>
      <c r="D35" s="89">
        <f t="shared" si="5"/>
        <v>-0.32850000000000001</v>
      </c>
      <c r="E35" s="89">
        <f t="shared" si="6"/>
        <v>-1.234324999677483E-2</v>
      </c>
      <c r="F35" s="81">
        <f t="shared" si="7"/>
        <v>-3.2850000000000004E-2</v>
      </c>
      <c r="G35" s="81">
        <f t="shared" si="8"/>
        <v>-1.2343249996774831E-3</v>
      </c>
      <c r="H35" s="81">
        <f t="shared" si="9"/>
        <v>1.0791225000000002E-2</v>
      </c>
      <c r="I35" s="81">
        <f t="shared" si="10"/>
        <v>-3.5449174125000006E-3</v>
      </c>
      <c r="J35" s="81">
        <f t="shared" si="11"/>
        <v>1.1645053700062502E-3</v>
      </c>
      <c r="K35" s="81">
        <f t="shared" si="12"/>
        <v>4.0547576239405325E-4</v>
      </c>
      <c r="L35" s="81">
        <f t="shared" si="13"/>
        <v>-1.3319878794644649E-4</v>
      </c>
      <c r="M35" s="81">
        <f t="shared" ca="1" si="14"/>
        <v>-1.5807293700656499E-3</v>
      </c>
      <c r="N35" s="81">
        <f t="shared" ca="1" si="15"/>
        <v>1.1583185024034059E-5</v>
      </c>
      <c r="O35" s="21">
        <f t="shared" ca="1" si="16"/>
        <v>629990.54282953567</v>
      </c>
      <c r="P35" s="81">
        <f t="shared" ca="1" si="17"/>
        <v>125803.73853134288</v>
      </c>
      <c r="Q35" s="81">
        <f t="shared" ca="1" si="18"/>
        <v>108.96560520458495</v>
      </c>
      <c r="R35" s="55">
        <f t="shared" ca="1" si="19"/>
        <v>-1.076252062670918E-2</v>
      </c>
    </row>
    <row r="36" spans="1:18">
      <c r="A36" s="88">
        <v>-8.5</v>
      </c>
      <c r="B36" s="88">
        <v>1.6967500414466485E-4</v>
      </c>
      <c r="C36" s="88">
        <v>1</v>
      </c>
      <c r="D36" s="89">
        <f t="shared" si="5"/>
        <v>-8.4999999999999995E-4</v>
      </c>
      <c r="E36" s="89">
        <f t="shared" si="6"/>
        <v>1.6967500414466485E-4</v>
      </c>
      <c r="F36" s="81">
        <f t="shared" si="7"/>
        <v>-8.4999999999999995E-4</v>
      </c>
      <c r="G36" s="81">
        <f t="shared" si="8"/>
        <v>1.6967500414466485E-4</v>
      </c>
      <c r="H36" s="81">
        <f t="shared" si="9"/>
        <v>7.2249999999999996E-7</v>
      </c>
      <c r="I36" s="81">
        <f t="shared" si="10"/>
        <v>-6.1412499999999999E-10</v>
      </c>
      <c r="J36" s="81">
        <f t="shared" si="11"/>
        <v>5.2200624999999997E-13</v>
      </c>
      <c r="K36" s="81">
        <f t="shared" si="12"/>
        <v>-1.4422375352296512E-7</v>
      </c>
      <c r="L36" s="81">
        <f t="shared" si="13"/>
        <v>1.2259019049452035E-10</v>
      </c>
      <c r="M36" s="81">
        <f t="shared" ca="1" si="14"/>
        <v>-1.9796270203300023E-3</v>
      </c>
      <c r="N36" s="81">
        <f t="shared" ca="1" si="15"/>
        <v>4.6194991924109025E-6</v>
      </c>
      <c r="O36" s="21">
        <f t="shared" ca="1" si="16"/>
        <v>55760396.056049481</v>
      </c>
      <c r="P36" s="81">
        <f t="shared" ca="1" si="17"/>
        <v>2903101.5606775018</v>
      </c>
      <c r="Q36" s="81">
        <f t="shared" ca="1" si="18"/>
        <v>646896.33550381626</v>
      </c>
      <c r="R36" s="55">
        <f t="shared" ca="1" si="19"/>
        <v>2.1493020244746672E-3</v>
      </c>
    </row>
    <row r="37" spans="1:18">
      <c r="A37" s="88">
        <v>0</v>
      </c>
      <c r="B37" s="88">
        <v>0</v>
      </c>
      <c r="C37" s="88">
        <v>1</v>
      </c>
      <c r="D37" s="89">
        <f t="shared" si="5"/>
        <v>0</v>
      </c>
      <c r="E37" s="89">
        <f t="shared" si="6"/>
        <v>0</v>
      </c>
      <c r="F37" s="81">
        <f t="shared" si="7"/>
        <v>0</v>
      </c>
      <c r="G37" s="81">
        <f t="shared" si="8"/>
        <v>0</v>
      </c>
      <c r="H37" s="81">
        <f t="shared" si="9"/>
        <v>0</v>
      </c>
      <c r="I37" s="81">
        <f t="shared" si="10"/>
        <v>0</v>
      </c>
      <c r="J37" s="81">
        <f t="shared" si="11"/>
        <v>0</v>
      </c>
      <c r="K37" s="81">
        <f t="shared" si="12"/>
        <v>0</v>
      </c>
      <c r="L37" s="81">
        <f t="shared" si="13"/>
        <v>0</v>
      </c>
      <c r="M37" s="81">
        <f t="shared" ca="1" si="14"/>
        <v>-1.9790021958460669E-3</v>
      </c>
      <c r="N37" s="81">
        <f t="shared" ca="1" si="15"/>
        <v>3.9164496911635547E-6</v>
      </c>
      <c r="O37" s="21">
        <f t="shared" ca="1" si="16"/>
        <v>55738831.847588539</v>
      </c>
      <c r="P37" s="81">
        <f t="shared" ca="1" si="17"/>
        <v>2888533.8703060271</v>
      </c>
      <c r="Q37" s="81">
        <f t="shared" ca="1" si="18"/>
        <v>649352.88593963964</v>
      </c>
      <c r="R37" s="55">
        <f t="shared" ca="1" si="19"/>
        <v>1.9790021958460669E-3</v>
      </c>
    </row>
    <row r="38" spans="1:18">
      <c r="A38" s="88">
        <v>2</v>
      </c>
      <c r="B38" s="88">
        <v>5.1890000031562522E-4</v>
      </c>
      <c r="C38" s="88">
        <v>1</v>
      </c>
      <c r="D38" s="89">
        <f t="shared" si="5"/>
        <v>2.0000000000000001E-4</v>
      </c>
      <c r="E38" s="89">
        <f t="shared" si="6"/>
        <v>5.1890000031562522E-4</v>
      </c>
      <c r="F38" s="81">
        <f t="shared" si="7"/>
        <v>2.0000000000000001E-4</v>
      </c>
      <c r="G38" s="81">
        <f t="shared" si="8"/>
        <v>5.1890000031562522E-4</v>
      </c>
      <c r="H38" s="81">
        <f t="shared" si="9"/>
        <v>4.0000000000000001E-8</v>
      </c>
      <c r="I38" s="81">
        <f t="shared" si="10"/>
        <v>7.9999999999999998E-12</v>
      </c>
      <c r="J38" s="81">
        <f t="shared" si="11"/>
        <v>1.6E-15</v>
      </c>
      <c r="K38" s="81">
        <f t="shared" si="12"/>
        <v>1.0378000006312504E-7</v>
      </c>
      <c r="L38" s="81">
        <f t="shared" si="13"/>
        <v>2.0756000012625011E-11</v>
      </c>
      <c r="M38" s="81">
        <f t="shared" ca="1" si="14"/>
        <v>-1.9788539301225567E-3</v>
      </c>
      <c r="N38" s="81">
        <f t="shared" ca="1" si="15"/>
        <v>6.2387746970193864E-6</v>
      </c>
      <c r="O38" s="21">
        <f t="shared" ca="1" si="16"/>
        <v>55733755.995617412</v>
      </c>
      <c r="P38" s="81">
        <f t="shared" ca="1" si="17"/>
        <v>2885112.7834762265</v>
      </c>
      <c r="Q38" s="81">
        <f t="shared" ca="1" si="18"/>
        <v>649931.22266488487</v>
      </c>
      <c r="R38" s="55">
        <f t="shared" ca="1" si="19"/>
        <v>2.4977539304381819E-3</v>
      </c>
    </row>
    <row r="39" spans="1:18">
      <c r="A39" s="88">
        <v>9080</v>
      </c>
      <c r="B39" s="88">
        <v>8.0059999963850714E-3</v>
      </c>
      <c r="C39" s="88">
        <v>0.1</v>
      </c>
      <c r="D39" s="89">
        <f t="shared" si="5"/>
        <v>0.90800000000000003</v>
      </c>
      <c r="E39" s="89">
        <f t="shared" si="6"/>
        <v>8.0059999963850714E-3</v>
      </c>
      <c r="F39" s="81">
        <f t="shared" si="7"/>
        <v>9.0800000000000006E-2</v>
      </c>
      <c r="G39" s="81">
        <f t="shared" si="8"/>
        <v>8.0059999963850721E-4</v>
      </c>
      <c r="H39" s="81">
        <f t="shared" si="9"/>
        <v>8.2446400000000003E-2</v>
      </c>
      <c r="I39" s="81">
        <f t="shared" si="10"/>
        <v>7.4861331200000006E-2</v>
      </c>
      <c r="J39" s="81">
        <f t="shared" si="11"/>
        <v>6.7974088729600007E-2</v>
      </c>
      <c r="K39" s="81">
        <f t="shared" si="12"/>
        <v>7.2694479967176455E-4</v>
      </c>
      <c r="L39" s="81">
        <f t="shared" si="13"/>
        <v>6.6006587810196228E-4</v>
      </c>
      <c r="M39" s="81">
        <f t="shared" ca="1" si="14"/>
        <v>3.593493440407337E-3</v>
      </c>
      <c r="N39" s="81">
        <f t="shared" ca="1" si="15"/>
        <v>1.9470214106546486E-6</v>
      </c>
      <c r="O39" s="21">
        <f t="shared" ca="1" si="16"/>
        <v>276493.27394558967</v>
      </c>
      <c r="P39" s="81">
        <f t="shared" ca="1" si="17"/>
        <v>19384.972059734824</v>
      </c>
      <c r="Q39" s="81">
        <f t="shared" ca="1" si="18"/>
        <v>24913.906043300336</v>
      </c>
      <c r="R39" s="55">
        <f t="shared" ca="1" si="19"/>
        <v>4.4125065559777344E-3</v>
      </c>
    </row>
    <row r="40" spans="1:18">
      <c r="A40" s="88">
        <v>9080</v>
      </c>
      <c r="B40" s="88">
        <v>1.6005999998014886E-2</v>
      </c>
      <c r="C40" s="88">
        <v>0.1</v>
      </c>
      <c r="D40" s="89">
        <f t="shared" si="5"/>
        <v>0.90800000000000003</v>
      </c>
      <c r="E40" s="89">
        <f t="shared" si="6"/>
        <v>1.6005999998014886E-2</v>
      </c>
      <c r="F40" s="81">
        <f t="shared" si="7"/>
        <v>9.0800000000000006E-2</v>
      </c>
      <c r="G40" s="81">
        <f t="shared" si="8"/>
        <v>1.6005999998014886E-3</v>
      </c>
      <c r="H40" s="81">
        <f t="shared" si="9"/>
        <v>8.2446400000000003E-2</v>
      </c>
      <c r="I40" s="81">
        <f t="shared" si="10"/>
        <v>7.4861331200000006E-2</v>
      </c>
      <c r="J40" s="81">
        <f t="shared" si="11"/>
        <v>6.7974088729600007E-2</v>
      </c>
      <c r="K40" s="81">
        <f t="shared" si="12"/>
        <v>1.4533447998197517E-3</v>
      </c>
      <c r="L40" s="81">
        <f t="shared" si="13"/>
        <v>1.3196370782363345E-3</v>
      </c>
      <c r="M40" s="81">
        <f t="shared" ca="1" si="14"/>
        <v>3.593493440407337E-3</v>
      </c>
      <c r="N40" s="81">
        <f t="shared" ca="1" si="15"/>
        <v>1.5407031904265041E-5</v>
      </c>
      <c r="O40" s="21">
        <f t="shared" ca="1" si="16"/>
        <v>276493.27394558967</v>
      </c>
      <c r="P40" s="81">
        <f t="shared" ca="1" si="17"/>
        <v>19384.972059734824</v>
      </c>
      <c r="Q40" s="81">
        <f t="shared" ca="1" si="18"/>
        <v>24913.906043300336</v>
      </c>
      <c r="R40" s="55">
        <f t="shared" ca="1" si="19"/>
        <v>1.2412506557607549E-2</v>
      </c>
    </row>
    <row r="41" spans="1:18">
      <c r="A41" s="88">
        <v>9787.5</v>
      </c>
      <c r="B41" s="88">
        <v>-1.5558125000097789E-2</v>
      </c>
      <c r="C41" s="88">
        <v>0.1</v>
      </c>
      <c r="D41" s="89">
        <f t="shared" si="5"/>
        <v>0.97875000000000001</v>
      </c>
      <c r="E41" s="89">
        <f t="shared" si="6"/>
        <v>-1.5558125000097789E-2</v>
      </c>
      <c r="F41" s="81">
        <f t="shared" si="7"/>
        <v>9.7875000000000004E-2</v>
      </c>
      <c r="G41" s="81">
        <f t="shared" si="8"/>
        <v>-1.555812500009779E-3</v>
      </c>
      <c r="H41" s="81">
        <f t="shared" si="9"/>
        <v>9.5795156249999999E-2</v>
      </c>
      <c r="I41" s="81">
        <f t="shared" si="10"/>
        <v>9.3759509179687506E-2</v>
      </c>
      <c r="J41" s="81">
        <f t="shared" si="11"/>
        <v>9.1767119609619141E-2</v>
      </c>
      <c r="K41" s="81">
        <f t="shared" si="12"/>
        <v>-1.5227514843845712E-3</v>
      </c>
      <c r="L41" s="81">
        <f t="shared" si="13"/>
        <v>-1.4903930153413992E-3</v>
      </c>
      <c r="M41" s="81">
        <f t="shared" ca="1" si="14"/>
        <v>4.4392816319798831E-3</v>
      </c>
      <c r="N41" s="81">
        <f t="shared" ca="1" si="15"/>
        <v>3.9989627200866397E-5</v>
      </c>
      <c r="O41" s="21">
        <f t="shared" ca="1" si="16"/>
        <v>253054.34820835045</v>
      </c>
      <c r="P41" s="81">
        <f t="shared" ca="1" si="17"/>
        <v>22770.246484673775</v>
      </c>
      <c r="Q41" s="81">
        <f t="shared" ca="1" si="18"/>
        <v>24544.975835242501</v>
      </c>
      <c r="R41" s="55">
        <f t="shared" ca="1" si="19"/>
        <v>-1.999740663207767E-2</v>
      </c>
    </row>
    <row r="42" spans="1:18">
      <c r="A42" s="88">
        <v>10653</v>
      </c>
      <c r="B42" s="88">
        <v>-3.22914999560453E-3</v>
      </c>
      <c r="C42" s="88">
        <v>0.1</v>
      </c>
      <c r="D42" s="89">
        <f t="shared" si="5"/>
        <v>1.0652999999999999</v>
      </c>
      <c r="E42" s="89">
        <f t="shared" si="6"/>
        <v>-3.22914999560453E-3</v>
      </c>
      <c r="F42" s="81">
        <f t="shared" si="7"/>
        <v>0.10653</v>
      </c>
      <c r="G42" s="81">
        <f t="shared" si="8"/>
        <v>-3.2291499956045301E-4</v>
      </c>
      <c r="H42" s="81">
        <f t="shared" si="9"/>
        <v>0.113486409</v>
      </c>
      <c r="I42" s="81">
        <f t="shared" si="10"/>
        <v>0.12089707150769999</v>
      </c>
      <c r="J42" s="81">
        <f t="shared" si="11"/>
        <v>0.12879165027715278</v>
      </c>
      <c r="K42" s="81">
        <f t="shared" si="12"/>
        <v>-3.4400134903175058E-4</v>
      </c>
      <c r="L42" s="81">
        <f t="shared" si="13"/>
        <v>-3.6646463712352385E-4</v>
      </c>
      <c r="M42" s="81">
        <f t="shared" ca="1" si="14"/>
        <v>5.5548733151094274E-3</v>
      </c>
      <c r="N42" s="81">
        <f t="shared" ca="1" si="15"/>
        <v>7.7159065523166185E-6</v>
      </c>
      <c r="O42" s="21">
        <f t="shared" ca="1" si="16"/>
        <v>224751.15052554521</v>
      </c>
      <c r="P42" s="81">
        <f t="shared" ca="1" si="17"/>
        <v>26480.932314077232</v>
      </c>
      <c r="Q42" s="81">
        <f t="shared" ca="1" si="18"/>
        <v>23660.343107912915</v>
      </c>
      <c r="R42" s="55">
        <f t="shared" ca="1" si="19"/>
        <v>-8.7840233107139565E-3</v>
      </c>
    </row>
    <row r="43" spans="1:18">
      <c r="A43" s="88">
        <v>10693</v>
      </c>
      <c r="B43" s="88">
        <v>9.1488499965635128E-3</v>
      </c>
      <c r="C43" s="88">
        <v>0.1</v>
      </c>
      <c r="D43" s="89">
        <f t="shared" si="5"/>
        <v>1.0692999999999999</v>
      </c>
      <c r="E43" s="89">
        <f t="shared" si="6"/>
        <v>9.1488499965635128E-3</v>
      </c>
      <c r="F43" s="81">
        <f t="shared" si="7"/>
        <v>0.10693</v>
      </c>
      <c r="G43" s="81">
        <f t="shared" si="8"/>
        <v>9.1488499965635133E-4</v>
      </c>
      <c r="H43" s="81">
        <f t="shared" si="9"/>
        <v>0.11434024899999999</v>
      </c>
      <c r="I43" s="81">
        <f t="shared" si="10"/>
        <v>0.12226402825569999</v>
      </c>
      <c r="J43" s="81">
        <f t="shared" si="11"/>
        <v>0.13073692541381998</v>
      </c>
      <c r="K43" s="81">
        <f t="shared" si="12"/>
        <v>9.7828653013253648E-4</v>
      </c>
      <c r="L43" s="81">
        <f t="shared" si="13"/>
        <v>1.0460817866707211E-3</v>
      </c>
      <c r="M43" s="81">
        <f t="shared" ca="1" si="14"/>
        <v>5.6085844115128063E-3</v>
      </c>
      <c r="N43" s="81">
        <f t="shared" ca="1" si="15"/>
        <v>1.2533480412694423E-6</v>
      </c>
      <c r="O43" s="21">
        <f t="shared" ca="1" si="16"/>
        <v>223456.06156523828</v>
      </c>
      <c r="P43" s="81">
        <f t="shared" ca="1" si="17"/>
        <v>26637.978794897615</v>
      </c>
      <c r="Q43" s="81">
        <f t="shared" ca="1" si="18"/>
        <v>23608.288346281053</v>
      </c>
      <c r="R43" s="55">
        <f t="shared" ca="1" si="19"/>
        <v>3.5402655850507066E-3</v>
      </c>
    </row>
    <row r="44" spans="1:18">
      <c r="A44" s="88">
        <v>10797</v>
      </c>
      <c r="B44" s="88">
        <v>7.0316500059561804E-3</v>
      </c>
      <c r="C44" s="88">
        <v>1</v>
      </c>
      <c r="D44" s="89">
        <f t="shared" si="5"/>
        <v>1.0797000000000001</v>
      </c>
      <c r="E44" s="89">
        <f t="shared" si="6"/>
        <v>7.0316500059561804E-3</v>
      </c>
      <c r="F44" s="81">
        <f t="shared" si="7"/>
        <v>1.0797000000000001</v>
      </c>
      <c r="G44" s="81">
        <f t="shared" si="8"/>
        <v>7.0316500059561804E-3</v>
      </c>
      <c r="H44" s="81">
        <f t="shared" si="9"/>
        <v>1.1657520900000002</v>
      </c>
      <c r="I44" s="81">
        <f t="shared" si="10"/>
        <v>1.2586625315730005</v>
      </c>
      <c r="J44" s="81">
        <f t="shared" si="11"/>
        <v>1.3589779353393687</v>
      </c>
      <c r="K44" s="81">
        <f t="shared" si="12"/>
        <v>7.592072511430889E-3</v>
      </c>
      <c r="L44" s="81">
        <f t="shared" si="13"/>
        <v>8.1971606905919311E-3</v>
      </c>
      <c r="M44" s="81">
        <f t="shared" ca="1" si="14"/>
        <v>5.7491234055628204E-3</v>
      </c>
      <c r="N44" s="81">
        <f t="shared" ca="1" si="15"/>
        <v>1.6448744807165493E-6</v>
      </c>
      <c r="O44" s="21">
        <f t="shared" ca="1" si="16"/>
        <v>22009502.013199538</v>
      </c>
      <c r="P44" s="81">
        <f t="shared" ca="1" si="17"/>
        <v>2703963.5802055858</v>
      </c>
      <c r="Q44" s="81">
        <f t="shared" ca="1" si="18"/>
        <v>2346844.7767228135</v>
      </c>
      <c r="R44" s="55">
        <f t="shared" ca="1" si="19"/>
        <v>1.28252660039336E-3</v>
      </c>
    </row>
    <row r="45" spans="1:18">
      <c r="A45" s="88">
        <v>10833</v>
      </c>
      <c r="B45" s="88">
        <v>-1.2528150000434835E-2</v>
      </c>
      <c r="C45" s="88">
        <v>0.1</v>
      </c>
      <c r="D45" s="89">
        <f t="shared" si="5"/>
        <v>1.0832999999999999</v>
      </c>
      <c r="E45" s="89">
        <f t="shared" si="6"/>
        <v>-1.2528150000434835E-2</v>
      </c>
      <c r="F45" s="81">
        <f t="shared" si="7"/>
        <v>0.10833</v>
      </c>
      <c r="G45" s="81">
        <f t="shared" si="8"/>
        <v>-1.2528150000434835E-3</v>
      </c>
      <c r="H45" s="81">
        <f t="shared" si="9"/>
        <v>0.11735388899999999</v>
      </c>
      <c r="I45" s="81">
        <f t="shared" si="10"/>
        <v>0.12712946795369998</v>
      </c>
      <c r="J45" s="81">
        <f t="shared" si="11"/>
        <v>0.13771935263424318</v>
      </c>
      <c r="K45" s="81">
        <f t="shared" si="12"/>
        <v>-1.3571744895471056E-3</v>
      </c>
      <c r="L45" s="81">
        <f t="shared" si="13"/>
        <v>-1.4702271245263794E-3</v>
      </c>
      <c r="M45" s="81">
        <f t="shared" ca="1" si="14"/>
        <v>5.7980710863786197E-3</v>
      </c>
      <c r="N45" s="81">
        <f t="shared" ca="1" si="15"/>
        <v>3.3585037932276621E-5</v>
      </c>
      <c r="O45" s="21">
        <f t="shared" ca="1" si="16"/>
        <v>218933.71600599744</v>
      </c>
      <c r="P45" s="81">
        <f t="shared" ca="1" si="17"/>
        <v>27176.389899774014</v>
      </c>
      <c r="Q45" s="81">
        <f t="shared" ca="1" si="18"/>
        <v>23418.5358510357</v>
      </c>
      <c r="R45" s="55">
        <f t="shared" ca="1" si="19"/>
        <v>-1.8326221086813456E-2</v>
      </c>
    </row>
    <row r="46" spans="1:18">
      <c r="A46" s="88">
        <v>11271</v>
      </c>
      <c r="B46" s="88">
        <v>-6.9890499944449402E-3</v>
      </c>
      <c r="C46" s="88">
        <v>0.1</v>
      </c>
      <c r="D46" s="89">
        <f t="shared" si="5"/>
        <v>1.1271</v>
      </c>
      <c r="E46" s="89">
        <f t="shared" si="6"/>
        <v>-6.9890499944449402E-3</v>
      </c>
      <c r="F46" s="81">
        <f t="shared" si="7"/>
        <v>0.11271</v>
      </c>
      <c r="G46" s="81">
        <f t="shared" si="8"/>
        <v>-6.9890499944449405E-4</v>
      </c>
      <c r="H46" s="81">
        <f t="shared" si="9"/>
        <v>0.127035441</v>
      </c>
      <c r="I46" s="81">
        <f t="shared" si="10"/>
        <v>0.1431816455511</v>
      </c>
      <c r="J46" s="81">
        <f t="shared" si="11"/>
        <v>0.1613800327006448</v>
      </c>
      <c r="K46" s="81">
        <f t="shared" si="12"/>
        <v>-7.8773582487388927E-4</v>
      </c>
      <c r="L46" s="81">
        <f t="shared" si="13"/>
        <v>-8.8785704821536056E-4</v>
      </c>
      <c r="M46" s="81">
        <f t="shared" ca="1" si="14"/>
        <v>6.405941243823929E-3</v>
      </c>
      <c r="N46" s="81">
        <f t="shared" ca="1" si="15"/>
        <v>1.7942579027329975E-5</v>
      </c>
      <c r="O46" s="21">
        <f t="shared" ca="1" si="16"/>
        <v>204899.07610979845</v>
      </c>
      <c r="P46" s="81">
        <f t="shared" ca="1" si="17"/>
        <v>28741.431577908374</v>
      </c>
      <c r="Q46" s="81">
        <f t="shared" ca="1" si="18"/>
        <v>22750.427754114724</v>
      </c>
      <c r="R46" s="55">
        <f t="shared" ca="1" si="19"/>
        <v>-1.3394991238268868E-2</v>
      </c>
    </row>
    <row r="47" spans="1:18">
      <c r="A47" s="88">
        <v>11411</v>
      </c>
      <c r="B47" s="88">
        <v>5.3339500009315088E-3</v>
      </c>
      <c r="C47" s="88">
        <v>0.1</v>
      </c>
      <c r="D47" s="89">
        <f t="shared" si="5"/>
        <v>1.1411</v>
      </c>
      <c r="E47" s="89">
        <f t="shared" si="6"/>
        <v>5.3339500009315088E-3</v>
      </c>
      <c r="F47" s="81">
        <f t="shared" si="7"/>
        <v>0.11411</v>
      </c>
      <c r="G47" s="81">
        <f t="shared" si="8"/>
        <v>5.3339500009315095E-4</v>
      </c>
      <c r="H47" s="81">
        <f t="shared" si="9"/>
        <v>0.13021092100000001</v>
      </c>
      <c r="I47" s="81">
        <f t="shared" si="10"/>
        <v>0.14858368195310001</v>
      </c>
      <c r="J47" s="81">
        <f t="shared" si="11"/>
        <v>0.16954883947668242</v>
      </c>
      <c r="K47" s="81">
        <f t="shared" si="12"/>
        <v>6.0865703460629458E-4</v>
      </c>
      <c r="L47" s="81">
        <f t="shared" si="13"/>
        <v>6.945385421892428E-4</v>
      </c>
      <c r="M47" s="81">
        <f t="shared" ca="1" si="14"/>
        <v>6.6050473636720137E-3</v>
      </c>
      <c r="N47" s="81">
        <f t="shared" ca="1" si="15"/>
        <v>1.6156885055658667E-7</v>
      </c>
      <c r="O47" s="21">
        <f t="shared" ca="1" si="16"/>
        <v>200452.76505969078</v>
      </c>
      <c r="P47" s="81">
        <f t="shared" ca="1" si="17"/>
        <v>29201.276079430645</v>
      </c>
      <c r="Q47" s="81">
        <f t="shared" ca="1" si="18"/>
        <v>22513.685098482612</v>
      </c>
      <c r="R47" s="55">
        <f t="shared" ca="1" si="19"/>
        <v>-1.2710973627405048E-3</v>
      </c>
    </row>
    <row r="48" spans="1:18">
      <c r="A48" s="88">
        <v>12038</v>
      </c>
      <c r="B48" s="88">
        <v>-8.6408999995910563E-3</v>
      </c>
      <c r="C48" s="88">
        <v>0.1</v>
      </c>
      <c r="D48" s="89">
        <f t="shared" si="5"/>
        <v>1.2038</v>
      </c>
      <c r="E48" s="89">
        <f t="shared" si="6"/>
        <v>-8.6408999995910563E-3</v>
      </c>
      <c r="F48" s="81">
        <f t="shared" si="7"/>
        <v>0.12038</v>
      </c>
      <c r="G48" s="81">
        <f t="shared" si="8"/>
        <v>-8.6408999995910571E-4</v>
      </c>
      <c r="H48" s="81">
        <f t="shared" si="9"/>
        <v>0.144913444</v>
      </c>
      <c r="I48" s="81">
        <f t="shared" si="10"/>
        <v>0.17444680388719999</v>
      </c>
      <c r="J48" s="81">
        <f t="shared" si="11"/>
        <v>0.20999906251941133</v>
      </c>
      <c r="K48" s="81">
        <f t="shared" si="12"/>
        <v>-1.0401915419507714E-3</v>
      </c>
      <c r="L48" s="81">
        <f t="shared" si="13"/>
        <v>-1.2521825782003386E-3</v>
      </c>
      <c r="M48" s="81">
        <f t="shared" ca="1" si="14"/>
        <v>7.5253426096328988E-3</v>
      </c>
      <c r="N48" s="81">
        <f t="shared" ca="1" si="15"/>
        <v>2.6134740010028808E-5</v>
      </c>
      <c r="O48" s="21">
        <f t="shared" ca="1" si="16"/>
        <v>180808.28016336792</v>
      </c>
      <c r="P48" s="81">
        <f t="shared" ca="1" si="17"/>
        <v>31000.931633419445</v>
      </c>
      <c r="Q48" s="81">
        <f t="shared" ca="1" si="18"/>
        <v>21322.469400174341</v>
      </c>
      <c r="R48" s="55">
        <f t="shared" ca="1" si="19"/>
        <v>-1.6166242609223953E-2</v>
      </c>
    </row>
    <row r="49" spans="1:18">
      <c r="A49" s="88">
        <v>12227</v>
      </c>
      <c r="B49" s="88">
        <v>1.0845150005479809E-2</v>
      </c>
      <c r="C49" s="88">
        <v>0.1</v>
      </c>
      <c r="D49" s="89">
        <f t="shared" si="5"/>
        <v>1.2226999999999999</v>
      </c>
      <c r="E49" s="89">
        <f t="shared" si="6"/>
        <v>1.0845150005479809E-2</v>
      </c>
      <c r="F49" s="81">
        <f t="shared" si="7"/>
        <v>0.12226999999999999</v>
      </c>
      <c r="G49" s="81">
        <f t="shared" si="8"/>
        <v>1.084515000547981E-3</v>
      </c>
      <c r="H49" s="81">
        <f t="shared" si="9"/>
        <v>0.14949952899999996</v>
      </c>
      <c r="I49" s="81">
        <f t="shared" si="10"/>
        <v>0.18279307410829995</v>
      </c>
      <c r="J49" s="81">
        <f t="shared" si="11"/>
        <v>0.22350109171221832</v>
      </c>
      <c r="K49" s="81">
        <f t="shared" si="12"/>
        <v>1.3260364911700164E-3</v>
      </c>
      <c r="L49" s="81">
        <f t="shared" si="13"/>
        <v>1.6213448177535789E-3</v>
      </c>
      <c r="M49" s="81">
        <f t="shared" ca="1" si="14"/>
        <v>7.8119189466002732E-3</v>
      </c>
      <c r="N49" s="81">
        <f t="shared" ca="1" si="15"/>
        <v>9.2004906565514704E-7</v>
      </c>
      <c r="O49" s="21">
        <f t="shared" ca="1" si="16"/>
        <v>174981.41987252835</v>
      </c>
      <c r="P49" s="81">
        <f t="shared" ca="1" si="17"/>
        <v>31455.745289629369</v>
      </c>
      <c r="Q49" s="81">
        <f t="shared" ca="1" si="18"/>
        <v>20923.374453193261</v>
      </c>
      <c r="R49" s="55">
        <f t="shared" ca="1" si="19"/>
        <v>3.0332310588795357E-3</v>
      </c>
    </row>
    <row r="50" spans="1:18">
      <c r="A50" s="88">
        <v>12242</v>
      </c>
      <c r="B50" s="88">
        <v>1.5486899996176362E-2</v>
      </c>
      <c r="C50" s="88">
        <v>0.1</v>
      </c>
      <c r="D50" s="89">
        <f t="shared" si="5"/>
        <v>1.2242</v>
      </c>
      <c r="E50" s="89">
        <f t="shared" si="6"/>
        <v>1.5486899996176362E-2</v>
      </c>
      <c r="F50" s="81">
        <f t="shared" si="7"/>
        <v>0.12242</v>
      </c>
      <c r="G50" s="81">
        <f t="shared" si="8"/>
        <v>1.5486899996176363E-3</v>
      </c>
      <c r="H50" s="81">
        <f t="shared" si="9"/>
        <v>0.14986656400000001</v>
      </c>
      <c r="I50" s="81">
        <f t="shared" si="10"/>
        <v>0.1834666476488</v>
      </c>
      <c r="J50" s="81">
        <f t="shared" si="11"/>
        <v>0.22459987005166096</v>
      </c>
      <c r="K50" s="81">
        <f t="shared" si="12"/>
        <v>1.8959062975319103E-3</v>
      </c>
      <c r="L50" s="81">
        <f t="shared" si="13"/>
        <v>2.3209684894385644E-3</v>
      </c>
      <c r="M50" s="81">
        <f t="shared" ca="1" si="14"/>
        <v>7.8348449805901131E-3</v>
      </c>
      <c r="N50" s="81">
        <f t="shared" ca="1" si="15"/>
        <v>5.8553945961558678E-6</v>
      </c>
      <c r="O50" s="21">
        <f t="shared" ca="1" si="16"/>
        <v>174520.99804863642</v>
      </c>
      <c r="P50" s="81">
        <f t="shared" ca="1" si="17"/>
        <v>31490.0350693828</v>
      </c>
      <c r="Q50" s="81">
        <f t="shared" ca="1" si="18"/>
        <v>20890.942894312335</v>
      </c>
      <c r="R50" s="55">
        <f t="shared" ca="1" si="19"/>
        <v>7.6520550155862489E-3</v>
      </c>
    </row>
    <row r="51" spans="1:18">
      <c r="A51" s="88">
        <v>12280</v>
      </c>
      <c r="B51" s="88">
        <v>2.2459999963757582E-3</v>
      </c>
      <c r="C51" s="88">
        <v>0.1</v>
      </c>
      <c r="D51" s="89">
        <f t="shared" si="5"/>
        <v>1.228</v>
      </c>
      <c r="E51" s="89">
        <f t="shared" si="6"/>
        <v>2.2459999963757582E-3</v>
      </c>
      <c r="F51" s="81">
        <f t="shared" si="7"/>
        <v>0.12280000000000001</v>
      </c>
      <c r="G51" s="81">
        <f t="shared" si="8"/>
        <v>2.2459999963757584E-4</v>
      </c>
      <c r="H51" s="81">
        <f t="shared" si="9"/>
        <v>0.1507984</v>
      </c>
      <c r="I51" s="81">
        <f t="shared" si="10"/>
        <v>0.18518043519999999</v>
      </c>
      <c r="J51" s="81">
        <f t="shared" si="11"/>
        <v>0.22740157442559999</v>
      </c>
      <c r="K51" s="81">
        <f t="shared" si="12"/>
        <v>2.7580879955494314E-4</v>
      </c>
      <c r="L51" s="81">
        <f t="shared" si="13"/>
        <v>3.3869320585347017E-4</v>
      </c>
      <c r="M51" s="81">
        <f t="shared" ca="1" si="14"/>
        <v>7.8930439748180377E-3</v>
      </c>
      <c r="N51" s="81">
        <f t="shared" ca="1" si="15"/>
        <v>3.1889105694461206E-6</v>
      </c>
      <c r="O51" s="21">
        <f t="shared" ca="1" si="16"/>
        <v>173355.9592626729</v>
      </c>
      <c r="P51" s="81">
        <f t="shared" ca="1" si="17"/>
        <v>31575.701995661064</v>
      </c>
      <c r="Q51" s="81">
        <f t="shared" ca="1" si="18"/>
        <v>20808.291966581248</v>
      </c>
      <c r="R51" s="55">
        <f t="shared" ca="1" si="19"/>
        <v>-5.6470439784422795E-3</v>
      </c>
    </row>
    <row r="52" spans="1:18">
      <c r="A52" s="88">
        <v>13081</v>
      </c>
      <c r="B52" s="88">
        <v>5.1154500033590011E-3</v>
      </c>
      <c r="C52" s="88">
        <v>0.1</v>
      </c>
      <c r="D52" s="89">
        <f t="shared" si="5"/>
        <v>1.3081</v>
      </c>
      <c r="E52" s="89">
        <f t="shared" si="6"/>
        <v>5.1154500033590011E-3</v>
      </c>
      <c r="F52" s="81">
        <f t="shared" si="7"/>
        <v>0.13081000000000001</v>
      </c>
      <c r="G52" s="81">
        <f t="shared" si="8"/>
        <v>5.1154500033590011E-4</v>
      </c>
      <c r="H52" s="81">
        <f t="shared" si="9"/>
        <v>0.17111256100000002</v>
      </c>
      <c r="I52" s="81">
        <f t="shared" si="10"/>
        <v>0.22383234104410005</v>
      </c>
      <c r="J52" s="81">
        <f t="shared" si="11"/>
        <v>0.29279508531978726</v>
      </c>
      <c r="K52" s="81">
        <f t="shared" si="12"/>
        <v>6.6915201493939098E-4</v>
      </c>
      <c r="L52" s="81">
        <f t="shared" si="13"/>
        <v>8.7531775074221733E-4</v>
      </c>
      <c r="M52" s="81">
        <f t="shared" ca="1" si="14"/>
        <v>9.1597621612315785E-3</v>
      </c>
      <c r="N52" s="81">
        <f t="shared" ca="1" si="15"/>
        <v>1.6356460830315946E-6</v>
      </c>
      <c r="O52" s="21">
        <f t="shared" ca="1" si="16"/>
        <v>149287.32577803059</v>
      </c>
      <c r="P52" s="81">
        <f t="shared" ca="1" si="17"/>
        <v>32969.258220443146</v>
      </c>
      <c r="Q52" s="81">
        <f t="shared" ca="1" si="18"/>
        <v>18911.732576691818</v>
      </c>
      <c r="R52" s="55">
        <f t="shared" ca="1" si="19"/>
        <v>-4.0443121578725774E-3</v>
      </c>
    </row>
    <row r="53" spans="1:18">
      <c r="A53" s="88">
        <v>13221</v>
      </c>
      <c r="B53" s="88">
        <v>-7.5615499954437837E-3</v>
      </c>
      <c r="C53" s="88">
        <v>0.1</v>
      </c>
      <c r="D53" s="89">
        <f t="shared" si="5"/>
        <v>1.3221000000000001</v>
      </c>
      <c r="E53" s="89">
        <f t="shared" si="6"/>
        <v>-7.5615499954437837E-3</v>
      </c>
      <c r="F53" s="81">
        <f t="shared" si="7"/>
        <v>0.13221000000000002</v>
      </c>
      <c r="G53" s="81">
        <f t="shared" si="8"/>
        <v>-7.5615499954437846E-4</v>
      </c>
      <c r="H53" s="81">
        <f t="shared" si="9"/>
        <v>0.17479484100000003</v>
      </c>
      <c r="I53" s="81">
        <f t="shared" si="10"/>
        <v>0.23109625928610006</v>
      </c>
      <c r="J53" s="81">
        <f t="shared" si="11"/>
        <v>0.30553236440215292</v>
      </c>
      <c r="K53" s="81">
        <f t="shared" si="12"/>
        <v>-9.997125248976228E-4</v>
      </c>
      <c r="L53" s="81">
        <f t="shared" si="13"/>
        <v>-1.3217199291671471E-3</v>
      </c>
      <c r="M53" s="81">
        <f t="shared" ca="1" si="14"/>
        <v>9.3889914565431828E-3</v>
      </c>
      <c r="N53" s="81">
        <f t="shared" ca="1" si="15"/>
        <v>2.8732085551552847E-5</v>
      </c>
      <c r="O53" s="21">
        <f t="shared" ca="1" si="16"/>
        <v>145184.25229345367</v>
      </c>
      <c r="P53" s="81">
        <f t="shared" ca="1" si="17"/>
        <v>33129.821357170265</v>
      </c>
      <c r="Q53" s="81">
        <f t="shared" ca="1" si="18"/>
        <v>18552.254571695845</v>
      </c>
      <c r="R53" s="55">
        <f t="shared" ca="1" si="19"/>
        <v>-1.6950541451986968E-2</v>
      </c>
    </row>
    <row r="54" spans="1:18">
      <c r="A54" s="88">
        <v>13640</v>
      </c>
      <c r="B54" s="88">
        <v>6.0979999980190769E-3</v>
      </c>
      <c r="C54" s="88">
        <v>0.1</v>
      </c>
      <c r="D54" s="89">
        <f t="shared" si="5"/>
        <v>1.3640000000000001</v>
      </c>
      <c r="E54" s="89">
        <f t="shared" si="6"/>
        <v>6.0979999980190769E-3</v>
      </c>
      <c r="F54" s="81">
        <f t="shared" si="7"/>
        <v>0.13640000000000002</v>
      </c>
      <c r="G54" s="81">
        <f t="shared" si="8"/>
        <v>6.0979999980190778E-4</v>
      </c>
      <c r="H54" s="81">
        <f t="shared" si="9"/>
        <v>0.18604960000000004</v>
      </c>
      <c r="I54" s="81">
        <f t="shared" si="10"/>
        <v>0.25377165440000005</v>
      </c>
      <c r="J54" s="81">
        <f t="shared" si="11"/>
        <v>0.34614453660160011</v>
      </c>
      <c r="K54" s="81">
        <f t="shared" si="12"/>
        <v>8.3176719972980222E-4</v>
      </c>
      <c r="L54" s="81">
        <f t="shared" si="13"/>
        <v>1.1345304604314503E-3</v>
      </c>
      <c r="M54" s="81">
        <f t="shared" ca="1" si="14"/>
        <v>1.0088963616809511E-2</v>
      </c>
      <c r="N54" s="81">
        <f t="shared" ca="1" si="15"/>
        <v>1.5927790606508839E-6</v>
      </c>
      <c r="O54" s="21">
        <f t="shared" ca="1" si="16"/>
        <v>133108.19768363045</v>
      </c>
      <c r="P54" s="81">
        <f t="shared" ca="1" si="17"/>
        <v>33458.792581413974</v>
      </c>
      <c r="Q54" s="81">
        <f t="shared" ca="1" si="18"/>
        <v>17432.693194040181</v>
      </c>
      <c r="R54" s="55">
        <f t="shared" ca="1" si="19"/>
        <v>-3.990963618790434E-3</v>
      </c>
    </row>
    <row r="55" spans="1:18">
      <c r="A55" s="88">
        <v>13695</v>
      </c>
      <c r="B55" s="88">
        <v>7.1177499994519167E-3</v>
      </c>
      <c r="C55" s="88">
        <v>0.1</v>
      </c>
      <c r="D55" s="89">
        <f t="shared" si="5"/>
        <v>1.3694999999999999</v>
      </c>
      <c r="E55" s="89">
        <f t="shared" si="6"/>
        <v>7.1177499994519167E-3</v>
      </c>
      <c r="F55" s="81">
        <f t="shared" si="7"/>
        <v>0.13694999999999999</v>
      </c>
      <c r="G55" s="81">
        <f t="shared" si="8"/>
        <v>7.1177499994519173E-4</v>
      </c>
      <c r="H55" s="81">
        <f t="shared" si="9"/>
        <v>0.18755302499999998</v>
      </c>
      <c r="I55" s="81">
        <f t="shared" si="10"/>
        <v>0.25685386773749996</v>
      </c>
      <c r="J55" s="81">
        <f t="shared" si="11"/>
        <v>0.35176137186650619</v>
      </c>
      <c r="K55" s="81">
        <f t="shared" si="12"/>
        <v>9.7477586242494005E-4</v>
      </c>
      <c r="L55" s="81">
        <f t="shared" si="13"/>
        <v>1.3349555435909553E-3</v>
      </c>
      <c r="M55" s="81">
        <f t="shared" ca="1" si="14"/>
        <v>1.0182394952465583E-2</v>
      </c>
      <c r="N55" s="81">
        <f t="shared" ca="1" si="15"/>
        <v>9.3920486880321363E-7</v>
      </c>
      <c r="O55" s="21">
        <f t="shared" ca="1" si="16"/>
        <v>131546.72180679758</v>
      </c>
      <c r="P55" s="81">
        <f t="shared" ca="1" si="17"/>
        <v>33484.976350439953</v>
      </c>
      <c r="Q55" s="81">
        <f t="shared" ca="1" si="18"/>
        <v>17281.200362278476</v>
      </c>
      <c r="R55" s="55">
        <f t="shared" ca="1" si="19"/>
        <v>-3.0646449530136663E-3</v>
      </c>
    </row>
    <row r="56" spans="1:18">
      <c r="A56" s="88">
        <v>15351.5</v>
      </c>
      <c r="B56" s="88">
        <v>1.2121674997615628E-2</v>
      </c>
      <c r="C56" s="88">
        <v>1</v>
      </c>
      <c r="D56" s="89">
        <f t="shared" si="5"/>
        <v>1.53515</v>
      </c>
      <c r="E56" s="89">
        <f t="shared" si="6"/>
        <v>1.2121674997615628E-2</v>
      </c>
      <c r="F56" s="81">
        <f t="shared" si="7"/>
        <v>1.53515</v>
      </c>
      <c r="G56" s="81">
        <f t="shared" si="8"/>
        <v>1.2121674997615628E-2</v>
      </c>
      <c r="H56" s="81">
        <f t="shared" si="9"/>
        <v>2.3566855224999999</v>
      </c>
      <c r="I56" s="81">
        <f t="shared" si="10"/>
        <v>3.6178657798658747</v>
      </c>
      <c r="J56" s="81">
        <f t="shared" si="11"/>
        <v>5.5539666519610975</v>
      </c>
      <c r="K56" s="81">
        <f t="shared" si="12"/>
        <v>1.8608589372589631E-2</v>
      </c>
      <c r="L56" s="81">
        <f t="shared" si="13"/>
        <v>2.8566975975330974E-2</v>
      </c>
      <c r="M56" s="81">
        <f t="shared" ca="1" si="14"/>
        <v>1.3164889549784363E-2</v>
      </c>
      <c r="N56" s="81">
        <f t="shared" ca="1" si="15"/>
        <v>1.0882966018566142E-6</v>
      </c>
      <c r="O56" s="21">
        <f t="shared" ca="1" si="16"/>
        <v>8747852.2237754241</v>
      </c>
      <c r="P56" s="81">
        <f t="shared" ca="1" si="17"/>
        <v>3242085.373218399</v>
      </c>
      <c r="Q56" s="81">
        <f t="shared" ca="1" si="18"/>
        <v>1236471.4210600334</v>
      </c>
      <c r="R56" s="55">
        <f t="shared" ca="1" si="19"/>
        <v>-1.043214552168735E-3</v>
      </c>
    </row>
    <row r="57" spans="1:18">
      <c r="A57" s="88">
        <v>15435</v>
      </c>
      <c r="B57" s="88">
        <v>6.5607500000623986E-3</v>
      </c>
      <c r="C57" s="88">
        <v>0.1</v>
      </c>
      <c r="D57" s="89">
        <f t="shared" si="5"/>
        <v>1.5435000000000001</v>
      </c>
      <c r="E57" s="89">
        <f t="shared" si="6"/>
        <v>6.5607500000623986E-3</v>
      </c>
      <c r="F57" s="81">
        <f t="shared" si="7"/>
        <v>0.15435000000000001</v>
      </c>
      <c r="G57" s="81">
        <f t="shared" si="8"/>
        <v>6.560750000062399E-4</v>
      </c>
      <c r="H57" s="81">
        <f t="shared" si="9"/>
        <v>0.23823922500000003</v>
      </c>
      <c r="I57" s="81">
        <f t="shared" si="10"/>
        <v>0.36772224378750007</v>
      </c>
      <c r="J57" s="81">
        <f t="shared" si="11"/>
        <v>0.56757928328600638</v>
      </c>
      <c r="K57" s="81">
        <f t="shared" si="12"/>
        <v>1.0126517625096314E-3</v>
      </c>
      <c r="L57" s="81">
        <f t="shared" si="13"/>
        <v>1.5630279954336162E-3</v>
      </c>
      <c r="M57" s="81">
        <f t="shared" ca="1" si="14"/>
        <v>1.3323865349615485E-2</v>
      </c>
      <c r="N57" s="81">
        <f t="shared" ca="1" si="15"/>
        <v>4.5739729231360562E-6</v>
      </c>
      <c r="O57" s="21">
        <f t="shared" ca="1" si="16"/>
        <v>85425.86360428849</v>
      </c>
      <c r="P57" s="81">
        <f t="shared" ca="1" si="17"/>
        <v>32273.947057753252</v>
      </c>
      <c r="Q57" s="81">
        <f t="shared" ca="1" si="18"/>
        <v>12105.390444580842</v>
      </c>
      <c r="R57" s="55">
        <f t="shared" ca="1" si="19"/>
        <v>-6.7631153495530862E-3</v>
      </c>
    </row>
    <row r="58" spans="1:18">
      <c r="A58" s="88">
        <v>15587</v>
      </c>
      <c r="B58" s="88">
        <v>1.4597150002373382E-2</v>
      </c>
      <c r="C58" s="88">
        <v>0.1</v>
      </c>
      <c r="D58" s="89">
        <f t="shared" si="5"/>
        <v>1.5587</v>
      </c>
      <c r="E58" s="89">
        <f t="shared" si="6"/>
        <v>1.4597150002373382E-2</v>
      </c>
      <c r="F58" s="81">
        <f t="shared" si="7"/>
        <v>0.15587000000000001</v>
      </c>
      <c r="G58" s="81">
        <f t="shared" si="8"/>
        <v>1.4597150002373382E-3</v>
      </c>
      <c r="H58" s="81">
        <f t="shared" si="9"/>
        <v>0.24295456900000001</v>
      </c>
      <c r="I58" s="81">
        <f t="shared" si="10"/>
        <v>0.3786932867003</v>
      </c>
      <c r="J58" s="81">
        <f t="shared" si="11"/>
        <v>0.59026922597975762</v>
      </c>
      <c r="K58" s="81">
        <f t="shared" si="12"/>
        <v>2.2752577708699392E-3</v>
      </c>
      <c r="L58" s="81">
        <f t="shared" si="13"/>
        <v>3.546444287454974E-3</v>
      </c>
      <c r="M58" s="81">
        <f t="shared" ca="1" si="14"/>
        <v>1.3615386064802545E-2</v>
      </c>
      <c r="N58" s="81">
        <f t="shared" ca="1" si="15"/>
        <v>9.6386042911459445E-8</v>
      </c>
      <c r="O58" s="21">
        <f t="shared" ca="1" si="16"/>
        <v>81735.349958833191</v>
      </c>
      <c r="P58" s="81">
        <f t="shared" ca="1" si="17"/>
        <v>31984.405991949989</v>
      </c>
      <c r="Q58" s="81">
        <f t="shared" ca="1" si="18"/>
        <v>11632.360974583276</v>
      </c>
      <c r="R58" s="55">
        <f t="shared" ca="1" si="19"/>
        <v>9.8176393757083702E-4</v>
      </c>
    </row>
    <row r="59" spans="1:18">
      <c r="A59" s="88">
        <v>15981</v>
      </c>
      <c r="B59" s="88">
        <v>2.520450005249586E-3</v>
      </c>
      <c r="C59" s="88">
        <v>0.1</v>
      </c>
      <c r="D59" s="89">
        <f t="shared" si="5"/>
        <v>1.5981000000000001</v>
      </c>
      <c r="E59" s="89">
        <f t="shared" si="6"/>
        <v>2.520450005249586E-3</v>
      </c>
      <c r="F59" s="81">
        <f t="shared" si="7"/>
        <v>0.15981000000000001</v>
      </c>
      <c r="G59" s="81">
        <f t="shared" si="8"/>
        <v>2.5204500052495861E-4</v>
      </c>
      <c r="H59" s="81">
        <f t="shared" si="9"/>
        <v>0.25539236100000001</v>
      </c>
      <c r="I59" s="81">
        <f t="shared" si="10"/>
        <v>0.40814253211410007</v>
      </c>
      <c r="J59" s="81">
        <f t="shared" si="11"/>
        <v>0.65225258057154334</v>
      </c>
      <c r="K59" s="81">
        <f t="shared" si="12"/>
        <v>4.0279311533893635E-4</v>
      </c>
      <c r="L59" s="81">
        <f t="shared" si="13"/>
        <v>6.4370367762315423E-4</v>
      </c>
      <c r="M59" s="81">
        <f t="shared" ca="1" si="14"/>
        <v>1.4383824984024022E-2</v>
      </c>
      <c r="N59" s="81">
        <f t="shared" ca="1" si="15"/>
        <v>1.4073966588701136E-5</v>
      </c>
      <c r="O59" s="21">
        <f t="shared" ca="1" si="16"/>
        <v>72455.165724639213</v>
      </c>
      <c r="P59" s="81">
        <f t="shared" ca="1" si="17"/>
        <v>31103.678438200794</v>
      </c>
      <c r="Q59" s="81">
        <f t="shared" ca="1" si="18"/>
        <v>10404.47089672635</v>
      </c>
      <c r="R59" s="55">
        <f t="shared" ca="1" si="19"/>
        <v>-1.1863374978774436E-2</v>
      </c>
    </row>
    <row r="60" spans="1:18">
      <c r="A60" s="88">
        <v>16047</v>
      </c>
      <c r="B60" s="88">
        <v>-2.0558500036713667E-3</v>
      </c>
      <c r="C60" s="88">
        <v>0.1</v>
      </c>
      <c r="D60" s="89">
        <f t="shared" si="5"/>
        <v>1.6047</v>
      </c>
      <c r="E60" s="89">
        <f t="shared" si="6"/>
        <v>-2.0558500036713667E-3</v>
      </c>
      <c r="F60" s="81">
        <f t="shared" si="7"/>
        <v>0.16047</v>
      </c>
      <c r="G60" s="81">
        <f t="shared" si="8"/>
        <v>-2.0558500036713668E-4</v>
      </c>
      <c r="H60" s="81">
        <f t="shared" si="9"/>
        <v>0.25750620899999999</v>
      </c>
      <c r="I60" s="81">
        <f t="shared" si="10"/>
        <v>0.41322021358229999</v>
      </c>
      <c r="J60" s="81">
        <f t="shared" si="11"/>
        <v>0.6630944767355168</v>
      </c>
      <c r="K60" s="81">
        <f t="shared" si="12"/>
        <v>-3.2990225008914425E-4</v>
      </c>
      <c r="L60" s="81">
        <f t="shared" si="13"/>
        <v>-5.2939414071804982E-4</v>
      </c>
      <c r="M60" s="81">
        <f t="shared" ca="1" si="14"/>
        <v>1.4514352792260638E-2</v>
      </c>
      <c r="N60" s="81">
        <f t="shared" ca="1" si="15"/>
        <v>2.7457162069831288E-5</v>
      </c>
      <c r="O60" s="21">
        <f t="shared" ca="1" si="16"/>
        <v>70942.251526017048</v>
      </c>
      <c r="P60" s="81">
        <f t="shared" ca="1" si="17"/>
        <v>30938.184014192477</v>
      </c>
      <c r="Q60" s="81">
        <f t="shared" ca="1" si="18"/>
        <v>10199.108560976532</v>
      </c>
      <c r="R60" s="55">
        <f t="shared" ca="1" si="19"/>
        <v>-1.6570202795932007E-2</v>
      </c>
    </row>
    <row r="61" spans="1:18">
      <c r="A61" s="88">
        <v>16059</v>
      </c>
      <c r="B61" s="88">
        <v>-1.0342450004827697E-2</v>
      </c>
      <c r="C61" s="88">
        <v>0.1</v>
      </c>
      <c r="D61" s="89">
        <f t="shared" si="5"/>
        <v>1.6059000000000001</v>
      </c>
      <c r="E61" s="89">
        <f t="shared" si="6"/>
        <v>-1.0342450004827697E-2</v>
      </c>
      <c r="F61" s="81">
        <f t="shared" si="7"/>
        <v>0.16059000000000001</v>
      </c>
      <c r="G61" s="81">
        <f t="shared" si="8"/>
        <v>-1.0342450004827697E-3</v>
      </c>
      <c r="H61" s="81">
        <f t="shared" si="9"/>
        <v>0.25789148100000003</v>
      </c>
      <c r="I61" s="81">
        <f t="shared" si="10"/>
        <v>0.41414792933790007</v>
      </c>
      <c r="J61" s="81">
        <f t="shared" si="11"/>
        <v>0.6650801597237338</v>
      </c>
      <c r="K61" s="81">
        <f t="shared" si="12"/>
        <v>-1.66089404627528E-3</v>
      </c>
      <c r="L61" s="81">
        <f t="shared" si="13"/>
        <v>-2.6672297489134726E-3</v>
      </c>
      <c r="M61" s="81">
        <f t="shared" ca="1" si="14"/>
        <v>1.4538140754993515E-2</v>
      </c>
      <c r="N61" s="81">
        <f t="shared" ca="1" si="15"/>
        <v>6.1904379655770074E-5</v>
      </c>
      <c r="O61" s="21">
        <f t="shared" ca="1" si="16"/>
        <v>70668.490176168532</v>
      </c>
      <c r="P61" s="81">
        <f t="shared" ca="1" si="17"/>
        <v>30907.55110964501</v>
      </c>
      <c r="Q61" s="81">
        <f t="shared" ca="1" si="18"/>
        <v>10161.793855673031</v>
      </c>
      <c r="R61" s="55">
        <f t="shared" ca="1" si="19"/>
        <v>-2.4880590759821214E-2</v>
      </c>
    </row>
    <row r="62" spans="1:18">
      <c r="A62" s="88">
        <v>16065.5</v>
      </c>
      <c r="B62" s="88">
        <v>1.3168975005100947E-2</v>
      </c>
      <c r="C62" s="88">
        <v>0.1</v>
      </c>
      <c r="D62" s="89">
        <f t="shared" si="5"/>
        <v>1.6065499999999999</v>
      </c>
      <c r="E62" s="89">
        <f t="shared" si="6"/>
        <v>1.3168975005100947E-2</v>
      </c>
      <c r="F62" s="81">
        <f t="shared" si="7"/>
        <v>0.16065499999999999</v>
      </c>
      <c r="G62" s="81">
        <f t="shared" si="8"/>
        <v>1.3168975005100948E-3</v>
      </c>
      <c r="H62" s="81">
        <f t="shared" si="9"/>
        <v>0.25810029024999998</v>
      </c>
      <c r="I62" s="81">
        <f t="shared" si="10"/>
        <v>0.41465102130113746</v>
      </c>
      <c r="J62" s="81">
        <f t="shared" si="11"/>
        <v>0.66615759827134235</v>
      </c>
      <c r="K62" s="81">
        <f t="shared" si="12"/>
        <v>2.1156616794444929E-3</v>
      </c>
      <c r="L62" s="81">
        <f t="shared" si="13"/>
        <v>3.39891627111155E-3</v>
      </c>
      <c r="M62" s="81">
        <f t="shared" ca="1" si="14"/>
        <v>1.4551033048892619E-2</v>
      </c>
      <c r="N62" s="81">
        <f t="shared" ca="1" si="15"/>
        <v>1.910084436409263E-7</v>
      </c>
      <c r="O62" s="21">
        <f t="shared" ca="1" si="16"/>
        <v>70520.372287177888</v>
      </c>
      <c r="P62" s="81">
        <f t="shared" ca="1" si="17"/>
        <v>30890.888787426829</v>
      </c>
      <c r="Q62" s="81">
        <f t="shared" ca="1" si="18"/>
        <v>10141.585118906969</v>
      </c>
      <c r="R62" s="55">
        <f t="shared" ca="1" si="19"/>
        <v>-1.3820580437916719E-3</v>
      </c>
    </row>
    <row r="63" spans="1:18">
      <c r="A63" s="88">
        <v>16074</v>
      </c>
      <c r="B63" s="88">
        <v>1.1299300000246149E-2</v>
      </c>
      <c r="C63" s="88">
        <v>0.1</v>
      </c>
      <c r="D63" s="89">
        <f t="shared" si="5"/>
        <v>1.6073999999999999</v>
      </c>
      <c r="E63" s="89">
        <f t="shared" si="6"/>
        <v>1.1299300000246149E-2</v>
      </c>
      <c r="F63" s="81">
        <f t="shared" si="7"/>
        <v>0.16073999999999999</v>
      </c>
      <c r="G63" s="81">
        <f t="shared" si="8"/>
        <v>1.129930000024615E-3</v>
      </c>
      <c r="H63" s="81">
        <f t="shared" si="9"/>
        <v>0.25837347599999999</v>
      </c>
      <c r="I63" s="81">
        <f t="shared" si="10"/>
        <v>0.41530952532239995</v>
      </c>
      <c r="J63" s="81">
        <f t="shared" si="11"/>
        <v>0.66756853100322566</v>
      </c>
      <c r="K63" s="81">
        <f t="shared" si="12"/>
        <v>1.8162494820395661E-3</v>
      </c>
      <c r="L63" s="81">
        <f t="shared" si="13"/>
        <v>2.9194394174303982E-3</v>
      </c>
      <c r="M63" s="81">
        <f t="shared" ca="1" si="14"/>
        <v>1.4567899780797254E-2</v>
      </c>
      <c r="N63" s="81">
        <f t="shared" ca="1" si="15"/>
        <v>1.0683744525418733E-6</v>
      </c>
      <c r="O63" s="21">
        <f t="shared" ca="1" si="16"/>
        <v>70326.859629733066</v>
      </c>
      <c r="P63" s="81">
        <f t="shared" ca="1" si="17"/>
        <v>30869.025997774788</v>
      </c>
      <c r="Q63" s="81">
        <f t="shared" ca="1" si="18"/>
        <v>10115.162019596162</v>
      </c>
      <c r="R63" s="55">
        <f t="shared" ca="1" si="19"/>
        <v>-3.2685997805511052E-3</v>
      </c>
    </row>
    <row r="64" spans="1:18">
      <c r="A64" s="88">
        <v>16101.5</v>
      </c>
      <c r="B64" s="88">
        <v>1.0309174998837989E-2</v>
      </c>
      <c r="C64" s="88">
        <v>0.1</v>
      </c>
      <c r="D64" s="89">
        <f t="shared" si="5"/>
        <v>1.61015</v>
      </c>
      <c r="E64" s="89">
        <f t="shared" si="6"/>
        <v>1.0309174998837989E-2</v>
      </c>
      <c r="F64" s="81">
        <f t="shared" si="7"/>
        <v>0.16101500000000002</v>
      </c>
      <c r="G64" s="81">
        <f t="shared" si="8"/>
        <v>1.030917499883799E-3</v>
      </c>
      <c r="H64" s="81">
        <f t="shared" si="9"/>
        <v>0.25925830225000002</v>
      </c>
      <c r="I64" s="81">
        <f t="shared" si="10"/>
        <v>0.41744475536783754</v>
      </c>
      <c r="J64" s="81">
        <f t="shared" si="11"/>
        <v>0.6721486728555236</v>
      </c>
      <c r="K64" s="81">
        <f t="shared" si="12"/>
        <v>1.659931812437899E-3</v>
      </c>
      <c r="L64" s="81">
        <f t="shared" si="13"/>
        <v>2.6727392077968829E-3</v>
      </c>
      <c r="M64" s="81">
        <f t="shared" ca="1" si="14"/>
        <v>1.4622527462926509E-2</v>
      </c>
      <c r="N64" s="81">
        <f t="shared" ca="1" si="15"/>
        <v>1.8605009479458512E-6</v>
      </c>
      <c r="O64" s="21">
        <f t="shared" ca="1" si="16"/>
        <v>69702.189564537068</v>
      </c>
      <c r="P64" s="81">
        <f t="shared" ca="1" si="17"/>
        <v>30797.723075673686</v>
      </c>
      <c r="Q64" s="81">
        <f t="shared" ca="1" si="18"/>
        <v>10029.7056821963</v>
      </c>
      <c r="R64" s="55">
        <f t="shared" ca="1" si="19"/>
        <v>-4.3133524640885205E-3</v>
      </c>
    </row>
    <row r="65" spans="1:18">
      <c r="A65" s="88">
        <v>16102</v>
      </c>
      <c r="B65" s="88">
        <v>1.1963899996771943E-2</v>
      </c>
      <c r="C65" s="88">
        <v>0.1</v>
      </c>
      <c r="D65" s="89">
        <f t="shared" si="5"/>
        <v>1.6102000000000001</v>
      </c>
      <c r="E65" s="89">
        <f t="shared" si="6"/>
        <v>1.1963899996771943E-2</v>
      </c>
      <c r="F65" s="81">
        <f t="shared" si="7"/>
        <v>0.16102000000000002</v>
      </c>
      <c r="G65" s="81">
        <f t="shared" si="8"/>
        <v>1.1963899996771943E-3</v>
      </c>
      <c r="H65" s="81">
        <f t="shared" si="9"/>
        <v>0.25927440400000007</v>
      </c>
      <c r="I65" s="81">
        <f t="shared" si="10"/>
        <v>0.41748364532080012</v>
      </c>
      <c r="J65" s="81">
        <f t="shared" si="11"/>
        <v>0.67223216569555244</v>
      </c>
      <c r="K65" s="81">
        <f t="shared" si="12"/>
        <v>1.9264271774802183E-3</v>
      </c>
      <c r="L65" s="81">
        <f t="shared" si="13"/>
        <v>3.1019330411786476E-3</v>
      </c>
      <c r="M65" s="81">
        <f t="shared" ca="1" si="14"/>
        <v>1.4623521525642599E-2</v>
      </c>
      <c r="N65" s="81">
        <f t="shared" ca="1" si="15"/>
        <v>7.0735866768322894E-7</v>
      </c>
      <c r="O65" s="21">
        <f t="shared" ca="1" si="16"/>
        <v>69690.851764516687</v>
      </c>
      <c r="P65" s="81">
        <f t="shared" ca="1" si="17"/>
        <v>30796.418606631112</v>
      </c>
      <c r="Q65" s="81">
        <f t="shared" ca="1" si="18"/>
        <v>10028.152373548255</v>
      </c>
      <c r="R65" s="55">
        <f t="shared" ca="1" si="19"/>
        <v>-2.6596215288706565E-3</v>
      </c>
    </row>
    <row r="66" spans="1:18">
      <c r="A66" s="88">
        <v>16116.5</v>
      </c>
      <c r="B66" s="88">
        <v>1.0950924995995592E-2</v>
      </c>
      <c r="C66" s="88">
        <v>0.1</v>
      </c>
      <c r="D66" s="89">
        <f t="shared" si="5"/>
        <v>1.61165</v>
      </c>
      <c r="E66" s="89">
        <f t="shared" si="6"/>
        <v>1.0950924995995592E-2</v>
      </c>
      <c r="F66" s="81">
        <f t="shared" si="7"/>
        <v>0.161165</v>
      </c>
      <c r="G66" s="81">
        <f t="shared" si="8"/>
        <v>1.0950924995995592E-3</v>
      </c>
      <c r="H66" s="81">
        <f t="shared" si="9"/>
        <v>0.25974157225</v>
      </c>
      <c r="I66" s="81">
        <f t="shared" si="10"/>
        <v>0.41861250491671248</v>
      </c>
      <c r="J66" s="81">
        <f t="shared" si="11"/>
        <v>0.67465684354901967</v>
      </c>
      <c r="K66" s="81">
        <f t="shared" si="12"/>
        <v>1.7649058269796295E-3</v>
      </c>
      <c r="L66" s="81">
        <f t="shared" si="13"/>
        <v>2.8444104760517201E-3</v>
      </c>
      <c r="M66" s="81">
        <f t="shared" ca="1" si="14"/>
        <v>1.4652362272172864E-2</v>
      </c>
      <c r="N66" s="81">
        <f t="shared" ca="1" si="15"/>
        <v>1.3700637909474624E-6</v>
      </c>
      <c r="O66" s="21">
        <f t="shared" ca="1" si="16"/>
        <v>69362.364393822398</v>
      </c>
      <c r="P66" s="81">
        <f t="shared" ca="1" si="17"/>
        <v>30758.464152675726</v>
      </c>
      <c r="Q66" s="81">
        <f t="shared" ca="1" si="18"/>
        <v>9983.1136018939142</v>
      </c>
      <c r="R66" s="55">
        <f t="shared" ca="1" si="19"/>
        <v>-3.7014372761772722E-3</v>
      </c>
    </row>
    <row r="67" spans="1:18">
      <c r="A67" s="88">
        <v>16159</v>
      </c>
      <c r="B67" s="88">
        <v>1.1602549995586742E-2</v>
      </c>
      <c r="C67" s="88">
        <v>0.1</v>
      </c>
      <c r="D67" s="89">
        <f t="shared" si="5"/>
        <v>1.6158999999999999</v>
      </c>
      <c r="E67" s="89">
        <f t="shared" si="6"/>
        <v>1.1602549995586742E-2</v>
      </c>
      <c r="F67" s="81">
        <f t="shared" si="7"/>
        <v>0.16159000000000001</v>
      </c>
      <c r="G67" s="81">
        <f t="shared" si="8"/>
        <v>1.1602549995586742E-3</v>
      </c>
      <c r="H67" s="81">
        <f t="shared" si="9"/>
        <v>0.26111328099999997</v>
      </c>
      <c r="I67" s="81">
        <f t="shared" si="10"/>
        <v>0.42193295076789994</v>
      </c>
      <c r="J67" s="81">
        <f t="shared" si="11"/>
        <v>0.68180145514584944</v>
      </c>
      <c r="K67" s="81">
        <f t="shared" si="12"/>
        <v>1.8748560537868615E-3</v>
      </c>
      <c r="L67" s="81">
        <f t="shared" si="13"/>
        <v>3.0295798973141892E-3</v>
      </c>
      <c r="M67" s="81">
        <f t="shared" ca="1" si="14"/>
        <v>1.4737039483302541E-2</v>
      </c>
      <c r="N67" s="81">
        <f t="shared" ca="1" si="15"/>
        <v>9.8250243486008515E-7</v>
      </c>
      <c r="O67" s="21">
        <f t="shared" ca="1" si="16"/>
        <v>68403.005956831053</v>
      </c>
      <c r="P67" s="81">
        <f t="shared" ca="1" si="17"/>
        <v>30645.831496917639</v>
      </c>
      <c r="Q67" s="81">
        <f t="shared" ca="1" si="18"/>
        <v>9851.1878691767815</v>
      </c>
      <c r="R67" s="55">
        <f t="shared" ca="1" si="19"/>
        <v>-3.134489487715799E-3</v>
      </c>
    </row>
    <row r="68" spans="1:18">
      <c r="A68" s="88">
        <v>16240</v>
      </c>
      <c r="B68" s="88">
        <v>6.6680000018095598E-3</v>
      </c>
      <c r="C68" s="88">
        <v>0.1</v>
      </c>
      <c r="D68" s="89">
        <f t="shared" si="5"/>
        <v>1.6240000000000001</v>
      </c>
      <c r="E68" s="89">
        <f t="shared" si="6"/>
        <v>6.6680000018095598E-3</v>
      </c>
      <c r="F68" s="81">
        <f t="shared" si="7"/>
        <v>0.16240000000000002</v>
      </c>
      <c r="G68" s="81">
        <f t="shared" si="8"/>
        <v>6.66800000180956E-4</v>
      </c>
      <c r="H68" s="81">
        <f t="shared" si="9"/>
        <v>0.26373760000000007</v>
      </c>
      <c r="I68" s="81">
        <f t="shared" si="10"/>
        <v>0.42830986240000013</v>
      </c>
      <c r="J68" s="81">
        <f t="shared" si="11"/>
        <v>0.69557521653760024</v>
      </c>
      <c r="K68" s="81">
        <f t="shared" si="12"/>
        <v>1.0828832002938726E-3</v>
      </c>
      <c r="L68" s="81">
        <f t="shared" si="13"/>
        <v>1.7586023172772493E-3</v>
      </c>
      <c r="M68" s="81">
        <f t="shared" ca="1" si="14"/>
        <v>1.4899018873665912E-2</v>
      </c>
      <c r="N68" s="81">
        <f t="shared" ca="1" si="15"/>
        <v>6.7749671668855433E-6</v>
      </c>
      <c r="O68" s="21">
        <f t="shared" ca="1" si="16"/>
        <v>66588.92126319134</v>
      </c>
      <c r="P68" s="81">
        <f t="shared" ca="1" si="17"/>
        <v>30425.477816937018</v>
      </c>
      <c r="Q68" s="81">
        <f t="shared" ca="1" si="18"/>
        <v>9600.1465107659769</v>
      </c>
      <c r="R68" s="55">
        <f t="shared" ca="1" si="19"/>
        <v>-8.2310188718563524E-3</v>
      </c>
    </row>
    <row r="69" spans="1:18">
      <c r="A69" s="88">
        <v>16798.5</v>
      </c>
      <c r="B69" s="88">
        <v>2.3995824994926807E-2</v>
      </c>
      <c r="C69" s="88">
        <v>0.1</v>
      </c>
      <c r="D69" s="89">
        <f t="shared" si="5"/>
        <v>1.6798500000000001</v>
      </c>
      <c r="E69" s="89">
        <f t="shared" si="6"/>
        <v>2.3995824994926807E-2</v>
      </c>
      <c r="F69" s="81">
        <f t="shared" si="7"/>
        <v>0.16798500000000002</v>
      </c>
      <c r="G69" s="81">
        <f t="shared" si="8"/>
        <v>2.3995824994926807E-3</v>
      </c>
      <c r="H69" s="81">
        <f t="shared" si="9"/>
        <v>0.28218960225000006</v>
      </c>
      <c r="I69" s="81">
        <f t="shared" si="10"/>
        <v>0.47403620333966262</v>
      </c>
      <c r="J69" s="81">
        <f t="shared" si="11"/>
        <v>0.79630971618013224</v>
      </c>
      <c r="K69" s="81">
        <f t="shared" si="12"/>
        <v>4.0309386617727793E-3</v>
      </c>
      <c r="L69" s="81">
        <f t="shared" si="13"/>
        <v>6.7713723109790033E-3</v>
      </c>
      <c r="M69" s="81">
        <f t="shared" ca="1" si="14"/>
        <v>1.6037105687538192E-2</v>
      </c>
      <c r="N69" s="81">
        <f t="shared" ca="1" si="15"/>
        <v>6.3341213013800299E-6</v>
      </c>
      <c r="O69" s="21">
        <f t="shared" ca="1" si="16"/>
        <v>54609.673974595637</v>
      </c>
      <c r="P69" s="81">
        <f t="shared" ca="1" si="17"/>
        <v>28710.212517856136</v>
      </c>
      <c r="Q69" s="81">
        <f t="shared" ca="1" si="18"/>
        <v>7891.3400354305968</v>
      </c>
      <c r="R69" s="55">
        <f t="shared" ca="1" si="19"/>
        <v>7.9587193073886141E-3</v>
      </c>
    </row>
    <row r="70" spans="1:18">
      <c r="A70" s="88">
        <v>16807</v>
      </c>
      <c r="B70" s="88">
        <v>6.1261499940883368E-3</v>
      </c>
      <c r="C70" s="88">
        <v>0.1</v>
      </c>
      <c r="D70" s="89">
        <f t="shared" si="5"/>
        <v>1.6807000000000001</v>
      </c>
      <c r="E70" s="89">
        <f t="shared" si="6"/>
        <v>6.1261499940883368E-3</v>
      </c>
      <c r="F70" s="81">
        <f t="shared" si="7"/>
        <v>0.16807000000000002</v>
      </c>
      <c r="G70" s="81">
        <f t="shared" si="8"/>
        <v>6.1261499940883373E-4</v>
      </c>
      <c r="H70" s="81">
        <f t="shared" si="9"/>
        <v>0.28247524900000004</v>
      </c>
      <c r="I70" s="81">
        <f t="shared" si="10"/>
        <v>0.47475615099430007</v>
      </c>
      <c r="J70" s="81">
        <f t="shared" si="11"/>
        <v>0.79792266297612013</v>
      </c>
      <c r="K70" s="81">
        <f t="shared" si="12"/>
        <v>1.0296220295064268E-3</v>
      </c>
      <c r="L70" s="81">
        <f t="shared" si="13"/>
        <v>1.7304857449914517E-3</v>
      </c>
      <c r="M70" s="81">
        <f t="shared" ca="1" si="14"/>
        <v>1.6054713076288623E-2</v>
      </c>
      <c r="N70" s="81">
        <f t="shared" ca="1" si="15"/>
        <v>9.8576364877230453E-6</v>
      </c>
      <c r="O70" s="21">
        <f t="shared" ca="1" si="16"/>
        <v>54434.715162026616</v>
      </c>
      <c r="P70" s="81">
        <f t="shared" ca="1" si="17"/>
        <v>28681.563033246093</v>
      </c>
      <c r="Q70" s="81">
        <f t="shared" ca="1" si="18"/>
        <v>7865.7378947177613</v>
      </c>
      <c r="R70" s="55">
        <f t="shared" ca="1" si="19"/>
        <v>-9.9285630822002861E-3</v>
      </c>
    </row>
    <row r="71" spans="1:18">
      <c r="A71" s="88">
        <v>16922</v>
      </c>
      <c r="B71" s="88">
        <v>-3.2871000003069639E-3</v>
      </c>
      <c r="C71" s="88">
        <v>0.1</v>
      </c>
      <c r="D71" s="89">
        <f t="shared" si="5"/>
        <v>1.6921999999999999</v>
      </c>
      <c r="E71" s="89">
        <f t="shared" si="6"/>
        <v>-3.2871000003069639E-3</v>
      </c>
      <c r="F71" s="81">
        <f t="shared" si="7"/>
        <v>0.16922000000000001</v>
      </c>
      <c r="G71" s="81">
        <f t="shared" si="8"/>
        <v>-3.2871000003069644E-4</v>
      </c>
      <c r="H71" s="81">
        <f t="shared" si="9"/>
        <v>0.28635408400000001</v>
      </c>
      <c r="I71" s="81">
        <f t="shared" si="10"/>
        <v>0.48456838094479998</v>
      </c>
      <c r="J71" s="81">
        <f t="shared" si="11"/>
        <v>0.81998661423479047</v>
      </c>
      <c r="K71" s="81">
        <f t="shared" si="12"/>
        <v>-5.5624306205194452E-4</v>
      </c>
      <c r="L71" s="81">
        <f t="shared" si="13"/>
        <v>-9.4127450960430046E-4</v>
      </c>
      <c r="M71" s="81">
        <f t="shared" ca="1" si="14"/>
        <v>1.6293774856907185E-2</v>
      </c>
      <c r="N71" s="81">
        <f t="shared" ca="1" si="15"/>
        <v>3.8341066017388121E-5</v>
      </c>
      <c r="O71" s="21">
        <f t="shared" ca="1" si="16"/>
        <v>52089.991983717067</v>
      </c>
      <c r="P71" s="81">
        <f t="shared" ca="1" si="17"/>
        <v>28286.786586639031</v>
      </c>
      <c r="Q71" s="81">
        <f t="shared" ca="1" si="18"/>
        <v>7520.8855634326801</v>
      </c>
      <c r="R71" s="55">
        <f t="shared" ca="1" si="19"/>
        <v>-1.9580874857214148E-2</v>
      </c>
    </row>
    <row r="72" spans="1:18">
      <c r="A72" s="88">
        <v>17008.5</v>
      </c>
      <c r="B72" s="88">
        <v>1.3980325005832128E-2</v>
      </c>
      <c r="C72" s="88">
        <v>0.1</v>
      </c>
      <c r="D72" s="89">
        <f t="shared" si="5"/>
        <v>1.70085</v>
      </c>
      <c r="E72" s="89">
        <f t="shared" si="6"/>
        <v>1.3980325005832128E-2</v>
      </c>
      <c r="F72" s="81">
        <f t="shared" si="7"/>
        <v>0.17008500000000001</v>
      </c>
      <c r="G72" s="81">
        <f t="shared" si="8"/>
        <v>1.3980325005832129E-3</v>
      </c>
      <c r="H72" s="81">
        <f t="shared" si="9"/>
        <v>0.28928907225</v>
      </c>
      <c r="I72" s="81">
        <f t="shared" si="10"/>
        <v>0.49203731853641247</v>
      </c>
      <c r="J72" s="81">
        <f t="shared" si="11"/>
        <v>0.83688167323265716</v>
      </c>
      <c r="K72" s="81">
        <f t="shared" si="12"/>
        <v>2.3778435786169574E-3</v>
      </c>
      <c r="L72" s="81">
        <f t="shared" si="13"/>
        <v>4.0443552506906517E-3</v>
      </c>
      <c r="M72" s="81">
        <f t="shared" ca="1" si="14"/>
        <v>1.6474626881273702E-2</v>
      </c>
      <c r="N72" s="81">
        <f t="shared" ca="1" si="15"/>
        <v>6.2215418458313558E-7</v>
      </c>
      <c r="O72" s="21">
        <f t="shared" ca="1" si="16"/>
        <v>50354.062188064796</v>
      </c>
      <c r="P72" s="81">
        <f t="shared" ca="1" si="17"/>
        <v>27981.186468783035</v>
      </c>
      <c r="Q72" s="81">
        <f t="shared" ca="1" si="18"/>
        <v>7263.5040772832617</v>
      </c>
      <c r="R72" s="55">
        <f t="shared" ca="1" si="19"/>
        <v>-2.4943018754415743E-3</v>
      </c>
    </row>
    <row r="73" spans="1:18">
      <c r="A73" s="88">
        <v>17043</v>
      </c>
      <c r="B73" s="88">
        <v>1.1563500011106953E-3</v>
      </c>
      <c r="C73" s="88">
        <v>0.1</v>
      </c>
      <c r="D73" s="89">
        <f t="shared" si="5"/>
        <v>1.7042999999999999</v>
      </c>
      <c r="E73" s="89">
        <f t="shared" si="6"/>
        <v>1.1563500011106953E-3</v>
      </c>
      <c r="F73" s="81">
        <f t="shared" si="7"/>
        <v>0.17043</v>
      </c>
      <c r="G73" s="81">
        <f t="shared" si="8"/>
        <v>1.1563500011106953E-4</v>
      </c>
      <c r="H73" s="81">
        <f t="shared" si="9"/>
        <v>0.290463849</v>
      </c>
      <c r="I73" s="81">
        <f t="shared" si="10"/>
        <v>0.49503753785069998</v>
      </c>
      <c r="J73" s="81">
        <f t="shared" si="11"/>
        <v>0.8436924757589479</v>
      </c>
      <c r="K73" s="81">
        <f t="shared" si="12"/>
        <v>1.9707673068929579E-4</v>
      </c>
      <c r="L73" s="81">
        <f t="shared" si="13"/>
        <v>3.3587787211376683E-4</v>
      </c>
      <c r="M73" s="81">
        <f t="shared" ca="1" si="14"/>
        <v>1.6547006737442305E-2</v>
      </c>
      <c r="N73" s="81">
        <f t="shared" ca="1" si="15"/>
        <v>2.3687231477558955E-5</v>
      </c>
      <c r="O73" s="21">
        <f t="shared" ca="1" si="16"/>
        <v>49668.404090628603</v>
      </c>
      <c r="P73" s="81">
        <f t="shared" ca="1" si="17"/>
        <v>27857.262684682682</v>
      </c>
      <c r="Q73" s="81">
        <f t="shared" ca="1" si="18"/>
        <v>7161.3651562080058</v>
      </c>
      <c r="R73" s="55">
        <f t="shared" ca="1" si="19"/>
        <v>-1.5390656736331609E-2</v>
      </c>
    </row>
    <row r="74" spans="1:18">
      <c r="A74" s="88">
        <v>17060</v>
      </c>
      <c r="B74" s="88">
        <v>1.9417000003159046E-2</v>
      </c>
      <c r="C74" s="88">
        <v>0.1</v>
      </c>
      <c r="D74" s="89">
        <f t="shared" si="5"/>
        <v>1.706</v>
      </c>
      <c r="E74" s="89">
        <f t="shared" si="6"/>
        <v>1.9417000003159046E-2</v>
      </c>
      <c r="F74" s="81">
        <f t="shared" si="7"/>
        <v>0.1706</v>
      </c>
      <c r="G74" s="81">
        <f t="shared" si="8"/>
        <v>1.9417000003159046E-3</v>
      </c>
      <c r="H74" s="81">
        <f t="shared" si="9"/>
        <v>0.29104360000000001</v>
      </c>
      <c r="I74" s="81">
        <f t="shared" si="10"/>
        <v>0.4965203816</v>
      </c>
      <c r="J74" s="81">
        <f t="shared" si="11"/>
        <v>0.84706377100959995</v>
      </c>
      <c r="K74" s="81">
        <f t="shared" si="12"/>
        <v>3.3125402005389332E-3</v>
      </c>
      <c r="L74" s="81">
        <f t="shared" si="13"/>
        <v>5.65119358211942E-3</v>
      </c>
      <c r="M74" s="81">
        <f t="shared" ca="1" si="14"/>
        <v>1.6582724211779164E-2</v>
      </c>
      <c r="N74" s="81">
        <f t="shared" ca="1" si="15"/>
        <v>8.0331192616020597E-7</v>
      </c>
      <c r="O74" s="21">
        <f t="shared" ca="1" si="16"/>
        <v>49331.9588488765</v>
      </c>
      <c r="P74" s="81">
        <f t="shared" ca="1" si="17"/>
        <v>27795.776205721584</v>
      </c>
      <c r="Q74" s="81">
        <f t="shared" ca="1" si="18"/>
        <v>7111.1484428775839</v>
      </c>
      <c r="R74" s="55">
        <f t="shared" ca="1" si="19"/>
        <v>2.8342757913798824E-3</v>
      </c>
    </row>
    <row r="75" spans="1:18">
      <c r="A75" s="88">
        <v>17548.5</v>
      </c>
      <c r="B75" s="88">
        <v>3.0833249984425493E-3</v>
      </c>
      <c r="C75" s="88">
        <v>0.1</v>
      </c>
      <c r="D75" s="89">
        <f t="shared" si="5"/>
        <v>1.75485</v>
      </c>
      <c r="E75" s="89">
        <f t="shared" si="6"/>
        <v>3.0833249984425493E-3</v>
      </c>
      <c r="F75" s="81">
        <f t="shared" si="7"/>
        <v>0.175485</v>
      </c>
      <c r="G75" s="81">
        <f t="shared" si="8"/>
        <v>3.0833249984425494E-4</v>
      </c>
      <c r="H75" s="81">
        <f t="shared" si="9"/>
        <v>0.30794985224999999</v>
      </c>
      <c r="I75" s="81">
        <f t="shared" si="10"/>
        <v>0.5404057982209125</v>
      </c>
      <c r="J75" s="81">
        <f t="shared" si="11"/>
        <v>0.94833111500796829</v>
      </c>
      <c r="K75" s="81">
        <f t="shared" si="12"/>
        <v>5.4107728735169078E-4</v>
      </c>
      <c r="L75" s="81">
        <f t="shared" si="13"/>
        <v>9.4950947770911453E-4</v>
      </c>
      <c r="M75" s="81">
        <f t="shared" ca="1" si="14"/>
        <v>1.7623753767104105E-2</v>
      </c>
      <c r="N75" s="81">
        <f t="shared" ca="1" si="15"/>
        <v>2.1142406877652063E-5</v>
      </c>
      <c r="O75" s="21">
        <f t="shared" ca="1" si="16"/>
        <v>40072.883630116019</v>
      </c>
      <c r="P75" s="81">
        <f t="shared" ca="1" si="17"/>
        <v>25915.134832683478</v>
      </c>
      <c r="Q75" s="81">
        <f t="shared" ca="1" si="18"/>
        <v>5704.8270894977795</v>
      </c>
      <c r="R75" s="55">
        <f t="shared" ca="1" si="19"/>
        <v>-1.4540428768661556E-2</v>
      </c>
    </row>
    <row r="76" spans="1:18">
      <c r="A76" s="88">
        <v>17550.5</v>
      </c>
      <c r="B76" s="88">
        <v>3.7022250035079196E-3</v>
      </c>
      <c r="C76" s="88">
        <v>0.1</v>
      </c>
      <c r="D76" s="89">
        <f t="shared" si="5"/>
        <v>1.75505</v>
      </c>
      <c r="E76" s="89">
        <f t="shared" si="6"/>
        <v>3.7022250035079196E-3</v>
      </c>
      <c r="F76" s="81">
        <f t="shared" si="7"/>
        <v>0.17550500000000002</v>
      </c>
      <c r="G76" s="81">
        <f t="shared" si="8"/>
        <v>3.7022250035079196E-4</v>
      </c>
      <c r="H76" s="81">
        <f t="shared" si="9"/>
        <v>0.30802005025000007</v>
      </c>
      <c r="I76" s="81">
        <f t="shared" si="10"/>
        <v>0.54059058919126257</v>
      </c>
      <c r="J76" s="81">
        <f t="shared" si="11"/>
        <v>0.94876351356012534</v>
      </c>
      <c r="K76" s="81">
        <f t="shared" si="12"/>
        <v>6.497589992406574E-4</v>
      </c>
      <c r="L76" s="81">
        <f t="shared" si="13"/>
        <v>1.1403595316173158E-3</v>
      </c>
      <c r="M76" s="81">
        <f t="shared" ca="1" si="14"/>
        <v>1.7628074223392898E-2</v>
      </c>
      <c r="N76" s="81">
        <f t="shared" ca="1" si="15"/>
        <v>1.9392927649497108E-5</v>
      </c>
      <c r="O76" s="21">
        <f t="shared" ca="1" si="16"/>
        <v>40036.635391807387</v>
      </c>
      <c r="P76" s="81">
        <f t="shared" ca="1" si="17"/>
        <v>25907.004009409651</v>
      </c>
      <c r="Q76" s="81">
        <f t="shared" ca="1" si="18"/>
        <v>5699.2336757761268</v>
      </c>
      <c r="R76" s="55">
        <f t="shared" ca="1" si="19"/>
        <v>-1.3925849219884979E-2</v>
      </c>
    </row>
    <row r="77" spans="1:18">
      <c r="A77" s="88">
        <v>17635.5</v>
      </c>
      <c r="B77" s="88">
        <v>1.650547499593813E-2</v>
      </c>
      <c r="C77" s="88">
        <v>1</v>
      </c>
      <c r="D77" s="89">
        <f t="shared" si="5"/>
        <v>1.76355</v>
      </c>
      <c r="E77" s="89">
        <f t="shared" si="6"/>
        <v>1.650547499593813E-2</v>
      </c>
      <c r="F77" s="81">
        <f t="shared" si="7"/>
        <v>1.76355</v>
      </c>
      <c r="G77" s="81">
        <f t="shared" si="8"/>
        <v>1.650547499593813E-2</v>
      </c>
      <c r="H77" s="81">
        <f t="shared" si="9"/>
        <v>3.1101086025</v>
      </c>
      <c r="I77" s="81">
        <f t="shared" si="10"/>
        <v>5.484832025938875</v>
      </c>
      <c r="J77" s="81">
        <f t="shared" si="11"/>
        <v>9.6727755193445031</v>
      </c>
      <c r="K77" s="81">
        <f t="shared" si="12"/>
        <v>2.9108230429086689E-2</v>
      </c>
      <c r="L77" s="81">
        <f t="shared" si="13"/>
        <v>5.1333819773215827E-2</v>
      </c>
      <c r="M77" s="81">
        <f t="shared" ca="1" si="14"/>
        <v>1.7812133159633824E-2</v>
      </c>
      <c r="N77" s="81">
        <f t="shared" ca="1" si="15"/>
        <v>1.7073555567526047E-6</v>
      </c>
      <c r="O77" s="21">
        <f t="shared" ca="1" si="16"/>
        <v>3850890.7800165606</v>
      </c>
      <c r="P77" s="81">
        <f t="shared" ca="1" si="17"/>
        <v>2555838.1101034237</v>
      </c>
      <c r="Q77" s="81">
        <f t="shared" ca="1" si="18"/>
        <v>546291.39916914003</v>
      </c>
      <c r="R77" s="55">
        <f t="shared" ca="1" si="19"/>
        <v>-1.3066581636956946E-3</v>
      </c>
    </row>
    <row r="78" spans="1:18">
      <c r="A78" s="88">
        <v>17642</v>
      </c>
      <c r="B78" s="88">
        <v>1.8016900001384784E-2</v>
      </c>
      <c r="C78" s="88">
        <v>1</v>
      </c>
      <c r="D78" s="89">
        <f t="shared" si="5"/>
        <v>1.7642</v>
      </c>
      <c r="E78" s="89">
        <f t="shared" si="6"/>
        <v>1.8016900001384784E-2</v>
      </c>
      <c r="F78" s="81">
        <f t="shared" si="7"/>
        <v>1.7642</v>
      </c>
      <c r="G78" s="81">
        <f t="shared" si="8"/>
        <v>1.8016900001384784E-2</v>
      </c>
      <c r="H78" s="81">
        <f t="shared" si="9"/>
        <v>3.1124016399999999</v>
      </c>
      <c r="I78" s="81">
        <f t="shared" si="10"/>
        <v>5.490898973288</v>
      </c>
      <c r="J78" s="81">
        <f t="shared" si="11"/>
        <v>9.6870439686746899</v>
      </c>
      <c r="K78" s="81">
        <f t="shared" si="12"/>
        <v>3.1785414982443035E-2</v>
      </c>
      <c r="L78" s="81">
        <f t="shared" si="13"/>
        <v>5.6075829112026E-2</v>
      </c>
      <c r="M78" s="81">
        <f t="shared" ca="1" si="14"/>
        <v>1.7826243605505186E-2</v>
      </c>
      <c r="N78" s="81">
        <f t="shared" ca="1" si="15"/>
        <v>3.6349861289797735E-8</v>
      </c>
      <c r="O78" s="21">
        <f t="shared" ca="1" si="16"/>
        <v>3839311.6901905132</v>
      </c>
      <c r="P78" s="81">
        <f t="shared" ca="1" si="17"/>
        <v>2553147.791553617</v>
      </c>
      <c r="Q78" s="81">
        <f t="shared" ca="1" si="18"/>
        <v>544495.72649651917</v>
      </c>
      <c r="R78" s="55">
        <f t="shared" ca="1" si="19"/>
        <v>1.9065639587959732E-4</v>
      </c>
    </row>
    <row r="79" spans="1:18">
      <c r="A79" s="88">
        <v>17685</v>
      </c>
      <c r="B79" s="88">
        <v>3.5823250000248663E-2</v>
      </c>
      <c r="C79" s="88">
        <v>0.1</v>
      </c>
      <c r="D79" s="89">
        <f t="shared" si="5"/>
        <v>1.7685</v>
      </c>
      <c r="E79" s="89">
        <f t="shared" si="6"/>
        <v>3.5823250000248663E-2</v>
      </c>
      <c r="F79" s="81">
        <f t="shared" si="7"/>
        <v>0.17685000000000001</v>
      </c>
      <c r="G79" s="81">
        <f t="shared" si="8"/>
        <v>3.5823250000248663E-3</v>
      </c>
      <c r="H79" s="81">
        <f t="shared" si="9"/>
        <v>0.31275922500000003</v>
      </c>
      <c r="I79" s="81">
        <f t="shared" si="10"/>
        <v>0.55311468941250008</v>
      </c>
      <c r="J79" s="81">
        <f t="shared" si="11"/>
        <v>0.9781833282260064</v>
      </c>
      <c r="K79" s="81">
        <f t="shared" si="12"/>
        <v>6.3353417625439763E-3</v>
      </c>
      <c r="L79" s="81">
        <f t="shared" si="13"/>
        <v>1.1204051907059021E-2</v>
      </c>
      <c r="M79" s="81">
        <f t="shared" ca="1" si="14"/>
        <v>1.7919716145809464E-2</v>
      </c>
      <c r="N79" s="81">
        <f t="shared" ca="1" si="15"/>
        <v>3.2053652447705054E-5</v>
      </c>
      <c r="O79" s="21">
        <f t="shared" ca="1" si="16"/>
        <v>37630.841776615096</v>
      </c>
      <c r="P79" s="81">
        <f t="shared" ca="1" si="17"/>
        <v>25352.643790757629</v>
      </c>
      <c r="Q79" s="81">
        <f t="shared" ca="1" si="18"/>
        <v>5326.5884933840825</v>
      </c>
      <c r="R79" s="55">
        <f t="shared" ca="1" si="19"/>
        <v>1.7903533854439199E-2</v>
      </c>
    </row>
    <row r="80" spans="1:18">
      <c r="A80" s="88">
        <v>18388</v>
      </c>
      <c r="B80" s="88">
        <v>2.4366599995119032E-2</v>
      </c>
      <c r="C80" s="88">
        <v>0.1</v>
      </c>
      <c r="D80" s="89">
        <f t="shared" si="5"/>
        <v>1.8388</v>
      </c>
      <c r="E80" s="89">
        <f t="shared" si="6"/>
        <v>2.4366599995119032E-2</v>
      </c>
      <c r="F80" s="81">
        <f t="shared" si="7"/>
        <v>0.18388000000000002</v>
      </c>
      <c r="G80" s="81">
        <f t="shared" si="8"/>
        <v>2.4366599995119032E-3</v>
      </c>
      <c r="H80" s="81">
        <f t="shared" si="9"/>
        <v>0.33811854400000002</v>
      </c>
      <c r="I80" s="81">
        <f t="shared" si="10"/>
        <v>0.6217323787072</v>
      </c>
      <c r="J80" s="81">
        <f t="shared" si="11"/>
        <v>1.1432414979667993</v>
      </c>
      <c r="K80" s="81">
        <f t="shared" si="12"/>
        <v>4.4805304071024879E-3</v>
      </c>
      <c r="L80" s="81">
        <f t="shared" si="13"/>
        <v>8.2387993125800554E-3</v>
      </c>
      <c r="M80" s="81">
        <f t="shared" ca="1" si="14"/>
        <v>1.9479055033589404E-2</v>
      </c>
      <c r="N80" s="81">
        <f t="shared" ca="1" si="15"/>
        <v>2.3888095750973648E-6</v>
      </c>
      <c r="O80" s="21">
        <f t="shared" ca="1" si="16"/>
        <v>26115.717127821667</v>
      </c>
      <c r="P80" s="81">
        <f t="shared" ca="1" si="17"/>
        <v>22236.560542223382</v>
      </c>
      <c r="Q80" s="81">
        <f t="shared" ca="1" si="18"/>
        <v>3511.0167995485317</v>
      </c>
      <c r="R80" s="55">
        <f t="shared" ca="1" si="19"/>
        <v>4.8875449615296274E-3</v>
      </c>
    </row>
    <row r="81" spans="1:18">
      <c r="A81" s="88">
        <v>18434</v>
      </c>
      <c r="B81" s="88">
        <v>2.2101299997302704E-2</v>
      </c>
      <c r="C81" s="88">
        <v>1</v>
      </c>
      <c r="D81" s="89">
        <f t="shared" si="5"/>
        <v>1.8433999999999999</v>
      </c>
      <c r="E81" s="89">
        <f t="shared" si="6"/>
        <v>2.2101299997302704E-2</v>
      </c>
      <c r="F81" s="81">
        <f t="shared" si="7"/>
        <v>1.8433999999999999</v>
      </c>
      <c r="G81" s="81">
        <f t="shared" si="8"/>
        <v>2.2101299997302704E-2</v>
      </c>
      <c r="H81" s="81">
        <f t="shared" si="9"/>
        <v>3.3981235599999997</v>
      </c>
      <c r="I81" s="81">
        <f t="shared" si="10"/>
        <v>6.2641009705039989</v>
      </c>
      <c r="J81" s="81">
        <f t="shared" si="11"/>
        <v>11.547243729027072</v>
      </c>
      <c r="K81" s="81">
        <f t="shared" si="12"/>
        <v>4.0741536415027806E-2</v>
      </c>
      <c r="L81" s="81">
        <f t="shared" si="13"/>
        <v>7.510294822746226E-2</v>
      </c>
      <c r="M81" s="81">
        <f t="shared" ca="1" si="14"/>
        <v>1.9583136464776451E-2</v>
      </c>
      <c r="N81" s="81">
        <f t="shared" ca="1" si="15"/>
        <v>6.3411475765450953E-6</v>
      </c>
      <c r="O81" s="21">
        <f t="shared" ca="1" si="16"/>
        <v>2542649.1352176392</v>
      </c>
      <c r="P81" s="81">
        <f t="shared" ca="1" si="17"/>
        <v>2202143.3929719599</v>
      </c>
      <c r="Q81" s="81">
        <f t="shared" ca="1" si="18"/>
        <v>340118.2863826268</v>
      </c>
      <c r="R81" s="55">
        <f t="shared" ca="1" si="19"/>
        <v>2.5181635325262526E-3</v>
      </c>
    </row>
    <row r="82" spans="1:18">
      <c r="A82" s="88">
        <v>18434.5</v>
      </c>
      <c r="B82" s="88">
        <v>2.2076024994021282E-2</v>
      </c>
      <c r="C82" s="88">
        <v>1</v>
      </c>
      <c r="D82" s="89">
        <f t="shared" si="5"/>
        <v>1.84345</v>
      </c>
      <c r="E82" s="89">
        <f t="shared" si="6"/>
        <v>2.2076024994021282E-2</v>
      </c>
      <c r="F82" s="81">
        <f t="shared" si="7"/>
        <v>1.84345</v>
      </c>
      <c r="G82" s="81">
        <f t="shared" si="8"/>
        <v>2.2076024994021282E-2</v>
      </c>
      <c r="H82" s="81">
        <f t="shared" si="9"/>
        <v>3.3983079025</v>
      </c>
      <c r="I82" s="81">
        <f t="shared" si="10"/>
        <v>6.2646107028636253</v>
      </c>
      <c r="J82" s="81">
        <f t="shared" si="11"/>
        <v>11.54849660019395</v>
      </c>
      <c r="K82" s="81">
        <f t="shared" si="12"/>
        <v>4.0696048275228533E-2</v>
      </c>
      <c r="L82" s="81">
        <f t="shared" si="13"/>
        <v>7.5021130192970034E-2</v>
      </c>
      <c r="M82" s="81">
        <f t="shared" ca="1" si="14"/>
        <v>1.9584269166614026E-2</v>
      </c>
      <c r="N82" s="81">
        <f t="shared" ca="1" si="15"/>
        <v>6.2088471034180167E-6</v>
      </c>
      <c r="O82" s="21">
        <f t="shared" ca="1" si="16"/>
        <v>2541904.4429239412</v>
      </c>
      <c r="P82" s="81">
        <f t="shared" ca="1" si="17"/>
        <v>2201908.8962762211</v>
      </c>
      <c r="Q82" s="81">
        <f t="shared" ca="1" si="18"/>
        <v>339999.57890008943</v>
      </c>
      <c r="R82" s="55">
        <f t="shared" ca="1" si="19"/>
        <v>2.4917558274072556E-3</v>
      </c>
    </row>
    <row r="83" spans="1:18">
      <c r="A83" s="88">
        <v>18440.5</v>
      </c>
      <c r="B83" s="88">
        <v>2.4412724997091573E-2</v>
      </c>
      <c r="C83" s="88">
        <v>1</v>
      </c>
      <c r="D83" s="89">
        <f t="shared" si="5"/>
        <v>1.84405</v>
      </c>
      <c r="E83" s="89">
        <f t="shared" si="6"/>
        <v>2.4412724997091573E-2</v>
      </c>
      <c r="F83" s="81">
        <f t="shared" si="7"/>
        <v>1.84405</v>
      </c>
      <c r="G83" s="81">
        <f t="shared" si="8"/>
        <v>2.4412724997091573E-2</v>
      </c>
      <c r="H83" s="81">
        <f t="shared" si="9"/>
        <v>3.4005204024999998</v>
      </c>
      <c r="I83" s="81">
        <f t="shared" si="10"/>
        <v>6.270729648230124</v>
      </c>
      <c r="J83" s="81">
        <f t="shared" si="11"/>
        <v>11.563539007818759</v>
      </c>
      <c r="K83" s="81">
        <f t="shared" si="12"/>
        <v>4.5018285530886715E-2</v>
      </c>
      <c r="L83" s="81">
        <f t="shared" si="13"/>
        <v>8.301596943323164E-2</v>
      </c>
      <c r="M83" s="81">
        <f t="shared" ca="1" si="14"/>
        <v>1.9597863906746664E-2</v>
      </c>
      <c r="N83" s="81">
        <f t="shared" ca="1" si="15"/>
        <v>2.3182887319317363E-5</v>
      </c>
      <c r="O83" s="21">
        <f t="shared" ca="1" si="16"/>
        <v>2532975.6424263306</v>
      </c>
      <c r="P83" s="81">
        <f t="shared" ca="1" si="17"/>
        <v>2199093.8346748007</v>
      </c>
      <c r="Q83" s="81">
        <f t="shared" ca="1" si="18"/>
        <v>338576.23375874461</v>
      </c>
      <c r="R83" s="55">
        <f t="shared" ca="1" si="19"/>
        <v>4.8148610903449088E-3</v>
      </c>
    </row>
    <row r="84" spans="1:18">
      <c r="A84" s="88">
        <v>18442.5</v>
      </c>
      <c r="B84" s="88">
        <v>2.2131625002657529E-2</v>
      </c>
      <c r="C84" s="88">
        <v>1</v>
      </c>
      <c r="D84" s="89">
        <f t="shared" si="5"/>
        <v>1.8442499999999999</v>
      </c>
      <c r="E84" s="89">
        <f t="shared" si="6"/>
        <v>2.2131625002657529E-2</v>
      </c>
      <c r="F84" s="81">
        <f t="shared" si="7"/>
        <v>1.8442499999999999</v>
      </c>
      <c r="G84" s="81">
        <f t="shared" si="8"/>
        <v>2.2131625002657529E-2</v>
      </c>
      <c r="H84" s="81">
        <f t="shared" si="9"/>
        <v>3.4012580624999997</v>
      </c>
      <c r="I84" s="81">
        <f t="shared" si="10"/>
        <v>6.2727701817656243</v>
      </c>
      <c r="J84" s="81">
        <f t="shared" si="11"/>
        <v>11.568556407721251</v>
      </c>
      <c r="K84" s="81">
        <f t="shared" si="12"/>
        <v>4.0816249411151147E-2</v>
      </c>
      <c r="L84" s="81">
        <f t="shared" si="13"/>
        <v>7.5275367976515503E-2</v>
      </c>
      <c r="M84" s="81">
        <f t="shared" ca="1" si="14"/>
        <v>1.9602396437798784E-2</v>
      </c>
      <c r="N84" s="81">
        <f t="shared" ca="1" si="15"/>
        <v>6.3969971332974242E-6</v>
      </c>
      <c r="O84" s="21">
        <f t="shared" ca="1" si="16"/>
        <v>2530002.4564234638</v>
      </c>
      <c r="P84" s="81">
        <f t="shared" ca="1" si="17"/>
        <v>2198155.0297835036</v>
      </c>
      <c r="Q84" s="81">
        <f t="shared" ca="1" si="18"/>
        <v>338102.25555329205</v>
      </c>
      <c r="R84" s="55">
        <f t="shared" ca="1" si="19"/>
        <v>2.5292285648587445E-3</v>
      </c>
    </row>
    <row r="85" spans="1:18">
      <c r="A85" s="88">
        <v>18443</v>
      </c>
      <c r="B85" s="88">
        <v>2.2086350007157307E-2</v>
      </c>
      <c r="C85" s="88">
        <v>1</v>
      </c>
      <c r="D85" s="89">
        <f t="shared" ref="D85:D148" si="20">A85/A$18</f>
        <v>1.8443000000000001</v>
      </c>
      <c r="E85" s="89">
        <f t="shared" ref="E85:E148" si="21">B85/B$18</f>
        <v>2.2086350007157307E-2</v>
      </c>
      <c r="F85" s="81">
        <f t="shared" ref="F85:F148" si="22">$C85*D85</f>
        <v>1.8443000000000001</v>
      </c>
      <c r="G85" s="81">
        <f t="shared" ref="G85:G148" si="23">$C85*E85</f>
        <v>2.2086350007157307E-2</v>
      </c>
      <c r="H85" s="81">
        <f t="shared" ref="H85:H148" si="24">C85*D85*D85</f>
        <v>3.40144249</v>
      </c>
      <c r="I85" s="81">
        <f t="shared" ref="I85:I148" si="25">C85*D85*D85*D85</f>
        <v>6.2732803843070002</v>
      </c>
      <c r="J85" s="81">
        <f t="shared" ref="J85:J148" si="26">C85*D85*D85*D85*D85</f>
        <v>11.5698110127774</v>
      </c>
      <c r="K85" s="81">
        <f t="shared" ref="K85:K148" si="27">C85*E85*D85</f>
        <v>4.0733855318200222E-2</v>
      </c>
      <c r="L85" s="81">
        <f t="shared" ref="L85:L148" si="28">C85*E85*D85*D85</f>
        <v>7.5125449363356675E-2</v>
      </c>
      <c r="M85" s="81">
        <f t="shared" ref="M85:M148" ca="1" si="29">+E$4+E$5*D85+E$6*D85^2</f>
        <v>1.960352964485931E-2</v>
      </c>
      <c r="N85" s="81">
        <f t="shared" ref="N85:N148" ca="1" si="30">C85*(M85-E85)^2</f>
        <v>6.1643969514415586E-6</v>
      </c>
      <c r="O85" s="21">
        <f t="shared" ref="O85:O148" ca="1" si="31">(C85*O$1-O$2*F85+O$3*H85)^2</f>
        <v>2529259.4006925561</v>
      </c>
      <c r="P85" s="81">
        <f t="shared" ref="P85:P148" ca="1" si="32">(-C85*O$2+O$4*F85-O$5*H85)^2</f>
        <v>2197920.2933847401</v>
      </c>
      <c r="Q85" s="81">
        <f t="shared" ref="Q85:Q148" ca="1" si="33">+(C85*O$3-F85*O$5+H85*O$6)^2</f>
        <v>337983.7977793109</v>
      </c>
      <c r="R85" s="55">
        <f t="shared" ref="R85:R148" ca="1" si="34">+E85-M85</f>
        <v>2.4828203622979973E-3</v>
      </c>
    </row>
    <row r="86" spans="1:18">
      <c r="A86" s="88">
        <v>18611</v>
      </c>
      <c r="B86" s="88">
        <v>3.3739499922376126E-3</v>
      </c>
      <c r="C86" s="88">
        <v>0.1</v>
      </c>
      <c r="D86" s="89">
        <f t="shared" si="20"/>
        <v>1.8611</v>
      </c>
      <c r="E86" s="89">
        <f t="shared" si="21"/>
        <v>3.3739499922376126E-3</v>
      </c>
      <c r="F86" s="81">
        <f t="shared" si="22"/>
        <v>0.18611</v>
      </c>
      <c r="G86" s="81">
        <f t="shared" si="23"/>
        <v>3.3739499922376127E-4</v>
      </c>
      <c r="H86" s="81">
        <f t="shared" si="24"/>
        <v>0.34636932100000001</v>
      </c>
      <c r="I86" s="81">
        <f t="shared" si="25"/>
        <v>0.64462794331310003</v>
      </c>
      <c r="J86" s="81">
        <f t="shared" si="26"/>
        <v>1.1997170653000104</v>
      </c>
      <c r="K86" s="81">
        <f t="shared" si="27"/>
        <v>6.2792583305534215E-4</v>
      </c>
      <c r="L86" s="81">
        <f t="shared" si="28"/>
        <v>1.1686327678992973E-3</v>
      </c>
      <c r="M86" s="81">
        <f t="shared" ca="1" si="29"/>
        <v>1.9985969787935029E-2</v>
      </c>
      <c r="N86" s="81">
        <f t="shared" ca="1" si="30"/>
        <v>2.7595920169264284E-5</v>
      </c>
      <c r="O86" s="21">
        <f t="shared" ca="1" si="31"/>
        <v>22850.816375805047</v>
      </c>
      <c r="P86" s="81">
        <f t="shared" ca="1" si="32"/>
        <v>21182.799324942283</v>
      </c>
      <c r="Q86" s="81">
        <f t="shared" ca="1" si="33"/>
        <v>2990.3537655973259</v>
      </c>
      <c r="R86" s="55">
        <f t="shared" ca="1" si="34"/>
        <v>-1.6612019795697416E-2</v>
      </c>
    </row>
    <row r="87" spans="1:18">
      <c r="A87" s="88">
        <v>19231</v>
      </c>
      <c r="B87" s="88">
        <v>2.233295000041835E-2</v>
      </c>
      <c r="C87" s="88">
        <v>1</v>
      </c>
      <c r="D87" s="89">
        <f t="shared" si="20"/>
        <v>1.9231</v>
      </c>
      <c r="E87" s="89">
        <f t="shared" si="21"/>
        <v>2.233295000041835E-2</v>
      </c>
      <c r="F87" s="81">
        <f t="shared" si="22"/>
        <v>1.9231</v>
      </c>
      <c r="G87" s="81">
        <f t="shared" si="23"/>
        <v>2.233295000041835E-2</v>
      </c>
      <c r="H87" s="81">
        <f t="shared" si="24"/>
        <v>3.69831361</v>
      </c>
      <c r="I87" s="81">
        <f t="shared" si="25"/>
        <v>7.1122269033909999</v>
      </c>
      <c r="J87" s="81">
        <f t="shared" si="26"/>
        <v>13.677523557911233</v>
      </c>
      <c r="K87" s="81">
        <f t="shared" si="27"/>
        <v>4.2948496145804531E-2</v>
      </c>
      <c r="L87" s="81">
        <f t="shared" si="28"/>
        <v>8.2594252937996701E-2</v>
      </c>
      <c r="M87" s="81">
        <f t="shared" ca="1" si="29"/>
        <v>2.1426395056687482E-2</v>
      </c>
      <c r="N87" s="81">
        <f t="shared" ca="1" si="30"/>
        <v>8.2184186600287753E-7</v>
      </c>
      <c r="O87" s="21">
        <f t="shared" ca="1" si="31"/>
        <v>1481606.4060076536</v>
      </c>
      <c r="P87" s="81">
        <f t="shared" ca="1" si="32"/>
        <v>1813405.4058256713</v>
      </c>
      <c r="Q87" s="81">
        <f t="shared" ca="1" si="33"/>
        <v>171695.90486751936</v>
      </c>
      <c r="R87" s="55">
        <f t="shared" ca="1" si="34"/>
        <v>9.0655494373086815E-4</v>
      </c>
    </row>
    <row r="88" spans="1:18">
      <c r="A88" s="88">
        <v>19346</v>
      </c>
      <c r="B88" s="88">
        <v>1.5819699998246506E-2</v>
      </c>
      <c r="C88" s="88">
        <v>0.1</v>
      </c>
      <c r="D88" s="89">
        <f t="shared" si="20"/>
        <v>1.9346000000000001</v>
      </c>
      <c r="E88" s="89">
        <f t="shared" si="21"/>
        <v>1.5819699998246506E-2</v>
      </c>
      <c r="F88" s="81">
        <f t="shared" si="22"/>
        <v>0.19346000000000002</v>
      </c>
      <c r="G88" s="81">
        <f t="shared" si="23"/>
        <v>1.5819699998246507E-3</v>
      </c>
      <c r="H88" s="81">
        <f t="shared" si="24"/>
        <v>0.37426771600000008</v>
      </c>
      <c r="I88" s="81">
        <f t="shared" si="25"/>
        <v>0.72405832337360021</v>
      </c>
      <c r="J88" s="81">
        <f t="shared" si="26"/>
        <v>1.400763232398567</v>
      </c>
      <c r="K88" s="81">
        <f t="shared" si="27"/>
        <v>3.0604791616607695E-3</v>
      </c>
      <c r="L88" s="81">
        <f t="shared" si="28"/>
        <v>5.9208029861489249E-3</v>
      </c>
      <c r="M88" s="81">
        <f t="shared" ca="1" si="29"/>
        <v>2.1698594707835688E-2</v>
      </c>
      <c r="N88" s="81">
        <f t="shared" ca="1" si="30"/>
        <v>3.4561403006435671E-6</v>
      </c>
      <c r="O88" s="21">
        <f t="shared" ca="1" si="31"/>
        <v>13500.541044556408</v>
      </c>
      <c r="P88" s="81">
        <f t="shared" ca="1" si="32"/>
        <v>17554.385948937343</v>
      </c>
      <c r="Q88" s="81">
        <f t="shared" ca="1" si="33"/>
        <v>1512.5199056267284</v>
      </c>
      <c r="R88" s="55">
        <f t="shared" ca="1" si="34"/>
        <v>-5.8788947095891816E-3</v>
      </c>
    </row>
    <row r="89" spans="1:18">
      <c r="A89" s="88">
        <v>20704</v>
      </c>
      <c r="B89" s="88">
        <v>3.6052799994649831E-2</v>
      </c>
      <c r="C89" s="88">
        <v>0.1</v>
      </c>
      <c r="D89" s="89">
        <f t="shared" si="20"/>
        <v>2.0703999999999998</v>
      </c>
      <c r="E89" s="89">
        <f t="shared" si="21"/>
        <v>3.6052799994649831E-2</v>
      </c>
      <c r="F89" s="81">
        <f t="shared" si="22"/>
        <v>0.20704</v>
      </c>
      <c r="G89" s="81">
        <f t="shared" si="23"/>
        <v>3.6052799994649833E-3</v>
      </c>
      <c r="H89" s="81">
        <f t="shared" si="24"/>
        <v>0.42865561599999996</v>
      </c>
      <c r="I89" s="81">
        <f t="shared" si="25"/>
        <v>0.88748858736639979</v>
      </c>
      <c r="J89" s="81">
        <f t="shared" si="26"/>
        <v>1.837456371283394</v>
      </c>
      <c r="K89" s="81">
        <f t="shared" si="27"/>
        <v>7.4643717108923008E-3</v>
      </c>
      <c r="L89" s="81">
        <f t="shared" si="28"/>
        <v>1.5454235190231418E-2</v>
      </c>
      <c r="M89" s="81">
        <f t="shared" ca="1" si="29"/>
        <v>2.5031813385574461E-2</v>
      </c>
      <c r="N89" s="81">
        <f t="shared" ca="1" si="30"/>
        <v>1.2146214583741864E-5</v>
      </c>
      <c r="O89" s="21">
        <f t="shared" ca="1" si="31"/>
        <v>2428.9709122588438</v>
      </c>
      <c r="P89" s="81">
        <f t="shared" ca="1" si="32"/>
        <v>10667.180489365199</v>
      </c>
      <c r="Q89" s="81">
        <f t="shared" ca="1" si="33"/>
        <v>45.687767298707961</v>
      </c>
      <c r="R89" s="55">
        <f t="shared" ca="1" si="34"/>
        <v>1.102098660907537E-2</v>
      </c>
    </row>
    <row r="90" spans="1:18">
      <c r="A90" s="88">
        <v>20733</v>
      </c>
      <c r="B90" s="88">
        <v>2.3526850003690924E-2</v>
      </c>
      <c r="C90" s="88">
        <v>1</v>
      </c>
      <c r="D90" s="89">
        <f t="shared" si="20"/>
        <v>2.0733000000000001</v>
      </c>
      <c r="E90" s="89">
        <f t="shared" si="21"/>
        <v>2.3526850003690924E-2</v>
      </c>
      <c r="F90" s="81">
        <f t="shared" si="22"/>
        <v>2.0733000000000001</v>
      </c>
      <c r="G90" s="81">
        <f t="shared" si="23"/>
        <v>2.3526850003690924E-2</v>
      </c>
      <c r="H90" s="81">
        <f t="shared" si="24"/>
        <v>4.2985728900000009</v>
      </c>
      <c r="I90" s="81">
        <f t="shared" si="25"/>
        <v>8.9122311728370018</v>
      </c>
      <c r="J90" s="81">
        <f t="shared" si="26"/>
        <v>18.477728890642958</v>
      </c>
      <c r="K90" s="81">
        <f t="shared" si="27"/>
        <v>4.8778218112652399E-2</v>
      </c>
      <c r="L90" s="81">
        <f t="shared" si="28"/>
        <v>0.10113187961296223</v>
      </c>
      <c r="M90" s="81">
        <f t="shared" ca="1" si="29"/>
        <v>2.510538482397302E-2</v>
      </c>
      <c r="N90" s="81">
        <f t="shared" ca="1" si="30"/>
        <v>2.4917721788430266E-6</v>
      </c>
      <c r="O90" s="21">
        <f t="shared" ca="1" si="31"/>
        <v>228707.55526126866</v>
      </c>
      <c r="P90" s="81">
        <f t="shared" ca="1" si="32"/>
        <v>1052390.4652476604</v>
      </c>
      <c r="Q90" s="81">
        <f t="shared" ca="1" si="33"/>
        <v>3637.6793067006092</v>
      </c>
      <c r="R90" s="55">
        <f t="shared" ca="1" si="34"/>
        <v>-1.5785348202820952E-3</v>
      </c>
    </row>
    <row r="91" spans="1:18">
      <c r="A91" s="88">
        <v>20733</v>
      </c>
      <c r="B91" s="88">
        <v>2.4226850000559352E-2</v>
      </c>
      <c r="C91" s="88">
        <v>1</v>
      </c>
      <c r="D91" s="89">
        <f t="shared" si="20"/>
        <v>2.0733000000000001</v>
      </c>
      <c r="E91" s="89">
        <f t="shared" si="21"/>
        <v>2.4226850000559352E-2</v>
      </c>
      <c r="F91" s="81">
        <f t="shared" si="22"/>
        <v>2.0733000000000001</v>
      </c>
      <c r="G91" s="81">
        <f t="shared" si="23"/>
        <v>2.4226850000559352E-2</v>
      </c>
      <c r="H91" s="81">
        <f t="shared" si="24"/>
        <v>4.2985728900000009</v>
      </c>
      <c r="I91" s="81">
        <f t="shared" si="25"/>
        <v>8.9122311728370018</v>
      </c>
      <c r="J91" s="81">
        <f t="shared" si="26"/>
        <v>18.477728890642958</v>
      </c>
      <c r="K91" s="81">
        <f t="shared" si="27"/>
        <v>5.0229528106159708E-2</v>
      </c>
      <c r="L91" s="81">
        <f t="shared" si="28"/>
        <v>0.10414088062250093</v>
      </c>
      <c r="M91" s="81">
        <f t="shared" ca="1" si="29"/>
        <v>2.510538482397302E-2</v>
      </c>
      <c r="N91" s="81">
        <f t="shared" ca="1" si="30"/>
        <v>7.7182343595048368E-7</v>
      </c>
      <c r="O91" s="21">
        <f t="shared" ca="1" si="31"/>
        <v>228707.55526126866</v>
      </c>
      <c r="P91" s="81">
        <f t="shared" ca="1" si="32"/>
        <v>1052390.4652476604</v>
      </c>
      <c r="Q91" s="81">
        <f t="shared" ca="1" si="33"/>
        <v>3637.6793067006092</v>
      </c>
      <c r="R91" s="55">
        <f t="shared" ca="1" si="34"/>
        <v>-8.7853482341366737E-4</v>
      </c>
    </row>
    <row r="92" spans="1:18">
      <c r="A92" s="88">
        <v>20801</v>
      </c>
      <c r="B92" s="88">
        <v>2.5669449998531491E-2</v>
      </c>
      <c r="C92" s="88">
        <v>1</v>
      </c>
      <c r="D92" s="89">
        <f t="shared" si="20"/>
        <v>2.0800999999999998</v>
      </c>
      <c r="E92" s="89">
        <f t="shared" si="21"/>
        <v>2.5669449998531491E-2</v>
      </c>
      <c r="F92" s="81">
        <f t="shared" si="22"/>
        <v>2.0800999999999998</v>
      </c>
      <c r="G92" s="81">
        <f t="shared" si="23"/>
        <v>2.5669449998531491E-2</v>
      </c>
      <c r="H92" s="81">
        <f t="shared" si="24"/>
        <v>4.326816009999999</v>
      </c>
      <c r="I92" s="81">
        <f t="shared" si="25"/>
        <v>9.0002099824009978</v>
      </c>
      <c r="J92" s="81">
        <f t="shared" si="26"/>
        <v>18.721336784392314</v>
      </c>
      <c r="K92" s="81">
        <f t="shared" si="27"/>
        <v>5.3395022941945348E-2</v>
      </c>
      <c r="L92" s="81">
        <f t="shared" si="28"/>
        <v>0.11106698722154051</v>
      </c>
      <c r="M92" s="81">
        <f t="shared" ca="1" si="29"/>
        <v>2.5278289215296616E-2</v>
      </c>
      <c r="N92" s="81">
        <f t="shared" ca="1" si="30"/>
        <v>1.5300675834092032E-7</v>
      </c>
      <c r="O92" s="21">
        <f t="shared" ca="1" si="31"/>
        <v>197062.94746440207</v>
      </c>
      <c r="P92" s="81">
        <f t="shared" ca="1" si="32"/>
        <v>1018935.7218801625</v>
      </c>
      <c r="Q92" s="81">
        <f t="shared" ca="1" si="33"/>
        <v>1864.1127261902282</v>
      </c>
      <c r="R92" s="55">
        <f t="shared" ca="1" si="34"/>
        <v>3.911607832348743E-4</v>
      </c>
    </row>
    <row r="93" spans="1:18">
      <c r="A93" s="88">
        <v>20801</v>
      </c>
      <c r="B93" s="88">
        <v>2.5869450000755023E-2</v>
      </c>
      <c r="C93" s="88">
        <v>0.1</v>
      </c>
      <c r="D93" s="89">
        <f t="shared" si="20"/>
        <v>2.0800999999999998</v>
      </c>
      <c r="E93" s="89">
        <f t="shared" si="21"/>
        <v>2.5869450000755023E-2</v>
      </c>
      <c r="F93" s="81">
        <f t="shared" si="22"/>
        <v>0.20801</v>
      </c>
      <c r="G93" s="81">
        <f t="shared" si="23"/>
        <v>2.5869450000755023E-3</v>
      </c>
      <c r="H93" s="81">
        <f t="shared" si="24"/>
        <v>0.43268160099999997</v>
      </c>
      <c r="I93" s="81">
        <f t="shared" si="25"/>
        <v>0.90002099824009985</v>
      </c>
      <c r="J93" s="81">
        <f t="shared" si="26"/>
        <v>1.8721336784392315</v>
      </c>
      <c r="K93" s="81">
        <f t="shared" si="27"/>
        <v>5.3811042946570516E-3</v>
      </c>
      <c r="L93" s="81">
        <f t="shared" si="28"/>
        <v>1.1193235043316133E-2</v>
      </c>
      <c r="M93" s="81">
        <f t="shared" ca="1" si="29"/>
        <v>2.5278289215296616E-2</v>
      </c>
      <c r="N93" s="81">
        <f t="shared" ca="1" si="30"/>
        <v>3.4947107426380067E-8</v>
      </c>
      <c r="O93" s="21">
        <f t="shared" ca="1" si="31"/>
        <v>1970.6294746440126</v>
      </c>
      <c r="P93" s="81">
        <f t="shared" ca="1" si="32"/>
        <v>10189.357218801635</v>
      </c>
      <c r="Q93" s="81">
        <f t="shared" ca="1" si="33"/>
        <v>18.641127261901396</v>
      </c>
      <c r="R93" s="55">
        <f t="shared" ca="1" si="34"/>
        <v>5.9116078545840695E-4</v>
      </c>
    </row>
    <row r="94" spans="1:18">
      <c r="A94" s="88">
        <v>20829</v>
      </c>
      <c r="B94" s="88">
        <v>3.2734050000726711E-2</v>
      </c>
      <c r="C94" s="88">
        <v>0.1</v>
      </c>
      <c r="D94" s="89">
        <f t="shared" si="20"/>
        <v>2.0829</v>
      </c>
      <c r="E94" s="89">
        <f t="shared" si="21"/>
        <v>3.2734050000726711E-2</v>
      </c>
      <c r="F94" s="81">
        <f t="shared" si="22"/>
        <v>0.20829</v>
      </c>
      <c r="G94" s="81">
        <f t="shared" si="23"/>
        <v>3.2734050000726711E-3</v>
      </c>
      <c r="H94" s="81">
        <f t="shared" si="24"/>
        <v>0.43384724099999999</v>
      </c>
      <c r="I94" s="81">
        <f t="shared" si="25"/>
        <v>0.90366041827889998</v>
      </c>
      <c r="J94" s="81">
        <f t="shared" si="26"/>
        <v>1.8822342852331206</v>
      </c>
      <c r="K94" s="81">
        <f t="shared" si="27"/>
        <v>6.8181752746513669E-3</v>
      </c>
      <c r="L94" s="81">
        <f t="shared" si="28"/>
        <v>1.4201577279571331E-2</v>
      </c>
      <c r="M94" s="81">
        <f t="shared" ca="1" si="29"/>
        <v>2.5349644910464181E-2</v>
      </c>
      <c r="N94" s="81">
        <f t="shared" ca="1" si="30"/>
        <v>5.4529438537095168E-6</v>
      </c>
      <c r="O94" s="21">
        <f t="shared" ca="1" si="31"/>
        <v>1846.9874821808726</v>
      </c>
      <c r="P94" s="81">
        <f t="shared" ca="1" si="32"/>
        <v>10052.206015583522</v>
      </c>
      <c r="Q94" s="81">
        <f t="shared" ca="1" si="33"/>
        <v>13.025391363858326</v>
      </c>
      <c r="R94" s="55">
        <f t="shared" ca="1" si="34"/>
        <v>7.3844050902625302E-3</v>
      </c>
    </row>
    <row r="95" spans="1:18">
      <c r="A95" s="88">
        <v>21169</v>
      </c>
      <c r="B95" s="88">
        <v>2.9947049995826092E-2</v>
      </c>
      <c r="C95" s="88">
        <v>0.1</v>
      </c>
      <c r="D95" s="89">
        <f t="shared" si="20"/>
        <v>2.1168999999999998</v>
      </c>
      <c r="E95" s="89">
        <f t="shared" si="21"/>
        <v>2.9947049995826092E-2</v>
      </c>
      <c r="F95" s="81">
        <f t="shared" si="22"/>
        <v>0.21168999999999999</v>
      </c>
      <c r="G95" s="81">
        <f t="shared" si="23"/>
        <v>2.9947049995826093E-3</v>
      </c>
      <c r="H95" s="81">
        <f t="shared" si="24"/>
        <v>0.44812656099999992</v>
      </c>
      <c r="I95" s="81">
        <f t="shared" si="25"/>
        <v>0.94863911698089975</v>
      </c>
      <c r="J95" s="81">
        <f t="shared" si="26"/>
        <v>2.0081741467368666</v>
      </c>
      <c r="K95" s="81">
        <f t="shared" si="27"/>
        <v>6.3394910136164249E-3</v>
      </c>
      <c r="L95" s="81">
        <f t="shared" si="28"/>
        <v>1.3420068526724609E-2</v>
      </c>
      <c r="M95" s="81">
        <f t="shared" ca="1" si="29"/>
        <v>2.6223543805048141E-2</v>
      </c>
      <c r="N95" s="81">
        <f t="shared" ca="1" si="30"/>
        <v>1.3864498352761724E-6</v>
      </c>
      <c r="O95" s="21">
        <f t="shared" ca="1" si="31"/>
        <v>660.04982164532134</v>
      </c>
      <c r="P95" s="81">
        <f t="shared" ca="1" si="32"/>
        <v>8419.7087272483641</v>
      </c>
      <c r="Q95" s="81">
        <f t="shared" ca="1" si="33"/>
        <v>26.252341511162058</v>
      </c>
      <c r="R95" s="55">
        <f t="shared" ca="1" si="34"/>
        <v>3.7235061907779504E-3</v>
      </c>
    </row>
    <row r="96" spans="1:18">
      <c r="A96" s="88">
        <v>21169.5</v>
      </c>
      <c r="B96" s="88">
        <v>2.8601774996786844E-2</v>
      </c>
      <c r="C96" s="88">
        <v>0.1</v>
      </c>
      <c r="D96" s="89">
        <f t="shared" si="20"/>
        <v>2.1169500000000001</v>
      </c>
      <c r="E96" s="89">
        <f t="shared" si="21"/>
        <v>2.8601774996786844E-2</v>
      </c>
      <c r="F96" s="81">
        <f t="shared" si="22"/>
        <v>0.21169500000000002</v>
      </c>
      <c r="G96" s="81">
        <f t="shared" si="23"/>
        <v>2.8601774996786845E-3</v>
      </c>
      <c r="H96" s="81">
        <f t="shared" si="24"/>
        <v>0.44814773025000004</v>
      </c>
      <c r="I96" s="81">
        <f t="shared" si="25"/>
        <v>0.94870633755273759</v>
      </c>
      <c r="J96" s="81">
        <f t="shared" si="26"/>
        <v>2.0083638812822677</v>
      </c>
      <c r="K96" s="81">
        <f t="shared" si="27"/>
        <v>6.0548527579447915E-3</v>
      </c>
      <c r="L96" s="81">
        <f t="shared" si="28"/>
        <v>1.2817820545931226E-2</v>
      </c>
      <c r="M96" s="81">
        <f t="shared" ca="1" si="29"/>
        <v>2.6224839069799871E-2</v>
      </c>
      <c r="N96" s="81">
        <f t="shared" ca="1" si="30"/>
        <v>5.649824401001423E-7</v>
      </c>
      <c r="O96" s="21">
        <f t="shared" ca="1" si="31"/>
        <v>658.73730637852782</v>
      </c>
      <c r="P96" s="81">
        <f t="shared" ca="1" si="32"/>
        <v>8417.3583998723625</v>
      </c>
      <c r="Q96" s="81">
        <f t="shared" ca="1" si="33"/>
        <v>26.385923666425391</v>
      </c>
      <c r="R96" s="55">
        <f t="shared" ca="1" si="34"/>
        <v>2.3769359269869735E-3</v>
      </c>
    </row>
    <row r="97" spans="1:18">
      <c r="A97" s="88">
        <v>21878.5</v>
      </c>
      <c r="B97" s="88">
        <v>2.9001825001614634E-2</v>
      </c>
      <c r="C97" s="88">
        <v>0.1</v>
      </c>
      <c r="D97" s="89">
        <f t="shared" si="20"/>
        <v>2.1878500000000001</v>
      </c>
      <c r="E97" s="89">
        <f t="shared" si="21"/>
        <v>2.9001825001614634E-2</v>
      </c>
      <c r="F97" s="81">
        <f t="shared" si="22"/>
        <v>0.21878500000000001</v>
      </c>
      <c r="G97" s="81">
        <f t="shared" si="23"/>
        <v>2.9001825001614637E-3</v>
      </c>
      <c r="H97" s="81">
        <f t="shared" si="24"/>
        <v>0.47866876225000005</v>
      </c>
      <c r="I97" s="81">
        <f t="shared" si="25"/>
        <v>1.0472554514886627</v>
      </c>
      <c r="J97" s="81">
        <f t="shared" si="26"/>
        <v>2.291237839539471</v>
      </c>
      <c r="K97" s="81">
        <f t="shared" si="27"/>
        <v>6.3451642829782584E-3</v>
      </c>
      <c r="L97" s="81">
        <f t="shared" si="28"/>
        <v>1.3882267676513982E-2</v>
      </c>
      <c r="M97" s="81">
        <f t="shared" ca="1" si="29"/>
        <v>2.8091423908880607E-2</v>
      </c>
      <c r="N97" s="81">
        <f t="shared" ca="1" si="30"/>
        <v>8.2883014965131045E-8</v>
      </c>
      <c r="O97" s="21">
        <f t="shared" ca="1" si="31"/>
        <v>120.53086291363154</v>
      </c>
      <c r="P97" s="81">
        <f t="shared" ca="1" si="32"/>
        <v>5282.6728888821381</v>
      </c>
      <c r="Q97" s="81">
        <f t="shared" ca="1" si="33"/>
        <v>581.79458502244586</v>
      </c>
      <c r="R97" s="55">
        <f t="shared" ca="1" si="34"/>
        <v>9.1040109273402697E-4</v>
      </c>
    </row>
    <row r="98" spans="1:18">
      <c r="A98" s="88">
        <v>21889.5</v>
      </c>
      <c r="B98" s="88">
        <v>2.8405774995917454E-2</v>
      </c>
      <c r="C98" s="88">
        <v>0.1</v>
      </c>
      <c r="D98" s="89">
        <f t="shared" si="20"/>
        <v>2.1889500000000002</v>
      </c>
      <c r="E98" s="89">
        <f t="shared" si="21"/>
        <v>2.8405774995917454E-2</v>
      </c>
      <c r="F98" s="81">
        <f t="shared" si="22"/>
        <v>0.21889500000000003</v>
      </c>
      <c r="G98" s="81">
        <f t="shared" si="23"/>
        <v>2.8405774995917455E-3</v>
      </c>
      <c r="H98" s="81">
        <f t="shared" si="24"/>
        <v>0.4791502102500001</v>
      </c>
      <c r="I98" s="81">
        <f t="shared" si="25"/>
        <v>1.0488358527267378</v>
      </c>
      <c r="J98" s="81">
        <f t="shared" si="26"/>
        <v>2.2958492398261932</v>
      </c>
      <c r="K98" s="81">
        <f t="shared" si="27"/>
        <v>6.2178821177313517E-3</v>
      </c>
      <c r="L98" s="81">
        <f t="shared" si="28"/>
        <v>1.3610633061608044E-2</v>
      </c>
      <c r="M98" s="81">
        <f t="shared" ca="1" si="29"/>
        <v>2.8120854366158458E-2</v>
      </c>
      <c r="N98" s="81">
        <f t="shared" ca="1" si="30"/>
        <v>8.1179765262262852E-9</v>
      </c>
      <c r="O98" s="21">
        <f t="shared" ca="1" si="31"/>
        <v>133.48497882384962</v>
      </c>
      <c r="P98" s="81">
        <f t="shared" ca="1" si="32"/>
        <v>5237.7082138216974</v>
      </c>
      <c r="Q98" s="81">
        <f t="shared" ca="1" si="33"/>
        <v>596.49141287840473</v>
      </c>
      <c r="R98" s="55">
        <f t="shared" ca="1" si="34"/>
        <v>2.8492062975899596E-4</v>
      </c>
    </row>
    <row r="99" spans="1:18">
      <c r="A99" s="88">
        <v>22313.5</v>
      </c>
      <c r="B99" s="88">
        <v>2.7612575002422091E-2</v>
      </c>
      <c r="C99" s="88">
        <v>1</v>
      </c>
      <c r="D99" s="89">
        <f t="shared" si="20"/>
        <v>2.2313499999999999</v>
      </c>
      <c r="E99" s="89">
        <f t="shared" si="21"/>
        <v>2.7612575002422091E-2</v>
      </c>
      <c r="F99" s="81">
        <f t="shared" si="22"/>
        <v>2.2313499999999999</v>
      </c>
      <c r="G99" s="81">
        <f t="shared" si="23"/>
        <v>2.7612575002422091E-2</v>
      </c>
      <c r="H99" s="81">
        <f t="shared" si="24"/>
        <v>4.9789228224999995</v>
      </c>
      <c r="I99" s="81">
        <f t="shared" si="25"/>
        <v>11.109719439985374</v>
      </c>
      <c r="J99" s="81">
        <f t="shared" si="26"/>
        <v>24.789672472411365</v>
      </c>
      <c r="K99" s="81">
        <f t="shared" si="27"/>
        <v>6.1613319231654529E-2</v>
      </c>
      <c r="L99" s="81">
        <f t="shared" si="28"/>
        <v>0.13748087986755234</v>
      </c>
      <c r="M99" s="81">
        <f t="shared" ca="1" si="29"/>
        <v>2.9266227463064898E-2</v>
      </c>
      <c r="N99" s="81">
        <f t="shared" ca="1" si="30"/>
        <v>2.7345664605900109E-6</v>
      </c>
      <c r="O99" s="21">
        <f t="shared" ca="1" si="31"/>
        <v>114667.29290404565</v>
      </c>
      <c r="P99" s="81">
        <f t="shared" ca="1" si="32"/>
        <v>361111.78318547446</v>
      </c>
      <c r="Q99" s="81">
        <f t="shared" ca="1" si="33"/>
        <v>131657.20867009379</v>
      </c>
      <c r="R99" s="55">
        <f t="shared" ca="1" si="34"/>
        <v>-1.6536524606428071E-3</v>
      </c>
    </row>
    <row r="100" spans="1:18">
      <c r="A100" s="88">
        <v>22313.5</v>
      </c>
      <c r="B100" s="88">
        <v>2.9612575002829544E-2</v>
      </c>
      <c r="C100" s="88">
        <v>1</v>
      </c>
      <c r="D100" s="89">
        <f t="shared" si="20"/>
        <v>2.2313499999999999</v>
      </c>
      <c r="E100" s="89">
        <f t="shared" si="21"/>
        <v>2.9612575002829544E-2</v>
      </c>
      <c r="F100" s="81">
        <f t="shared" si="22"/>
        <v>2.2313499999999999</v>
      </c>
      <c r="G100" s="81">
        <f t="shared" si="23"/>
        <v>2.9612575002829544E-2</v>
      </c>
      <c r="H100" s="81">
        <f t="shared" si="24"/>
        <v>4.9789228224999995</v>
      </c>
      <c r="I100" s="81">
        <f t="shared" si="25"/>
        <v>11.109719439985374</v>
      </c>
      <c r="J100" s="81">
        <f t="shared" si="26"/>
        <v>24.789672472411365</v>
      </c>
      <c r="K100" s="81">
        <f t="shared" si="27"/>
        <v>6.6076019232563704E-2</v>
      </c>
      <c r="L100" s="81">
        <f t="shared" si="28"/>
        <v>0.14743872551458101</v>
      </c>
      <c r="M100" s="81">
        <f t="shared" ca="1" si="29"/>
        <v>2.9266227463064898E-2</v>
      </c>
      <c r="N100" s="81">
        <f t="shared" ca="1" si="30"/>
        <v>1.199566183010234E-7</v>
      </c>
      <c r="O100" s="21">
        <f t="shared" ca="1" si="31"/>
        <v>114667.29290404565</v>
      </c>
      <c r="P100" s="81">
        <f t="shared" ca="1" si="32"/>
        <v>361111.78318547446</v>
      </c>
      <c r="Q100" s="81">
        <f t="shared" ca="1" si="33"/>
        <v>131657.20867009379</v>
      </c>
      <c r="R100" s="55">
        <f t="shared" ca="1" si="34"/>
        <v>3.4634753976464649E-4</v>
      </c>
    </row>
    <row r="101" spans="1:18">
      <c r="A101" s="88">
        <v>22434.5</v>
      </c>
      <c r="B101" s="88">
        <v>2.7956024998275097E-2</v>
      </c>
      <c r="C101" s="88">
        <v>1</v>
      </c>
      <c r="D101" s="89">
        <f t="shared" si="20"/>
        <v>2.2434500000000002</v>
      </c>
      <c r="E101" s="89">
        <f t="shared" si="21"/>
        <v>2.7956024998275097E-2</v>
      </c>
      <c r="F101" s="81">
        <f t="shared" si="22"/>
        <v>2.2434500000000002</v>
      </c>
      <c r="G101" s="81">
        <f t="shared" si="23"/>
        <v>2.7956024998275097E-2</v>
      </c>
      <c r="H101" s="81">
        <f t="shared" si="24"/>
        <v>5.0330679025000009</v>
      </c>
      <c r="I101" s="81">
        <f t="shared" si="25"/>
        <v>11.291436185863628</v>
      </c>
      <c r="J101" s="81">
        <f t="shared" si="26"/>
        <v>25.331772511175757</v>
      </c>
      <c r="K101" s="81">
        <f t="shared" si="27"/>
        <v>6.271794428238027E-2</v>
      </c>
      <c r="L101" s="81">
        <f t="shared" si="28"/>
        <v>0.14070457210030601</v>
      </c>
      <c r="M101" s="81">
        <f t="shared" ca="1" si="29"/>
        <v>2.9597010650474133E-2</v>
      </c>
      <c r="N101" s="81">
        <f t="shared" ca="1" si="30"/>
        <v>2.6928339107230937E-6</v>
      </c>
      <c r="O101" s="21">
        <f t="shared" ca="1" si="31"/>
        <v>162265.40225182235</v>
      </c>
      <c r="P101" s="81">
        <f t="shared" ca="1" si="32"/>
        <v>318886.0429777978</v>
      </c>
      <c r="Q101" s="81">
        <f t="shared" ca="1" si="33"/>
        <v>157911.50362890351</v>
      </c>
      <c r="R101" s="55">
        <f t="shared" ca="1" si="34"/>
        <v>-1.6409856521990354E-3</v>
      </c>
    </row>
    <row r="102" spans="1:18">
      <c r="A102" s="88">
        <v>22434.5</v>
      </c>
      <c r="B102" s="88">
        <v>2.9856025001208764E-2</v>
      </c>
      <c r="C102" s="88">
        <v>1</v>
      </c>
      <c r="D102" s="89">
        <f t="shared" si="20"/>
        <v>2.2434500000000002</v>
      </c>
      <c r="E102" s="89">
        <f t="shared" si="21"/>
        <v>2.9856025001208764E-2</v>
      </c>
      <c r="F102" s="81">
        <f t="shared" si="22"/>
        <v>2.2434500000000002</v>
      </c>
      <c r="G102" s="81">
        <f t="shared" si="23"/>
        <v>2.9856025001208764E-2</v>
      </c>
      <c r="H102" s="81">
        <f t="shared" si="24"/>
        <v>5.0330679025000009</v>
      </c>
      <c r="I102" s="81">
        <f t="shared" si="25"/>
        <v>11.291436185863628</v>
      </c>
      <c r="J102" s="81">
        <f t="shared" si="26"/>
        <v>25.331772511175757</v>
      </c>
      <c r="K102" s="81">
        <f t="shared" si="27"/>
        <v>6.6980499288961812E-2</v>
      </c>
      <c r="L102" s="81">
        <f t="shared" si="28"/>
        <v>0.1502674011298214</v>
      </c>
      <c r="M102" s="81">
        <f t="shared" ca="1" si="29"/>
        <v>2.9597010650474133E-2</v>
      </c>
      <c r="N102" s="81">
        <f t="shared" ca="1" si="30"/>
        <v>6.7088433886482283E-8</v>
      </c>
      <c r="O102" s="21">
        <f t="shared" ca="1" si="31"/>
        <v>162265.40225182235</v>
      </c>
      <c r="P102" s="81">
        <f t="shared" ca="1" si="32"/>
        <v>318886.0429777978</v>
      </c>
      <c r="Q102" s="81">
        <f t="shared" ca="1" si="33"/>
        <v>157911.50362890351</v>
      </c>
      <c r="R102" s="55">
        <f t="shared" ca="1" si="34"/>
        <v>2.5901435073463069E-4</v>
      </c>
    </row>
    <row r="103" spans="1:18">
      <c r="A103" s="88">
        <v>23034</v>
      </c>
      <c r="B103" s="88">
        <v>3.2671300003130455E-2</v>
      </c>
      <c r="C103" s="88">
        <v>1</v>
      </c>
      <c r="D103" s="89">
        <f t="shared" si="20"/>
        <v>2.3033999999999999</v>
      </c>
      <c r="E103" s="89">
        <f t="shared" si="21"/>
        <v>3.2671300003130455E-2</v>
      </c>
      <c r="F103" s="81">
        <f t="shared" si="22"/>
        <v>2.3033999999999999</v>
      </c>
      <c r="G103" s="81">
        <f t="shared" si="23"/>
        <v>3.2671300003130455E-2</v>
      </c>
      <c r="H103" s="81">
        <f t="shared" si="24"/>
        <v>5.3056515599999994</v>
      </c>
      <c r="I103" s="81">
        <f t="shared" si="25"/>
        <v>12.221037803303998</v>
      </c>
      <c r="J103" s="81">
        <f t="shared" si="26"/>
        <v>28.14993847613043</v>
      </c>
      <c r="K103" s="81">
        <f t="shared" si="27"/>
        <v>7.525507242721069E-2</v>
      </c>
      <c r="L103" s="81">
        <f t="shared" si="28"/>
        <v>0.1733425338288371</v>
      </c>
      <c r="M103" s="81">
        <f t="shared" ca="1" si="29"/>
        <v>3.1261564620450329E-2</v>
      </c>
      <c r="N103" s="81">
        <f t="shared" ca="1" si="30"/>
        <v>1.9873538491802812E-6</v>
      </c>
      <c r="O103" s="21">
        <f t="shared" ca="1" si="31"/>
        <v>524705.36910280772</v>
      </c>
      <c r="P103" s="81">
        <f t="shared" ca="1" si="32"/>
        <v>142482.32765623264</v>
      </c>
      <c r="Q103" s="81">
        <f t="shared" ca="1" si="33"/>
        <v>328296.77454643894</v>
      </c>
      <c r="R103" s="55">
        <f t="shared" ca="1" si="34"/>
        <v>1.4097353826801259E-3</v>
      </c>
    </row>
    <row r="104" spans="1:18">
      <c r="A104" s="88">
        <v>23128</v>
      </c>
      <c r="B104" s="88">
        <v>4.3159599998034537E-2</v>
      </c>
      <c r="C104" s="88">
        <v>0.1</v>
      </c>
      <c r="D104" s="89">
        <f t="shared" si="20"/>
        <v>2.3128000000000002</v>
      </c>
      <c r="E104" s="89">
        <f t="shared" si="21"/>
        <v>4.3159599998034537E-2</v>
      </c>
      <c r="F104" s="81">
        <f t="shared" si="22"/>
        <v>0.23128000000000004</v>
      </c>
      <c r="G104" s="81">
        <f t="shared" si="23"/>
        <v>4.3159599998034539E-3</v>
      </c>
      <c r="H104" s="81">
        <f t="shared" si="24"/>
        <v>0.53490438400000018</v>
      </c>
      <c r="I104" s="81">
        <f t="shared" si="25"/>
        <v>1.2371268593152005</v>
      </c>
      <c r="J104" s="81">
        <f t="shared" si="26"/>
        <v>2.8612270002241957</v>
      </c>
      <c r="K104" s="81">
        <f t="shared" si="27"/>
        <v>9.981952287545429E-3</v>
      </c>
      <c r="L104" s="81">
        <f t="shared" si="28"/>
        <v>2.308625925063507E-2</v>
      </c>
      <c r="M104" s="81">
        <f t="shared" ca="1" si="29"/>
        <v>3.1526436943834217E-2</v>
      </c>
      <c r="N104" s="81">
        <f t="shared" ca="1" si="30"/>
        <v>1.3533048264561133E-5</v>
      </c>
      <c r="O104" s="21">
        <f t="shared" ca="1" si="31"/>
        <v>6011.0248883768791</v>
      </c>
      <c r="P104" s="81">
        <f t="shared" ca="1" si="32"/>
        <v>1203.6831378686047</v>
      </c>
      <c r="Q104" s="81">
        <f t="shared" ca="1" si="33"/>
        <v>3614.188799423719</v>
      </c>
      <c r="R104" s="55">
        <f t="shared" ca="1" si="34"/>
        <v>1.163316305420032E-2</v>
      </c>
    </row>
    <row r="105" spans="1:18">
      <c r="A105" s="88">
        <v>23971</v>
      </c>
      <c r="B105" s="88">
        <v>6.0025949998816941E-2</v>
      </c>
      <c r="C105" s="88">
        <v>0.1</v>
      </c>
      <c r="D105" s="89">
        <f t="shared" si="20"/>
        <v>2.3971</v>
      </c>
      <c r="E105" s="89">
        <f t="shared" si="21"/>
        <v>6.0025949998816941E-2</v>
      </c>
      <c r="F105" s="81">
        <f t="shared" si="22"/>
        <v>0.23971000000000001</v>
      </c>
      <c r="G105" s="81">
        <f t="shared" si="23"/>
        <v>6.0025949998816948E-3</v>
      </c>
      <c r="H105" s="81">
        <f t="shared" si="24"/>
        <v>0.57460884099999998</v>
      </c>
      <c r="I105" s="81">
        <f t="shared" si="25"/>
        <v>1.3773948527611</v>
      </c>
      <c r="J105" s="81">
        <f t="shared" si="26"/>
        <v>3.3017532015536326</v>
      </c>
      <c r="K105" s="81">
        <f t="shared" si="27"/>
        <v>1.4388820474216411E-2</v>
      </c>
      <c r="L105" s="81">
        <f t="shared" si="28"/>
        <v>3.449144155874416E-2</v>
      </c>
      <c r="M105" s="81">
        <f t="shared" ca="1" si="29"/>
        <v>3.3948784018947423E-2</v>
      </c>
      <c r="N105" s="81">
        <f t="shared" ca="1" si="30"/>
        <v>6.8001858554166429E-5</v>
      </c>
      <c r="O105" s="21">
        <f t="shared" ca="1" si="31"/>
        <v>15339.561233580771</v>
      </c>
      <c r="P105" s="81">
        <f t="shared" ca="1" si="32"/>
        <v>34.812495205721305</v>
      </c>
      <c r="Q105" s="81">
        <f t="shared" ca="1" si="33"/>
        <v>7436.8217691536447</v>
      </c>
      <c r="R105" s="55">
        <f t="shared" ca="1" si="34"/>
        <v>2.6077165979869518E-2</v>
      </c>
    </row>
    <row r="106" spans="1:18">
      <c r="A106" s="88">
        <v>24617</v>
      </c>
      <c r="B106" s="88">
        <v>4.6930650001741014E-2</v>
      </c>
      <c r="C106" s="88">
        <v>0.1</v>
      </c>
      <c r="D106" s="89">
        <f t="shared" si="20"/>
        <v>2.4617</v>
      </c>
      <c r="E106" s="89">
        <f t="shared" si="21"/>
        <v>4.6930650001741014E-2</v>
      </c>
      <c r="F106" s="81">
        <f t="shared" si="22"/>
        <v>0.24617</v>
      </c>
      <c r="G106" s="81">
        <f t="shared" si="23"/>
        <v>4.6930650001741018E-3</v>
      </c>
      <c r="H106" s="81">
        <f t="shared" si="24"/>
        <v>0.60599668900000003</v>
      </c>
      <c r="I106" s="81">
        <f t="shared" si="25"/>
        <v>1.4917820493113001</v>
      </c>
      <c r="J106" s="81">
        <f t="shared" si="26"/>
        <v>3.6723198707896274</v>
      </c>
      <c r="K106" s="81">
        <f t="shared" si="27"/>
        <v>1.1552918110928586E-2</v>
      </c>
      <c r="L106" s="81">
        <f t="shared" si="28"/>
        <v>2.8439818513672901E-2</v>
      </c>
      <c r="M106" s="81">
        <f t="shared" ca="1" si="29"/>
        <v>3.5862227781310388E-2</v>
      </c>
      <c r="N106" s="81">
        <f t="shared" ca="1" si="30"/>
        <v>1.2250997044972244E-5</v>
      </c>
      <c r="O106" s="21">
        <f t="shared" ca="1" si="31"/>
        <v>25640.108050883522</v>
      </c>
      <c r="P106" s="81">
        <f t="shared" ca="1" si="32"/>
        <v>320.072434756608</v>
      </c>
      <c r="Q106" s="81">
        <f t="shared" ca="1" si="33"/>
        <v>11502.852817658328</v>
      </c>
      <c r="R106" s="55">
        <f t="shared" ca="1" si="34"/>
        <v>1.1068422220430627E-2</v>
      </c>
    </row>
    <row r="107" spans="1:18">
      <c r="A107" s="88">
        <v>24721</v>
      </c>
      <c r="B107" s="88">
        <v>5.1113449997501448E-2</v>
      </c>
      <c r="C107" s="88">
        <v>0.1</v>
      </c>
      <c r="D107" s="89">
        <f t="shared" si="20"/>
        <v>2.4721000000000002</v>
      </c>
      <c r="E107" s="89">
        <f t="shared" si="21"/>
        <v>5.1113449997501448E-2</v>
      </c>
      <c r="F107" s="81">
        <f t="shared" si="22"/>
        <v>0.24721000000000004</v>
      </c>
      <c r="G107" s="81">
        <f t="shared" si="23"/>
        <v>5.111344999750145E-3</v>
      </c>
      <c r="H107" s="81">
        <f t="shared" si="24"/>
        <v>0.61112784100000017</v>
      </c>
      <c r="I107" s="81">
        <f t="shared" si="25"/>
        <v>1.5107691357361006</v>
      </c>
      <c r="J107" s="81">
        <f t="shared" si="26"/>
        <v>3.7347723804532147</v>
      </c>
      <c r="K107" s="81">
        <f t="shared" si="27"/>
        <v>1.2635755973882334E-2</v>
      </c>
      <c r="L107" s="81">
        <f t="shared" si="28"/>
        <v>3.123685234303452E-2</v>
      </c>
      <c r="M107" s="81">
        <f t="shared" ca="1" si="29"/>
        <v>3.6174910618675393E-2</v>
      </c>
      <c r="N107" s="81">
        <f t="shared" ca="1" si="30"/>
        <v>2.2315995877273674E-5</v>
      </c>
      <c r="O107" s="21">
        <f t="shared" ca="1" si="31"/>
        <v>27565.179674415896</v>
      </c>
      <c r="P107" s="81">
        <f t="shared" ca="1" si="32"/>
        <v>477.88577229475555</v>
      </c>
      <c r="Q107" s="81">
        <f t="shared" ca="1" si="33"/>
        <v>12257.919638510009</v>
      </c>
      <c r="R107" s="55">
        <f t="shared" ca="1" si="34"/>
        <v>1.4938539378826055E-2</v>
      </c>
    </row>
    <row r="108" spans="1:18">
      <c r="A108" s="88">
        <v>24725</v>
      </c>
      <c r="B108" s="88">
        <v>3.6151250002149027E-2</v>
      </c>
      <c r="C108" s="88">
        <v>1</v>
      </c>
      <c r="D108" s="89">
        <f t="shared" si="20"/>
        <v>2.4725000000000001</v>
      </c>
      <c r="E108" s="89">
        <f t="shared" si="21"/>
        <v>3.6151250002149027E-2</v>
      </c>
      <c r="F108" s="81">
        <f t="shared" si="22"/>
        <v>2.4725000000000001</v>
      </c>
      <c r="G108" s="81">
        <f t="shared" si="23"/>
        <v>3.6151250002149027E-2</v>
      </c>
      <c r="H108" s="81">
        <f t="shared" si="24"/>
        <v>6.1132562500000009</v>
      </c>
      <c r="I108" s="81">
        <f t="shared" si="25"/>
        <v>15.115026078125004</v>
      </c>
      <c r="J108" s="81">
        <f t="shared" si="26"/>
        <v>37.371901978164075</v>
      </c>
      <c r="K108" s="81">
        <f t="shared" si="27"/>
        <v>8.9383965630313478E-2</v>
      </c>
      <c r="L108" s="81">
        <f t="shared" si="28"/>
        <v>0.2210018550209501</v>
      </c>
      <c r="M108" s="81">
        <f t="shared" ca="1" si="29"/>
        <v>3.6186962558864472E-2</v>
      </c>
      <c r="N108" s="81">
        <f t="shared" ca="1" si="30"/>
        <v>1.2753867071538629E-9</v>
      </c>
      <c r="O108" s="21">
        <f t="shared" ca="1" si="31"/>
        <v>2764072.8094806974</v>
      </c>
      <c r="P108" s="81">
        <f t="shared" ca="1" si="32"/>
        <v>48461.915152561996</v>
      </c>
      <c r="Q108" s="81">
        <f t="shared" ca="1" si="33"/>
        <v>1228753.9453580836</v>
      </c>
      <c r="R108" s="55">
        <f t="shared" ca="1" si="34"/>
        <v>-3.5712556715444821E-5</v>
      </c>
    </row>
    <row r="109" spans="1:18">
      <c r="A109" s="88">
        <v>25322</v>
      </c>
      <c r="B109" s="88">
        <v>3.7292900000466034E-2</v>
      </c>
      <c r="C109" s="88">
        <v>1</v>
      </c>
      <c r="D109" s="89">
        <f t="shared" si="20"/>
        <v>2.5322</v>
      </c>
      <c r="E109" s="89">
        <f t="shared" si="21"/>
        <v>3.7292900000466034E-2</v>
      </c>
      <c r="F109" s="81">
        <f t="shared" si="22"/>
        <v>2.5322</v>
      </c>
      <c r="G109" s="81">
        <f t="shared" si="23"/>
        <v>3.7292900000466034E-2</v>
      </c>
      <c r="H109" s="81">
        <f t="shared" si="24"/>
        <v>6.4120368399999998</v>
      </c>
      <c r="I109" s="81">
        <f t="shared" si="25"/>
        <v>16.236559686248</v>
      </c>
      <c r="J109" s="81">
        <f t="shared" si="26"/>
        <v>41.114216437517186</v>
      </c>
      <c r="K109" s="81">
        <f t="shared" si="27"/>
        <v>9.443308138118009E-2</v>
      </c>
      <c r="L109" s="81">
        <f t="shared" si="28"/>
        <v>0.23912344867342422</v>
      </c>
      <c r="M109" s="81">
        <f t="shared" ca="1" si="29"/>
        <v>3.8007040806090825E-2</v>
      </c>
      <c r="N109" s="81">
        <f t="shared" ca="1" si="30"/>
        <v>5.0999709025842564E-7</v>
      </c>
      <c r="O109" s="21">
        <f t="shared" ca="1" si="31"/>
        <v>4019138.9222734133</v>
      </c>
      <c r="P109" s="81">
        <f t="shared" ca="1" si="32"/>
        <v>207598.15050594218</v>
      </c>
      <c r="Q109" s="81">
        <f t="shared" ca="1" si="33"/>
        <v>1720670.219899249</v>
      </c>
      <c r="R109" s="55">
        <f t="shared" ca="1" si="34"/>
        <v>-7.141408056247911E-4</v>
      </c>
    </row>
    <row r="110" spans="1:18">
      <c r="A110" s="88">
        <v>28426</v>
      </c>
      <c r="B110" s="88">
        <v>4.8325699994165916E-2</v>
      </c>
      <c r="C110" s="88">
        <v>1</v>
      </c>
      <c r="D110" s="89">
        <f t="shared" si="20"/>
        <v>2.8426</v>
      </c>
      <c r="E110" s="89">
        <f t="shared" si="21"/>
        <v>4.8325699994165916E-2</v>
      </c>
      <c r="F110" s="81">
        <f t="shared" si="22"/>
        <v>2.8426</v>
      </c>
      <c r="G110" s="81">
        <f t="shared" si="23"/>
        <v>4.8325699994165916E-2</v>
      </c>
      <c r="H110" s="81">
        <f t="shared" si="24"/>
        <v>8.0803747599999998</v>
      </c>
      <c r="I110" s="81">
        <f t="shared" si="25"/>
        <v>22.969273292775998</v>
      </c>
      <c r="J110" s="81">
        <f t="shared" si="26"/>
        <v>65.29245626204505</v>
      </c>
      <c r="K110" s="81">
        <f t="shared" si="27"/>
        <v>0.13737063480341605</v>
      </c>
      <c r="L110" s="81">
        <f t="shared" si="28"/>
        <v>0.39048976649219047</v>
      </c>
      <c r="M110" s="81">
        <f t="shared" ca="1" si="29"/>
        <v>4.8153046180144404E-2</v>
      </c>
      <c r="N110" s="81">
        <f t="shared" ca="1" si="30"/>
        <v>2.9809339496174746E-8</v>
      </c>
      <c r="O110" s="21">
        <f t="shared" ca="1" si="31"/>
        <v>15028899.635252137</v>
      </c>
      <c r="P110" s="81">
        <f t="shared" ca="1" si="32"/>
        <v>3557416.604314093</v>
      </c>
      <c r="Q110" s="81">
        <f t="shared" ca="1" si="33"/>
        <v>6189369.4203809574</v>
      </c>
      <c r="R110" s="55">
        <f t="shared" ca="1" si="34"/>
        <v>1.726538140215117E-4</v>
      </c>
    </row>
    <row r="111" spans="1:18">
      <c r="A111" s="88">
        <v>29212</v>
      </c>
      <c r="B111" s="88">
        <v>4.8553399996308144E-2</v>
      </c>
      <c r="C111" s="88">
        <v>1</v>
      </c>
      <c r="D111" s="89">
        <f t="shared" si="20"/>
        <v>2.9211999999999998</v>
      </c>
      <c r="E111" s="89">
        <f t="shared" si="21"/>
        <v>4.8553399996308144E-2</v>
      </c>
      <c r="F111" s="81">
        <f t="shared" si="22"/>
        <v>2.9211999999999998</v>
      </c>
      <c r="G111" s="81">
        <f t="shared" si="23"/>
        <v>4.8553399996308144E-2</v>
      </c>
      <c r="H111" s="81">
        <f t="shared" si="24"/>
        <v>8.533409439999998</v>
      </c>
      <c r="I111" s="81">
        <f t="shared" si="25"/>
        <v>24.927795656127991</v>
      </c>
      <c r="J111" s="81">
        <f t="shared" si="26"/>
        <v>72.819076670681085</v>
      </c>
      <c r="K111" s="81">
        <f t="shared" si="27"/>
        <v>0.14183419206921535</v>
      </c>
      <c r="L111" s="81">
        <f t="shared" si="28"/>
        <v>0.41432604187259187</v>
      </c>
      <c r="M111" s="81">
        <f t="shared" ca="1" si="29"/>
        <v>5.0903968441445333E-2</v>
      </c>
      <c r="N111" s="81">
        <f t="shared" ca="1" si="30"/>
        <v>5.5251720152746588E-6</v>
      </c>
      <c r="O111" s="21">
        <f t="shared" ca="1" si="31"/>
        <v>19143818.509967111</v>
      </c>
      <c r="P111" s="81">
        <f t="shared" ca="1" si="32"/>
        <v>5304703.8531024577</v>
      </c>
      <c r="Q111" s="81">
        <f t="shared" ca="1" si="33"/>
        <v>7937847.3975113537</v>
      </c>
      <c r="R111" s="55">
        <f t="shared" ca="1" si="34"/>
        <v>-2.3505684451371883E-3</v>
      </c>
    </row>
    <row r="112" spans="1:18">
      <c r="A112" s="88"/>
      <c r="B112" s="88"/>
      <c r="C112" s="88"/>
      <c r="D112" s="89">
        <f t="shared" si="20"/>
        <v>0</v>
      </c>
      <c r="E112" s="89">
        <f t="shared" si="21"/>
        <v>0</v>
      </c>
      <c r="F112" s="81">
        <f t="shared" si="22"/>
        <v>0</v>
      </c>
      <c r="G112" s="81">
        <f t="shared" si="23"/>
        <v>0</v>
      </c>
      <c r="H112" s="81">
        <f t="shared" si="24"/>
        <v>0</v>
      </c>
      <c r="I112" s="81">
        <f t="shared" si="25"/>
        <v>0</v>
      </c>
      <c r="J112" s="81">
        <f t="shared" si="26"/>
        <v>0</v>
      </c>
      <c r="K112" s="81">
        <f t="shared" si="27"/>
        <v>0</v>
      </c>
      <c r="L112" s="81">
        <f t="shared" si="28"/>
        <v>0</v>
      </c>
      <c r="M112" s="81">
        <f t="shared" ca="1" si="29"/>
        <v>-1.9790021958460669E-3</v>
      </c>
      <c r="N112" s="81">
        <f t="shared" ca="1" si="30"/>
        <v>0</v>
      </c>
      <c r="O112" s="21">
        <f t="shared" ca="1" si="31"/>
        <v>0</v>
      </c>
      <c r="P112" s="81">
        <f t="shared" ca="1" si="32"/>
        <v>0</v>
      </c>
      <c r="Q112" s="81">
        <f t="shared" ca="1" si="33"/>
        <v>0</v>
      </c>
      <c r="R112" s="55">
        <f t="shared" ca="1" si="34"/>
        <v>1.9790021958460669E-3</v>
      </c>
    </row>
    <row r="113" spans="1:18">
      <c r="A113" s="88"/>
      <c r="B113" s="88"/>
      <c r="C113" s="88"/>
      <c r="D113" s="89">
        <f t="shared" si="20"/>
        <v>0</v>
      </c>
      <c r="E113" s="89">
        <f t="shared" si="21"/>
        <v>0</v>
      </c>
      <c r="F113" s="81">
        <f t="shared" si="22"/>
        <v>0</v>
      </c>
      <c r="G113" s="81">
        <f t="shared" si="23"/>
        <v>0</v>
      </c>
      <c r="H113" s="81">
        <f t="shared" si="24"/>
        <v>0</v>
      </c>
      <c r="I113" s="81">
        <f t="shared" si="25"/>
        <v>0</v>
      </c>
      <c r="J113" s="81">
        <f t="shared" si="26"/>
        <v>0</v>
      </c>
      <c r="K113" s="81">
        <f t="shared" si="27"/>
        <v>0</v>
      </c>
      <c r="L113" s="81">
        <f t="shared" si="28"/>
        <v>0</v>
      </c>
      <c r="M113" s="81">
        <f t="shared" ca="1" si="29"/>
        <v>-1.9790021958460669E-3</v>
      </c>
      <c r="N113" s="81">
        <f t="shared" ca="1" si="30"/>
        <v>0</v>
      </c>
      <c r="O113" s="21">
        <f t="shared" ca="1" si="31"/>
        <v>0</v>
      </c>
      <c r="P113" s="81">
        <f t="shared" ca="1" si="32"/>
        <v>0</v>
      </c>
      <c r="Q113" s="81">
        <f t="shared" ca="1" si="33"/>
        <v>0</v>
      </c>
      <c r="R113" s="55">
        <f t="shared" ca="1" si="34"/>
        <v>1.9790021958460669E-3</v>
      </c>
    </row>
    <row r="114" spans="1:18">
      <c r="A114" s="88"/>
      <c r="B114" s="88"/>
      <c r="C114" s="88"/>
      <c r="D114" s="89">
        <f t="shared" si="20"/>
        <v>0</v>
      </c>
      <c r="E114" s="89">
        <f t="shared" si="21"/>
        <v>0</v>
      </c>
      <c r="F114" s="81">
        <f t="shared" si="22"/>
        <v>0</v>
      </c>
      <c r="G114" s="81">
        <f t="shared" si="23"/>
        <v>0</v>
      </c>
      <c r="H114" s="81">
        <f t="shared" si="24"/>
        <v>0</v>
      </c>
      <c r="I114" s="81">
        <f t="shared" si="25"/>
        <v>0</v>
      </c>
      <c r="J114" s="81">
        <f t="shared" si="26"/>
        <v>0</v>
      </c>
      <c r="K114" s="81">
        <f t="shared" si="27"/>
        <v>0</v>
      </c>
      <c r="L114" s="81">
        <f t="shared" si="28"/>
        <v>0</v>
      </c>
      <c r="M114" s="81">
        <f t="shared" ca="1" si="29"/>
        <v>-1.9790021958460669E-3</v>
      </c>
      <c r="N114" s="81">
        <f t="shared" ca="1" si="30"/>
        <v>0</v>
      </c>
      <c r="O114" s="21">
        <f t="shared" ca="1" si="31"/>
        <v>0</v>
      </c>
      <c r="P114" s="81">
        <f t="shared" ca="1" si="32"/>
        <v>0</v>
      </c>
      <c r="Q114" s="81">
        <f t="shared" ca="1" si="33"/>
        <v>0</v>
      </c>
      <c r="R114" s="55">
        <f t="shared" ca="1" si="34"/>
        <v>1.9790021958460669E-3</v>
      </c>
    </row>
    <row r="115" spans="1:18">
      <c r="A115" s="88"/>
      <c r="B115" s="88"/>
      <c r="C115" s="88"/>
      <c r="D115" s="89">
        <f t="shared" si="20"/>
        <v>0</v>
      </c>
      <c r="E115" s="89">
        <f t="shared" si="21"/>
        <v>0</v>
      </c>
      <c r="F115" s="81">
        <f t="shared" si="22"/>
        <v>0</v>
      </c>
      <c r="G115" s="81">
        <f t="shared" si="23"/>
        <v>0</v>
      </c>
      <c r="H115" s="81">
        <f t="shared" si="24"/>
        <v>0</v>
      </c>
      <c r="I115" s="81">
        <f t="shared" si="25"/>
        <v>0</v>
      </c>
      <c r="J115" s="81">
        <f t="shared" si="26"/>
        <v>0</v>
      </c>
      <c r="K115" s="81">
        <f t="shared" si="27"/>
        <v>0</v>
      </c>
      <c r="L115" s="81">
        <f t="shared" si="28"/>
        <v>0</v>
      </c>
      <c r="M115" s="81">
        <f t="shared" ca="1" si="29"/>
        <v>-1.9790021958460669E-3</v>
      </c>
      <c r="N115" s="81">
        <f t="shared" ca="1" si="30"/>
        <v>0</v>
      </c>
      <c r="O115" s="21">
        <f t="shared" ca="1" si="31"/>
        <v>0</v>
      </c>
      <c r="P115" s="81">
        <f t="shared" ca="1" si="32"/>
        <v>0</v>
      </c>
      <c r="Q115" s="81">
        <f t="shared" ca="1" si="33"/>
        <v>0</v>
      </c>
      <c r="R115" s="55">
        <f t="shared" ca="1" si="34"/>
        <v>1.9790021958460669E-3</v>
      </c>
    </row>
    <row r="116" spans="1:18">
      <c r="A116" s="88"/>
      <c r="B116" s="88"/>
      <c r="C116" s="88"/>
      <c r="D116" s="89">
        <f t="shared" si="20"/>
        <v>0</v>
      </c>
      <c r="E116" s="89">
        <f t="shared" si="21"/>
        <v>0</v>
      </c>
      <c r="F116" s="81">
        <f t="shared" si="22"/>
        <v>0</v>
      </c>
      <c r="G116" s="81">
        <f t="shared" si="23"/>
        <v>0</v>
      </c>
      <c r="H116" s="81">
        <f t="shared" si="24"/>
        <v>0</v>
      </c>
      <c r="I116" s="81">
        <f t="shared" si="25"/>
        <v>0</v>
      </c>
      <c r="J116" s="81">
        <f t="shared" si="26"/>
        <v>0</v>
      </c>
      <c r="K116" s="81">
        <f t="shared" si="27"/>
        <v>0</v>
      </c>
      <c r="L116" s="81">
        <f t="shared" si="28"/>
        <v>0</v>
      </c>
      <c r="M116" s="81">
        <f t="shared" ca="1" si="29"/>
        <v>-1.9790021958460669E-3</v>
      </c>
      <c r="N116" s="81">
        <f t="shared" ca="1" si="30"/>
        <v>0</v>
      </c>
      <c r="O116" s="21">
        <f t="shared" ca="1" si="31"/>
        <v>0</v>
      </c>
      <c r="P116" s="81">
        <f t="shared" ca="1" si="32"/>
        <v>0</v>
      </c>
      <c r="Q116" s="81">
        <f t="shared" ca="1" si="33"/>
        <v>0</v>
      </c>
      <c r="R116" s="55">
        <f t="shared" ca="1" si="34"/>
        <v>1.9790021958460669E-3</v>
      </c>
    </row>
    <row r="117" spans="1:18">
      <c r="A117" s="88"/>
      <c r="B117" s="88"/>
      <c r="C117" s="88"/>
      <c r="D117" s="89">
        <f t="shared" si="20"/>
        <v>0</v>
      </c>
      <c r="E117" s="89">
        <f t="shared" si="21"/>
        <v>0</v>
      </c>
      <c r="F117" s="81">
        <f t="shared" si="22"/>
        <v>0</v>
      </c>
      <c r="G117" s="81">
        <f t="shared" si="23"/>
        <v>0</v>
      </c>
      <c r="H117" s="81">
        <f t="shared" si="24"/>
        <v>0</v>
      </c>
      <c r="I117" s="81">
        <f t="shared" si="25"/>
        <v>0</v>
      </c>
      <c r="J117" s="81">
        <f t="shared" si="26"/>
        <v>0</v>
      </c>
      <c r="K117" s="81">
        <f t="shared" si="27"/>
        <v>0</v>
      </c>
      <c r="L117" s="81">
        <f t="shared" si="28"/>
        <v>0</v>
      </c>
      <c r="M117" s="81">
        <f t="shared" ca="1" si="29"/>
        <v>-1.9790021958460669E-3</v>
      </c>
      <c r="N117" s="81">
        <f t="shared" ca="1" si="30"/>
        <v>0</v>
      </c>
      <c r="O117" s="21">
        <f t="shared" ca="1" si="31"/>
        <v>0</v>
      </c>
      <c r="P117" s="81">
        <f t="shared" ca="1" si="32"/>
        <v>0</v>
      </c>
      <c r="Q117" s="81">
        <f t="shared" ca="1" si="33"/>
        <v>0</v>
      </c>
      <c r="R117" s="55">
        <f t="shared" ca="1" si="34"/>
        <v>1.9790021958460669E-3</v>
      </c>
    </row>
    <row r="118" spans="1:18">
      <c r="A118" s="88"/>
      <c r="B118" s="88"/>
      <c r="C118" s="88"/>
      <c r="D118" s="89">
        <f t="shared" si="20"/>
        <v>0</v>
      </c>
      <c r="E118" s="89">
        <f t="shared" si="21"/>
        <v>0</v>
      </c>
      <c r="F118" s="81">
        <f t="shared" si="22"/>
        <v>0</v>
      </c>
      <c r="G118" s="81">
        <f t="shared" si="23"/>
        <v>0</v>
      </c>
      <c r="H118" s="81">
        <f t="shared" si="24"/>
        <v>0</v>
      </c>
      <c r="I118" s="81">
        <f t="shared" si="25"/>
        <v>0</v>
      </c>
      <c r="J118" s="81">
        <f t="shared" si="26"/>
        <v>0</v>
      </c>
      <c r="K118" s="81">
        <f t="shared" si="27"/>
        <v>0</v>
      </c>
      <c r="L118" s="81">
        <f t="shared" si="28"/>
        <v>0</v>
      </c>
      <c r="M118" s="81">
        <f t="shared" ca="1" si="29"/>
        <v>-1.9790021958460669E-3</v>
      </c>
      <c r="N118" s="81">
        <f t="shared" ca="1" si="30"/>
        <v>0</v>
      </c>
      <c r="O118" s="21">
        <f t="shared" ca="1" si="31"/>
        <v>0</v>
      </c>
      <c r="P118" s="81">
        <f t="shared" ca="1" si="32"/>
        <v>0</v>
      </c>
      <c r="Q118" s="81">
        <f t="shared" ca="1" si="33"/>
        <v>0</v>
      </c>
      <c r="R118" s="55">
        <f t="shared" ca="1" si="34"/>
        <v>1.9790021958460669E-3</v>
      </c>
    </row>
    <row r="119" spans="1:18">
      <c r="A119" s="88"/>
      <c r="B119" s="88"/>
      <c r="C119" s="88"/>
      <c r="D119" s="89">
        <f t="shared" si="20"/>
        <v>0</v>
      </c>
      <c r="E119" s="89">
        <f t="shared" si="21"/>
        <v>0</v>
      </c>
      <c r="F119" s="81">
        <f t="shared" si="22"/>
        <v>0</v>
      </c>
      <c r="G119" s="81">
        <f t="shared" si="23"/>
        <v>0</v>
      </c>
      <c r="H119" s="81">
        <f t="shared" si="24"/>
        <v>0</v>
      </c>
      <c r="I119" s="81">
        <f t="shared" si="25"/>
        <v>0</v>
      </c>
      <c r="J119" s="81">
        <f t="shared" si="26"/>
        <v>0</v>
      </c>
      <c r="K119" s="81">
        <f t="shared" si="27"/>
        <v>0</v>
      </c>
      <c r="L119" s="81">
        <f t="shared" si="28"/>
        <v>0</v>
      </c>
      <c r="M119" s="81">
        <f t="shared" ca="1" si="29"/>
        <v>-1.9790021958460669E-3</v>
      </c>
      <c r="N119" s="81">
        <f t="shared" ca="1" si="30"/>
        <v>0</v>
      </c>
      <c r="O119" s="21">
        <f t="shared" ca="1" si="31"/>
        <v>0</v>
      </c>
      <c r="P119" s="81">
        <f t="shared" ca="1" si="32"/>
        <v>0</v>
      </c>
      <c r="Q119" s="81">
        <f t="shared" ca="1" si="33"/>
        <v>0</v>
      </c>
      <c r="R119" s="55">
        <f t="shared" ca="1" si="34"/>
        <v>1.9790021958460669E-3</v>
      </c>
    </row>
    <row r="120" spans="1:18">
      <c r="A120" s="88"/>
      <c r="B120" s="88"/>
      <c r="C120" s="88"/>
      <c r="D120" s="89">
        <f t="shared" si="20"/>
        <v>0</v>
      </c>
      <c r="E120" s="89">
        <f t="shared" si="21"/>
        <v>0</v>
      </c>
      <c r="F120" s="81">
        <f t="shared" si="22"/>
        <v>0</v>
      </c>
      <c r="G120" s="81">
        <f t="shared" si="23"/>
        <v>0</v>
      </c>
      <c r="H120" s="81">
        <f t="shared" si="24"/>
        <v>0</v>
      </c>
      <c r="I120" s="81">
        <f t="shared" si="25"/>
        <v>0</v>
      </c>
      <c r="J120" s="81">
        <f t="shared" si="26"/>
        <v>0</v>
      </c>
      <c r="K120" s="81">
        <f t="shared" si="27"/>
        <v>0</v>
      </c>
      <c r="L120" s="81">
        <f t="shared" si="28"/>
        <v>0</v>
      </c>
      <c r="M120" s="81">
        <f t="shared" ca="1" si="29"/>
        <v>-1.9790021958460669E-3</v>
      </c>
      <c r="N120" s="81">
        <f t="shared" ca="1" si="30"/>
        <v>0</v>
      </c>
      <c r="O120" s="21">
        <f t="shared" ca="1" si="31"/>
        <v>0</v>
      </c>
      <c r="P120" s="81">
        <f t="shared" ca="1" si="32"/>
        <v>0</v>
      </c>
      <c r="Q120" s="81">
        <f t="shared" ca="1" si="33"/>
        <v>0</v>
      </c>
      <c r="R120" s="55">
        <f t="shared" ca="1" si="34"/>
        <v>1.9790021958460669E-3</v>
      </c>
    </row>
    <row r="121" spans="1:18">
      <c r="A121" s="88"/>
      <c r="B121" s="88"/>
      <c r="C121" s="88"/>
      <c r="D121" s="89">
        <f t="shared" si="20"/>
        <v>0</v>
      </c>
      <c r="E121" s="89">
        <f t="shared" si="21"/>
        <v>0</v>
      </c>
      <c r="F121" s="81">
        <f t="shared" si="22"/>
        <v>0</v>
      </c>
      <c r="G121" s="81">
        <f t="shared" si="23"/>
        <v>0</v>
      </c>
      <c r="H121" s="81">
        <f t="shared" si="24"/>
        <v>0</v>
      </c>
      <c r="I121" s="81">
        <f t="shared" si="25"/>
        <v>0</v>
      </c>
      <c r="J121" s="81">
        <f t="shared" si="26"/>
        <v>0</v>
      </c>
      <c r="K121" s="81">
        <f t="shared" si="27"/>
        <v>0</v>
      </c>
      <c r="L121" s="81">
        <f t="shared" si="28"/>
        <v>0</v>
      </c>
      <c r="M121" s="81">
        <f t="shared" ca="1" si="29"/>
        <v>-1.9790021958460669E-3</v>
      </c>
      <c r="N121" s="81">
        <f t="shared" ca="1" si="30"/>
        <v>0</v>
      </c>
      <c r="O121" s="21">
        <f t="shared" ca="1" si="31"/>
        <v>0</v>
      </c>
      <c r="P121" s="81">
        <f t="shared" ca="1" si="32"/>
        <v>0</v>
      </c>
      <c r="Q121" s="81">
        <f t="shared" ca="1" si="33"/>
        <v>0</v>
      </c>
      <c r="R121" s="55">
        <f t="shared" ca="1" si="34"/>
        <v>1.9790021958460669E-3</v>
      </c>
    </row>
    <row r="122" spans="1:18">
      <c r="A122" s="88"/>
      <c r="B122" s="88"/>
      <c r="C122" s="88"/>
      <c r="D122" s="89">
        <f t="shared" si="20"/>
        <v>0</v>
      </c>
      <c r="E122" s="89">
        <f t="shared" si="21"/>
        <v>0</v>
      </c>
      <c r="F122" s="81">
        <f t="shared" si="22"/>
        <v>0</v>
      </c>
      <c r="G122" s="81">
        <f t="shared" si="23"/>
        <v>0</v>
      </c>
      <c r="H122" s="81">
        <f t="shared" si="24"/>
        <v>0</v>
      </c>
      <c r="I122" s="81">
        <f t="shared" si="25"/>
        <v>0</v>
      </c>
      <c r="J122" s="81">
        <f t="shared" si="26"/>
        <v>0</v>
      </c>
      <c r="K122" s="81">
        <f t="shared" si="27"/>
        <v>0</v>
      </c>
      <c r="L122" s="81">
        <f t="shared" si="28"/>
        <v>0</v>
      </c>
      <c r="M122" s="81">
        <f t="shared" ca="1" si="29"/>
        <v>-1.9790021958460669E-3</v>
      </c>
      <c r="N122" s="81">
        <f t="shared" ca="1" si="30"/>
        <v>0</v>
      </c>
      <c r="O122" s="21">
        <f t="shared" ca="1" si="31"/>
        <v>0</v>
      </c>
      <c r="P122" s="81">
        <f t="shared" ca="1" si="32"/>
        <v>0</v>
      </c>
      <c r="Q122" s="81">
        <f t="shared" ca="1" si="33"/>
        <v>0</v>
      </c>
      <c r="R122" s="55">
        <f t="shared" ca="1" si="34"/>
        <v>1.9790021958460669E-3</v>
      </c>
    </row>
    <row r="123" spans="1:18">
      <c r="A123" s="88"/>
      <c r="B123" s="88"/>
      <c r="C123" s="88"/>
      <c r="D123" s="89">
        <f t="shared" si="20"/>
        <v>0</v>
      </c>
      <c r="E123" s="89">
        <f t="shared" si="21"/>
        <v>0</v>
      </c>
      <c r="F123" s="81">
        <f t="shared" si="22"/>
        <v>0</v>
      </c>
      <c r="G123" s="81">
        <f t="shared" si="23"/>
        <v>0</v>
      </c>
      <c r="H123" s="81">
        <f t="shared" si="24"/>
        <v>0</v>
      </c>
      <c r="I123" s="81">
        <f t="shared" si="25"/>
        <v>0</v>
      </c>
      <c r="J123" s="81">
        <f t="shared" si="26"/>
        <v>0</v>
      </c>
      <c r="K123" s="81">
        <f t="shared" si="27"/>
        <v>0</v>
      </c>
      <c r="L123" s="81">
        <f t="shared" si="28"/>
        <v>0</v>
      </c>
      <c r="M123" s="81">
        <f t="shared" ca="1" si="29"/>
        <v>-1.9790021958460669E-3</v>
      </c>
      <c r="N123" s="81">
        <f t="shared" ca="1" si="30"/>
        <v>0</v>
      </c>
      <c r="O123" s="21">
        <f t="shared" ca="1" si="31"/>
        <v>0</v>
      </c>
      <c r="P123" s="81">
        <f t="shared" ca="1" si="32"/>
        <v>0</v>
      </c>
      <c r="Q123" s="81">
        <f t="shared" ca="1" si="33"/>
        <v>0</v>
      </c>
      <c r="R123" s="55">
        <f t="shared" ca="1" si="34"/>
        <v>1.9790021958460669E-3</v>
      </c>
    </row>
    <row r="124" spans="1:18">
      <c r="A124" s="88"/>
      <c r="B124" s="88"/>
      <c r="C124" s="88"/>
      <c r="D124" s="89">
        <f t="shared" si="20"/>
        <v>0</v>
      </c>
      <c r="E124" s="89">
        <f t="shared" si="21"/>
        <v>0</v>
      </c>
      <c r="F124" s="81">
        <f t="shared" si="22"/>
        <v>0</v>
      </c>
      <c r="G124" s="81">
        <f t="shared" si="23"/>
        <v>0</v>
      </c>
      <c r="H124" s="81">
        <f t="shared" si="24"/>
        <v>0</v>
      </c>
      <c r="I124" s="81">
        <f t="shared" si="25"/>
        <v>0</v>
      </c>
      <c r="J124" s="81">
        <f t="shared" si="26"/>
        <v>0</v>
      </c>
      <c r="K124" s="81">
        <f t="shared" si="27"/>
        <v>0</v>
      </c>
      <c r="L124" s="81">
        <f t="shared" si="28"/>
        <v>0</v>
      </c>
      <c r="M124" s="81">
        <f t="shared" ca="1" si="29"/>
        <v>-1.9790021958460669E-3</v>
      </c>
      <c r="N124" s="81">
        <f t="shared" ca="1" si="30"/>
        <v>0</v>
      </c>
      <c r="O124" s="21">
        <f t="shared" ca="1" si="31"/>
        <v>0</v>
      </c>
      <c r="P124" s="81">
        <f t="shared" ca="1" si="32"/>
        <v>0</v>
      </c>
      <c r="Q124" s="81">
        <f t="shared" ca="1" si="33"/>
        <v>0</v>
      </c>
      <c r="R124" s="55">
        <f t="shared" ca="1" si="34"/>
        <v>1.9790021958460669E-3</v>
      </c>
    </row>
    <row r="125" spans="1:18">
      <c r="A125" s="88"/>
      <c r="B125" s="88"/>
      <c r="C125" s="88"/>
      <c r="D125" s="89">
        <f t="shared" si="20"/>
        <v>0</v>
      </c>
      <c r="E125" s="89">
        <f t="shared" si="21"/>
        <v>0</v>
      </c>
      <c r="F125" s="81">
        <f t="shared" si="22"/>
        <v>0</v>
      </c>
      <c r="G125" s="81">
        <f t="shared" si="23"/>
        <v>0</v>
      </c>
      <c r="H125" s="81">
        <f t="shared" si="24"/>
        <v>0</v>
      </c>
      <c r="I125" s="81">
        <f t="shared" si="25"/>
        <v>0</v>
      </c>
      <c r="J125" s="81">
        <f t="shared" si="26"/>
        <v>0</v>
      </c>
      <c r="K125" s="81">
        <f t="shared" si="27"/>
        <v>0</v>
      </c>
      <c r="L125" s="81">
        <f t="shared" si="28"/>
        <v>0</v>
      </c>
      <c r="M125" s="81">
        <f t="shared" ca="1" si="29"/>
        <v>-1.9790021958460669E-3</v>
      </c>
      <c r="N125" s="81">
        <f t="shared" ca="1" si="30"/>
        <v>0</v>
      </c>
      <c r="O125" s="21">
        <f t="shared" ca="1" si="31"/>
        <v>0</v>
      </c>
      <c r="P125" s="81">
        <f t="shared" ca="1" si="32"/>
        <v>0</v>
      </c>
      <c r="Q125" s="81">
        <f t="shared" ca="1" si="33"/>
        <v>0</v>
      </c>
      <c r="R125" s="55">
        <f t="shared" ca="1" si="34"/>
        <v>1.9790021958460669E-3</v>
      </c>
    </row>
    <row r="126" spans="1:18">
      <c r="A126" s="88"/>
      <c r="B126" s="88"/>
      <c r="C126" s="88"/>
      <c r="D126" s="89">
        <f t="shared" si="20"/>
        <v>0</v>
      </c>
      <c r="E126" s="89">
        <f t="shared" si="21"/>
        <v>0</v>
      </c>
      <c r="F126" s="81">
        <f t="shared" si="22"/>
        <v>0</v>
      </c>
      <c r="G126" s="81">
        <f t="shared" si="23"/>
        <v>0</v>
      </c>
      <c r="H126" s="81">
        <f t="shared" si="24"/>
        <v>0</v>
      </c>
      <c r="I126" s="81">
        <f t="shared" si="25"/>
        <v>0</v>
      </c>
      <c r="J126" s="81">
        <f t="shared" si="26"/>
        <v>0</v>
      </c>
      <c r="K126" s="81">
        <f t="shared" si="27"/>
        <v>0</v>
      </c>
      <c r="L126" s="81">
        <f t="shared" si="28"/>
        <v>0</v>
      </c>
      <c r="M126" s="81">
        <f t="shared" ca="1" si="29"/>
        <v>-1.9790021958460669E-3</v>
      </c>
      <c r="N126" s="81">
        <f t="shared" ca="1" si="30"/>
        <v>0</v>
      </c>
      <c r="O126" s="21">
        <f t="shared" ca="1" si="31"/>
        <v>0</v>
      </c>
      <c r="P126" s="81">
        <f t="shared" ca="1" si="32"/>
        <v>0</v>
      </c>
      <c r="Q126" s="81">
        <f t="shared" ca="1" si="33"/>
        <v>0</v>
      </c>
      <c r="R126" s="55">
        <f t="shared" ca="1" si="34"/>
        <v>1.9790021958460669E-3</v>
      </c>
    </row>
    <row r="127" spans="1:18">
      <c r="A127" s="88"/>
      <c r="B127" s="88"/>
      <c r="C127" s="88"/>
      <c r="D127" s="89">
        <f t="shared" si="20"/>
        <v>0</v>
      </c>
      <c r="E127" s="89">
        <f t="shared" si="21"/>
        <v>0</v>
      </c>
      <c r="F127" s="81">
        <f t="shared" si="22"/>
        <v>0</v>
      </c>
      <c r="G127" s="81">
        <f t="shared" si="23"/>
        <v>0</v>
      </c>
      <c r="H127" s="81">
        <f t="shared" si="24"/>
        <v>0</v>
      </c>
      <c r="I127" s="81">
        <f t="shared" si="25"/>
        <v>0</v>
      </c>
      <c r="J127" s="81">
        <f t="shared" si="26"/>
        <v>0</v>
      </c>
      <c r="K127" s="81">
        <f t="shared" si="27"/>
        <v>0</v>
      </c>
      <c r="L127" s="81">
        <f t="shared" si="28"/>
        <v>0</v>
      </c>
      <c r="M127" s="81">
        <f t="shared" ca="1" si="29"/>
        <v>-1.9790021958460669E-3</v>
      </c>
      <c r="N127" s="81">
        <f t="shared" ca="1" si="30"/>
        <v>0</v>
      </c>
      <c r="O127" s="21">
        <f t="shared" ca="1" si="31"/>
        <v>0</v>
      </c>
      <c r="P127" s="81">
        <f t="shared" ca="1" si="32"/>
        <v>0</v>
      </c>
      <c r="Q127" s="81">
        <f t="shared" ca="1" si="33"/>
        <v>0</v>
      </c>
      <c r="R127" s="55">
        <f t="shared" ca="1" si="34"/>
        <v>1.9790021958460669E-3</v>
      </c>
    </row>
    <row r="128" spans="1:18">
      <c r="A128" s="88"/>
      <c r="B128" s="88"/>
      <c r="C128" s="88"/>
      <c r="D128" s="89">
        <f t="shared" si="20"/>
        <v>0</v>
      </c>
      <c r="E128" s="89">
        <f t="shared" si="21"/>
        <v>0</v>
      </c>
      <c r="F128" s="81">
        <f t="shared" si="22"/>
        <v>0</v>
      </c>
      <c r="G128" s="81">
        <f t="shared" si="23"/>
        <v>0</v>
      </c>
      <c r="H128" s="81">
        <f t="shared" si="24"/>
        <v>0</v>
      </c>
      <c r="I128" s="81">
        <f t="shared" si="25"/>
        <v>0</v>
      </c>
      <c r="J128" s="81">
        <f t="shared" si="26"/>
        <v>0</v>
      </c>
      <c r="K128" s="81">
        <f t="shared" si="27"/>
        <v>0</v>
      </c>
      <c r="L128" s="81">
        <f t="shared" si="28"/>
        <v>0</v>
      </c>
      <c r="M128" s="81">
        <f t="shared" ca="1" si="29"/>
        <v>-1.9790021958460669E-3</v>
      </c>
      <c r="N128" s="81">
        <f t="shared" ca="1" si="30"/>
        <v>0</v>
      </c>
      <c r="O128" s="21">
        <f t="shared" ca="1" si="31"/>
        <v>0</v>
      </c>
      <c r="P128" s="81">
        <f t="shared" ca="1" si="32"/>
        <v>0</v>
      </c>
      <c r="Q128" s="81">
        <f t="shared" ca="1" si="33"/>
        <v>0</v>
      </c>
      <c r="R128" s="55">
        <f t="shared" ca="1" si="34"/>
        <v>1.9790021958460669E-3</v>
      </c>
    </row>
    <row r="129" spans="1:18">
      <c r="A129" s="88"/>
      <c r="B129" s="88"/>
      <c r="C129" s="88"/>
      <c r="D129" s="89">
        <f t="shared" si="20"/>
        <v>0</v>
      </c>
      <c r="E129" s="89">
        <f t="shared" si="21"/>
        <v>0</v>
      </c>
      <c r="F129" s="81">
        <f t="shared" si="22"/>
        <v>0</v>
      </c>
      <c r="G129" s="81">
        <f t="shared" si="23"/>
        <v>0</v>
      </c>
      <c r="H129" s="81">
        <f t="shared" si="24"/>
        <v>0</v>
      </c>
      <c r="I129" s="81">
        <f t="shared" si="25"/>
        <v>0</v>
      </c>
      <c r="J129" s="81">
        <f t="shared" si="26"/>
        <v>0</v>
      </c>
      <c r="K129" s="81">
        <f t="shared" si="27"/>
        <v>0</v>
      </c>
      <c r="L129" s="81">
        <f t="shared" si="28"/>
        <v>0</v>
      </c>
      <c r="M129" s="81">
        <f t="shared" ca="1" si="29"/>
        <v>-1.9790021958460669E-3</v>
      </c>
      <c r="N129" s="81">
        <f t="shared" ca="1" si="30"/>
        <v>0</v>
      </c>
      <c r="O129" s="21">
        <f t="shared" ca="1" si="31"/>
        <v>0</v>
      </c>
      <c r="P129" s="81">
        <f t="shared" ca="1" si="32"/>
        <v>0</v>
      </c>
      <c r="Q129" s="81">
        <f t="shared" ca="1" si="33"/>
        <v>0</v>
      </c>
      <c r="R129" s="55">
        <f t="shared" ca="1" si="34"/>
        <v>1.9790021958460669E-3</v>
      </c>
    </row>
    <row r="130" spans="1:18">
      <c r="A130" s="88"/>
      <c r="B130" s="88"/>
      <c r="C130" s="88"/>
      <c r="D130" s="89">
        <f t="shared" si="20"/>
        <v>0</v>
      </c>
      <c r="E130" s="89">
        <f t="shared" si="21"/>
        <v>0</v>
      </c>
      <c r="F130" s="81">
        <f t="shared" si="22"/>
        <v>0</v>
      </c>
      <c r="G130" s="81">
        <f t="shared" si="23"/>
        <v>0</v>
      </c>
      <c r="H130" s="81">
        <f t="shared" si="24"/>
        <v>0</v>
      </c>
      <c r="I130" s="81">
        <f t="shared" si="25"/>
        <v>0</v>
      </c>
      <c r="J130" s="81">
        <f t="shared" si="26"/>
        <v>0</v>
      </c>
      <c r="K130" s="81">
        <f t="shared" si="27"/>
        <v>0</v>
      </c>
      <c r="L130" s="81">
        <f t="shared" si="28"/>
        <v>0</v>
      </c>
      <c r="M130" s="81">
        <f t="shared" ca="1" si="29"/>
        <v>-1.9790021958460669E-3</v>
      </c>
      <c r="N130" s="81">
        <f t="shared" ca="1" si="30"/>
        <v>0</v>
      </c>
      <c r="O130" s="21">
        <f t="shared" ca="1" si="31"/>
        <v>0</v>
      </c>
      <c r="P130" s="81">
        <f t="shared" ca="1" si="32"/>
        <v>0</v>
      </c>
      <c r="Q130" s="81">
        <f t="shared" ca="1" si="33"/>
        <v>0</v>
      </c>
      <c r="R130" s="55">
        <f t="shared" ca="1" si="34"/>
        <v>1.9790021958460669E-3</v>
      </c>
    </row>
    <row r="131" spans="1:18">
      <c r="A131" s="88"/>
      <c r="B131" s="88"/>
      <c r="C131" s="88"/>
      <c r="D131" s="89">
        <f t="shared" si="20"/>
        <v>0</v>
      </c>
      <c r="E131" s="89">
        <f t="shared" si="21"/>
        <v>0</v>
      </c>
      <c r="F131" s="81">
        <f t="shared" si="22"/>
        <v>0</v>
      </c>
      <c r="G131" s="81">
        <f t="shared" si="23"/>
        <v>0</v>
      </c>
      <c r="H131" s="81">
        <f t="shared" si="24"/>
        <v>0</v>
      </c>
      <c r="I131" s="81">
        <f t="shared" si="25"/>
        <v>0</v>
      </c>
      <c r="J131" s="81">
        <f t="shared" si="26"/>
        <v>0</v>
      </c>
      <c r="K131" s="81">
        <f t="shared" si="27"/>
        <v>0</v>
      </c>
      <c r="L131" s="81">
        <f t="shared" si="28"/>
        <v>0</v>
      </c>
      <c r="M131" s="81">
        <f t="shared" ca="1" si="29"/>
        <v>-1.9790021958460669E-3</v>
      </c>
      <c r="N131" s="81">
        <f t="shared" ca="1" si="30"/>
        <v>0</v>
      </c>
      <c r="O131" s="21">
        <f t="shared" ca="1" si="31"/>
        <v>0</v>
      </c>
      <c r="P131" s="81">
        <f t="shared" ca="1" si="32"/>
        <v>0</v>
      </c>
      <c r="Q131" s="81">
        <f t="shared" ca="1" si="33"/>
        <v>0</v>
      </c>
      <c r="R131" s="55">
        <f t="shared" ca="1" si="34"/>
        <v>1.9790021958460669E-3</v>
      </c>
    </row>
    <row r="132" spans="1:18">
      <c r="A132" s="88"/>
      <c r="B132" s="88"/>
      <c r="C132" s="88"/>
      <c r="D132" s="89">
        <f t="shared" si="20"/>
        <v>0</v>
      </c>
      <c r="E132" s="89">
        <f t="shared" si="21"/>
        <v>0</v>
      </c>
      <c r="F132" s="81">
        <f t="shared" si="22"/>
        <v>0</v>
      </c>
      <c r="G132" s="81">
        <f t="shared" si="23"/>
        <v>0</v>
      </c>
      <c r="H132" s="81">
        <f t="shared" si="24"/>
        <v>0</v>
      </c>
      <c r="I132" s="81">
        <f t="shared" si="25"/>
        <v>0</v>
      </c>
      <c r="J132" s="81">
        <f t="shared" si="26"/>
        <v>0</v>
      </c>
      <c r="K132" s="81">
        <f t="shared" si="27"/>
        <v>0</v>
      </c>
      <c r="L132" s="81">
        <f t="shared" si="28"/>
        <v>0</v>
      </c>
      <c r="M132" s="81">
        <f t="shared" ca="1" si="29"/>
        <v>-1.9790021958460669E-3</v>
      </c>
      <c r="N132" s="81">
        <f t="shared" ca="1" si="30"/>
        <v>0</v>
      </c>
      <c r="O132" s="21">
        <f t="shared" ca="1" si="31"/>
        <v>0</v>
      </c>
      <c r="P132" s="81">
        <f t="shared" ca="1" si="32"/>
        <v>0</v>
      </c>
      <c r="Q132" s="81">
        <f t="shared" ca="1" si="33"/>
        <v>0</v>
      </c>
      <c r="R132" s="55">
        <f t="shared" ca="1" si="34"/>
        <v>1.9790021958460669E-3</v>
      </c>
    </row>
    <row r="133" spans="1:18">
      <c r="A133" s="88"/>
      <c r="B133" s="88"/>
      <c r="C133" s="88"/>
      <c r="D133" s="89">
        <f t="shared" si="20"/>
        <v>0</v>
      </c>
      <c r="E133" s="89">
        <f t="shared" si="21"/>
        <v>0</v>
      </c>
      <c r="F133" s="81">
        <f t="shared" si="22"/>
        <v>0</v>
      </c>
      <c r="G133" s="81">
        <f t="shared" si="23"/>
        <v>0</v>
      </c>
      <c r="H133" s="81">
        <f t="shared" si="24"/>
        <v>0</v>
      </c>
      <c r="I133" s="81">
        <f t="shared" si="25"/>
        <v>0</v>
      </c>
      <c r="J133" s="81">
        <f t="shared" si="26"/>
        <v>0</v>
      </c>
      <c r="K133" s="81">
        <f t="shared" si="27"/>
        <v>0</v>
      </c>
      <c r="L133" s="81">
        <f t="shared" si="28"/>
        <v>0</v>
      </c>
      <c r="M133" s="81">
        <f t="shared" ca="1" si="29"/>
        <v>-1.9790021958460669E-3</v>
      </c>
      <c r="N133" s="81">
        <f t="shared" ca="1" si="30"/>
        <v>0</v>
      </c>
      <c r="O133" s="21">
        <f t="shared" ca="1" si="31"/>
        <v>0</v>
      </c>
      <c r="P133" s="81">
        <f t="shared" ca="1" si="32"/>
        <v>0</v>
      </c>
      <c r="Q133" s="81">
        <f t="shared" ca="1" si="33"/>
        <v>0</v>
      </c>
      <c r="R133" s="55">
        <f t="shared" ca="1" si="34"/>
        <v>1.9790021958460669E-3</v>
      </c>
    </row>
    <row r="134" spans="1:18">
      <c r="A134" s="88"/>
      <c r="B134" s="88"/>
      <c r="C134" s="88"/>
      <c r="D134" s="89">
        <f t="shared" si="20"/>
        <v>0</v>
      </c>
      <c r="E134" s="89">
        <f t="shared" si="21"/>
        <v>0</v>
      </c>
      <c r="F134" s="81">
        <f t="shared" si="22"/>
        <v>0</v>
      </c>
      <c r="G134" s="81">
        <f t="shared" si="23"/>
        <v>0</v>
      </c>
      <c r="H134" s="81">
        <f t="shared" si="24"/>
        <v>0</v>
      </c>
      <c r="I134" s="81">
        <f t="shared" si="25"/>
        <v>0</v>
      </c>
      <c r="J134" s="81">
        <f t="shared" si="26"/>
        <v>0</v>
      </c>
      <c r="K134" s="81">
        <f t="shared" si="27"/>
        <v>0</v>
      </c>
      <c r="L134" s="81">
        <f t="shared" si="28"/>
        <v>0</v>
      </c>
      <c r="M134" s="81">
        <f t="shared" ca="1" si="29"/>
        <v>-1.9790021958460669E-3</v>
      </c>
      <c r="N134" s="81">
        <f t="shared" ca="1" si="30"/>
        <v>0</v>
      </c>
      <c r="O134" s="21">
        <f t="shared" ca="1" si="31"/>
        <v>0</v>
      </c>
      <c r="P134" s="81">
        <f t="shared" ca="1" si="32"/>
        <v>0</v>
      </c>
      <c r="Q134" s="81">
        <f t="shared" ca="1" si="33"/>
        <v>0</v>
      </c>
      <c r="R134" s="55">
        <f t="shared" ca="1" si="34"/>
        <v>1.9790021958460669E-3</v>
      </c>
    </row>
    <row r="135" spans="1:18">
      <c r="A135" s="88"/>
      <c r="B135" s="88"/>
      <c r="C135" s="88"/>
      <c r="D135" s="89">
        <f t="shared" si="20"/>
        <v>0</v>
      </c>
      <c r="E135" s="89">
        <f t="shared" si="21"/>
        <v>0</v>
      </c>
      <c r="F135" s="81">
        <f t="shared" si="22"/>
        <v>0</v>
      </c>
      <c r="G135" s="81">
        <f t="shared" si="23"/>
        <v>0</v>
      </c>
      <c r="H135" s="81">
        <f t="shared" si="24"/>
        <v>0</v>
      </c>
      <c r="I135" s="81">
        <f t="shared" si="25"/>
        <v>0</v>
      </c>
      <c r="J135" s="81">
        <f t="shared" si="26"/>
        <v>0</v>
      </c>
      <c r="K135" s="81">
        <f t="shared" si="27"/>
        <v>0</v>
      </c>
      <c r="L135" s="81">
        <f t="shared" si="28"/>
        <v>0</v>
      </c>
      <c r="M135" s="81">
        <f t="shared" ca="1" si="29"/>
        <v>-1.9790021958460669E-3</v>
      </c>
      <c r="N135" s="81">
        <f t="shared" ca="1" si="30"/>
        <v>0</v>
      </c>
      <c r="O135" s="21">
        <f t="shared" ca="1" si="31"/>
        <v>0</v>
      </c>
      <c r="P135" s="81">
        <f t="shared" ca="1" si="32"/>
        <v>0</v>
      </c>
      <c r="Q135" s="81">
        <f t="shared" ca="1" si="33"/>
        <v>0</v>
      </c>
      <c r="R135" s="55">
        <f t="shared" ca="1" si="34"/>
        <v>1.9790021958460669E-3</v>
      </c>
    </row>
    <row r="136" spans="1:18">
      <c r="A136" s="88"/>
      <c r="B136" s="88"/>
      <c r="C136" s="88"/>
      <c r="D136" s="89">
        <f t="shared" si="20"/>
        <v>0</v>
      </c>
      <c r="E136" s="89">
        <f t="shared" si="21"/>
        <v>0</v>
      </c>
      <c r="F136" s="81">
        <f t="shared" si="22"/>
        <v>0</v>
      </c>
      <c r="G136" s="81">
        <f t="shared" si="23"/>
        <v>0</v>
      </c>
      <c r="H136" s="81">
        <f t="shared" si="24"/>
        <v>0</v>
      </c>
      <c r="I136" s="81">
        <f t="shared" si="25"/>
        <v>0</v>
      </c>
      <c r="J136" s="81">
        <f t="shared" si="26"/>
        <v>0</v>
      </c>
      <c r="K136" s="81">
        <f t="shared" si="27"/>
        <v>0</v>
      </c>
      <c r="L136" s="81">
        <f t="shared" si="28"/>
        <v>0</v>
      </c>
      <c r="M136" s="81">
        <f t="shared" ca="1" si="29"/>
        <v>-1.9790021958460669E-3</v>
      </c>
      <c r="N136" s="81">
        <f t="shared" ca="1" si="30"/>
        <v>0</v>
      </c>
      <c r="O136" s="21">
        <f t="shared" ca="1" si="31"/>
        <v>0</v>
      </c>
      <c r="P136" s="81">
        <f t="shared" ca="1" si="32"/>
        <v>0</v>
      </c>
      <c r="Q136" s="81">
        <f t="shared" ca="1" si="33"/>
        <v>0</v>
      </c>
      <c r="R136" s="55">
        <f t="shared" ca="1" si="34"/>
        <v>1.9790021958460669E-3</v>
      </c>
    </row>
    <row r="137" spans="1:18">
      <c r="A137" s="88"/>
      <c r="B137" s="88"/>
      <c r="C137" s="88"/>
      <c r="D137" s="89">
        <f t="shared" si="20"/>
        <v>0</v>
      </c>
      <c r="E137" s="89">
        <f t="shared" si="21"/>
        <v>0</v>
      </c>
      <c r="F137" s="81">
        <f t="shared" si="22"/>
        <v>0</v>
      </c>
      <c r="G137" s="81">
        <f t="shared" si="23"/>
        <v>0</v>
      </c>
      <c r="H137" s="81">
        <f t="shared" si="24"/>
        <v>0</v>
      </c>
      <c r="I137" s="81">
        <f t="shared" si="25"/>
        <v>0</v>
      </c>
      <c r="J137" s="81">
        <f t="shared" si="26"/>
        <v>0</v>
      </c>
      <c r="K137" s="81">
        <f t="shared" si="27"/>
        <v>0</v>
      </c>
      <c r="L137" s="81">
        <f t="shared" si="28"/>
        <v>0</v>
      </c>
      <c r="M137" s="81">
        <f t="shared" ca="1" si="29"/>
        <v>-1.9790021958460669E-3</v>
      </c>
      <c r="N137" s="81">
        <f t="shared" ca="1" si="30"/>
        <v>0</v>
      </c>
      <c r="O137" s="21">
        <f t="shared" ca="1" si="31"/>
        <v>0</v>
      </c>
      <c r="P137" s="81">
        <f t="shared" ca="1" si="32"/>
        <v>0</v>
      </c>
      <c r="Q137" s="81">
        <f t="shared" ca="1" si="33"/>
        <v>0</v>
      </c>
      <c r="R137" s="55">
        <f t="shared" ca="1" si="34"/>
        <v>1.9790021958460669E-3</v>
      </c>
    </row>
    <row r="138" spans="1:18">
      <c r="A138" s="88"/>
      <c r="B138" s="88"/>
      <c r="C138" s="88"/>
      <c r="D138" s="89">
        <f t="shared" si="20"/>
        <v>0</v>
      </c>
      <c r="E138" s="89">
        <f t="shared" si="21"/>
        <v>0</v>
      </c>
      <c r="F138" s="81">
        <f t="shared" si="22"/>
        <v>0</v>
      </c>
      <c r="G138" s="81">
        <f t="shared" si="23"/>
        <v>0</v>
      </c>
      <c r="H138" s="81">
        <f t="shared" si="24"/>
        <v>0</v>
      </c>
      <c r="I138" s="81">
        <f t="shared" si="25"/>
        <v>0</v>
      </c>
      <c r="J138" s="81">
        <f t="shared" si="26"/>
        <v>0</v>
      </c>
      <c r="K138" s="81">
        <f t="shared" si="27"/>
        <v>0</v>
      </c>
      <c r="L138" s="81">
        <f t="shared" si="28"/>
        <v>0</v>
      </c>
      <c r="M138" s="81">
        <f t="shared" ca="1" si="29"/>
        <v>-1.9790021958460669E-3</v>
      </c>
      <c r="N138" s="81">
        <f t="shared" ca="1" si="30"/>
        <v>0</v>
      </c>
      <c r="O138" s="21">
        <f t="shared" ca="1" si="31"/>
        <v>0</v>
      </c>
      <c r="P138" s="81">
        <f t="shared" ca="1" si="32"/>
        <v>0</v>
      </c>
      <c r="Q138" s="81">
        <f t="shared" ca="1" si="33"/>
        <v>0</v>
      </c>
      <c r="R138" s="55">
        <f t="shared" ca="1" si="34"/>
        <v>1.9790021958460669E-3</v>
      </c>
    </row>
    <row r="139" spans="1:18">
      <c r="A139" s="88"/>
      <c r="B139" s="88"/>
      <c r="C139" s="88"/>
      <c r="D139" s="89">
        <f t="shared" si="20"/>
        <v>0</v>
      </c>
      <c r="E139" s="89">
        <f t="shared" si="21"/>
        <v>0</v>
      </c>
      <c r="F139" s="81">
        <f t="shared" si="22"/>
        <v>0</v>
      </c>
      <c r="G139" s="81">
        <f t="shared" si="23"/>
        <v>0</v>
      </c>
      <c r="H139" s="81">
        <f t="shared" si="24"/>
        <v>0</v>
      </c>
      <c r="I139" s="81">
        <f t="shared" si="25"/>
        <v>0</v>
      </c>
      <c r="J139" s="81">
        <f t="shared" si="26"/>
        <v>0</v>
      </c>
      <c r="K139" s="81">
        <f t="shared" si="27"/>
        <v>0</v>
      </c>
      <c r="L139" s="81">
        <f t="shared" si="28"/>
        <v>0</v>
      </c>
      <c r="M139" s="81">
        <f t="shared" ca="1" si="29"/>
        <v>-1.9790021958460669E-3</v>
      </c>
      <c r="N139" s="81">
        <f t="shared" ca="1" si="30"/>
        <v>0</v>
      </c>
      <c r="O139" s="21">
        <f t="shared" ca="1" si="31"/>
        <v>0</v>
      </c>
      <c r="P139" s="81">
        <f t="shared" ca="1" si="32"/>
        <v>0</v>
      </c>
      <c r="Q139" s="81">
        <f t="shared" ca="1" si="33"/>
        <v>0</v>
      </c>
      <c r="R139" s="55">
        <f t="shared" ca="1" si="34"/>
        <v>1.9790021958460669E-3</v>
      </c>
    </row>
    <row r="140" spans="1:18">
      <c r="A140" s="88"/>
      <c r="B140" s="88"/>
      <c r="C140" s="88"/>
      <c r="D140" s="89">
        <f t="shared" si="20"/>
        <v>0</v>
      </c>
      <c r="E140" s="89">
        <f t="shared" si="21"/>
        <v>0</v>
      </c>
      <c r="F140" s="81">
        <f t="shared" si="22"/>
        <v>0</v>
      </c>
      <c r="G140" s="81">
        <f t="shared" si="23"/>
        <v>0</v>
      </c>
      <c r="H140" s="81">
        <f t="shared" si="24"/>
        <v>0</v>
      </c>
      <c r="I140" s="81">
        <f t="shared" si="25"/>
        <v>0</v>
      </c>
      <c r="J140" s="81">
        <f t="shared" si="26"/>
        <v>0</v>
      </c>
      <c r="K140" s="81">
        <f t="shared" si="27"/>
        <v>0</v>
      </c>
      <c r="L140" s="81">
        <f t="shared" si="28"/>
        <v>0</v>
      </c>
      <c r="M140" s="81">
        <f t="shared" ca="1" si="29"/>
        <v>-1.9790021958460669E-3</v>
      </c>
      <c r="N140" s="81">
        <f t="shared" ca="1" si="30"/>
        <v>0</v>
      </c>
      <c r="O140" s="21">
        <f t="shared" ca="1" si="31"/>
        <v>0</v>
      </c>
      <c r="P140" s="81">
        <f t="shared" ca="1" si="32"/>
        <v>0</v>
      </c>
      <c r="Q140" s="81">
        <f t="shared" ca="1" si="33"/>
        <v>0</v>
      </c>
      <c r="R140" s="55">
        <f t="shared" ca="1" si="34"/>
        <v>1.9790021958460669E-3</v>
      </c>
    </row>
    <row r="141" spans="1:18">
      <c r="A141" s="88"/>
      <c r="B141" s="88"/>
      <c r="C141" s="88"/>
      <c r="D141" s="89">
        <f t="shared" si="20"/>
        <v>0</v>
      </c>
      <c r="E141" s="89">
        <f t="shared" si="21"/>
        <v>0</v>
      </c>
      <c r="F141" s="81">
        <f t="shared" si="22"/>
        <v>0</v>
      </c>
      <c r="G141" s="81">
        <f t="shared" si="23"/>
        <v>0</v>
      </c>
      <c r="H141" s="81">
        <f t="shared" si="24"/>
        <v>0</v>
      </c>
      <c r="I141" s="81">
        <f t="shared" si="25"/>
        <v>0</v>
      </c>
      <c r="J141" s="81">
        <f t="shared" si="26"/>
        <v>0</v>
      </c>
      <c r="K141" s="81">
        <f t="shared" si="27"/>
        <v>0</v>
      </c>
      <c r="L141" s="81">
        <f t="shared" si="28"/>
        <v>0</v>
      </c>
      <c r="M141" s="81">
        <f t="shared" ca="1" si="29"/>
        <v>-1.9790021958460669E-3</v>
      </c>
      <c r="N141" s="81">
        <f t="shared" ca="1" si="30"/>
        <v>0</v>
      </c>
      <c r="O141" s="21">
        <f t="shared" ca="1" si="31"/>
        <v>0</v>
      </c>
      <c r="P141" s="81">
        <f t="shared" ca="1" si="32"/>
        <v>0</v>
      </c>
      <c r="Q141" s="81">
        <f t="shared" ca="1" si="33"/>
        <v>0</v>
      </c>
      <c r="R141" s="55">
        <f t="shared" ca="1" si="34"/>
        <v>1.9790021958460669E-3</v>
      </c>
    </row>
    <row r="142" spans="1:18">
      <c r="A142" s="88"/>
      <c r="B142" s="88"/>
      <c r="C142" s="88"/>
      <c r="D142" s="89">
        <f t="shared" si="20"/>
        <v>0</v>
      </c>
      <c r="E142" s="89">
        <f t="shared" si="21"/>
        <v>0</v>
      </c>
      <c r="F142" s="81">
        <f t="shared" si="22"/>
        <v>0</v>
      </c>
      <c r="G142" s="81">
        <f t="shared" si="23"/>
        <v>0</v>
      </c>
      <c r="H142" s="81">
        <f t="shared" si="24"/>
        <v>0</v>
      </c>
      <c r="I142" s="81">
        <f t="shared" si="25"/>
        <v>0</v>
      </c>
      <c r="J142" s="81">
        <f t="shared" si="26"/>
        <v>0</v>
      </c>
      <c r="K142" s="81">
        <f t="shared" si="27"/>
        <v>0</v>
      </c>
      <c r="L142" s="81">
        <f t="shared" si="28"/>
        <v>0</v>
      </c>
      <c r="M142" s="81">
        <f t="shared" ca="1" si="29"/>
        <v>-1.9790021958460669E-3</v>
      </c>
      <c r="N142" s="81">
        <f t="shared" ca="1" si="30"/>
        <v>0</v>
      </c>
      <c r="O142" s="21">
        <f t="shared" ca="1" si="31"/>
        <v>0</v>
      </c>
      <c r="P142" s="81">
        <f t="shared" ca="1" si="32"/>
        <v>0</v>
      </c>
      <c r="Q142" s="81">
        <f t="shared" ca="1" si="33"/>
        <v>0</v>
      </c>
      <c r="R142" s="55">
        <f t="shared" ca="1" si="34"/>
        <v>1.9790021958460669E-3</v>
      </c>
    </row>
    <row r="143" spans="1:18">
      <c r="A143" s="88"/>
      <c r="B143" s="88"/>
      <c r="C143" s="88"/>
      <c r="D143" s="89">
        <f t="shared" si="20"/>
        <v>0</v>
      </c>
      <c r="E143" s="89">
        <f t="shared" si="21"/>
        <v>0</v>
      </c>
      <c r="F143" s="81">
        <f t="shared" si="22"/>
        <v>0</v>
      </c>
      <c r="G143" s="81">
        <f t="shared" si="23"/>
        <v>0</v>
      </c>
      <c r="H143" s="81">
        <f t="shared" si="24"/>
        <v>0</v>
      </c>
      <c r="I143" s="81">
        <f t="shared" si="25"/>
        <v>0</v>
      </c>
      <c r="J143" s="81">
        <f t="shared" si="26"/>
        <v>0</v>
      </c>
      <c r="K143" s="81">
        <f t="shared" si="27"/>
        <v>0</v>
      </c>
      <c r="L143" s="81">
        <f t="shared" si="28"/>
        <v>0</v>
      </c>
      <c r="M143" s="81">
        <f t="shared" ca="1" si="29"/>
        <v>-1.9790021958460669E-3</v>
      </c>
      <c r="N143" s="81">
        <f t="shared" ca="1" si="30"/>
        <v>0</v>
      </c>
      <c r="O143" s="21">
        <f t="shared" ca="1" si="31"/>
        <v>0</v>
      </c>
      <c r="P143" s="81">
        <f t="shared" ca="1" si="32"/>
        <v>0</v>
      </c>
      <c r="Q143" s="81">
        <f t="shared" ca="1" si="33"/>
        <v>0</v>
      </c>
      <c r="R143" s="55">
        <f t="shared" ca="1" si="34"/>
        <v>1.9790021958460669E-3</v>
      </c>
    </row>
    <row r="144" spans="1:18">
      <c r="A144" s="88"/>
      <c r="B144" s="88"/>
      <c r="C144" s="88"/>
      <c r="D144" s="89">
        <f t="shared" si="20"/>
        <v>0</v>
      </c>
      <c r="E144" s="89">
        <f t="shared" si="21"/>
        <v>0</v>
      </c>
      <c r="F144" s="81">
        <f t="shared" si="22"/>
        <v>0</v>
      </c>
      <c r="G144" s="81">
        <f t="shared" si="23"/>
        <v>0</v>
      </c>
      <c r="H144" s="81">
        <f t="shared" si="24"/>
        <v>0</v>
      </c>
      <c r="I144" s="81">
        <f t="shared" si="25"/>
        <v>0</v>
      </c>
      <c r="J144" s="81">
        <f t="shared" si="26"/>
        <v>0</v>
      </c>
      <c r="K144" s="81">
        <f t="shared" si="27"/>
        <v>0</v>
      </c>
      <c r="L144" s="81">
        <f t="shared" si="28"/>
        <v>0</v>
      </c>
      <c r="M144" s="81">
        <f t="shared" ca="1" si="29"/>
        <v>-1.9790021958460669E-3</v>
      </c>
      <c r="N144" s="81">
        <f t="shared" ca="1" si="30"/>
        <v>0</v>
      </c>
      <c r="O144" s="21">
        <f t="shared" ca="1" si="31"/>
        <v>0</v>
      </c>
      <c r="P144" s="81">
        <f t="shared" ca="1" si="32"/>
        <v>0</v>
      </c>
      <c r="Q144" s="81">
        <f t="shared" ca="1" si="33"/>
        <v>0</v>
      </c>
      <c r="R144" s="55">
        <f t="shared" ca="1" si="34"/>
        <v>1.9790021958460669E-3</v>
      </c>
    </row>
    <row r="145" spans="1:18">
      <c r="A145" s="88"/>
      <c r="B145" s="88"/>
      <c r="C145" s="88"/>
      <c r="D145" s="89">
        <f t="shared" si="20"/>
        <v>0</v>
      </c>
      <c r="E145" s="89">
        <f t="shared" si="21"/>
        <v>0</v>
      </c>
      <c r="F145" s="81">
        <f t="shared" si="22"/>
        <v>0</v>
      </c>
      <c r="G145" s="81">
        <f t="shared" si="23"/>
        <v>0</v>
      </c>
      <c r="H145" s="81">
        <f t="shared" si="24"/>
        <v>0</v>
      </c>
      <c r="I145" s="81">
        <f t="shared" si="25"/>
        <v>0</v>
      </c>
      <c r="J145" s="81">
        <f t="shared" si="26"/>
        <v>0</v>
      </c>
      <c r="K145" s="81">
        <f t="shared" si="27"/>
        <v>0</v>
      </c>
      <c r="L145" s="81">
        <f t="shared" si="28"/>
        <v>0</v>
      </c>
      <c r="M145" s="81">
        <f t="shared" ca="1" si="29"/>
        <v>-1.9790021958460669E-3</v>
      </c>
      <c r="N145" s="81">
        <f t="shared" ca="1" si="30"/>
        <v>0</v>
      </c>
      <c r="O145" s="21">
        <f t="shared" ca="1" si="31"/>
        <v>0</v>
      </c>
      <c r="P145" s="81">
        <f t="shared" ca="1" si="32"/>
        <v>0</v>
      </c>
      <c r="Q145" s="81">
        <f t="shared" ca="1" si="33"/>
        <v>0</v>
      </c>
      <c r="R145" s="55">
        <f t="shared" ca="1" si="34"/>
        <v>1.9790021958460669E-3</v>
      </c>
    </row>
    <row r="146" spans="1:18">
      <c r="A146" s="88"/>
      <c r="B146" s="88"/>
      <c r="C146" s="88"/>
      <c r="D146" s="89">
        <f t="shared" si="20"/>
        <v>0</v>
      </c>
      <c r="E146" s="89">
        <f t="shared" si="21"/>
        <v>0</v>
      </c>
      <c r="F146" s="81">
        <f t="shared" si="22"/>
        <v>0</v>
      </c>
      <c r="G146" s="81">
        <f t="shared" si="23"/>
        <v>0</v>
      </c>
      <c r="H146" s="81">
        <f t="shared" si="24"/>
        <v>0</v>
      </c>
      <c r="I146" s="81">
        <f t="shared" si="25"/>
        <v>0</v>
      </c>
      <c r="J146" s="81">
        <f t="shared" si="26"/>
        <v>0</v>
      </c>
      <c r="K146" s="81">
        <f t="shared" si="27"/>
        <v>0</v>
      </c>
      <c r="L146" s="81">
        <f t="shared" si="28"/>
        <v>0</v>
      </c>
      <c r="M146" s="81">
        <f t="shared" ca="1" si="29"/>
        <v>-1.9790021958460669E-3</v>
      </c>
      <c r="N146" s="81">
        <f t="shared" ca="1" si="30"/>
        <v>0</v>
      </c>
      <c r="O146" s="21">
        <f t="shared" ca="1" si="31"/>
        <v>0</v>
      </c>
      <c r="P146" s="81">
        <f t="shared" ca="1" si="32"/>
        <v>0</v>
      </c>
      <c r="Q146" s="81">
        <f t="shared" ca="1" si="33"/>
        <v>0</v>
      </c>
      <c r="R146" s="55">
        <f t="shared" ca="1" si="34"/>
        <v>1.9790021958460669E-3</v>
      </c>
    </row>
    <row r="147" spans="1:18">
      <c r="A147" s="88"/>
      <c r="B147" s="88"/>
      <c r="C147" s="88"/>
      <c r="D147" s="89">
        <f t="shared" si="20"/>
        <v>0</v>
      </c>
      <c r="E147" s="89">
        <f t="shared" si="21"/>
        <v>0</v>
      </c>
      <c r="F147" s="81">
        <f t="shared" si="22"/>
        <v>0</v>
      </c>
      <c r="G147" s="81">
        <f t="shared" si="23"/>
        <v>0</v>
      </c>
      <c r="H147" s="81">
        <f t="shared" si="24"/>
        <v>0</v>
      </c>
      <c r="I147" s="81">
        <f t="shared" si="25"/>
        <v>0</v>
      </c>
      <c r="J147" s="81">
        <f t="shared" si="26"/>
        <v>0</v>
      </c>
      <c r="K147" s="81">
        <f t="shared" si="27"/>
        <v>0</v>
      </c>
      <c r="L147" s="81">
        <f t="shared" si="28"/>
        <v>0</v>
      </c>
      <c r="M147" s="81">
        <f t="shared" ca="1" si="29"/>
        <v>-1.9790021958460669E-3</v>
      </c>
      <c r="N147" s="81">
        <f t="shared" ca="1" si="30"/>
        <v>0</v>
      </c>
      <c r="O147" s="21">
        <f t="shared" ca="1" si="31"/>
        <v>0</v>
      </c>
      <c r="P147" s="81">
        <f t="shared" ca="1" si="32"/>
        <v>0</v>
      </c>
      <c r="Q147" s="81">
        <f t="shared" ca="1" si="33"/>
        <v>0</v>
      </c>
      <c r="R147" s="55">
        <f t="shared" ca="1" si="34"/>
        <v>1.9790021958460669E-3</v>
      </c>
    </row>
    <row r="148" spans="1:18">
      <c r="A148" s="88"/>
      <c r="B148" s="88"/>
      <c r="C148" s="88"/>
      <c r="D148" s="89">
        <f t="shared" si="20"/>
        <v>0</v>
      </c>
      <c r="E148" s="89">
        <f t="shared" si="21"/>
        <v>0</v>
      </c>
      <c r="F148" s="81">
        <f t="shared" si="22"/>
        <v>0</v>
      </c>
      <c r="G148" s="81">
        <f t="shared" si="23"/>
        <v>0</v>
      </c>
      <c r="H148" s="81">
        <f t="shared" si="24"/>
        <v>0</v>
      </c>
      <c r="I148" s="81">
        <f t="shared" si="25"/>
        <v>0</v>
      </c>
      <c r="J148" s="81">
        <f t="shared" si="26"/>
        <v>0</v>
      </c>
      <c r="K148" s="81">
        <f t="shared" si="27"/>
        <v>0</v>
      </c>
      <c r="L148" s="81">
        <f t="shared" si="28"/>
        <v>0</v>
      </c>
      <c r="M148" s="81">
        <f t="shared" ca="1" si="29"/>
        <v>-1.9790021958460669E-3</v>
      </c>
      <c r="N148" s="81">
        <f t="shared" ca="1" si="30"/>
        <v>0</v>
      </c>
      <c r="O148" s="21">
        <f t="shared" ca="1" si="31"/>
        <v>0</v>
      </c>
      <c r="P148" s="81">
        <f t="shared" ca="1" si="32"/>
        <v>0</v>
      </c>
      <c r="Q148" s="81">
        <f t="shared" ca="1" si="33"/>
        <v>0</v>
      </c>
      <c r="R148" s="55">
        <f t="shared" ca="1" si="34"/>
        <v>1.9790021958460669E-3</v>
      </c>
    </row>
    <row r="149" spans="1:18">
      <c r="A149" s="88"/>
      <c r="B149" s="88"/>
      <c r="C149" s="88"/>
      <c r="D149" s="89">
        <f t="shared" ref="D149:D212" si="35">A149/A$18</f>
        <v>0</v>
      </c>
      <c r="E149" s="89">
        <f t="shared" ref="E149:E212" si="36">B149/B$18</f>
        <v>0</v>
      </c>
      <c r="F149" s="81">
        <f t="shared" ref="F149:F212" si="37">$C149*D149</f>
        <v>0</v>
      </c>
      <c r="G149" s="81">
        <f t="shared" ref="G149:G212" si="38">$C149*E149</f>
        <v>0</v>
      </c>
      <c r="H149" s="81">
        <f t="shared" ref="H149:H212" si="39">C149*D149*D149</f>
        <v>0</v>
      </c>
      <c r="I149" s="81">
        <f t="shared" ref="I149:I212" si="40">C149*D149*D149*D149</f>
        <v>0</v>
      </c>
      <c r="J149" s="81">
        <f t="shared" ref="J149:J212" si="41">C149*D149*D149*D149*D149</f>
        <v>0</v>
      </c>
      <c r="K149" s="81">
        <f t="shared" ref="K149:K212" si="42">C149*E149*D149</f>
        <v>0</v>
      </c>
      <c r="L149" s="81">
        <f t="shared" ref="L149:L212" si="43">C149*E149*D149*D149</f>
        <v>0</v>
      </c>
      <c r="M149" s="81">
        <f t="shared" ref="M149:M212" ca="1" si="44">+E$4+E$5*D149+E$6*D149^2</f>
        <v>-1.9790021958460669E-3</v>
      </c>
      <c r="N149" s="81">
        <f t="shared" ref="N149:N212" ca="1" si="45">C149*(M149-E149)^2</f>
        <v>0</v>
      </c>
      <c r="O149" s="21">
        <f t="shared" ref="O149:O212" ca="1" si="46">(C149*O$1-O$2*F149+O$3*H149)^2</f>
        <v>0</v>
      </c>
      <c r="P149" s="81">
        <f t="shared" ref="P149:P212" ca="1" si="47">(-C149*O$2+O$4*F149-O$5*H149)^2</f>
        <v>0</v>
      </c>
      <c r="Q149" s="81">
        <f t="shared" ref="Q149:Q212" ca="1" si="48">+(C149*O$3-F149*O$5+H149*O$6)^2</f>
        <v>0</v>
      </c>
      <c r="R149" s="55">
        <f t="shared" ref="R149:R212" ca="1" si="49">+E149-M149</f>
        <v>1.9790021958460669E-3</v>
      </c>
    </row>
    <row r="150" spans="1:18">
      <c r="A150" s="88"/>
      <c r="B150" s="88"/>
      <c r="C150" s="88"/>
      <c r="D150" s="89">
        <f t="shared" si="35"/>
        <v>0</v>
      </c>
      <c r="E150" s="89">
        <f t="shared" si="36"/>
        <v>0</v>
      </c>
      <c r="F150" s="81">
        <f t="shared" si="37"/>
        <v>0</v>
      </c>
      <c r="G150" s="81">
        <f t="shared" si="38"/>
        <v>0</v>
      </c>
      <c r="H150" s="81">
        <f t="shared" si="39"/>
        <v>0</v>
      </c>
      <c r="I150" s="81">
        <f t="shared" si="40"/>
        <v>0</v>
      </c>
      <c r="J150" s="81">
        <f t="shared" si="41"/>
        <v>0</v>
      </c>
      <c r="K150" s="81">
        <f t="shared" si="42"/>
        <v>0</v>
      </c>
      <c r="L150" s="81">
        <f t="shared" si="43"/>
        <v>0</v>
      </c>
      <c r="M150" s="81">
        <f t="shared" ca="1" si="44"/>
        <v>-1.9790021958460669E-3</v>
      </c>
      <c r="N150" s="81">
        <f t="shared" ca="1" si="45"/>
        <v>0</v>
      </c>
      <c r="O150" s="21">
        <f t="shared" ca="1" si="46"/>
        <v>0</v>
      </c>
      <c r="P150" s="81">
        <f t="shared" ca="1" si="47"/>
        <v>0</v>
      </c>
      <c r="Q150" s="81">
        <f t="shared" ca="1" si="48"/>
        <v>0</v>
      </c>
      <c r="R150" s="55">
        <f t="shared" ca="1" si="49"/>
        <v>1.9790021958460669E-3</v>
      </c>
    </row>
    <row r="151" spans="1:18">
      <c r="A151" s="88"/>
      <c r="B151" s="88"/>
      <c r="C151" s="88"/>
      <c r="D151" s="89">
        <f t="shared" si="35"/>
        <v>0</v>
      </c>
      <c r="E151" s="89">
        <f t="shared" si="36"/>
        <v>0</v>
      </c>
      <c r="F151" s="81">
        <f t="shared" si="37"/>
        <v>0</v>
      </c>
      <c r="G151" s="81">
        <f t="shared" si="38"/>
        <v>0</v>
      </c>
      <c r="H151" s="81">
        <f t="shared" si="39"/>
        <v>0</v>
      </c>
      <c r="I151" s="81">
        <f t="shared" si="40"/>
        <v>0</v>
      </c>
      <c r="J151" s="81">
        <f t="shared" si="41"/>
        <v>0</v>
      </c>
      <c r="K151" s="81">
        <f t="shared" si="42"/>
        <v>0</v>
      </c>
      <c r="L151" s="81">
        <f t="shared" si="43"/>
        <v>0</v>
      </c>
      <c r="M151" s="81">
        <f t="shared" ca="1" si="44"/>
        <v>-1.9790021958460669E-3</v>
      </c>
      <c r="N151" s="81">
        <f t="shared" ca="1" si="45"/>
        <v>0</v>
      </c>
      <c r="O151" s="21">
        <f t="shared" ca="1" si="46"/>
        <v>0</v>
      </c>
      <c r="P151" s="81">
        <f t="shared" ca="1" si="47"/>
        <v>0</v>
      </c>
      <c r="Q151" s="81">
        <f t="shared" ca="1" si="48"/>
        <v>0</v>
      </c>
      <c r="R151" s="55">
        <f t="shared" ca="1" si="49"/>
        <v>1.9790021958460669E-3</v>
      </c>
    </row>
    <row r="152" spans="1:18">
      <c r="A152" s="88"/>
      <c r="B152" s="88"/>
      <c r="C152" s="88"/>
      <c r="D152" s="89">
        <f t="shared" si="35"/>
        <v>0</v>
      </c>
      <c r="E152" s="89">
        <f t="shared" si="36"/>
        <v>0</v>
      </c>
      <c r="F152" s="81">
        <f t="shared" si="37"/>
        <v>0</v>
      </c>
      <c r="G152" s="81">
        <f t="shared" si="38"/>
        <v>0</v>
      </c>
      <c r="H152" s="81">
        <f t="shared" si="39"/>
        <v>0</v>
      </c>
      <c r="I152" s="81">
        <f t="shared" si="40"/>
        <v>0</v>
      </c>
      <c r="J152" s="81">
        <f t="shared" si="41"/>
        <v>0</v>
      </c>
      <c r="K152" s="81">
        <f t="shared" si="42"/>
        <v>0</v>
      </c>
      <c r="L152" s="81">
        <f t="shared" si="43"/>
        <v>0</v>
      </c>
      <c r="M152" s="81">
        <f t="shared" ca="1" si="44"/>
        <v>-1.9790021958460669E-3</v>
      </c>
      <c r="N152" s="81">
        <f t="shared" ca="1" si="45"/>
        <v>0</v>
      </c>
      <c r="O152" s="21">
        <f t="shared" ca="1" si="46"/>
        <v>0</v>
      </c>
      <c r="P152" s="81">
        <f t="shared" ca="1" si="47"/>
        <v>0</v>
      </c>
      <c r="Q152" s="81">
        <f t="shared" ca="1" si="48"/>
        <v>0</v>
      </c>
      <c r="R152" s="55">
        <f t="shared" ca="1" si="49"/>
        <v>1.9790021958460669E-3</v>
      </c>
    </row>
    <row r="153" spans="1:18">
      <c r="A153" s="88"/>
      <c r="B153" s="88"/>
      <c r="C153" s="88"/>
      <c r="D153" s="89">
        <f t="shared" si="35"/>
        <v>0</v>
      </c>
      <c r="E153" s="89">
        <f t="shared" si="36"/>
        <v>0</v>
      </c>
      <c r="F153" s="81">
        <f t="shared" si="37"/>
        <v>0</v>
      </c>
      <c r="G153" s="81">
        <f t="shared" si="38"/>
        <v>0</v>
      </c>
      <c r="H153" s="81">
        <f t="shared" si="39"/>
        <v>0</v>
      </c>
      <c r="I153" s="81">
        <f t="shared" si="40"/>
        <v>0</v>
      </c>
      <c r="J153" s="81">
        <f t="shared" si="41"/>
        <v>0</v>
      </c>
      <c r="K153" s="81">
        <f t="shared" si="42"/>
        <v>0</v>
      </c>
      <c r="L153" s="81">
        <f t="shared" si="43"/>
        <v>0</v>
      </c>
      <c r="M153" s="81">
        <f t="shared" ca="1" si="44"/>
        <v>-1.9790021958460669E-3</v>
      </c>
      <c r="N153" s="81">
        <f t="shared" ca="1" si="45"/>
        <v>0</v>
      </c>
      <c r="O153" s="21">
        <f t="shared" ca="1" si="46"/>
        <v>0</v>
      </c>
      <c r="P153" s="81">
        <f t="shared" ca="1" si="47"/>
        <v>0</v>
      </c>
      <c r="Q153" s="81">
        <f t="shared" ca="1" si="48"/>
        <v>0</v>
      </c>
      <c r="R153" s="55">
        <f t="shared" ca="1" si="49"/>
        <v>1.9790021958460669E-3</v>
      </c>
    </row>
    <row r="154" spans="1:18">
      <c r="A154" s="88"/>
      <c r="B154" s="88"/>
      <c r="C154" s="88"/>
      <c r="D154" s="89">
        <f t="shared" si="35"/>
        <v>0</v>
      </c>
      <c r="E154" s="89">
        <f t="shared" si="36"/>
        <v>0</v>
      </c>
      <c r="F154" s="81">
        <f t="shared" si="37"/>
        <v>0</v>
      </c>
      <c r="G154" s="81">
        <f t="shared" si="38"/>
        <v>0</v>
      </c>
      <c r="H154" s="81">
        <f t="shared" si="39"/>
        <v>0</v>
      </c>
      <c r="I154" s="81">
        <f t="shared" si="40"/>
        <v>0</v>
      </c>
      <c r="J154" s="81">
        <f t="shared" si="41"/>
        <v>0</v>
      </c>
      <c r="K154" s="81">
        <f t="shared" si="42"/>
        <v>0</v>
      </c>
      <c r="L154" s="81">
        <f t="shared" si="43"/>
        <v>0</v>
      </c>
      <c r="M154" s="81">
        <f t="shared" ca="1" si="44"/>
        <v>-1.9790021958460669E-3</v>
      </c>
      <c r="N154" s="81">
        <f t="shared" ca="1" si="45"/>
        <v>0</v>
      </c>
      <c r="O154" s="21">
        <f t="shared" ca="1" si="46"/>
        <v>0</v>
      </c>
      <c r="P154" s="81">
        <f t="shared" ca="1" si="47"/>
        <v>0</v>
      </c>
      <c r="Q154" s="81">
        <f t="shared" ca="1" si="48"/>
        <v>0</v>
      </c>
      <c r="R154" s="55">
        <f t="shared" ca="1" si="49"/>
        <v>1.9790021958460669E-3</v>
      </c>
    </row>
    <row r="155" spans="1:18">
      <c r="A155" s="88"/>
      <c r="B155" s="88"/>
      <c r="C155" s="88"/>
      <c r="D155" s="89">
        <f t="shared" si="35"/>
        <v>0</v>
      </c>
      <c r="E155" s="89">
        <f t="shared" si="36"/>
        <v>0</v>
      </c>
      <c r="F155" s="81">
        <f t="shared" si="37"/>
        <v>0</v>
      </c>
      <c r="G155" s="81">
        <f t="shared" si="38"/>
        <v>0</v>
      </c>
      <c r="H155" s="81">
        <f t="shared" si="39"/>
        <v>0</v>
      </c>
      <c r="I155" s="81">
        <f t="shared" si="40"/>
        <v>0</v>
      </c>
      <c r="J155" s="81">
        <f t="shared" si="41"/>
        <v>0</v>
      </c>
      <c r="K155" s="81">
        <f t="shared" si="42"/>
        <v>0</v>
      </c>
      <c r="L155" s="81">
        <f t="shared" si="43"/>
        <v>0</v>
      </c>
      <c r="M155" s="81">
        <f t="shared" ca="1" si="44"/>
        <v>-1.9790021958460669E-3</v>
      </c>
      <c r="N155" s="81">
        <f t="shared" ca="1" si="45"/>
        <v>0</v>
      </c>
      <c r="O155" s="21">
        <f t="shared" ca="1" si="46"/>
        <v>0</v>
      </c>
      <c r="P155" s="81">
        <f t="shared" ca="1" si="47"/>
        <v>0</v>
      </c>
      <c r="Q155" s="81">
        <f t="shared" ca="1" si="48"/>
        <v>0</v>
      </c>
      <c r="R155" s="55">
        <f t="shared" ca="1" si="49"/>
        <v>1.9790021958460669E-3</v>
      </c>
    </row>
    <row r="156" spans="1:18">
      <c r="A156" s="88"/>
      <c r="B156" s="88"/>
      <c r="C156" s="88"/>
      <c r="D156" s="89">
        <f t="shared" si="35"/>
        <v>0</v>
      </c>
      <c r="E156" s="89">
        <f t="shared" si="36"/>
        <v>0</v>
      </c>
      <c r="F156" s="81">
        <f t="shared" si="37"/>
        <v>0</v>
      </c>
      <c r="G156" s="81">
        <f t="shared" si="38"/>
        <v>0</v>
      </c>
      <c r="H156" s="81">
        <f t="shared" si="39"/>
        <v>0</v>
      </c>
      <c r="I156" s="81">
        <f t="shared" si="40"/>
        <v>0</v>
      </c>
      <c r="J156" s="81">
        <f t="shared" si="41"/>
        <v>0</v>
      </c>
      <c r="K156" s="81">
        <f t="shared" si="42"/>
        <v>0</v>
      </c>
      <c r="L156" s="81">
        <f t="shared" si="43"/>
        <v>0</v>
      </c>
      <c r="M156" s="81">
        <f t="shared" ca="1" si="44"/>
        <v>-1.9790021958460669E-3</v>
      </c>
      <c r="N156" s="81">
        <f t="shared" ca="1" si="45"/>
        <v>0</v>
      </c>
      <c r="O156" s="21">
        <f t="shared" ca="1" si="46"/>
        <v>0</v>
      </c>
      <c r="P156" s="81">
        <f t="shared" ca="1" si="47"/>
        <v>0</v>
      </c>
      <c r="Q156" s="81">
        <f t="shared" ca="1" si="48"/>
        <v>0</v>
      </c>
      <c r="R156" s="55">
        <f t="shared" ca="1" si="49"/>
        <v>1.9790021958460669E-3</v>
      </c>
    </row>
    <row r="157" spans="1:18">
      <c r="A157" s="88"/>
      <c r="B157" s="88"/>
      <c r="C157" s="88"/>
      <c r="D157" s="89">
        <f t="shared" si="35"/>
        <v>0</v>
      </c>
      <c r="E157" s="89">
        <f t="shared" si="36"/>
        <v>0</v>
      </c>
      <c r="F157" s="81">
        <f t="shared" si="37"/>
        <v>0</v>
      </c>
      <c r="G157" s="81">
        <f t="shared" si="38"/>
        <v>0</v>
      </c>
      <c r="H157" s="81">
        <f t="shared" si="39"/>
        <v>0</v>
      </c>
      <c r="I157" s="81">
        <f t="shared" si="40"/>
        <v>0</v>
      </c>
      <c r="J157" s="81">
        <f t="shared" si="41"/>
        <v>0</v>
      </c>
      <c r="K157" s="81">
        <f t="shared" si="42"/>
        <v>0</v>
      </c>
      <c r="L157" s="81">
        <f t="shared" si="43"/>
        <v>0</v>
      </c>
      <c r="M157" s="81">
        <f t="shared" ca="1" si="44"/>
        <v>-1.9790021958460669E-3</v>
      </c>
      <c r="N157" s="81">
        <f t="shared" ca="1" si="45"/>
        <v>0</v>
      </c>
      <c r="O157" s="21">
        <f t="shared" ca="1" si="46"/>
        <v>0</v>
      </c>
      <c r="P157" s="81">
        <f t="shared" ca="1" si="47"/>
        <v>0</v>
      </c>
      <c r="Q157" s="81">
        <f t="shared" ca="1" si="48"/>
        <v>0</v>
      </c>
      <c r="R157" s="55">
        <f t="shared" ca="1" si="49"/>
        <v>1.9790021958460669E-3</v>
      </c>
    </row>
    <row r="158" spans="1:18">
      <c r="A158" s="88"/>
      <c r="B158" s="88"/>
      <c r="C158" s="88"/>
      <c r="D158" s="89">
        <f t="shared" si="35"/>
        <v>0</v>
      </c>
      <c r="E158" s="89">
        <f t="shared" si="36"/>
        <v>0</v>
      </c>
      <c r="F158" s="81">
        <f t="shared" si="37"/>
        <v>0</v>
      </c>
      <c r="G158" s="81">
        <f t="shared" si="38"/>
        <v>0</v>
      </c>
      <c r="H158" s="81">
        <f t="shared" si="39"/>
        <v>0</v>
      </c>
      <c r="I158" s="81">
        <f t="shared" si="40"/>
        <v>0</v>
      </c>
      <c r="J158" s="81">
        <f t="shared" si="41"/>
        <v>0</v>
      </c>
      <c r="K158" s="81">
        <f t="shared" si="42"/>
        <v>0</v>
      </c>
      <c r="L158" s="81">
        <f t="shared" si="43"/>
        <v>0</v>
      </c>
      <c r="M158" s="81">
        <f t="shared" ca="1" si="44"/>
        <v>-1.9790021958460669E-3</v>
      </c>
      <c r="N158" s="81">
        <f t="shared" ca="1" si="45"/>
        <v>0</v>
      </c>
      <c r="O158" s="21">
        <f t="shared" ca="1" si="46"/>
        <v>0</v>
      </c>
      <c r="P158" s="81">
        <f t="shared" ca="1" si="47"/>
        <v>0</v>
      </c>
      <c r="Q158" s="81">
        <f t="shared" ca="1" si="48"/>
        <v>0</v>
      </c>
      <c r="R158" s="55">
        <f t="shared" ca="1" si="49"/>
        <v>1.9790021958460669E-3</v>
      </c>
    </row>
    <row r="159" spans="1:18">
      <c r="A159" s="88"/>
      <c r="B159" s="88"/>
      <c r="C159" s="88"/>
      <c r="D159" s="89">
        <f t="shared" si="35"/>
        <v>0</v>
      </c>
      <c r="E159" s="89">
        <f t="shared" si="36"/>
        <v>0</v>
      </c>
      <c r="F159" s="81">
        <f t="shared" si="37"/>
        <v>0</v>
      </c>
      <c r="G159" s="81">
        <f t="shared" si="38"/>
        <v>0</v>
      </c>
      <c r="H159" s="81">
        <f t="shared" si="39"/>
        <v>0</v>
      </c>
      <c r="I159" s="81">
        <f t="shared" si="40"/>
        <v>0</v>
      </c>
      <c r="J159" s="81">
        <f t="shared" si="41"/>
        <v>0</v>
      </c>
      <c r="K159" s="81">
        <f t="shared" si="42"/>
        <v>0</v>
      </c>
      <c r="L159" s="81">
        <f t="shared" si="43"/>
        <v>0</v>
      </c>
      <c r="M159" s="81">
        <f t="shared" ca="1" si="44"/>
        <v>-1.9790021958460669E-3</v>
      </c>
      <c r="N159" s="81">
        <f t="shared" ca="1" si="45"/>
        <v>0</v>
      </c>
      <c r="O159" s="21">
        <f t="shared" ca="1" si="46"/>
        <v>0</v>
      </c>
      <c r="P159" s="81">
        <f t="shared" ca="1" si="47"/>
        <v>0</v>
      </c>
      <c r="Q159" s="81">
        <f t="shared" ca="1" si="48"/>
        <v>0</v>
      </c>
      <c r="R159" s="55">
        <f t="shared" ca="1" si="49"/>
        <v>1.9790021958460669E-3</v>
      </c>
    </row>
    <row r="160" spans="1:18">
      <c r="A160" s="88"/>
      <c r="B160" s="88"/>
      <c r="C160" s="88"/>
      <c r="D160" s="89">
        <f t="shared" si="35"/>
        <v>0</v>
      </c>
      <c r="E160" s="89">
        <f t="shared" si="36"/>
        <v>0</v>
      </c>
      <c r="F160" s="81">
        <f t="shared" si="37"/>
        <v>0</v>
      </c>
      <c r="G160" s="81">
        <f t="shared" si="38"/>
        <v>0</v>
      </c>
      <c r="H160" s="81">
        <f t="shared" si="39"/>
        <v>0</v>
      </c>
      <c r="I160" s="81">
        <f t="shared" si="40"/>
        <v>0</v>
      </c>
      <c r="J160" s="81">
        <f t="shared" si="41"/>
        <v>0</v>
      </c>
      <c r="K160" s="81">
        <f t="shared" si="42"/>
        <v>0</v>
      </c>
      <c r="L160" s="81">
        <f t="shared" si="43"/>
        <v>0</v>
      </c>
      <c r="M160" s="81">
        <f t="shared" ca="1" si="44"/>
        <v>-1.9790021958460669E-3</v>
      </c>
      <c r="N160" s="81">
        <f t="shared" ca="1" si="45"/>
        <v>0</v>
      </c>
      <c r="O160" s="21">
        <f t="shared" ca="1" si="46"/>
        <v>0</v>
      </c>
      <c r="P160" s="81">
        <f t="shared" ca="1" si="47"/>
        <v>0</v>
      </c>
      <c r="Q160" s="81">
        <f t="shared" ca="1" si="48"/>
        <v>0</v>
      </c>
      <c r="R160" s="55">
        <f t="shared" ca="1" si="49"/>
        <v>1.9790021958460669E-3</v>
      </c>
    </row>
    <row r="161" spans="1:18">
      <c r="A161" s="88"/>
      <c r="B161" s="88"/>
      <c r="C161" s="88"/>
      <c r="D161" s="89">
        <f t="shared" si="35"/>
        <v>0</v>
      </c>
      <c r="E161" s="89">
        <f t="shared" si="36"/>
        <v>0</v>
      </c>
      <c r="F161" s="81">
        <f t="shared" si="37"/>
        <v>0</v>
      </c>
      <c r="G161" s="81">
        <f t="shared" si="38"/>
        <v>0</v>
      </c>
      <c r="H161" s="81">
        <f t="shared" si="39"/>
        <v>0</v>
      </c>
      <c r="I161" s="81">
        <f t="shared" si="40"/>
        <v>0</v>
      </c>
      <c r="J161" s="81">
        <f t="shared" si="41"/>
        <v>0</v>
      </c>
      <c r="K161" s="81">
        <f t="shared" si="42"/>
        <v>0</v>
      </c>
      <c r="L161" s="81">
        <f t="shared" si="43"/>
        <v>0</v>
      </c>
      <c r="M161" s="81">
        <f t="shared" ca="1" si="44"/>
        <v>-1.9790021958460669E-3</v>
      </c>
      <c r="N161" s="81">
        <f t="shared" ca="1" si="45"/>
        <v>0</v>
      </c>
      <c r="O161" s="21">
        <f t="shared" ca="1" si="46"/>
        <v>0</v>
      </c>
      <c r="P161" s="81">
        <f t="shared" ca="1" si="47"/>
        <v>0</v>
      </c>
      <c r="Q161" s="81">
        <f t="shared" ca="1" si="48"/>
        <v>0</v>
      </c>
      <c r="R161" s="55">
        <f t="shared" ca="1" si="49"/>
        <v>1.9790021958460669E-3</v>
      </c>
    </row>
    <row r="162" spans="1:18">
      <c r="A162" s="88"/>
      <c r="B162" s="88"/>
      <c r="C162" s="88"/>
      <c r="D162" s="89">
        <f t="shared" si="35"/>
        <v>0</v>
      </c>
      <c r="E162" s="89">
        <f t="shared" si="36"/>
        <v>0</v>
      </c>
      <c r="F162" s="81">
        <f t="shared" si="37"/>
        <v>0</v>
      </c>
      <c r="G162" s="81">
        <f t="shared" si="38"/>
        <v>0</v>
      </c>
      <c r="H162" s="81">
        <f t="shared" si="39"/>
        <v>0</v>
      </c>
      <c r="I162" s="81">
        <f t="shared" si="40"/>
        <v>0</v>
      </c>
      <c r="J162" s="81">
        <f t="shared" si="41"/>
        <v>0</v>
      </c>
      <c r="K162" s="81">
        <f t="shared" si="42"/>
        <v>0</v>
      </c>
      <c r="L162" s="81">
        <f t="shared" si="43"/>
        <v>0</v>
      </c>
      <c r="M162" s="81">
        <f t="shared" ca="1" si="44"/>
        <v>-1.9790021958460669E-3</v>
      </c>
      <c r="N162" s="81">
        <f t="shared" ca="1" si="45"/>
        <v>0</v>
      </c>
      <c r="O162" s="21">
        <f t="shared" ca="1" si="46"/>
        <v>0</v>
      </c>
      <c r="P162" s="81">
        <f t="shared" ca="1" si="47"/>
        <v>0</v>
      </c>
      <c r="Q162" s="81">
        <f t="shared" ca="1" si="48"/>
        <v>0</v>
      </c>
      <c r="R162" s="55">
        <f t="shared" ca="1" si="49"/>
        <v>1.9790021958460669E-3</v>
      </c>
    </row>
    <row r="163" spans="1:18">
      <c r="A163" s="88"/>
      <c r="B163" s="88"/>
      <c r="C163" s="88"/>
      <c r="D163" s="89">
        <f t="shared" si="35"/>
        <v>0</v>
      </c>
      <c r="E163" s="89">
        <f t="shared" si="36"/>
        <v>0</v>
      </c>
      <c r="F163" s="81">
        <f t="shared" si="37"/>
        <v>0</v>
      </c>
      <c r="G163" s="81">
        <f t="shared" si="38"/>
        <v>0</v>
      </c>
      <c r="H163" s="81">
        <f t="shared" si="39"/>
        <v>0</v>
      </c>
      <c r="I163" s="81">
        <f t="shared" si="40"/>
        <v>0</v>
      </c>
      <c r="J163" s="81">
        <f t="shared" si="41"/>
        <v>0</v>
      </c>
      <c r="K163" s="81">
        <f t="shared" si="42"/>
        <v>0</v>
      </c>
      <c r="L163" s="81">
        <f t="shared" si="43"/>
        <v>0</v>
      </c>
      <c r="M163" s="81">
        <f t="shared" ca="1" si="44"/>
        <v>-1.9790021958460669E-3</v>
      </c>
      <c r="N163" s="81">
        <f t="shared" ca="1" si="45"/>
        <v>0</v>
      </c>
      <c r="O163" s="21">
        <f t="shared" ca="1" si="46"/>
        <v>0</v>
      </c>
      <c r="P163" s="81">
        <f t="shared" ca="1" si="47"/>
        <v>0</v>
      </c>
      <c r="Q163" s="81">
        <f t="shared" ca="1" si="48"/>
        <v>0</v>
      </c>
      <c r="R163" s="55">
        <f t="shared" ca="1" si="49"/>
        <v>1.9790021958460669E-3</v>
      </c>
    </row>
    <row r="164" spans="1:18">
      <c r="A164" s="88"/>
      <c r="B164" s="88"/>
      <c r="C164" s="88"/>
      <c r="D164" s="89">
        <f t="shared" si="35"/>
        <v>0</v>
      </c>
      <c r="E164" s="89">
        <f t="shared" si="36"/>
        <v>0</v>
      </c>
      <c r="F164" s="81">
        <f t="shared" si="37"/>
        <v>0</v>
      </c>
      <c r="G164" s="81">
        <f t="shared" si="38"/>
        <v>0</v>
      </c>
      <c r="H164" s="81">
        <f t="shared" si="39"/>
        <v>0</v>
      </c>
      <c r="I164" s="81">
        <f t="shared" si="40"/>
        <v>0</v>
      </c>
      <c r="J164" s="81">
        <f t="shared" si="41"/>
        <v>0</v>
      </c>
      <c r="K164" s="81">
        <f t="shared" si="42"/>
        <v>0</v>
      </c>
      <c r="L164" s="81">
        <f t="shared" si="43"/>
        <v>0</v>
      </c>
      <c r="M164" s="81">
        <f t="shared" ca="1" si="44"/>
        <v>-1.9790021958460669E-3</v>
      </c>
      <c r="N164" s="81">
        <f t="shared" ca="1" si="45"/>
        <v>0</v>
      </c>
      <c r="O164" s="21">
        <f t="shared" ca="1" si="46"/>
        <v>0</v>
      </c>
      <c r="P164" s="81">
        <f t="shared" ca="1" si="47"/>
        <v>0</v>
      </c>
      <c r="Q164" s="81">
        <f t="shared" ca="1" si="48"/>
        <v>0</v>
      </c>
      <c r="R164" s="55">
        <f t="shared" ca="1" si="49"/>
        <v>1.9790021958460669E-3</v>
      </c>
    </row>
    <row r="165" spans="1:18">
      <c r="A165" s="88"/>
      <c r="B165" s="88"/>
      <c r="C165" s="88"/>
      <c r="D165" s="89">
        <f t="shared" si="35"/>
        <v>0</v>
      </c>
      <c r="E165" s="89">
        <f t="shared" si="36"/>
        <v>0</v>
      </c>
      <c r="F165" s="81">
        <f t="shared" si="37"/>
        <v>0</v>
      </c>
      <c r="G165" s="81">
        <f t="shared" si="38"/>
        <v>0</v>
      </c>
      <c r="H165" s="81">
        <f t="shared" si="39"/>
        <v>0</v>
      </c>
      <c r="I165" s="81">
        <f t="shared" si="40"/>
        <v>0</v>
      </c>
      <c r="J165" s="81">
        <f t="shared" si="41"/>
        <v>0</v>
      </c>
      <c r="K165" s="81">
        <f t="shared" si="42"/>
        <v>0</v>
      </c>
      <c r="L165" s="81">
        <f t="shared" si="43"/>
        <v>0</v>
      </c>
      <c r="M165" s="81">
        <f t="shared" ca="1" si="44"/>
        <v>-1.9790021958460669E-3</v>
      </c>
      <c r="N165" s="81">
        <f t="shared" ca="1" si="45"/>
        <v>0</v>
      </c>
      <c r="O165" s="21">
        <f t="shared" ca="1" si="46"/>
        <v>0</v>
      </c>
      <c r="P165" s="81">
        <f t="shared" ca="1" si="47"/>
        <v>0</v>
      </c>
      <c r="Q165" s="81">
        <f t="shared" ca="1" si="48"/>
        <v>0</v>
      </c>
      <c r="R165" s="55">
        <f t="shared" ca="1" si="49"/>
        <v>1.9790021958460669E-3</v>
      </c>
    </row>
    <row r="166" spans="1:18">
      <c r="A166" s="88"/>
      <c r="B166" s="88"/>
      <c r="C166" s="88"/>
      <c r="D166" s="89">
        <f t="shared" si="35"/>
        <v>0</v>
      </c>
      <c r="E166" s="89">
        <f t="shared" si="36"/>
        <v>0</v>
      </c>
      <c r="F166" s="81">
        <f t="shared" si="37"/>
        <v>0</v>
      </c>
      <c r="G166" s="81">
        <f t="shared" si="38"/>
        <v>0</v>
      </c>
      <c r="H166" s="81">
        <f t="shared" si="39"/>
        <v>0</v>
      </c>
      <c r="I166" s="81">
        <f t="shared" si="40"/>
        <v>0</v>
      </c>
      <c r="J166" s="81">
        <f t="shared" si="41"/>
        <v>0</v>
      </c>
      <c r="K166" s="81">
        <f t="shared" si="42"/>
        <v>0</v>
      </c>
      <c r="L166" s="81">
        <f t="shared" si="43"/>
        <v>0</v>
      </c>
      <c r="M166" s="81">
        <f t="shared" ca="1" si="44"/>
        <v>-1.9790021958460669E-3</v>
      </c>
      <c r="N166" s="81">
        <f t="shared" ca="1" si="45"/>
        <v>0</v>
      </c>
      <c r="O166" s="21">
        <f t="shared" ca="1" si="46"/>
        <v>0</v>
      </c>
      <c r="P166" s="81">
        <f t="shared" ca="1" si="47"/>
        <v>0</v>
      </c>
      <c r="Q166" s="81">
        <f t="shared" ca="1" si="48"/>
        <v>0</v>
      </c>
      <c r="R166" s="55">
        <f t="shared" ca="1" si="49"/>
        <v>1.9790021958460669E-3</v>
      </c>
    </row>
    <row r="167" spans="1:18">
      <c r="A167" s="88"/>
      <c r="B167" s="88"/>
      <c r="C167" s="88"/>
      <c r="D167" s="89">
        <f t="shared" si="35"/>
        <v>0</v>
      </c>
      <c r="E167" s="89">
        <f t="shared" si="36"/>
        <v>0</v>
      </c>
      <c r="F167" s="81">
        <f t="shared" si="37"/>
        <v>0</v>
      </c>
      <c r="G167" s="81">
        <f t="shared" si="38"/>
        <v>0</v>
      </c>
      <c r="H167" s="81">
        <f t="shared" si="39"/>
        <v>0</v>
      </c>
      <c r="I167" s="81">
        <f t="shared" si="40"/>
        <v>0</v>
      </c>
      <c r="J167" s="81">
        <f t="shared" si="41"/>
        <v>0</v>
      </c>
      <c r="K167" s="81">
        <f t="shared" si="42"/>
        <v>0</v>
      </c>
      <c r="L167" s="81">
        <f t="shared" si="43"/>
        <v>0</v>
      </c>
      <c r="M167" s="81">
        <f t="shared" ca="1" si="44"/>
        <v>-1.9790021958460669E-3</v>
      </c>
      <c r="N167" s="81">
        <f t="shared" ca="1" si="45"/>
        <v>0</v>
      </c>
      <c r="O167" s="21">
        <f t="shared" ca="1" si="46"/>
        <v>0</v>
      </c>
      <c r="P167" s="81">
        <f t="shared" ca="1" si="47"/>
        <v>0</v>
      </c>
      <c r="Q167" s="81">
        <f t="shared" ca="1" si="48"/>
        <v>0</v>
      </c>
      <c r="R167" s="55">
        <f t="shared" ca="1" si="49"/>
        <v>1.9790021958460669E-3</v>
      </c>
    </row>
    <row r="168" spans="1:18">
      <c r="A168" s="88"/>
      <c r="B168" s="88"/>
      <c r="C168" s="88"/>
      <c r="D168" s="89">
        <f t="shared" si="35"/>
        <v>0</v>
      </c>
      <c r="E168" s="89">
        <f t="shared" si="36"/>
        <v>0</v>
      </c>
      <c r="F168" s="81">
        <f t="shared" si="37"/>
        <v>0</v>
      </c>
      <c r="G168" s="81">
        <f t="shared" si="38"/>
        <v>0</v>
      </c>
      <c r="H168" s="81">
        <f t="shared" si="39"/>
        <v>0</v>
      </c>
      <c r="I168" s="81">
        <f t="shared" si="40"/>
        <v>0</v>
      </c>
      <c r="J168" s="81">
        <f t="shared" si="41"/>
        <v>0</v>
      </c>
      <c r="K168" s="81">
        <f t="shared" si="42"/>
        <v>0</v>
      </c>
      <c r="L168" s="81">
        <f t="shared" si="43"/>
        <v>0</v>
      </c>
      <c r="M168" s="81">
        <f t="shared" ca="1" si="44"/>
        <v>-1.9790021958460669E-3</v>
      </c>
      <c r="N168" s="81">
        <f t="shared" ca="1" si="45"/>
        <v>0</v>
      </c>
      <c r="O168" s="21">
        <f t="shared" ca="1" si="46"/>
        <v>0</v>
      </c>
      <c r="P168" s="81">
        <f t="shared" ca="1" si="47"/>
        <v>0</v>
      </c>
      <c r="Q168" s="81">
        <f t="shared" ca="1" si="48"/>
        <v>0</v>
      </c>
      <c r="R168" s="55">
        <f t="shared" ca="1" si="49"/>
        <v>1.9790021958460669E-3</v>
      </c>
    </row>
    <row r="169" spans="1:18">
      <c r="A169" s="88"/>
      <c r="B169" s="88"/>
      <c r="C169" s="88"/>
      <c r="D169" s="89">
        <f t="shared" si="35"/>
        <v>0</v>
      </c>
      <c r="E169" s="89">
        <f t="shared" si="36"/>
        <v>0</v>
      </c>
      <c r="F169" s="81">
        <f t="shared" si="37"/>
        <v>0</v>
      </c>
      <c r="G169" s="81">
        <f t="shared" si="38"/>
        <v>0</v>
      </c>
      <c r="H169" s="81">
        <f t="shared" si="39"/>
        <v>0</v>
      </c>
      <c r="I169" s="81">
        <f t="shared" si="40"/>
        <v>0</v>
      </c>
      <c r="J169" s="81">
        <f t="shared" si="41"/>
        <v>0</v>
      </c>
      <c r="K169" s="81">
        <f t="shared" si="42"/>
        <v>0</v>
      </c>
      <c r="L169" s="81">
        <f t="shared" si="43"/>
        <v>0</v>
      </c>
      <c r="M169" s="81">
        <f t="shared" ca="1" si="44"/>
        <v>-1.9790021958460669E-3</v>
      </c>
      <c r="N169" s="81">
        <f t="shared" ca="1" si="45"/>
        <v>0</v>
      </c>
      <c r="O169" s="21">
        <f t="shared" ca="1" si="46"/>
        <v>0</v>
      </c>
      <c r="P169" s="81">
        <f t="shared" ca="1" si="47"/>
        <v>0</v>
      </c>
      <c r="Q169" s="81">
        <f t="shared" ca="1" si="48"/>
        <v>0</v>
      </c>
      <c r="R169" s="55">
        <f t="shared" ca="1" si="49"/>
        <v>1.9790021958460669E-3</v>
      </c>
    </row>
    <row r="170" spans="1:18">
      <c r="A170" s="88"/>
      <c r="B170" s="88"/>
      <c r="C170" s="88"/>
      <c r="D170" s="89">
        <f t="shared" si="35"/>
        <v>0</v>
      </c>
      <c r="E170" s="89">
        <f t="shared" si="36"/>
        <v>0</v>
      </c>
      <c r="F170" s="81">
        <f t="shared" si="37"/>
        <v>0</v>
      </c>
      <c r="G170" s="81">
        <f t="shared" si="38"/>
        <v>0</v>
      </c>
      <c r="H170" s="81">
        <f t="shared" si="39"/>
        <v>0</v>
      </c>
      <c r="I170" s="81">
        <f t="shared" si="40"/>
        <v>0</v>
      </c>
      <c r="J170" s="81">
        <f t="shared" si="41"/>
        <v>0</v>
      </c>
      <c r="K170" s="81">
        <f t="shared" si="42"/>
        <v>0</v>
      </c>
      <c r="L170" s="81">
        <f t="shared" si="43"/>
        <v>0</v>
      </c>
      <c r="M170" s="81">
        <f t="shared" ca="1" si="44"/>
        <v>-1.9790021958460669E-3</v>
      </c>
      <c r="N170" s="81">
        <f t="shared" ca="1" si="45"/>
        <v>0</v>
      </c>
      <c r="O170" s="21">
        <f t="shared" ca="1" si="46"/>
        <v>0</v>
      </c>
      <c r="P170" s="81">
        <f t="shared" ca="1" si="47"/>
        <v>0</v>
      </c>
      <c r="Q170" s="81">
        <f t="shared" ca="1" si="48"/>
        <v>0</v>
      </c>
      <c r="R170" s="55">
        <f t="shared" ca="1" si="49"/>
        <v>1.9790021958460669E-3</v>
      </c>
    </row>
    <row r="171" spans="1:18">
      <c r="A171" s="88"/>
      <c r="B171" s="88"/>
      <c r="C171" s="88"/>
      <c r="D171" s="89">
        <f t="shared" si="35"/>
        <v>0</v>
      </c>
      <c r="E171" s="89">
        <f t="shared" si="36"/>
        <v>0</v>
      </c>
      <c r="F171" s="81">
        <f t="shared" si="37"/>
        <v>0</v>
      </c>
      <c r="G171" s="81">
        <f t="shared" si="38"/>
        <v>0</v>
      </c>
      <c r="H171" s="81">
        <f t="shared" si="39"/>
        <v>0</v>
      </c>
      <c r="I171" s="81">
        <f t="shared" si="40"/>
        <v>0</v>
      </c>
      <c r="J171" s="81">
        <f t="shared" si="41"/>
        <v>0</v>
      </c>
      <c r="K171" s="81">
        <f t="shared" si="42"/>
        <v>0</v>
      </c>
      <c r="L171" s="81">
        <f t="shared" si="43"/>
        <v>0</v>
      </c>
      <c r="M171" s="81">
        <f t="shared" ca="1" si="44"/>
        <v>-1.9790021958460669E-3</v>
      </c>
      <c r="N171" s="81">
        <f t="shared" ca="1" si="45"/>
        <v>0</v>
      </c>
      <c r="O171" s="21">
        <f t="shared" ca="1" si="46"/>
        <v>0</v>
      </c>
      <c r="P171" s="81">
        <f t="shared" ca="1" si="47"/>
        <v>0</v>
      </c>
      <c r="Q171" s="81">
        <f t="shared" ca="1" si="48"/>
        <v>0</v>
      </c>
      <c r="R171" s="55">
        <f t="shared" ca="1" si="49"/>
        <v>1.9790021958460669E-3</v>
      </c>
    </row>
    <row r="172" spans="1:18">
      <c r="A172" s="88"/>
      <c r="B172" s="88"/>
      <c r="C172" s="88"/>
      <c r="D172" s="89">
        <f t="shared" si="35"/>
        <v>0</v>
      </c>
      <c r="E172" s="89">
        <f t="shared" si="36"/>
        <v>0</v>
      </c>
      <c r="F172" s="81">
        <f t="shared" si="37"/>
        <v>0</v>
      </c>
      <c r="G172" s="81">
        <f t="shared" si="38"/>
        <v>0</v>
      </c>
      <c r="H172" s="81">
        <f t="shared" si="39"/>
        <v>0</v>
      </c>
      <c r="I172" s="81">
        <f t="shared" si="40"/>
        <v>0</v>
      </c>
      <c r="J172" s="81">
        <f t="shared" si="41"/>
        <v>0</v>
      </c>
      <c r="K172" s="81">
        <f t="shared" si="42"/>
        <v>0</v>
      </c>
      <c r="L172" s="81">
        <f t="shared" si="43"/>
        <v>0</v>
      </c>
      <c r="M172" s="81">
        <f t="shared" ca="1" si="44"/>
        <v>-1.9790021958460669E-3</v>
      </c>
      <c r="N172" s="81">
        <f t="shared" ca="1" si="45"/>
        <v>0</v>
      </c>
      <c r="O172" s="21">
        <f t="shared" ca="1" si="46"/>
        <v>0</v>
      </c>
      <c r="P172" s="81">
        <f t="shared" ca="1" si="47"/>
        <v>0</v>
      </c>
      <c r="Q172" s="81">
        <f t="shared" ca="1" si="48"/>
        <v>0</v>
      </c>
      <c r="R172" s="55">
        <f t="shared" ca="1" si="49"/>
        <v>1.9790021958460669E-3</v>
      </c>
    </row>
    <row r="173" spans="1:18">
      <c r="A173" s="88"/>
      <c r="B173" s="88"/>
      <c r="C173" s="88"/>
      <c r="D173" s="89">
        <f t="shared" si="35"/>
        <v>0</v>
      </c>
      <c r="E173" s="89">
        <f t="shared" si="36"/>
        <v>0</v>
      </c>
      <c r="F173" s="81">
        <f t="shared" si="37"/>
        <v>0</v>
      </c>
      <c r="G173" s="81">
        <f t="shared" si="38"/>
        <v>0</v>
      </c>
      <c r="H173" s="81">
        <f t="shared" si="39"/>
        <v>0</v>
      </c>
      <c r="I173" s="81">
        <f t="shared" si="40"/>
        <v>0</v>
      </c>
      <c r="J173" s="81">
        <f t="shared" si="41"/>
        <v>0</v>
      </c>
      <c r="K173" s="81">
        <f t="shared" si="42"/>
        <v>0</v>
      </c>
      <c r="L173" s="81">
        <f t="shared" si="43"/>
        <v>0</v>
      </c>
      <c r="M173" s="81">
        <f t="shared" ca="1" si="44"/>
        <v>-1.9790021958460669E-3</v>
      </c>
      <c r="N173" s="81">
        <f t="shared" ca="1" si="45"/>
        <v>0</v>
      </c>
      <c r="O173" s="21">
        <f t="shared" ca="1" si="46"/>
        <v>0</v>
      </c>
      <c r="P173" s="81">
        <f t="shared" ca="1" si="47"/>
        <v>0</v>
      </c>
      <c r="Q173" s="81">
        <f t="shared" ca="1" si="48"/>
        <v>0</v>
      </c>
      <c r="R173" s="55">
        <f t="shared" ca="1" si="49"/>
        <v>1.9790021958460669E-3</v>
      </c>
    </row>
    <row r="174" spans="1:18">
      <c r="A174" s="88"/>
      <c r="B174" s="88"/>
      <c r="C174" s="88"/>
      <c r="D174" s="89">
        <f t="shared" si="35"/>
        <v>0</v>
      </c>
      <c r="E174" s="89">
        <f t="shared" si="36"/>
        <v>0</v>
      </c>
      <c r="F174" s="81">
        <f t="shared" si="37"/>
        <v>0</v>
      </c>
      <c r="G174" s="81">
        <f t="shared" si="38"/>
        <v>0</v>
      </c>
      <c r="H174" s="81">
        <f t="shared" si="39"/>
        <v>0</v>
      </c>
      <c r="I174" s="81">
        <f t="shared" si="40"/>
        <v>0</v>
      </c>
      <c r="J174" s="81">
        <f t="shared" si="41"/>
        <v>0</v>
      </c>
      <c r="K174" s="81">
        <f t="shared" si="42"/>
        <v>0</v>
      </c>
      <c r="L174" s="81">
        <f t="shared" si="43"/>
        <v>0</v>
      </c>
      <c r="M174" s="81">
        <f t="shared" ca="1" si="44"/>
        <v>-1.9790021958460669E-3</v>
      </c>
      <c r="N174" s="81">
        <f t="shared" ca="1" si="45"/>
        <v>0</v>
      </c>
      <c r="O174" s="21">
        <f t="shared" ca="1" si="46"/>
        <v>0</v>
      </c>
      <c r="P174" s="81">
        <f t="shared" ca="1" si="47"/>
        <v>0</v>
      </c>
      <c r="Q174" s="81">
        <f t="shared" ca="1" si="48"/>
        <v>0</v>
      </c>
      <c r="R174" s="55">
        <f t="shared" ca="1" si="49"/>
        <v>1.9790021958460669E-3</v>
      </c>
    </row>
    <row r="175" spans="1:18">
      <c r="A175" s="88"/>
      <c r="B175" s="88"/>
      <c r="C175" s="88"/>
      <c r="D175" s="89">
        <f t="shared" si="35"/>
        <v>0</v>
      </c>
      <c r="E175" s="89">
        <f t="shared" si="36"/>
        <v>0</v>
      </c>
      <c r="F175" s="81">
        <f t="shared" si="37"/>
        <v>0</v>
      </c>
      <c r="G175" s="81">
        <f t="shared" si="38"/>
        <v>0</v>
      </c>
      <c r="H175" s="81">
        <f t="shared" si="39"/>
        <v>0</v>
      </c>
      <c r="I175" s="81">
        <f t="shared" si="40"/>
        <v>0</v>
      </c>
      <c r="J175" s="81">
        <f t="shared" si="41"/>
        <v>0</v>
      </c>
      <c r="K175" s="81">
        <f t="shared" si="42"/>
        <v>0</v>
      </c>
      <c r="L175" s="81">
        <f t="shared" si="43"/>
        <v>0</v>
      </c>
      <c r="M175" s="81">
        <f t="shared" ca="1" si="44"/>
        <v>-1.9790021958460669E-3</v>
      </c>
      <c r="N175" s="81">
        <f t="shared" ca="1" si="45"/>
        <v>0</v>
      </c>
      <c r="O175" s="21">
        <f t="shared" ca="1" si="46"/>
        <v>0</v>
      </c>
      <c r="P175" s="81">
        <f t="shared" ca="1" si="47"/>
        <v>0</v>
      </c>
      <c r="Q175" s="81">
        <f t="shared" ca="1" si="48"/>
        <v>0</v>
      </c>
      <c r="R175" s="55">
        <f t="shared" ca="1" si="49"/>
        <v>1.9790021958460669E-3</v>
      </c>
    </row>
    <row r="176" spans="1:18">
      <c r="A176" s="88"/>
      <c r="B176" s="88"/>
      <c r="C176" s="88"/>
      <c r="D176" s="89">
        <f t="shared" si="35"/>
        <v>0</v>
      </c>
      <c r="E176" s="89">
        <f t="shared" si="36"/>
        <v>0</v>
      </c>
      <c r="F176" s="81">
        <f t="shared" si="37"/>
        <v>0</v>
      </c>
      <c r="G176" s="81">
        <f t="shared" si="38"/>
        <v>0</v>
      </c>
      <c r="H176" s="81">
        <f t="shared" si="39"/>
        <v>0</v>
      </c>
      <c r="I176" s="81">
        <f t="shared" si="40"/>
        <v>0</v>
      </c>
      <c r="J176" s="81">
        <f t="shared" si="41"/>
        <v>0</v>
      </c>
      <c r="K176" s="81">
        <f t="shared" si="42"/>
        <v>0</v>
      </c>
      <c r="L176" s="81">
        <f t="shared" si="43"/>
        <v>0</v>
      </c>
      <c r="M176" s="81">
        <f t="shared" ca="1" si="44"/>
        <v>-1.9790021958460669E-3</v>
      </c>
      <c r="N176" s="81">
        <f t="shared" ca="1" si="45"/>
        <v>0</v>
      </c>
      <c r="O176" s="21">
        <f t="shared" ca="1" si="46"/>
        <v>0</v>
      </c>
      <c r="P176" s="81">
        <f t="shared" ca="1" si="47"/>
        <v>0</v>
      </c>
      <c r="Q176" s="81">
        <f t="shared" ca="1" si="48"/>
        <v>0</v>
      </c>
      <c r="R176" s="55">
        <f t="shared" ca="1" si="49"/>
        <v>1.9790021958460669E-3</v>
      </c>
    </row>
    <row r="177" spans="1:18">
      <c r="A177" s="88"/>
      <c r="B177" s="88"/>
      <c r="C177" s="88"/>
      <c r="D177" s="89">
        <f t="shared" si="35"/>
        <v>0</v>
      </c>
      <c r="E177" s="89">
        <f t="shared" si="36"/>
        <v>0</v>
      </c>
      <c r="F177" s="81">
        <f t="shared" si="37"/>
        <v>0</v>
      </c>
      <c r="G177" s="81">
        <f t="shared" si="38"/>
        <v>0</v>
      </c>
      <c r="H177" s="81">
        <f t="shared" si="39"/>
        <v>0</v>
      </c>
      <c r="I177" s="81">
        <f t="shared" si="40"/>
        <v>0</v>
      </c>
      <c r="J177" s="81">
        <f t="shared" si="41"/>
        <v>0</v>
      </c>
      <c r="K177" s="81">
        <f t="shared" si="42"/>
        <v>0</v>
      </c>
      <c r="L177" s="81">
        <f t="shared" si="43"/>
        <v>0</v>
      </c>
      <c r="M177" s="81">
        <f t="shared" ca="1" si="44"/>
        <v>-1.9790021958460669E-3</v>
      </c>
      <c r="N177" s="81">
        <f t="shared" ca="1" si="45"/>
        <v>0</v>
      </c>
      <c r="O177" s="21">
        <f t="shared" ca="1" si="46"/>
        <v>0</v>
      </c>
      <c r="P177" s="81">
        <f t="shared" ca="1" si="47"/>
        <v>0</v>
      </c>
      <c r="Q177" s="81">
        <f t="shared" ca="1" si="48"/>
        <v>0</v>
      </c>
      <c r="R177" s="55">
        <f t="shared" ca="1" si="49"/>
        <v>1.9790021958460669E-3</v>
      </c>
    </row>
    <row r="178" spans="1:18">
      <c r="A178" s="88"/>
      <c r="B178" s="88"/>
      <c r="C178" s="88"/>
      <c r="D178" s="89">
        <f t="shared" si="35"/>
        <v>0</v>
      </c>
      <c r="E178" s="89">
        <f t="shared" si="36"/>
        <v>0</v>
      </c>
      <c r="F178" s="81">
        <f t="shared" si="37"/>
        <v>0</v>
      </c>
      <c r="G178" s="81">
        <f t="shared" si="38"/>
        <v>0</v>
      </c>
      <c r="H178" s="81">
        <f t="shared" si="39"/>
        <v>0</v>
      </c>
      <c r="I178" s="81">
        <f t="shared" si="40"/>
        <v>0</v>
      </c>
      <c r="J178" s="81">
        <f t="shared" si="41"/>
        <v>0</v>
      </c>
      <c r="K178" s="81">
        <f t="shared" si="42"/>
        <v>0</v>
      </c>
      <c r="L178" s="81">
        <f t="shared" si="43"/>
        <v>0</v>
      </c>
      <c r="M178" s="81">
        <f t="shared" ca="1" si="44"/>
        <v>-1.9790021958460669E-3</v>
      </c>
      <c r="N178" s="81">
        <f t="shared" ca="1" si="45"/>
        <v>0</v>
      </c>
      <c r="O178" s="21">
        <f t="shared" ca="1" si="46"/>
        <v>0</v>
      </c>
      <c r="P178" s="81">
        <f t="shared" ca="1" si="47"/>
        <v>0</v>
      </c>
      <c r="Q178" s="81">
        <f t="shared" ca="1" si="48"/>
        <v>0</v>
      </c>
      <c r="R178" s="55">
        <f t="shared" ca="1" si="49"/>
        <v>1.9790021958460669E-3</v>
      </c>
    </row>
    <row r="179" spans="1:18">
      <c r="A179" s="88"/>
      <c r="B179" s="88"/>
      <c r="C179" s="88"/>
      <c r="D179" s="89">
        <f t="shared" si="35"/>
        <v>0</v>
      </c>
      <c r="E179" s="89">
        <f t="shared" si="36"/>
        <v>0</v>
      </c>
      <c r="F179" s="81">
        <f t="shared" si="37"/>
        <v>0</v>
      </c>
      <c r="G179" s="81">
        <f t="shared" si="38"/>
        <v>0</v>
      </c>
      <c r="H179" s="81">
        <f t="shared" si="39"/>
        <v>0</v>
      </c>
      <c r="I179" s="81">
        <f t="shared" si="40"/>
        <v>0</v>
      </c>
      <c r="J179" s="81">
        <f t="shared" si="41"/>
        <v>0</v>
      </c>
      <c r="K179" s="81">
        <f t="shared" si="42"/>
        <v>0</v>
      </c>
      <c r="L179" s="81">
        <f t="shared" si="43"/>
        <v>0</v>
      </c>
      <c r="M179" s="81">
        <f t="shared" ca="1" si="44"/>
        <v>-1.9790021958460669E-3</v>
      </c>
      <c r="N179" s="81">
        <f t="shared" ca="1" si="45"/>
        <v>0</v>
      </c>
      <c r="O179" s="21">
        <f t="shared" ca="1" si="46"/>
        <v>0</v>
      </c>
      <c r="P179" s="81">
        <f t="shared" ca="1" si="47"/>
        <v>0</v>
      </c>
      <c r="Q179" s="81">
        <f t="shared" ca="1" si="48"/>
        <v>0</v>
      </c>
      <c r="R179" s="55">
        <f t="shared" ca="1" si="49"/>
        <v>1.9790021958460669E-3</v>
      </c>
    </row>
    <row r="180" spans="1:18">
      <c r="A180" s="88"/>
      <c r="B180" s="88"/>
      <c r="C180" s="88"/>
      <c r="D180" s="89">
        <f t="shared" si="35"/>
        <v>0</v>
      </c>
      <c r="E180" s="89">
        <f t="shared" si="36"/>
        <v>0</v>
      </c>
      <c r="F180" s="81">
        <f t="shared" si="37"/>
        <v>0</v>
      </c>
      <c r="G180" s="81">
        <f t="shared" si="38"/>
        <v>0</v>
      </c>
      <c r="H180" s="81">
        <f t="shared" si="39"/>
        <v>0</v>
      </c>
      <c r="I180" s="81">
        <f t="shared" si="40"/>
        <v>0</v>
      </c>
      <c r="J180" s="81">
        <f t="shared" si="41"/>
        <v>0</v>
      </c>
      <c r="K180" s="81">
        <f t="shared" si="42"/>
        <v>0</v>
      </c>
      <c r="L180" s="81">
        <f t="shared" si="43"/>
        <v>0</v>
      </c>
      <c r="M180" s="81">
        <f t="shared" ca="1" si="44"/>
        <v>-1.9790021958460669E-3</v>
      </c>
      <c r="N180" s="81">
        <f t="shared" ca="1" si="45"/>
        <v>0</v>
      </c>
      <c r="O180" s="21">
        <f t="shared" ca="1" si="46"/>
        <v>0</v>
      </c>
      <c r="P180" s="81">
        <f t="shared" ca="1" si="47"/>
        <v>0</v>
      </c>
      <c r="Q180" s="81">
        <f t="shared" ca="1" si="48"/>
        <v>0</v>
      </c>
      <c r="R180" s="55">
        <f t="shared" ca="1" si="49"/>
        <v>1.9790021958460669E-3</v>
      </c>
    </row>
    <row r="181" spans="1:18">
      <c r="A181" s="88"/>
      <c r="B181" s="88"/>
      <c r="C181" s="88"/>
      <c r="D181" s="89">
        <f t="shared" si="35"/>
        <v>0</v>
      </c>
      <c r="E181" s="89">
        <f t="shared" si="36"/>
        <v>0</v>
      </c>
      <c r="F181" s="81">
        <f t="shared" si="37"/>
        <v>0</v>
      </c>
      <c r="G181" s="81">
        <f t="shared" si="38"/>
        <v>0</v>
      </c>
      <c r="H181" s="81">
        <f t="shared" si="39"/>
        <v>0</v>
      </c>
      <c r="I181" s="81">
        <f t="shared" si="40"/>
        <v>0</v>
      </c>
      <c r="J181" s="81">
        <f t="shared" si="41"/>
        <v>0</v>
      </c>
      <c r="K181" s="81">
        <f t="shared" si="42"/>
        <v>0</v>
      </c>
      <c r="L181" s="81">
        <f t="shared" si="43"/>
        <v>0</v>
      </c>
      <c r="M181" s="81">
        <f t="shared" ca="1" si="44"/>
        <v>-1.9790021958460669E-3</v>
      </c>
      <c r="N181" s="81">
        <f t="shared" ca="1" si="45"/>
        <v>0</v>
      </c>
      <c r="O181" s="21">
        <f t="shared" ca="1" si="46"/>
        <v>0</v>
      </c>
      <c r="P181" s="81">
        <f t="shared" ca="1" si="47"/>
        <v>0</v>
      </c>
      <c r="Q181" s="81">
        <f t="shared" ca="1" si="48"/>
        <v>0</v>
      </c>
      <c r="R181" s="55">
        <f t="shared" ca="1" si="49"/>
        <v>1.9790021958460669E-3</v>
      </c>
    </row>
    <row r="182" spans="1:18">
      <c r="A182" s="88"/>
      <c r="B182" s="88"/>
      <c r="C182" s="88"/>
      <c r="D182" s="89">
        <f t="shared" si="35"/>
        <v>0</v>
      </c>
      <c r="E182" s="89">
        <f t="shared" si="36"/>
        <v>0</v>
      </c>
      <c r="F182" s="81">
        <f t="shared" si="37"/>
        <v>0</v>
      </c>
      <c r="G182" s="81">
        <f t="shared" si="38"/>
        <v>0</v>
      </c>
      <c r="H182" s="81">
        <f t="shared" si="39"/>
        <v>0</v>
      </c>
      <c r="I182" s="81">
        <f t="shared" si="40"/>
        <v>0</v>
      </c>
      <c r="J182" s="81">
        <f t="shared" si="41"/>
        <v>0</v>
      </c>
      <c r="K182" s="81">
        <f t="shared" si="42"/>
        <v>0</v>
      </c>
      <c r="L182" s="81">
        <f t="shared" si="43"/>
        <v>0</v>
      </c>
      <c r="M182" s="81">
        <f t="shared" ca="1" si="44"/>
        <v>-1.9790021958460669E-3</v>
      </c>
      <c r="N182" s="81">
        <f t="shared" ca="1" si="45"/>
        <v>0</v>
      </c>
      <c r="O182" s="21">
        <f t="shared" ca="1" si="46"/>
        <v>0</v>
      </c>
      <c r="P182" s="81">
        <f t="shared" ca="1" si="47"/>
        <v>0</v>
      </c>
      <c r="Q182" s="81">
        <f t="shared" ca="1" si="48"/>
        <v>0</v>
      </c>
      <c r="R182" s="55">
        <f t="shared" ca="1" si="49"/>
        <v>1.9790021958460669E-3</v>
      </c>
    </row>
    <row r="183" spans="1:18">
      <c r="A183" s="88"/>
      <c r="B183" s="88"/>
      <c r="C183" s="88"/>
      <c r="D183" s="89">
        <f t="shared" si="35"/>
        <v>0</v>
      </c>
      <c r="E183" s="89">
        <f t="shared" si="36"/>
        <v>0</v>
      </c>
      <c r="F183" s="81">
        <f t="shared" si="37"/>
        <v>0</v>
      </c>
      <c r="G183" s="81">
        <f t="shared" si="38"/>
        <v>0</v>
      </c>
      <c r="H183" s="81">
        <f t="shared" si="39"/>
        <v>0</v>
      </c>
      <c r="I183" s="81">
        <f t="shared" si="40"/>
        <v>0</v>
      </c>
      <c r="J183" s="81">
        <f t="shared" si="41"/>
        <v>0</v>
      </c>
      <c r="K183" s="81">
        <f t="shared" si="42"/>
        <v>0</v>
      </c>
      <c r="L183" s="81">
        <f t="shared" si="43"/>
        <v>0</v>
      </c>
      <c r="M183" s="81">
        <f t="shared" ca="1" si="44"/>
        <v>-1.9790021958460669E-3</v>
      </c>
      <c r="N183" s="81">
        <f t="shared" ca="1" si="45"/>
        <v>0</v>
      </c>
      <c r="O183" s="21">
        <f t="shared" ca="1" si="46"/>
        <v>0</v>
      </c>
      <c r="P183" s="81">
        <f t="shared" ca="1" si="47"/>
        <v>0</v>
      </c>
      <c r="Q183" s="81">
        <f t="shared" ca="1" si="48"/>
        <v>0</v>
      </c>
      <c r="R183" s="55">
        <f t="shared" ca="1" si="49"/>
        <v>1.9790021958460669E-3</v>
      </c>
    </row>
    <row r="184" spans="1:18">
      <c r="A184" s="88"/>
      <c r="B184" s="88"/>
      <c r="C184" s="88"/>
      <c r="D184" s="89">
        <f t="shared" si="35"/>
        <v>0</v>
      </c>
      <c r="E184" s="89">
        <f t="shared" si="36"/>
        <v>0</v>
      </c>
      <c r="F184" s="81">
        <f t="shared" si="37"/>
        <v>0</v>
      </c>
      <c r="G184" s="81">
        <f t="shared" si="38"/>
        <v>0</v>
      </c>
      <c r="H184" s="81">
        <f t="shared" si="39"/>
        <v>0</v>
      </c>
      <c r="I184" s="81">
        <f t="shared" si="40"/>
        <v>0</v>
      </c>
      <c r="J184" s="81">
        <f t="shared" si="41"/>
        <v>0</v>
      </c>
      <c r="K184" s="81">
        <f t="shared" si="42"/>
        <v>0</v>
      </c>
      <c r="L184" s="81">
        <f t="shared" si="43"/>
        <v>0</v>
      </c>
      <c r="M184" s="81">
        <f t="shared" ca="1" si="44"/>
        <v>-1.9790021958460669E-3</v>
      </c>
      <c r="N184" s="81">
        <f t="shared" ca="1" si="45"/>
        <v>0</v>
      </c>
      <c r="O184" s="21">
        <f t="shared" ca="1" si="46"/>
        <v>0</v>
      </c>
      <c r="P184" s="81">
        <f t="shared" ca="1" si="47"/>
        <v>0</v>
      </c>
      <c r="Q184" s="81">
        <f t="shared" ca="1" si="48"/>
        <v>0</v>
      </c>
      <c r="R184" s="55">
        <f t="shared" ca="1" si="49"/>
        <v>1.9790021958460669E-3</v>
      </c>
    </row>
    <row r="185" spans="1:18">
      <c r="A185" s="88"/>
      <c r="B185" s="88"/>
      <c r="C185" s="88"/>
      <c r="D185" s="89">
        <f t="shared" si="35"/>
        <v>0</v>
      </c>
      <c r="E185" s="89">
        <f t="shared" si="36"/>
        <v>0</v>
      </c>
      <c r="F185" s="81">
        <f t="shared" si="37"/>
        <v>0</v>
      </c>
      <c r="G185" s="81">
        <f t="shared" si="38"/>
        <v>0</v>
      </c>
      <c r="H185" s="81">
        <f t="shared" si="39"/>
        <v>0</v>
      </c>
      <c r="I185" s="81">
        <f t="shared" si="40"/>
        <v>0</v>
      </c>
      <c r="J185" s="81">
        <f t="shared" si="41"/>
        <v>0</v>
      </c>
      <c r="K185" s="81">
        <f t="shared" si="42"/>
        <v>0</v>
      </c>
      <c r="L185" s="81">
        <f t="shared" si="43"/>
        <v>0</v>
      </c>
      <c r="M185" s="81">
        <f t="shared" ca="1" si="44"/>
        <v>-1.9790021958460669E-3</v>
      </c>
      <c r="N185" s="81">
        <f t="shared" ca="1" si="45"/>
        <v>0</v>
      </c>
      <c r="O185" s="21">
        <f t="shared" ca="1" si="46"/>
        <v>0</v>
      </c>
      <c r="P185" s="81">
        <f t="shared" ca="1" si="47"/>
        <v>0</v>
      </c>
      <c r="Q185" s="81">
        <f t="shared" ca="1" si="48"/>
        <v>0</v>
      </c>
      <c r="R185" s="55">
        <f t="shared" ca="1" si="49"/>
        <v>1.9790021958460669E-3</v>
      </c>
    </row>
    <row r="186" spans="1:18">
      <c r="A186" s="88"/>
      <c r="B186" s="88"/>
      <c r="C186" s="88"/>
      <c r="D186" s="89">
        <f t="shared" si="35"/>
        <v>0</v>
      </c>
      <c r="E186" s="89">
        <f t="shared" si="36"/>
        <v>0</v>
      </c>
      <c r="F186" s="81">
        <f t="shared" si="37"/>
        <v>0</v>
      </c>
      <c r="G186" s="81">
        <f t="shared" si="38"/>
        <v>0</v>
      </c>
      <c r="H186" s="81">
        <f t="shared" si="39"/>
        <v>0</v>
      </c>
      <c r="I186" s="81">
        <f t="shared" si="40"/>
        <v>0</v>
      </c>
      <c r="J186" s="81">
        <f t="shared" si="41"/>
        <v>0</v>
      </c>
      <c r="K186" s="81">
        <f t="shared" si="42"/>
        <v>0</v>
      </c>
      <c r="L186" s="81">
        <f t="shared" si="43"/>
        <v>0</v>
      </c>
      <c r="M186" s="81">
        <f t="shared" ca="1" si="44"/>
        <v>-1.9790021958460669E-3</v>
      </c>
      <c r="N186" s="81">
        <f t="shared" ca="1" si="45"/>
        <v>0</v>
      </c>
      <c r="O186" s="21">
        <f t="shared" ca="1" si="46"/>
        <v>0</v>
      </c>
      <c r="P186" s="81">
        <f t="shared" ca="1" si="47"/>
        <v>0</v>
      </c>
      <c r="Q186" s="81">
        <f t="shared" ca="1" si="48"/>
        <v>0</v>
      </c>
      <c r="R186" s="55">
        <f t="shared" ca="1" si="49"/>
        <v>1.9790021958460669E-3</v>
      </c>
    </row>
    <row r="187" spans="1:18">
      <c r="A187" s="88"/>
      <c r="B187" s="88"/>
      <c r="C187" s="88"/>
      <c r="D187" s="89">
        <f t="shared" si="35"/>
        <v>0</v>
      </c>
      <c r="E187" s="89">
        <f t="shared" si="36"/>
        <v>0</v>
      </c>
      <c r="F187" s="81">
        <f t="shared" si="37"/>
        <v>0</v>
      </c>
      <c r="G187" s="81">
        <f t="shared" si="38"/>
        <v>0</v>
      </c>
      <c r="H187" s="81">
        <f t="shared" si="39"/>
        <v>0</v>
      </c>
      <c r="I187" s="81">
        <f t="shared" si="40"/>
        <v>0</v>
      </c>
      <c r="J187" s="81">
        <f t="shared" si="41"/>
        <v>0</v>
      </c>
      <c r="K187" s="81">
        <f t="shared" si="42"/>
        <v>0</v>
      </c>
      <c r="L187" s="81">
        <f t="shared" si="43"/>
        <v>0</v>
      </c>
      <c r="M187" s="81">
        <f t="shared" ca="1" si="44"/>
        <v>-1.9790021958460669E-3</v>
      </c>
      <c r="N187" s="81">
        <f t="shared" ca="1" si="45"/>
        <v>0</v>
      </c>
      <c r="O187" s="21">
        <f t="shared" ca="1" si="46"/>
        <v>0</v>
      </c>
      <c r="P187" s="81">
        <f t="shared" ca="1" si="47"/>
        <v>0</v>
      </c>
      <c r="Q187" s="81">
        <f t="shared" ca="1" si="48"/>
        <v>0</v>
      </c>
      <c r="R187" s="55">
        <f t="shared" ca="1" si="49"/>
        <v>1.9790021958460669E-3</v>
      </c>
    </row>
    <row r="188" spans="1:18">
      <c r="A188" s="88"/>
      <c r="B188" s="88"/>
      <c r="C188" s="88"/>
      <c r="D188" s="89">
        <f t="shared" si="35"/>
        <v>0</v>
      </c>
      <c r="E188" s="89">
        <f t="shared" si="36"/>
        <v>0</v>
      </c>
      <c r="F188" s="81">
        <f t="shared" si="37"/>
        <v>0</v>
      </c>
      <c r="G188" s="81">
        <f t="shared" si="38"/>
        <v>0</v>
      </c>
      <c r="H188" s="81">
        <f t="shared" si="39"/>
        <v>0</v>
      </c>
      <c r="I188" s="81">
        <f t="shared" si="40"/>
        <v>0</v>
      </c>
      <c r="J188" s="81">
        <f t="shared" si="41"/>
        <v>0</v>
      </c>
      <c r="K188" s="81">
        <f t="shared" si="42"/>
        <v>0</v>
      </c>
      <c r="L188" s="81">
        <f t="shared" si="43"/>
        <v>0</v>
      </c>
      <c r="M188" s="81">
        <f t="shared" ca="1" si="44"/>
        <v>-1.9790021958460669E-3</v>
      </c>
      <c r="N188" s="81">
        <f t="shared" ca="1" si="45"/>
        <v>0</v>
      </c>
      <c r="O188" s="21">
        <f t="shared" ca="1" si="46"/>
        <v>0</v>
      </c>
      <c r="P188" s="81">
        <f t="shared" ca="1" si="47"/>
        <v>0</v>
      </c>
      <c r="Q188" s="81">
        <f t="shared" ca="1" si="48"/>
        <v>0</v>
      </c>
      <c r="R188" s="55">
        <f t="shared" ca="1" si="49"/>
        <v>1.9790021958460669E-3</v>
      </c>
    </row>
    <row r="189" spans="1:18">
      <c r="A189" s="88"/>
      <c r="B189" s="88"/>
      <c r="C189" s="88"/>
      <c r="D189" s="89">
        <f t="shared" si="35"/>
        <v>0</v>
      </c>
      <c r="E189" s="89">
        <f t="shared" si="36"/>
        <v>0</v>
      </c>
      <c r="F189" s="81">
        <f t="shared" si="37"/>
        <v>0</v>
      </c>
      <c r="G189" s="81">
        <f t="shared" si="38"/>
        <v>0</v>
      </c>
      <c r="H189" s="81">
        <f t="shared" si="39"/>
        <v>0</v>
      </c>
      <c r="I189" s="81">
        <f t="shared" si="40"/>
        <v>0</v>
      </c>
      <c r="J189" s="81">
        <f t="shared" si="41"/>
        <v>0</v>
      </c>
      <c r="K189" s="81">
        <f t="shared" si="42"/>
        <v>0</v>
      </c>
      <c r="L189" s="81">
        <f t="shared" si="43"/>
        <v>0</v>
      </c>
      <c r="M189" s="81">
        <f t="shared" ca="1" si="44"/>
        <v>-1.9790021958460669E-3</v>
      </c>
      <c r="N189" s="81">
        <f t="shared" ca="1" si="45"/>
        <v>0</v>
      </c>
      <c r="O189" s="21">
        <f t="shared" ca="1" si="46"/>
        <v>0</v>
      </c>
      <c r="P189" s="81">
        <f t="shared" ca="1" si="47"/>
        <v>0</v>
      </c>
      <c r="Q189" s="81">
        <f t="shared" ca="1" si="48"/>
        <v>0</v>
      </c>
      <c r="R189" s="55">
        <f t="shared" ca="1" si="49"/>
        <v>1.9790021958460669E-3</v>
      </c>
    </row>
    <row r="190" spans="1:18">
      <c r="A190" s="88"/>
      <c r="B190" s="88"/>
      <c r="C190" s="88"/>
      <c r="D190" s="89">
        <f t="shared" si="35"/>
        <v>0</v>
      </c>
      <c r="E190" s="89">
        <f t="shared" si="36"/>
        <v>0</v>
      </c>
      <c r="F190" s="81">
        <f t="shared" si="37"/>
        <v>0</v>
      </c>
      <c r="G190" s="81">
        <f t="shared" si="38"/>
        <v>0</v>
      </c>
      <c r="H190" s="81">
        <f t="shared" si="39"/>
        <v>0</v>
      </c>
      <c r="I190" s="81">
        <f t="shared" si="40"/>
        <v>0</v>
      </c>
      <c r="J190" s="81">
        <f t="shared" si="41"/>
        <v>0</v>
      </c>
      <c r="K190" s="81">
        <f t="shared" si="42"/>
        <v>0</v>
      </c>
      <c r="L190" s="81">
        <f t="shared" si="43"/>
        <v>0</v>
      </c>
      <c r="M190" s="81">
        <f t="shared" ca="1" si="44"/>
        <v>-1.9790021958460669E-3</v>
      </c>
      <c r="N190" s="81">
        <f t="shared" ca="1" si="45"/>
        <v>0</v>
      </c>
      <c r="O190" s="21">
        <f t="shared" ca="1" si="46"/>
        <v>0</v>
      </c>
      <c r="P190" s="81">
        <f t="shared" ca="1" si="47"/>
        <v>0</v>
      </c>
      <c r="Q190" s="81">
        <f t="shared" ca="1" si="48"/>
        <v>0</v>
      </c>
      <c r="R190" s="55">
        <f t="shared" ca="1" si="49"/>
        <v>1.9790021958460669E-3</v>
      </c>
    </row>
    <row r="191" spans="1:18">
      <c r="A191" s="88"/>
      <c r="B191" s="88"/>
      <c r="C191" s="88"/>
      <c r="D191" s="89">
        <f t="shared" si="35"/>
        <v>0</v>
      </c>
      <c r="E191" s="89">
        <f t="shared" si="36"/>
        <v>0</v>
      </c>
      <c r="F191" s="81">
        <f t="shared" si="37"/>
        <v>0</v>
      </c>
      <c r="G191" s="81">
        <f t="shared" si="38"/>
        <v>0</v>
      </c>
      <c r="H191" s="81">
        <f t="shared" si="39"/>
        <v>0</v>
      </c>
      <c r="I191" s="81">
        <f t="shared" si="40"/>
        <v>0</v>
      </c>
      <c r="J191" s="81">
        <f t="shared" si="41"/>
        <v>0</v>
      </c>
      <c r="K191" s="81">
        <f t="shared" si="42"/>
        <v>0</v>
      </c>
      <c r="L191" s="81">
        <f t="shared" si="43"/>
        <v>0</v>
      </c>
      <c r="M191" s="81">
        <f t="shared" ca="1" si="44"/>
        <v>-1.9790021958460669E-3</v>
      </c>
      <c r="N191" s="81">
        <f t="shared" ca="1" si="45"/>
        <v>0</v>
      </c>
      <c r="O191" s="21">
        <f t="shared" ca="1" si="46"/>
        <v>0</v>
      </c>
      <c r="P191" s="81">
        <f t="shared" ca="1" si="47"/>
        <v>0</v>
      </c>
      <c r="Q191" s="81">
        <f t="shared" ca="1" si="48"/>
        <v>0</v>
      </c>
      <c r="R191" s="55">
        <f t="shared" ca="1" si="49"/>
        <v>1.9790021958460669E-3</v>
      </c>
    </row>
    <row r="192" spans="1:18">
      <c r="A192" s="88"/>
      <c r="B192" s="88"/>
      <c r="C192" s="88"/>
      <c r="D192" s="89">
        <f t="shared" si="35"/>
        <v>0</v>
      </c>
      <c r="E192" s="89">
        <f t="shared" si="36"/>
        <v>0</v>
      </c>
      <c r="F192" s="81">
        <f t="shared" si="37"/>
        <v>0</v>
      </c>
      <c r="G192" s="81">
        <f t="shared" si="38"/>
        <v>0</v>
      </c>
      <c r="H192" s="81">
        <f t="shared" si="39"/>
        <v>0</v>
      </c>
      <c r="I192" s="81">
        <f t="shared" si="40"/>
        <v>0</v>
      </c>
      <c r="J192" s="81">
        <f t="shared" si="41"/>
        <v>0</v>
      </c>
      <c r="K192" s="81">
        <f t="shared" si="42"/>
        <v>0</v>
      </c>
      <c r="L192" s="81">
        <f t="shared" si="43"/>
        <v>0</v>
      </c>
      <c r="M192" s="81">
        <f t="shared" ca="1" si="44"/>
        <v>-1.9790021958460669E-3</v>
      </c>
      <c r="N192" s="81">
        <f t="shared" ca="1" si="45"/>
        <v>0</v>
      </c>
      <c r="O192" s="21">
        <f t="shared" ca="1" si="46"/>
        <v>0</v>
      </c>
      <c r="P192" s="81">
        <f t="shared" ca="1" si="47"/>
        <v>0</v>
      </c>
      <c r="Q192" s="81">
        <f t="shared" ca="1" si="48"/>
        <v>0</v>
      </c>
      <c r="R192" s="55">
        <f t="shared" ca="1" si="49"/>
        <v>1.9790021958460669E-3</v>
      </c>
    </row>
    <row r="193" spans="1:18">
      <c r="A193" s="88"/>
      <c r="B193" s="88"/>
      <c r="C193" s="88"/>
      <c r="D193" s="89">
        <f t="shared" si="35"/>
        <v>0</v>
      </c>
      <c r="E193" s="89">
        <f t="shared" si="36"/>
        <v>0</v>
      </c>
      <c r="F193" s="81">
        <f t="shared" si="37"/>
        <v>0</v>
      </c>
      <c r="G193" s="81">
        <f t="shared" si="38"/>
        <v>0</v>
      </c>
      <c r="H193" s="81">
        <f t="shared" si="39"/>
        <v>0</v>
      </c>
      <c r="I193" s="81">
        <f t="shared" si="40"/>
        <v>0</v>
      </c>
      <c r="J193" s="81">
        <f t="shared" si="41"/>
        <v>0</v>
      </c>
      <c r="K193" s="81">
        <f t="shared" si="42"/>
        <v>0</v>
      </c>
      <c r="L193" s="81">
        <f t="shared" si="43"/>
        <v>0</v>
      </c>
      <c r="M193" s="81">
        <f t="shared" ca="1" si="44"/>
        <v>-1.9790021958460669E-3</v>
      </c>
      <c r="N193" s="81">
        <f t="shared" ca="1" si="45"/>
        <v>0</v>
      </c>
      <c r="O193" s="21">
        <f t="shared" ca="1" si="46"/>
        <v>0</v>
      </c>
      <c r="P193" s="81">
        <f t="shared" ca="1" si="47"/>
        <v>0</v>
      </c>
      <c r="Q193" s="81">
        <f t="shared" ca="1" si="48"/>
        <v>0</v>
      </c>
      <c r="R193" s="55">
        <f t="shared" ca="1" si="49"/>
        <v>1.9790021958460669E-3</v>
      </c>
    </row>
    <row r="194" spans="1:18">
      <c r="A194" s="88"/>
      <c r="B194" s="88"/>
      <c r="C194" s="88"/>
      <c r="D194" s="89">
        <f t="shared" si="35"/>
        <v>0</v>
      </c>
      <c r="E194" s="89">
        <f t="shared" si="36"/>
        <v>0</v>
      </c>
      <c r="F194" s="81">
        <f t="shared" si="37"/>
        <v>0</v>
      </c>
      <c r="G194" s="81">
        <f t="shared" si="38"/>
        <v>0</v>
      </c>
      <c r="H194" s="81">
        <f t="shared" si="39"/>
        <v>0</v>
      </c>
      <c r="I194" s="81">
        <f t="shared" si="40"/>
        <v>0</v>
      </c>
      <c r="J194" s="81">
        <f t="shared" si="41"/>
        <v>0</v>
      </c>
      <c r="K194" s="81">
        <f t="shared" si="42"/>
        <v>0</v>
      </c>
      <c r="L194" s="81">
        <f t="shared" si="43"/>
        <v>0</v>
      </c>
      <c r="M194" s="81">
        <f t="shared" ca="1" si="44"/>
        <v>-1.9790021958460669E-3</v>
      </c>
      <c r="N194" s="81">
        <f t="shared" ca="1" si="45"/>
        <v>0</v>
      </c>
      <c r="O194" s="21">
        <f t="shared" ca="1" si="46"/>
        <v>0</v>
      </c>
      <c r="P194" s="81">
        <f t="shared" ca="1" si="47"/>
        <v>0</v>
      </c>
      <c r="Q194" s="81">
        <f t="shared" ca="1" si="48"/>
        <v>0</v>
      </c>
      <c r="R194" s="55">
        <f t="shared" ca="1" si="49"/>
        <v>1.9790021958460669E-3</v>
      </c>
    </row>
    <row r="195" spans="1:18">
      <c r="A195" s="88"/>
      <c r="B195" s="88"/>
      <c r="C195" s="88"/>
      <c r="D195" s="89">
        <f t="shared" si="35"/>
        <v>0</v>
      </c>
      <c r="E195" s="89">
        <f t="shared" si="36"/>
        <v>0</v>
      </c>
      <c r="F195" s="81">
        <f t="shared" si="37"/>
        <v>0</v>
      </c>
      <c r="G195" s="81">
        <f t="shared" si="38"/>
        <v>0</v>
      </c>
      <c r="H195" s="81">
        <f t="shared" si="39"/>
        <v>0</v>
      </c>
      <c r="I195" s="81">
        <f t="shared" si="40"/>
        <v>0</v>
      </c>
      <c r="J195" s="81">
        <f t="shared" si="41"/>
        <v>0</v>
      </c>
      <c r="K195" s="81">
        <f t="shared" si="42"/>
        <v>0</v>
      </c>
      <c r="L195" s="81">
        <f t="shared" si="43"/>
        <v>0</v>
      </c>
      <c r="M195" s="81">
        <f t="shared" ca="1" si="44"/>
        <v>-1.9790021958460669E-3</v>
      </c>
      <c r="N195" s="81">
        <f t="shared" ca="1" si="45"/>
        <v>0</v>
      </c>
      <c r="O195" s="21">
        <f t="shared" ca="1" si="46"/>
        <v>0</v>
      </c>
      <c r="P195" s="81">
        <f t="shared" ca="1" si="47"/>
        <v>0</v>
      </c>
      <c r="Q195" s="81">
        <f t="shared" ca="1" si="48"/>
        <v>0</v>
      </c>
      <c r="R195" s="55">
        <f t="shared" ca="1" si="49"/>
        <v>1.9790021958460669E-3</v>
      </c>
    </row>
    <row r="196" spans="1:18">
      <c r="A196" s="88"/>
      <c r="B196" s="88"/>
      <c r="C196" s="88"/>
      <c r="D196" s="89">
        <f t="shared" si="35"/>
        <v>0</v>
      </c>
      <c r="E196" s="89">
        <f t="shared" si="36"/>
        <v>0</v>
      </c>
      <c r="F196" s="81">
        <f t="shared" si="37"/>
        <v>0</v>
      </c>
      <c r="G196" s="81">
        <f t="shared" si="38"/>
        <v>0</v>
      </c>
      <c r="H196" s="81">
        <f t="shared" si="39"/>
        <v>0</v>
      </c>
      <c r="I196" s="81">
        <f t="shared" si="40"/>
        <v>0</v>
      </c>
      <c r="J196" s="81">
        <f t="shared" si="41"/>
        <v>0</v>
      </c>
      <c r="K196" s="81">
        <f t="shared" si="42"/>
        <v>0</v>
      </c>
      <c r="L196" s="81">
        <f t="shared" si="43"/>
        <v>0</v>
      </c>
      <c r="M196" s="81">
        <f t="shared" ca="1" si="44"/>
        <v>-1.9790021958460669E-3</v>
      </c>
      <c r="N196" s="81">
        <f t="shared" ca="1" si="45"/>
        <v>0</v>
      </c>
      <c r="O196" s="21">
        <f t="shared" ca="1" si="46"/>
        <v>0</v>
      </c>
      <c r="P196" s="81">
        <f t="shared" ca="1" si="47"/>
        <v>0</v>
      </c>
      <c r="Q196" s="81">
        <f t="shared" ca="1" si="48"/>
        <v>0</v>
      </c>
      <c r="R196" s="55">
        <f t="shared" ca="1" si="49"/>
        <v>1.9790021958460669E-3</v>
      </c>
    </row>
    <row r="197" spans="1:18">
      <c r="A197" s="88"/>
      <c r="B197" s="88"/>
      <c r="C197" s="88"/>
      <c r="D197" s="89">
        <f t="shared" si="35"/>
        <v>0</v>
      </c>
      <c r="E197" s="89">
        <f t="shared" si="36"/>
        <v>0</v>
      </c>
      <c r="F197" s="81">
        <f t="shared" si="37"/>
        <v>0</v>
      </c>
      <c r="G197" s="81">
        <f t="shared" si="38"/>
        <v>0</v>
      </c>
      <c r="H197" s="81">
        <f t="shared" si="39"/>
        <v>0</v>
      </c>
      <c r="I197" s="81">
        <f t="shared" si="40"/>
        <v>0</v>
      </c>
      <c r="J197" s="81">
        <f t="shared" si="41"/>
        <v>0</v>
      </c>
      <c r="K197" s="81">
        <f t="shared" si="42"/>
        <v>0</v>
      </c>
      <c r="L197" s="81">
        <f t="shared" si="43"/>
        <v>0</v>
      </c>
      <c r="M197" s="81">
        <f t="shared" ca="1" si="44"/>
        <v>-1.9790021958460669E-3</v>
      </c>
      <c r="N197" s="81">
        <f t="shared" ca="1" si="45"/>
        <v>0</v>
      </c>
      <c r="O197" s="21">
        <f t="shared" ca="1" si="46"/>
        <v>0</v>
      </c>
      <c r="P197" s="81">
        <f t="shared" ca="1" si="47"/>
        <v>0</v>
      </c>
      <c r="Q197" s="81">
        <f t="shared" ca="1" si="48"/>
        <v>0</v>
      </c>
      <c r="R197" s="55">
        <f t="shared" ca="1" si="49"/>
        <v>1.9790021958460669E-3</v>
      </c>
    </row>
    <row r="198" spans="1:18">
      <c r="A198" s="88"/>
      <c r="B198" s="88"/>
      <c r="C198" s="88"/>
      <c r="D198" s="89">
        <f t="shared" si="35"/>
        <v>0</v>
      </c>
      <c r="E198" s="89">
        <f t="shared" si="36"/>
        <v>0</v>
      </c>
      <c r="F198" s="81">
        <f t="shared" si="37"/>
        <v>0</v>
      </c>
      <c r="G198" s="81">
        <f t="shared" si="38"/>
        <v>0</v>
      </c>
      <c r="H198" s="81">
        <f t="shared" si="39"/>
        <v>0</v>
      </c>
      <c r="I198" s="81">
        <f t="shared" si="40"/>
        <v>0</v>
      </c>
      <c r="J198" s="81">
        <f t="shared" si="41"/>
        <v>0</v>
      </c>
      <c r="K198" s="81">
        <f t="shared" si="42"/>
        <v>0</v>
      </c>
      <c r="L198" s="81">
        <f t="shared" si="43"/>
        <v>0</v>
      </c>
      <c r="M198" s="81">
        <f t="shared" ca="1" si="44"/>
        <v>-1.9790021958460669E-3</v>
      </c>
      <c r="N198" s="81">
        <f t="shared" ca="1" si="45"/>
        <v>0</v>
      </c>
      <c r="O198" s="21">
        <f t="shared" ca="1" si="46"/>
        <v>0</v>
      </c>
      <c r="P198" s="81">
        <f t="shared" ca="1" si="47"/>
        <v>0</v>
      </c>
      <c r="Q198" s="81">
        <f t="shared" ca="1" si="48"/>
        <v>0</v>
      </c>
      <c r="R198" s="55">
        <f t="shared" ca="1" si="49"/>
        <v>1.9790021958460669E-3</v>
      </c>
    </row>
    <row r="199" spans="1:18">
      <c r="A199" s="88"/>
      <c r="B199" s="88"/>
      <c r="C199" s="88"/>
      <c r="D199" s="89">
        <f t="shared" si="35"/>
        <v>0</v>
      </c>
      <c r="E199" s="89">
        <f t="shared" si="36"/>
        <v>0</v>
      </c>
      <c r="F199" s="81">
        <f t="shared" si="37"/>
        <v>0</v>
      </c>
      <c r="G199" s="81">
        <f t="shared" si="38"/>
        <v>0</v>
      </c>
      <c r="H199" s="81">
        <f t="shared" si="39"/>
        <v>0</v>
      </c>
      <c r="I199" s="81">
        <f t="shared" si="40"/>
        <v>0</v>
      </c>
      <c r="J199" s="81">
        <f t="shared" si="41"/>
        <v>0</v>
      </c>
      <c r="K199" s="81">
        <f t="shared" si="42"/>
        <v>0</v>
      </c>
      <c r="L199" s="81">
        <f t="shared" si="43"/>
        <v>0</v>
      </c>
      <c r="M199" s="81">
        <f t="shared" ca="1" si="44"/>
        <v>-1.9790021958460669E-3</v>
      </c>
      <c r="N199" s="81">
        <f t="shared" ca="1" si="45"/>
        <v>0</v>
      </c>
      <c r="O199" s="21">
        <f t="shared" ca="1" si="46"/>
        <v>0</v>
      </c>
      <c r="P199" s="81">
        <f t="shared" ca="1" si="47"/>
        <v>0</v>
      </c>
      <c r="Q199" s="81">
        <f t="shared" ca="1" si="48"/>
        <v>0</v>
      </c>
      <c r="R199" s="55">
        <f t="shared" ca="1" si="49"/>
        <v>1.9790021958460669E-3</v>
      </c>
    </row>
    <row r="200" spans="1:18">
      <c r="A200" s="88"/>
      <c r="B200" s="88"/>
      <c r="C200" s="88"/>
      <c r="D200" s="89">
        <f t="shared" si="35"/>
        <v>0</v>
      </c>
      <c r="E200" s="89">
        <f t="shared" si="36"/>
        <v>0</v>
      </c>
      <c r="F200" s="81">
        <f t="shared" si="37"/>
        <v>0</v>
      </c>
      <c r="G200" s="81">
        <f t="shared" si="38"/>
        <v>0</v>
      </c>
      <c r="H200" s="81">
        <f t="shared" si="39"/>
        <v>0</v>
      </c>
      <c r="I200" s="81">
        <f t="shared" si="40"/>
        <v>0</v>
      </c>
      <c r="J200" s="81">
        <f t="shared" si="41"/>
        <v>0</v>
      </c>
      <c r="K200" s="81">
        <f t="shared" si="42"/>
        <v>0</v>
      </c>
      <c r="L200" s="81">
        <f t="shared" si="43"/>
        <v>0</v>
      </c>
      <c r="M200" s="81">
        <f t="shared" ca="1" si="44"/>
        <v>-1.9790021958460669E-3</v>
      </c>
      <c r="N200" s="81">
        <f t="shared" ca="1" si="45"/>
        <v>0</v>
      </c>
      <c r="O200" s="21">
        <f t="shared" ca="1" si="46"/>
        <v>0</v>
      </c>
      <c r="P200" s="81">
        <f t="shared" ca="1" si="47"/>
        <v>0</v>
      </c>
      <c r="Q200" s="81">
        <f t="shared" ca="1" si="48"/>
        <v>0</v>
      </c>
      <c r="R200" s="55">
        <f t="shared" ca="1" si="49"/>
        <v>1.9790021958460669E-3</v>
      </c>
    </row>
    <row r="201" spans="1:18">
      <c r="A201" s="88"/>
      <c r="B201" s="88"/>
      <c r="C201" s="88"/>
      <c r="D201" s="89">
        <f t="shared" si="35"/>
        <v>0</v>
      </c>
      <c r="E201" s="89">
        <f t="shared" si="36"/>
        <v>0</v>
      </c>
      <c r="F201" s="81">
        <f t="shared" si="37"/>
        <v>0</v>
      </c>
      <c r="G201" s="81">
        <f t="shared" si="38"/>
        <v>0</v>
      </c>
      <c r="H201" s="81">
        <f t="shared" si="39"/>
        <v>0</v>
      </c>
      <c r="I201" s="81">
        <f t="shared" si="40"/>
        <v>0</v>
      </c>
      <c r="J201" s="81">
        <f t="shared" si="41"/>
        <v>0</v>
      </c>
      <c r="K201" s="81">
        <f t="shared" si="42"/>
        <v>0</v>
      </c>
      <c r="L201" s="81">
        <f t="shared" si="43"/>
        <v>0</v>
      </c>
      <c r="M201" s="81">
        <f t="shared" ca="1" si="44"/>
        <v>-1.9790021958460669E-3</v>
      </c>
      <c r="N201" s="81">
        <f t="shared" ca="1" si="45"/>
        <v>0</v>
      </c>
      <c r="O201" s="21">
        <f t="shared" ca="1" si="46"/>
        <v>0</v>
      </c>
      <c r="P201" s="81">
        <f t="shared" ca="1" si="47"/>
        <v>0</v>
      </c>
      <c r="Q201" s="81">
        <f t="shared" ca="1" si="48"/>
        <v>0</v>
      </c>
      <c r="R201" s="55">
        <f t="shared" ca="1" si="49"/>
        <v>1.9790021958460669E-3</v>
      </c>
    </row>
    <row r="202" spans="1:18">
      <c r="A202" s="88"/>
      <c r="B202" s="88"/>
      <c r="C202" s="88"/>
      <c r="D202" s="89">
        <f t="shared" si="35"/>
        <v>0</v>
      </c>
      <c r="E202" s="89">
        <f t="shared" si="36"/>
        <v>0</v>
      </c>
      <c r="F202" s="81">
        <f t="shared" si="37"/>
        <v>0</v>
      </c>
      <c r="G202" s="81">
        <f t="shared" si="38"/>
        <v>0</v>
      </c>
      <c r="H202" s="81">
        <f t="shared" si="39"/>
        <v>0</v>
      </c>
      <c r="I202" s="81">
        <f t="shared" si="40"/>
        <v>0</v>
      </c>
      <c r="J202" s="81">
        <f t="shared" si="41"/>
        <v>0</v>
      </c>
      <c r="K202" s="81">
        <f t="shared" si="42"/>
        <v>0</v>
      </c>
      <c r="L202" s="81">
        <f t="shared" si="43"/>
        <v>0</v>
      </c>
      <c r="M202" s="81">
        <f t="shared" ca="1" si="44"/>
        <v>-1.9790021958460669E-3</v>
      </c>
      <c r="N202" s="81">
        <f t="shared" ca="1" si="45"/>
        <v>0</v>
      </c>
      <c r="O202" s="21">
        <f t="shared" ca="1" si="46"/>
        <v>0</v>
      </c>
      <c r="P202" s="81">
        <f t="shared" ca="1" si="47"/>
        <v>0</v>
      </c>
      <c r="Q202" s="81">
        <f t="shared" ca="1" si="48"/>
        <v>0</v>
      </c>
      <c r="R202" s="55">
        <f t="shared" ca="1" si="49"/>
        <v>1.9790021958460669E-3</v>
      </c>
    </row>
    <row r="203" spans="1:18">
      <c r="A203" s="88"/>
      <c r="B203" s="88"/>
      <c r="C203" s="88"/>
      <c r="D203" s="89">
        <f t="shared" si="35"/>
        <v>0</v>
      </c>
      <c r="E203" s="89">
        <f t="shared" si="36"/>
        <v>0</v>
      </c>
      <c r="F203" s="81">
        <f t="shared" si="37"/>
        <v>0</v>
      </c>
      <c r="G203" s="81">
        <f t="shared" si="38"/>
        <v>0</v>
      </c>
      <c r="H203" s="81">
        <f t="shared" si="39"/>
        <v>0</v>
      </c>
      <c r="I203" s="81">
        <f t="shared" si="40"/>
        <v>0</v>
      </c>
      <c r="J203" s="81">
        <f t="shared" si="41"/>
        <v>0</v>
      </c>
      <c r="K203" s="81">
        <f t="shared" si="42"/>
        <v>0</v>
      </c>
      <c r="L203" s="81">
        <f t="shared" si="43"/>
        <v>0</v>
      </c>
      <c r="M203" s="81">
        <f t="shared" ca="1" si="44"/>
        <v>-1.9790021958460669E-3</v>
      </c>
      <c r="N203" s="81">
        <f t="shared" ca="1" si="45"/>
        <v>0</v>
      </c>
      <c r="O203" s="21">
        <f t="shared" ca="1" si="46"/>
        <v>0</v>
      </c>
      <c r="P203" s="81">
        <f t="shared" ca="1" si="47"/>
        <v>0</v>
      </c>
      <c r="Q203" s="81">
        <f t="shared" ca="1" si="48"/>
        <v>0</v>
      </c>
      <c r="R203" s="55">
        <f t="shared" ca="1" si="49"/>
        <v>1.9790021958460669E-3</v>
      </c>
    </row>
    <row r="204" spans="1:18">
      <c r="A204" s="88"/>
      <c r="B204" s="88"/>
      <c r="C204" s="88"/>
      <c r="D204" s="89">
        <f t="shared" si="35"/>
        <v>0</v>
      </c>
      <c r="E204" s="89">
        <f t="shared" si="36"/>
        <v>0</v>
      </c>
      <c r="F204" s="81">
        <f t="shared" si="37"/>
        <v>0</v>
      </c>
      <c r="G204" s="81">
        <f t="shared" si="38"/>
        <v>0</v>
      </c>
      <c r="H204" s="81">
        <f t="shared" si="39"/>
        <v>0</v>
      </c>
      <c r="I204" s="81">
        <f t="shared" si="40"/>
        <v>0</v>
      </c>
      <c r="J204" s="81">
        <f t="shared" si="41"/>
        <v>0</v>
      </c>
      <c r="K204" s="81">
        <f t="shared" si="42"/>
        <v>0</v>
      </c>
      <c r="L204" s="81">
        <f t="shared" si="43"/>
        <v>0</v>
      </c>
      <c r="M204" s="81">
        <f t="shared" ca="1" si="44"/>
        <v>-1.9790021958460669E-3</v>
      </c>
      <c r="N204" s="81">
        <f t="shared" ca="1" si="45"/>
        <v>0</v>
      </c>
      <c r="O204" s="21">
        <f t="shared" ca="1" si="46"/>
        <v>0</v>
      </c>
      <c r="P204" s="81">
        <f t="shared" ca="1" si="47"/>
        <v>0</v>
      </c>
      <c r="Q204" s="81">
        <f t="shared" ca="1" si="48"/>
        <v>0</v>
      </c>
      <c r="R204" s="55">
        <f t="shared" ca="1" si="49"/>
        <v>1.9790021958460669E-3</v>
      </c>
    </row>
    <row r="205" spans="1:18">
      <c r="A205" s="88"/>
      <c r="B205" s="88"/>
      <c r="C205" s="88"/>
      <c r="D205" s="89">
        <f t="shared" si="35"/>
        <v>0</v>
      </c>
      <c r="E205" s="89">
        <f t="shared" si="36"/>
        <v>0</v>
      </c>
      <c r="F205" s="81">
        <f t="shared" si="37"/>
        <v>0</v>
      </c>
      <c r="G205" s="81">
        <f t="shared" si="38"/>
        <v>0</v>
      </c>
      <c r="H205" s="81">
        <f t="shared" si="39"/>
        <v>0</v>
      </c>
      <c r="I205" s="81">
        <f t="shared" si="40"/>
        <v>0</v>
      </c>
      <c r="J205" s="81">
        <f t="shared" si="41"/>
        <v>0</v>
      </c>
      <c r="K205" s="81">
        <f t="shared" si="42"/>
        <v>0</v>
      </c>
      <c r="L205" s="81">
        <f t="shared" si="43"/>
        <v>0</v>
      </c>
      <c r="M205" s="81">
        <f t="shared" ca="1" si="44"/>
        <v>-1.9790021958460669E-3</v>
      </c>
      <c r="N205" s="81">
        <f t="shared" ca="1" si="45"/>
        <v>0</v>
      </c>
      <c r="O205" s="21">
        <f t="shared" ca="1" si="46"/>
        <v>0</v>
      </c>
      <c r="P205" s="81">
        <f t="shared" ca="1" si="47"/>
        <v>0</v>
      </c>
      <c r="Q205" s="81">
        <f t="shared" ca="1" si="48"/>
        <v>0</v>
      </c>
      <c r="R205" s="55">
        <f t="shared" ca="1" si="49"/>
        <v>1.9790021958460669E-3</v>
      </c>
    </row>
    <row r="206" spans="1:18">
      <c r="A206" s="88"/>
      <c r="B206" s="88"/>
      <c r="C206" s="88"/>
      <c r="D206" s="89">
        <f t="shared" si="35"/>
        <v>0</v>
      </c>
      <c r="E206" s="89">
        <f t="shared" si="36"/>
        <v>0</v>
      </c>
      <c r="F206" s="81">
        <f t="shared" si="37"/>
        <v>0</v>
      </c>
      <c r="G206" s="81">
        <f t="shared" si="38"/>
        <v>0</v>
      </c>
      <c r="H206" s="81">
        <f t="shared" si="39"/>
        <v>0</v>
      </c>
      <c r="I206" s="81">
        <f t="shared" si="40"/>
        <v>0</v>
      </c>
      <c r="J206" s="81">
        <f t="shared" si="41"/>
        <v>0</v>
      </c>
      <c r="K206" s="81">
        <f t="shared" si="42"/>
        <v>0</v>
      </c>
      <c r="L206" s="81">
        <f t="shared" si="43"/>
        <v>0</v>
      </c>
      <c r="M206" s="81">
        <f t="shared" ca="1" si="44"/>
        <v>-1.9790021958460669E-3</v>
      </c>
      <c r="N206" s="81">
        <f t="shared" ca="1" si="45"/>
        <v>0</v>
      </c>
      <c r="O206" s="21">
        <f t="shared" ca="1" si="46"/>
        <v>0</v>
      </c>
      <c r="P206" s="81">
        <f t="shared" ca="1" si="47"/>
        <v>0</v>
      </c>
      <c r="Q206" s="81">
        <f t="shared" ca="1" si="48"/>
        <v>0</v>
      </c>
      <c r="R206" s="55">
        <f t="shared" ca="1" si="49"/>
        <v>1.9790021958460669E-3</v>
      </c>
    </row>
    <row r="207" spans="1:18">
      <c r="A207" s="88"/>
      <c r="B207" s="88"/>
      <c r="C207" s="88"/>
      <c r="D207" s="89">
        <f t="shared" si="35"/>
        <v>0</v>
      </c>
      <c r="E207" s="89">
        <f t="shared" si="36"/>
        <v>0</v>
      </c>
      <c r="F207" s="81">
        <f t="shared" si="37"/>
        <v>0</v>
      </c>
      <c r="G207" s="81">
        <f t="shared" si="38"/>
        <v>0</v>
      </c>
      <c r="H207" s="81">
        <f t="shared" si="39"/>
        <v>0</v>
      </c>
      <c r="I207" s="81">
        <f t="shared" si="40"/>
        <v>0</v>
      </c>
      <c r="J207" s="81">
        <f t="shared" si="41"/>
        <v>0</v>
      </c>
      <c r="K207" s="81">
        <f t="shared" si="42"/>
        <v>0</v>
      </c>
      <c r="L207" s="81">
        <f t="shared" si="43"/>
        <v>0</v>
      </c>
      <c r="M207" s="81">
        <f t="shared" ca="1" si="44"/>
        <v>-1.9790021958460669E-3</v>
      </c>
      <c r="N207" s="81">
        <f t="shared" ca="1" si="45"/>
        <v>0</v>
      </c>
      <c r="O207" s="21">
        <f t="shared" ca="1" si="46"/>
        <v>0</v>
      </c>
      <c r="P207" s="81">
        <f t="shared" ca="1" si="47"/>
        <v>0</v>
      </c>
      <c r="Q207" s="81">
        <f t="shared" ca="1" si="48"/>
        <v>0</v>
      </c>
      <c r="R207" s="55">
        <f t="shared" ca="1" si="49"/>
        <v>1.9790021958460669E-3</v>
      </c>
    </row>
    <row r="208" spans="1:18">
      <c r="A208" s="88"/>
      <c r="B208" s="88"/>
      <c r="C208" s="88"/>
      <c r="D208" s="89">
        <f t="shared" si="35"/>
        <v>0</v>
      </c>
      <c r="E208" s="89">
        <f t="shared" si="36"/>
        <v>0</v>
      </c>
      <c r="F208" s="81">
        <f t="shared" si="37"/>
        <v>0</v>
      </c>
      <c r="G208" s="81">
        <f t="shared" si="38"/>
        <v>0</v>
      </c>
      <c r="H208" s="81">
        <f t="shared" si="39"/>
        <v>0</v>
      </c>
      <c r="I208" s="81">
        <f t="shared" si="40"/>
        <v>0</v>
      </c>
      <c r="J208" s="81">
        <f t="shared" si="41"/>
        <v>0</v>
      </c>
      <c r="K208" s="81">
        <f t="shared" si="42"/>
        <v>0</v>
      </c>
      <c r="L208" s="81">
        <f t="shared" si="43"/>
        <v>0</v>
      </c>
      <c r="M208" s="81">
        <f t="shared" ca="1" si="44"/>
        <v>-1.9790021958460669E-3</v>
      </c>
      <c r="N208" s="81">
        <f t="shared" ca="1" si="45"/>
        <v>0</v>
      </c>
      <c r="O208" s="21">
        <f t="shared" ca="1" si="46"/>
        <v>0</v>
      </c>
      <c r="P208" s="81">
        <f t="shared" ca="1" si="47"/>
        <v>0</v>
      </c>
      <c r="Q208" s="81">
        <f t="shared" ca="1" si="48"/>
        <v>0</v>
      </c>
      <c r="R208" s="55">
        <f t="shared" ca="1" si="49"/>
        <v>1.9790021958460669E-3</v>
      </c>
    </row>
    <row r="209" spans="1:18">
      <c r="A209" s="88"/>
      <c r="B209" s="88"/>
      <c r="C209" s="88"/>
      <c r="D209" s="89">
        <f t="shared" si="35"/>
        <v>0</v>
      </c>
      <c r="E209" s="89">
        <f t="shared" si="36"/>
        <v>0</v>
      </c>
      <c r="F209" s="81">
        <f t="shared" si="37"/>
        <v>0</v>
      </c>
      <c r="G209" s="81">
        <f t="shared" si="38"/>
        <v>0</v>
      </c>
      <c r="H209" s="81">
        <f t="shared" si="39"/>
        <v>0</v>
      </c>
      <c r="I209" s="81">
        <f t="shared" si="40"/>
        <v>0</v>
      </c>
      <c r="J209" s="81">
        <f t="shared" si="41"/>
        <v>0</v>
      </c>
      <c r="K209" s="81">
        <f t="shared" si="42"/>
        <v>0</v>
      </c>
      <c r="L209" s="81">
        <f t="shared" si="43"/>
        <v>0</v>
      </c>
      <c r="M209" s="81">
        <f t="shared" ca="1" si="44"/>
        <v>-1.9790021958460669E-3</v>
      </c>
      <c r="N209" s="81">
        <f t="shared" ca="1" si="45"/>
        <v>0</v>
      </c>
      <c r="O209" s="21">
        <f t="shared" ca="1" si="46"/>
        <v>0</v>
      </c>
      <c r="P209" s="81">
        <f t="shared" ca="1" si="47"/>
        <v>0</v>
      </c>
      <c r="Q209" s="81">
        <f t="shared" ca="1" si="48"/>
        <v>0</v>
      </c>
      <c r="R209" s="55">
        <f t="shared" ca="1" si="49"/>
        <v>1.9790021958460669E-3</v>
      </c>
    </row>
    <row r="210" spans="1:18">
      <c r="A210" s="88"/>
      <c r="B210" s="88"/>
      <c r="C210" s="88"/>
      <c r="D210" s="89">
        <f t="shared" si="35"/>
        <v>0</v>
      </c>
      <c r="E210" s="89">
        <f t="shared" si="36"/>
        <v>0</v>
      </c>
      <c r="F210" s="81">
        <f t="shared" si="37"/>
        <v>0</v>
      </c>
      <c r="G210" s="81">
        <f t="shared" si="38"/>
        <v>0</v>
      </c>
      <c r="H210" s="81">
        <f t="shared" si="39"/>
        <v>0</v>
      </c>
      <c r="I210" s="81">
        <f t="shared" si="40"/>
        <v>0</v>
      </c>
      <c r="J210" s="81">
        <f t="shared" si="41"/>
        <v>0</v>
      </c>
      <c r="K210" s="81">
        <f t="shared" si="42"/>
        <v>0</v>
      </c>
      <c r="L210" s="81">
        <f t="shared" si="43"/>
        <v>0</v>
      </c>
      <c r="M210" s="81">
        <f t="shared" ca="1" si="44"/>
        <v>-1.9790021958460669E-3</v>
      </c>
      <c r="N210" s="81">
        <f t="shared" ca="1" si="45"/>
        <v>0</v>
      </c>
      <c r="O210" s="21">
        <f t="shared" ca="1" si="46"/>
        <v>0</v>
      </c>
      <c r="P210" s="81">
        <f t="shared" ca="1" si="47"/>
        <v>0</v>
      </c>
      <c r="Q210" s="81">
        <f t="shared" ca="1" si="48"/>
        <v>0</v>
      </c>
      <c r="R210" s="55">
        <f t="shared" ca="1" si="49"/>
        <v>1.9790021958460669E-3</v>
      </c>
    </row>
    <row r="211" spans="1:18">
      <c r="A211" s="88"/>
      <c r="B211" s="88"/>
      <c r="C211" s="88"/>
      <c r="D211" s="89">
        <f t="shared" si="35"/>
        <v>0</v>
      </c>
      <c r="E211" s="89">
        <f t="shared" si="36"/>
        <v>0</v>
      </c>
      <c r="F211" s="81">
        <f t="shared" si="37"/>
        <v>0</v>
      </c>
      <c r="G211" s="81">
        <f t="shared" si="38"/>
        <v>0</v>
      </c>
      <c r="H211" s="81">
        <f t="shared" si="39"/>
        <v>0</v>
      </c>
      <c r="I211" s="81">
        <f t="shared" si="40"/>
        <v>0</v>
      </c>
      <c r="J211" s="81">
        <f t="shared" si="41"/>
        <v>0</v>
      </c>
      <c r="K211" s="81">
        <f t="shared" si="42"/>
        <v>0</v>
      </c>
      <c r="L211" s="81">
        <f t="shared" si="43"/>
        <v>0</v>
      </c>
      <c r="M211" s="81">
        <f t="shared" ca="1" si="44"/>
        <v>-1.9790021958460669E-3</v>
      </c>
      <c r="N211" s="81">
        <f t="shared" ca="1" si="45"/>
        <v>0</v>
      </c>
      <c r="O211" s="21">
        <f t="shared" ca="1" si="46"/>
        <v>0</v>
      </c>
      <c r="P211" s="81">
        <f t="shared" ca="1" si="47"/>
        <v>0</v>
      </c>
      <c r="Q211" s="81">
        <f t="shared" ca="1" si="48"/>
        <v>0</v>
      </c>
      <c r="R211" s="55">
        <f t="shared" ca="1" si="49"/>
        <v>1.9790021958460669E-3</v>
      </c>
    </row>
    <row r="212" spans="1:18">
      <c r="A212" s="88"/>
      <c r="B212" s="88"/>
      <c r="C212" s="88"/>
      <c r="D212" s="89">
        <f t="shared" si="35"/>
        <v>0</v>
      </c>
      <c r="E212" s="89">
        <f t="shared" si="36"/>
        <v>0</v>
      </c>
      <c r="F212" s="81">
        <f t="shared" si="37"/>
        <v>0</v>
      </c>
      <c r="G212" s="81">
        <f t="shared" si="38"/>
        <v>0</v>
      </c>
      <c r="H212" s="81">
        <f t="shared" si="39"/>
        <v>0</v>
      </c>
      <c r="I212" s="81">
        <f t="shared" si="40"/>
        <v>0</v>
      </c>
      <c r="J212" s="81">
        <f t="shared" si="41"/>
        <v>0</v>
      </c>
      <c r="K212" s="81">
        <f t="shared" si="42"/>
        <v>0</v>
      </c>
      <c r="L212" s="81">
        <f t="shared" si="43"/>
        <v>0</v>
      </c>
      <c r="M212" s="81">
        <f t="shared" ca="1" si="44"/>
        <v>-1.9790021958460669E-3</v>
      </c>
      <c r="N212" s="81">
        <f t="shared" ca="1" si="45"/>
        <v>0</v>
      </c>
      <c r="O212" s="21">
        <f t="shared" ca="1" si="46"/>
        <v>0</v>
      </c>
      <c r="P212" s="81">
        <f t="shared" ca="1" si="47"/>
        <v>0</v>
      </c>
      <c r="Q212" s="81">
        <f t="shared" ca="1" si="48"/>
        <v>0</v>
      </c>
      <c r="R212" s="55">
        <f t="shared" ca="1" si="49"/>
        <v>1.9790021958460669E-3</v>
      </c>
    </row>
    <row r="213" spans="1:18">
      <c r="A213" s="88"/>
      <c r="B213" s="88"/>
      <c r="C213" s="88"/>
      <c r="D213" s="89">
        <f t="shared" ref="D213:D276" si="50">A213/A$18</f>
        <v>0</v>
      </c>
      <c r="E213" s="89">
        <f t="shared" ref="E213:E276" si="51">B213/B$18</f>
        <v>0</v>
      </c>
      <c r="F213" s="81">
        <f t="shared" ref="F213:F276" si="52">$C213*D213</f>
        <v>0</v>
      </c>
      <c r="G213" s="81">
        <f t="shared" ref="G213:G276" si="53">$C213*E213</f>
        <v>0</v>
      </c>
      <c r="H213" s="81">
        <f t="shared" ref="H213:H276" si="54">C213*D213*D213</f>
        <v>0</v>
      </c>
      <c r="I213" s="81">
        <f t="shared" ref="I213:I276" si="55">C213*D213*D213*D213</f>
        <v>0</v>
      </c>
      <c r="J213" s="81">
        <f t="shared" ref="J213:J276" si="56">C213*D213*D213*D213*D213</f>
        <v>0</v>
      </c>
      <c r="K213" s="81">
        <f t="shared" ref="K213:K276" si="57">C213*E213*D213</f>
        <v>0</v>
      </c>
      <c r="L213" s="81">
        <f t="shared" ref="L213:L276" si="58">C213*E213*D213*D213</f>
        <v>0</v>
      </c>
      <c r="M213" s="81">
        <f t="shared" ref="M213:M276" ca="1" si="59">+E$4+E$5*D213+E$6*D213^2</f>
        <v>-1.9790021958460669E-3</v>
      </c>
      <c r="N213" s="81">
        <f t="shared" ref="N213:N276" ca="1" si="60">C213*(M213-E213)^2</f>
        <v>0</v>
      </c>
      <c r="O213" s="21">
        <f t="shared" ref="O213:O276" ca="1" si="61">(C213*O$1-O$2*F213+O$3*H213)^2</f>
        <v>0</v>
      </c>
      <c r="P213" s="81">
        <f t="shared" ref="P213:P276" ca="1" si="62">(-C213*O$2+O$4*F213-O$5*H213)^2</f>
        <v>0</v>
      </c>
      <c r="Q213" s="81">
        <f t="shared" ref="Q213:Q276" ca="1" si="63">+(C213*O$3-F213*O$5+H213*O$6)^2</f>
        <v>0</v>
      </c>
      <c r="R213" s="55">
        <f t="shared" ref="R213:R276" ca="1" si="64">+E213-M213</f>
        <v>1.9790021958460669E-3</v>
      </c>
    </row>
    <row r="214" spans="1:18">
      <c r="A214" s="88"/>
      <c r="B214" s="88"/>
      <c r="C214" s="88"/>
      <c r="D214" s="89">
        <f t="shared" si="50"/>
        <v>0</v>
      </c>
      <c r="E214" s="89">
        <f t="shared" si="51"/>
        <v>0</v>
      </c>
      <c r="F214" s="81">
        <f t="shared" si="52"/>
        <v>0</v>
      </c>
      <c r="G214" s="81">
        <f t="shared" si="53"/>
        <v>0</v>
      </c>
      <c r="H214" s="81">
        <f t="shared" si="54"/>
        <v>0</v>
      </c>
      <c r="I214" s="81">
        <f t="shared" si="55"/>
        <v>0</v>
      </c>
      <c r="J214" s="81">
        <f t="shared" si="56"/>
        <v>0</v>
      </c>
      <c r="K214" s="81">
        <f t="shared" si="57"/>
        <v>0</v>
      </c>
      <c r="L214" s="81">
        <f t="shared" si="58"/>
        <v>0</v>
      </c>
      <c r="M214" s="81">
        <f t="shared" ca="1" si="59"/>
        <v>-1.9790021958460669E-3</v>
      </c>
      <c r="N214" s="81">
        <f t="shared" ca="1" si="60"/>
        <v>0</v>
      </c>
      <c r="O214" s="21">
        <f t="shared" ca="1" si="61"/>
        <v>0</v>
      </c>
      <c r="P214" s="81">
        <f t="shared" ca="1" si="62"/>
        <v>0</v>
      </c>
      <c r="Q214" s="81">
        <f t="shared" ca="1" si="63"/>
        <v>0</v>
      </c>
      <c r="R214" s="55">
        <f t="shared" ca="1" si="64"/>
        <v>1.9790021958460669E-3</v>
      </c>
    </row>
    <row r="215" spans="1:18">
      <c r="A215" s="88"/>
      <c r="B215" s="88"/>
      <c r="C215" s="88"/>
      <c r="D215" s="89">
        <f t="shared" si="50"/>
        <v>0</v>
      </c>
      <c r="E215" s="89">
        <f t="shared" si="51"/>
        <v>0</v>
      </c>
      <c r="F215" s="81">
        <f t="shared" si="52"/>
        <v>0</v>
      </c>
      <c r="G215" s="81">
        <f t="shared" si="53"/>
        <v>0</v>
      </c>
      <c r="H215" s="81">
        <f t="shared" si="54"/>
        <v>0</v>
      </c>
      <c r="I215" s="81">
        <f t="shared" si="55"/>
        <v>0</v>
      </c>
      <c r="J215" s="81">
        <f t="shared" si="56"/>
        <v>0</v>
      </c>
      <c r="K215" s="81">
        <f t="shared" si="57"/>
        <v>0</v>
      </c>
      <c r="L215" s="81">
        <f t="shared" si="58"/>
        <v>0</v>
      </c>
      <c r="M215" s="81">
        <f t="shared" ca="1" si="59"/>
        <v>-1.9790021958460669E-3</v>
      </c>
      <c r="N215" s="81">
        <f t="shared" ca="1" si="60"/>
        <v>0</v>
      </c>
      <c r="O215" s="21">
        <f t="shared" ca="1" si="61"/>
        <v>0</v>
      </c>
      <c r="P215" s="81">
        <f t="shared" ca="1" si="62"/>
        <v>0</v>
      </c>
      <c r="Q215" s="81">
        <f t="shared" ca="1" si="63"/>
        <v>0</v>
      </c>
      <c r="R215" s="55">
        <f t="shared" ca="1" si="64"/>
        <v>1.9790021958460669E-3</v>
      </c>
    </row>
    <row r="216" spans="1:18">
      <c r="A216" s="88"/>
      <c r="B216" s="88"/>
      <c r="C216" s="88"/>
      <c r="D216" s="89">
        <f t="shared" si="50"/>
        <v>0</v>
      </c>
      <c r="E216" s="89">
        <f t="shared" si="51"/>
        <v>0</v>
      </c>
      <c r="F216" s="81">
        <f t="shared" si="52"/>
        <v>0</v>
      </c>
      <c r="G216" s="81">
        <f t="shared" si="53"/>
        <v>0</v>
      </c>
      <c r="H216" s="81">
        <f t="shared" si="54"/>
        <v>0</v>
      </c>
      <c r="I216" s="81">
        <f t="shared" si="55"/>
        <v>0</v>
      </c>
      <c r="J216" s="81">
        <f t="shared" si="56"/>
        <v>0</v>
      </c>
      <c r="K216" s="81">
        <f t="shared" si="57"/>
        <v>0</v>
      </c>
      <c r="L216" s="81">
        <f t="shared" si="58"/>
        <v>0</v>
      </c>
      <c r="M216" s="81">
        <f t="shared" ca="1" si="59"/>
        <v>-1.9790021958460669E-3</v>
      </c>
      <c r="N216" s="81">
        <f t="shared" ca="1" si="60"/>
        <v>0</v>
      </c>
      <c r="O216" s="21">
        <f t="shared" ca="1" si="61"/>
        <v>0</v>
      </c>
      <c r="P216" s="81">
        <f t="shared" ca="1" si="62"/>
        <v>0</v>
      </c>
      <c r="Q216" s="81">
        <f t="shared" ca="1" si="63"/>
        <v>0</v>
      </c>
      <c r="R216" s="55">
        <f t="shared" ca="1" si="64"/>
        <v>1.9790021958460669E-3</v>
      </c>
    </row>
    <row r="217" spans="1:18">
      <c r="A217" s="88"/>
      <c r="B217" s="88"/>
      <c r="C217" s="88"/>
      <c r="D217" s="89">
        <f t="shared" si="50"/>
        <v>0</v>
      </c>
      <c r="E217" s="89">
        <f t="shared" si="51"/>
        <v>0</v>
      </c>
      <c r="F217" s="81">
        <f t="shared" si="52"/>
        <v>0</v>
      </c>
      <c r="G217" s="81">
        <f t="shared" si="53"/>
        <v>0</v>
      </c>
      <c r="H217" s="81">
        <f t="shared" si="54"/>
        <v>0</v>
      </c>
      <c r="I217" s="81">
        <f t="shared" si="55"/>
        <v>0</v>
      </c>
      <c r="J217" s="81">
        <f t="shared" si="56"/>
        <v>0</v>
      </c>
      <c r="K217" s="81">
        <f t="shared" si="57"/>
        <v>0</v>
      </c>
      <c r="L217" s="81">
        <f t="shared" si="58"/>
        <v>0</v>
      </c>
      <c r="M217" s="81">
        <f t="shared" ca="1" si="59"/>
        <v>-1.9790021958460669E-3</v>
      </c>
      <c r="N217" s="81">
        <f t="shared" ca="1" si="60"/>
        <v>0</v>
      </c>
      <c r="O217" s="21">
        <f t="shared" ca="1" si="61"/>
        <v>0</v>
      </c>
      <c r="P217" s="81">
        <f t="shared" ca="1" si="62"/>
        <v>0</v>
      </c>
      <c r="Q217" s="81">
        <f t="shared" ca="1" si="63"/>
        <v>0</v>
      </c>
      <c r="R217" s="55">
        <f t="shared" ca="1" si="64"/>
        <v>1.9790021958460669E-3</v>
      </c>
    </row>
    <row r="218" spans="1:18">
      <c r="A218" s="88"/>
      <c r="B218" s="88"/>
      <c r="C218" s="88"/>
      <c r="D218" s="89">
        <f t="shared" si="50"/>
        <v>0</v>
      </c>
      <c r="E218" s="89">
        <f t="shared" si="51"/>
        <v>0</v>
      </c>
      <c r="F218" s="81">
        <f t="shared" si="52"/>
        <v>0</v>
      </c>
      <c r="G218" s="81">
        <f t="shared" si="53"/>
        <v>0</v>
      </c>
      <c r="H218" s="81">
        <f t="shared" si="54"/>
        <v>0</v>
      </c>
      <c r="I218" s="81">
        <f t="shared" si="55"/>
        <v>0</v>
      </c>
      <c r="J218" s="81">
        <f t="shared" si="56"/>
        <v>0</v>
      </c>
      <c r="K218" s="81">
        <f t="shared" si="57"/>
        <v>0</v>
      </c>
      <c r="L218" s="81">
        <f t="shared" si="58"/>
        <v>0</v>
      </c>
      <c r="M218" s="81">
        <f t="shared" ca="1" si="59"/>
        <v>-1.9790021958460669E-3</v>
      </c>
      <c r="N218" s="81">
        <f t="shared" ca="1" si="60"/>
        <v>0</v>
      </c>
      <c r="O218" s="21">
        <f t="shared" ca="1" si="61"/>
        <v>0</v>
      </c>
      <c r="P218" s="81">
        <f t="shared" ca="1" si="62"/>
        <v>0</v>
      </c>
      <c r="Q218" s="81">
        <f t="shared" ca="1" si="63"/>
        <v>0</v>
      </c>
      <c r="R218" s="55">
        <f t="shared" ca="1" si="64"/>
        <v>1.9790021958460669E-3</v>
      </c>
    </row>
    <row r="219" spans="1:18">
      <c r="A219" s="88"/>
      <c r="B219" s="88"/>
      <c r="C219" s="88"/>
      <c r="D219" s="89">
        <f t="shared" si="50"/>
        <v>0</v>
      </c>
      <c r="E219" s="89">
        <f t="shared" si="51"/>
        <v>0</v>
      </c>
      <c r="F219" s="81">
        <f t="shared" si="52"/>
        <v>0</v>
      </c>
      <c r="G219" s="81">
        <f t="shared" si="53"/>
        <v>0</v>
      </c>
      <c r="H219" s="81">
        <f t="shared" si="54"/>
        <v>0</v>
      </c>
      <c r="I219" s="81">
        <f t="shared" si="55"/>
        <v>0</v>
      </c>
      <c r="J219" s="81">
        <f t="shared" si="56"/>
        <v>0</v>
      </c>
      <c r="K219" s="81">
        <f t="shared" si="57"/>
        <v>0</v>
      </c>
      <c r="L219" s="81">
        <f t="shared" si="58"/>
        <v>0</v>
      </c>
      <c r="M219" s="81">
        <f t="shared" ca="1" si="59"/>
        <v>-1.9790021958460669E-3</v>
      </c>
      <c r="N219" s="81">
        <f t="shared" ca="1" si="60"/>
        <v>0</v>
      </c>
      <c r="O219" s="21">
        <f t="shared" ca="1" si="61"/>
        <v>0</v>
      </c>
      <c r="P219" s="81">
        <f t="shared" ca="1" si="62"/>
        <v>0</v>
      </c>
      <c r="Q219" s="81">
        <f t="shared" ca="1" si="63"/>
        <v>0</v>
      </c>
      <c r="R219" s="55">
        <f t="shared" ca="1" si="64"/>
        <v>1.9790021958460669E-3</v>
      </c>
    </row>
    <row r="220" spans="1:18">
      <c r="A220" s="88"/>
      <c r="B220" s="88"/>
      <c r="C220" s="88"/>
      <c r="D220" s="89">
        <f t="shared" si="50"/>
        <v>0</v>
      </c>
      <c r="E220" s="89">
        <f t="shared" si="51"/>
        <v>0</v>
      </c>
      <c r="F220" s="81">
        <f t="shared" si="52"/>
        <v>0</v>
      </c>
      <c r="G220" s="81">
        <f t="shared" si="53"/>
        <v>0</v>
      </c>
      <c r="H220" s="81">
        <f t="shared" si="54"/>
        <v>0</v>
      </c>
      <c r="I220" s="81">
        <f t="shared" si="55"/>
        <v>0</v>
      </c>
      <c r="J220" s="81">
        <f t="shared" si="56"/>
        <v>0</v>
      </c>
      <c r="K220" s="81">
        <f t="shared" si="57"/>
        <v>0</v>
      </c>
      <c r="L220" s="81">
        <f t="shared" si="58"/>
        <v>0</v>
      </c>
      <c r="M220" s="81">
        <f t="shared" ca="1" si="59"/>
        <v>-1.9790021958460669E-3</v>
      </c>
      <c r="N220" s="81">
        <f t="shared" ca="1" si="60"/>
        <v>0</v>
      </c>
      <c r="O220" s="21">
        <f t="shared" ca="1" si="61"/>
        <v>0</v>
      </c>
      <c r="P220" s="81">
        <f t="shared" ca="1" si="62"/>
        <v>0</v>
      </c>
      <c r="Q220" s="81">
        <f t="shared" ca="1" si="63"/>
        <v>0</v>
      </c>
      <c r="R220" s="55">
        <f t="shared" ca="1" si="64"/>
        <v>1.9790021958460669E-3</v>
      </c>
    </row>
    <row r="221" spans="1:18">
      <c r="A221" s="88"/>
      <c r="B221" s="88"/>
      <c r="C221" s="88"/>
      <c r="D221" s="89">
        <f t="shared" si="50"/>
        <v>0</v>
      </c>
      <c r="E221" s="89">
        <f t="shared" si="51"/>
        <v>0</v>
      </c>
      <c r="F221" s="81">
        <f t="shared" si="52"/>
        <v>0</v>
      </c>
      <c r="G221" s="81">
        <f t="shared" si="53"/>
        <v>0</v>
      </c>
      <c r="H221" s="81">
        <f t="shared" si="54"/>
        <v>0</v>
      </c>
      <c r="I221" s="81">
        <f t="shared" si="55"/>
        <v>0</v>
      </c>
      <c r="J221" s="81">
        <f t="shared" si="56"/>
        <v>0</v>
      </c>
      <c r="K221" s="81">
        <f t="shared" si="57"/>
        <v>0</v>
      </c>
      <c r="L221" s="81">
        <f t="shared" si="58"/>
        <v>0</v>
      </c>
      <c r="M221" s="81">
        <f t="shared" ca="1" si="59"/>
        <v>-1.9790021958460669E-3</v>
      </c>
      <c r="N221" s="81">
        <f t="shared" ca="1" si="60"/>
        <v>0</v>
      </c>
      <c r="O221" s="21">
        <f t="shared" ca="1" si="61"/>
        <v>0</v>
      </c>
      <c r="P221" s="81">
        <f t="shared" ca="1" si="62"/>
        <v>0</v>
      </c>
      <c r="Q221" s="81">
        <f t="shared" ca="1" si="63"/>
        <v>0</v>
      </c>
      <c r="R221" s="55">
        <f t="shared" ca="1" si="64"/>
        <v>1.9790021958460669E-3</v>
      </c>
    </row>
    <row r="222" spans="1:18">
      <c r="A222" s="88"/>
      <c r="B222" s="88"/>
      <c r="C222" s="88"/>
      <c r="D222" s="89">
        <f t="shared" si="50"/>
        <v>0</v>
      </c>
      <c r="E222" s="89">
        <f t="shared" si="51"/>
        <v>0</v>
      </c>
      <c r="F222" s="81">
        <f t="shared" si="52"/>
        <v>0</v>
      </c>
      <c r="G222" s="81">
        <f t="shared" si="53"/>
        <v>0</v>
      </c>
      <c r="H222" s="81">
        <f t="shared" si="54"/>
        <v>0</v>
      </c>
      <c r="I222" s="81">
        <f t="shared" si="55"/>
        <v>0</v>
      </c>
      <c r="J222" s="81">
        <f t="shared" si="56"/>
        <v>0</v>
      </c>
      <c r="K222" s="81">
        <f t="shared" si="57"/>
        <v>0</v>
      </c>
      <c r="L222" s="81">
        <f t="shared" si="58"/>
        <v>0</v>
      </c>
      <c r="M222" s="81">
        <f t="shared" ca="1" si="59"/>
        <v>-1.9790021958460669E-3</v>
      </c>
      <c r="N222" s="81">
        <f t="shared" ca="1" si="60"/>
        <v>0</v>
      </c>
      <c r="O222" s="21">
        <f t="shared" ca="1" si="61"/>
        <v>0</v>
      </c>
      <c r="P222" s="81">
        <f t="shared" ca="1" si="62"/>
        <v>0</v>
      </c>
      <c r="Q222" s="81">
        <f t="shared" ca="1" si="63"/>
        <v>0</v>
      </c>
      <c r="R222" s="55">
        <f t="shared" ca="1" si="64"/>
        <v>1.9790021958460669E-3</v>
      </c>
    </row>
    <row r="223" spans="1:18">
      <c r="A223" s="88"/>
      <c r="B223" s="88"/>
      <c r="C223" s="88"/>
      <c r="D223" s="89">
        <f t="shared" si="50"/>
        <v>0</v>
      </c>
      <c r="E223" s="89">
        <f t="shared" si="51"/>
        <v>0</v>
      </c>
      <c r="F223" s="81">
        <f t="shared" si="52"/>
        <v>0</v>
      </c>
      <c r="G223" s="81">
        <f t="shared" si="53"/>
        <v>0</v>
      </c>
      <c r="H223" s="81">
        <f t="shared" si="54"/>
        <v>0</v>
      </c>
      <c r="I223" s="81">
        <f t="shared" si="55"/>
        <v>0</v>
      </c>
      <c r="J223" s="81">
        <f t="shared" si="56"/>
        <v>0</v>
      </c>
      <c r="K223" s="81">
        <f t="shared" si="57"/>
        <v>0</v>
      </c>
      <c r="L223" s="81">
        <f t="shared" si="58"/>
        <v>0</v>
      </c>
      <c r="M223" s="81">
        <f t="shared" ca="1" si="59"/>
        <v>-1.9790021958460669E-3</v>
      </c>
      <c r="N223" s="81">
        <f t="shared" ca="1" si="60"/>
        <v>0</v>
      </c>
      <c r="O223" s="21">
        <f t="shared" ca="1" si="61"/>
        <v>0</v>
      </c>
      <c r="P223" s="81">
        <f t="shared" ca="1" si="62"/>
        <v>0</v>
      </c>
      <c r="Q223" s="81">
        <f t="shared" ca="1" si="63"/>
        <v>0</v>
      </c>
      <c r="R223" s="55">
        <f t="shared" ca="1" si="64"/>
        <v>1.9790021958460669E-3</v>
      </c>
    </row>
    <row r="224" spans="1:18">
      <c r="A224" s="88"/>
      <c r="B224" s="88"/>
      <c r="C224" s="88"/>
      <c r="D224" s="89">
        <f t="shared" si="50"/>
        <v>0</v>
      </c>
      <c r="E224" s="89">
        <f t="shared" si="51"/>
        <v>0</v>
      </c>
      <c r="F224" s="81">
        <f t="shared" si="52"/>
        <v>0</v>
      </c>
      <c r="G224" s="81">
        <f t="shared" si="53"/>
        <v>0</v>
      </c>
      <c r="H224" s="81">
        <f t="shared" si="54"/>
        <v>0</v>
      </c>
      <c r="I224" s="81">
        <f t="shared" si="55"/>
        <v>0</v>
      </c>
      <c r="J224" s="81">
        <f t="shared" si="56"/>
        <v>0</v>
      </c>
      <c r="K224" s="81">
        <f t="shared" si="57"/>
        <v>0</v>
      </c>
      <c r="L224" s="81">
        <f t="shared" si="58"/>
        <v>0</v>
      </c>
      <c r="M224" s="81">
        <f t="shared" ca="1" si="59"/>
        <v>-1.9790021958460669E-3</v>
      </c>
      <c r="N224" s="81">
        <f t="shared" ca="1" si="60"/>
        <v>0</v>
      </c>
      <c r="O224" s="21">
        <f t="shared" ca="1" si="61"/>
        <v>0</v>
      </c>
      <c r="P224" s="81">
        <f t="shared" ca="1" si="62"/>
        <v>0</v>
      </c>
      <c r="Q224" s="81">
        <f t="shared" ca="1" si="63"/>
        <v>0</v>
      </c>
      <c r="R224" s="55">
        <f t="shared" ca="1" si="64"/>
        <v>1.9790021958460669E-3</v>
      </c>
    </row>
    <row r="225" spans="1:18">
      <c r="A225" s="88"/>
      <c r="B225" s="88"/>
      <c r="C225" s="88"/>
      <c r="D225" s="89">
        <f t="shared" si="50"/>
        <v>0</v>
      </c>
      <c r="E225" s="89">
        <f t="shared" si="51"/>
        <v>0</v>
      </c>
      <c r="F225" s="81">
        <f t="shared" si="52"/>
        <v>0</v>
      </c>
      <c r="G225" s="81">
        <f t="shared" si="53"/>
        <v>0</v>
      </c>
      <c r="H225" s="81">
        <f t="shared" si="54"/>
        <v>0</v>
      </c>
      <c r="I225" s="81">
        <f t="shared" si="55"/>
        <v>0</v>
      </c>
      <c r="J225" s="81">
        <f t="shared" si="56"/>
        <v>0</v>
      </c>
      <c r="K225" s="81">
        <f t="shared" si="57"/>
        <v>0</v>
      </c>
      <c r="L225" s="81">
        <f t="shared" si="58"/>
        <v>0</v>
      </c>
      <c r="M225" s="81">
        <f t="shared" ca="1" si="59"/>
        <v>-1.9790021958460669E-3</v>
      </c>
      <c r="N225" s="81">
        <f t="shared" ca="1" si="60"/>
        <v>0</v>
      </c>
      <c r="O225" s="21">
        <f t="shared" ca="1" si="61"/>
        <v>0</v>
      </c>
      <c r="P225" s="81">
        <f t="shared" ca="1" si="62"/>
        <v>0</v>
      </c>
      <c r="Q225" s="81">
        <f t="shared" ca="1" si="63"/>
        <v>0</v>
      </c>
      <c r="R225" s="55">
        <f t="shared" ca="1" si="64"/>
        <v>1.9790021958460669E-3</v>
      </c>
    </row>
    <row r="226" spans="1:18">
      <c r="A226" s="88"/>
      <c r="B226" s="88"/>
      <c r="C226" s="88"/>
      <c r="D226" s="89">
        <f t="shared" si="50"/>
        <v>0</v>
      </c>
      <c r="E226" s="89">
        <f t="shared" si="51"/>
        <v>0</v>
      </c>
      <c r="F226" s="81">
        <f t="shared" si="52"/>
        <v>0</v>
      </c>
      <c r="G226" s="81">
        <f t="shared" si="53"/>
        <v>0</v>
      </c>
      <c r="H226" s="81">
        <f t="shared" si="54"/>
        <v>0</v>
      </c>
      <c r="I226" s="81">
        <f t="shared" si="55"/>
        <v>0</v>
      </c>
      <c r="J226" s="81">
        <f t="shared" si="56"/>
        <v>0</v>
      </c>
      <c r="K226" s="81">
        <f t="shared" si="57"/>
        <v>0</v>
      </c>
      <c r="L226" s="81">
        <f t="shared" si="58"/>
        <v>0</v>
      </c>
      <c r="M226" s="81">
        <f t="shared" ca="1" si="59"/>
        <v>-1.9790021958460669E-3</v>
      </c>
      <c r="N226" s="81">
        <f t="shared" ca="1" si="60"/>
        <v>0</v>
      </c>
      <c r="O226" s="21">
        <f t="shared" ca="1" si="61"/>
        <v>0</v>
      </c>
      <c r="P226" s="81">
        <f t="shared" ca="1" si="62"/>
        <v>0</v>
      </c>
      <c r="Q226" s="81">
        <f t="shared" ca="1" si="63"/>
        <v>0</v>
      </c>
      <c r="R226" s="55">
        <f t="shared" ca="1" si="64"/>
        <v>1.9790021958460669E-3</v>
      </c>
    </row>
    <row r="227" spans="1:18">
      <c r="A227" s="88"/>
      <c r="B227" s="88"/>
      <c r="C227" s="88"/>
      <c r="D227" s="89">
        <f t="shared" si="50"/>
        <v>0</v>
      </c>
      <c r="E227" s="89">
        <f t="shared" si="51"/>
        <v>0</v>
      </c>
      <c r="F227" s="81">
        <f t="shared" si="52"/>
        <v>0</v>
      </c>
      <c r="G227" s="81">
        <f t="shared" si="53"/>
        <v>0</v>
      </c>
      <c r="H227" s="81">
        <f t="shared" si="54"/>
        <v>0</v>
      </c>
      <c r="I227" s="81">
        <f t="shared" si="55"/>
        <v>0</v>
      </c>
      <c r="J227" s="81">
        <f t="shared" si="56"/>
        <v>0</v>
      </c>
      <c r="K227" s="81">
        <f t="shared" si="57"/>
        <v>0</v>
      </c>
      <c r="L227" s="81">
        <f t="shared" si="58"/>
        <v>0</v>
      </c>
      <c r="M227" s="81">
        <f t="shared" ca="1" si="59"/>
        <v>-1.9790021958460669E-3</v>
      </c>
      <c r="N227" s="81">
        <f t="shared" ca="1" si="60"/>
        <v>0</v>
      </c>
      <c r="O227" s="21">
        <f t="shared" ca="1" si="61"/>
        <v>0</v>
      </c>
      <c r="P227" s="81">
        <f t="shared" ca="1" si="62"/>
        <v>0</v>
      </c>
      <c r="Q227" s="81">
        <f t="shared" ca="1" si="63"/>
        <v>0</v>
      </c>
      <c r="R227" s="55">
        <f t="shared" ca="1" si="64"/>
        <v>1.9790021958460669E-3</v>
      </c>
    </row>
    <row r="228" spans="1:18">
      <c r="A228" s="88"/>
      <c r="B228" s="88"/>
      <c r="C228" s="88"/>
      <c r="D228" s="89">
        <f t="shared" si="50"/>
        <v>0</v>
      </c>
      <c r="E228" s="89">
        <f t="shared" si="51"/>
        <v>0</v>
      </c>
      <c r="F228" s="81">
        <f t="shared" si="52"/>
        <v>0</v>
      </c>
      <c r="G228" s="81">
        <f t="shared" si="53"/>
        <v>0</v>
      </c>
      <c r="H228" s="81">
        <f t="shared" si="54"/>
        <v>0</v>
      </c>
      <c r="I228" s="81">
        <f t="shared" si="55"/>
        <v>0</v>
      </c>
      <c r="J228" s="81">
        <f t="shared" si="56"/>
        <v>0</v>
      </c>
      <c r="K228" s="81">
        <f t="shared" si="57"/>
        <v>0</v>
      </c>
      <c r="L228" s="81">
        <f t="shared" si="58"/>
        <v>0</v>
      </c>
      <c r="M228" s="81">
        <f t="shared" ca="1" si="59"/>
        <v>-1.9790021958460669E-3</v>
      </c>
      <c r="N228" s="81">
        <f t="shared" ca="1" si="60"/>
        <v>0</v>
      </c>
      <c r="O228" s="21">
        <f t="shared" ca="1" si="61"/>
        <v>0</v>
      </c>
      <c r="P228" s="81">
        <f t="shared" ca="1" si="62"/>
        <v>0</v>
      </c>
      <c r="Q228" s="81">
        <f t="shared" ca="1" si="63"/>
        <v>0</v>
      </c>
      <c r="R228" s="55">
        <f t="shared" ca="1" si="64"/>
        <v>1.9790021958460669E-3</v>
      </c>
    </row>
    <row r="229" spans="1:18">
      <c r="A229" s="88"/>
      <c r="B229" s="88"/>
      <c r="C229" s="88"/>
      <c r="D229" s="89">
        <f t="shared" si="50"/>
        <v>0</v>
      </c>
      <c r="E229" s="89">
        <f t="shared" si="51"/>
        <v>0</v>
      </c>
      <c r="F229" s="81">
        <f t="shared" si="52"/>
        <v>0</v>
      </c>
      <c r="G229" s="81">
        <f t="shared" si="53"/>
        <v>0</v>
      </c>
      <c r="H229" s="81">
        <f t="shared" si="54"/>
        <v>0</v>
      </c>
      <c r="I229" s="81">
        <f t="shared" si="55"/>
        <v>0</v>
      </c>
      <c r="J229" s="81">
        <f t="shared" si="56"/>
        <v>0</v>
      </c>
      <c r="K229" s="81">
        <f t="shared" si="57"/>
        <v>0</v>
      </c>
      <c r="L229" s="81">
        <f t="shared" si="58"/>
        <v>0</v>
      </c>
      <c r="M229" s="81">
        <f t="shared" ca="1" si="59"/>
        <v>-1.9790021958460669E-3</v>
      </c>
      <c r="N229" s="81">
        <f t="shared" ca="1" si="60"/>
        <v>0</v>
      </c>
      <c r="O229" s="21">
        <f t="shared" ca="1" si="61"/>
        <v>0</v>
      </c>
      <c r="P229" s="81">
        <f t="shared" ca="1" si="62"/>
        <v>0</v>
      </c>
      <c r="Q229" s="81">
        <f t="shared" ca="1" si="63"/>
        <v>0</v>
      </c>
      <c r="R229" s="55">
        <f t="shared" ca="1" si="64"/>
        <v>1.9790021958460669E-3</v>
      </c>
    </row>
    <row r="230" spans="1:18">
      <c r="A230" s="88"/>
      <c r="B230" s="88"/>
      <c r="C230" s="88"/>
      <c r="D230" s="89">
        <f t="shared" si="50"/>
        <v>0</v>
      </c>
      <c r="E230" s="89">
        <f t="shared" si="51"/>
        <v>0</v>
      </c>
      <c r="F230" s="81">
        <f t="shared" si="52"/>
        <v>0</v>
      </c>
      <c r="G230" s="81">
        <f t="shared" si="53"/>
        <v>0</v>
      </c>
      <c r="H230" s="81">
        <f t="shared" si="54"/>
        <v>0</v>
      </c>
      <c r="I230" s="81">
        <f t="shared" si="55"/>
        <v>0</v>
      </c>
      <c r="J230" s="81">
        <f t="shared" si="56"/>
        <v>0</v>
      </c>
      <c r="K230" s="81">
        <f t="shared" si="57"/>
        <v>0</v>
      </c>
      <c r="L230" s="81">
        <f t="shared" si="58"/>
        <v>0</v>
      </c>
      <c r="M230" s="81">
        <f t="shared" ca="1" si="59"/>
        <v>-1.9790021958460669E-3</v>
      </c>
      <c r="N230" s="81">
        <f t="shared" ca="1" si="60"/>
        <v>0</v>
      </c>
      <c r="O230" s="21">
        <f t="shared" ca="1" si="61"/>
        <v>0</v>
      </c>
      <c r="P230" s="81">
        <f t="shared" ca="1" si="62"/>
        <v>0</v>
      </c>
      <c r="Q230" s="81">
        <f t="shared" ca="1" si="63"/>
        <v>0</v>
      </c>
      <c r="R230" s="55">
        <f t="shared" ca="1" si="64"/>
        <v>1.9790021958460669E-3</v>
      </c>
    </row>
    <row r="231" spans="1:18">
      <c r="A231" s="88"/>
      <c r="B231" s="88"/>
      <c r="C231" s="88"/>
      <c r="D231" s="89">
        <f t="shared" si="50"/>
        <v>0</v>
      </c>
      <c r="E231" s="89">
        <f t="shared" si="51"/>
        <v>0</v>
      </c>
      <c r="F231" s="81">
        <f t="shared" si="52"/>
        <v>0</v>
      </c>
      <c r="G231" s="81">
        <f t="shared" si="53"/>
        <v>0</v>
      </c>
      <c r="H231" s="81">
        <f t="shared" si="54"/>
        <v>0</v>
      </c>
      <c r="I231" s="81">
        <f t="shared" si="55"/>
        <v>0</v>
      </c>
      <c r="J231" s="81">
        <f t="shared" si="56"/>
        <v>0</v>
      </c>
      <c r="K231" s="81">
        <f t="shared" si="57"/>
        <v>0</v>
      </c>
      <c r="L231" s="81">
        <f t="shared" si="58"/>
        <v>0</v>
      </c>
      <c r="M231" s="81">
        <f t="shared" ca="1" si="59"/>
        <v>-1.9790021958460669E-3</v>
      </c>
      <c r="N231" s="81">
        <f t="shared" ca="1" si="60"/>
        <v>0</v>
      </c>
      <c r="O231" s="21">
        <f t="shared" ca="1" si="61"/>
        <v>0</v>
      </c>
      <c r="P231" s="81">
        <f t="shared" ca="1" si="62"/>
        <v>0</v>
      </c>
      <c r="Q231" s="81">
        <f t="shared" ca="1" si="63"/>
        <v>0</v>
      </c>
      <c r="R231" s="55">
        <f t="shared" ca="1" si="64"/>
        <v>1.9790021958460669E-3</v>
      </c>
    </row>
    <row r="232" spans="1:18">
      <c r="A232" s="88"/>
      <c r="B232" s="88"/>
      <c r="C232" s="88"/>
      <c r="D232" s="89">
        <f t="shared" si="50"/>
        <v>0</v>
      </c>
      <c r="E232" s="89">
        <f t="shared" si="51"/>
        <v>0</v>
      </c>
      <c r="F232" s="81">
        <f t="shared" si="52"/>
        <v>0</v>
      </c>
      <c r="G232" s="81">
        <f t="shared" si="53"/>
        <v>0</v>
      </c>
      <c r="H232" s="81">
        <f t="shared" si="54"/>
        <v>0</v>
      </c>
      <c r="I232" s="81">
        <f t="shared" si="55"/>
        <v>0</v>
      </c>
      <c r="J232" s="81">
        <f t="shared" si="56"/>
        <v>0</v>
      </c>
      <c r="K232" s="81">
        <f t="shared" si="57"/>
        <v>0</v>
      </c>
      <c r="L232" s="81">
        <f t="shared" si="58"/>
        <v>0</v>
      </c>
      <c r="M232" s="81">
        <f t="shared" ca="1" si="59"/>
        <v>-1.9790021958460669E-3</v>
      </c>
      <c r="N232" s="81">
        <f t="shared" ca="1" si="60"/>
        <v>0</v>
      </c>
      <c r="O232" s="21">
        <f t="shared" ca="1" si="61"/>
        <v>0</v>
      </c>
      <c r="P232" s="81">
        <f t="shared" ca="1" si="62"/>
        <v>0</v>
      </c>
      <c r="Q232" s="81">
        <f t="shared" ca="1" si="63"/>
        <v>0</v>
      </c>
      <c r="R232" s="55">
        <f t="shared" ca="1" si="64"/>
        <v>1.9790021958460669E-3</v>
      </c>
    </row>
    <row r="233" spans="1:18">
      <c r="A233" s="88"/>
      <c r="B233" s="88"/>
      <c r="C233" s="88"/>
      <c r="D233" s="89">
        <f t="shared" si="50"/>
        <v>0</v>
      </c>
      <c r="E233" s="89">
        <f t="shared" si="51"/>
        <v>0</v>
      </c>
      <c r="F233" s="81">
        <f t="shared" si="52"/>
        <v>0</v>
      </c>
      <c r="G233" s="81">
        <f t="shared" si="53"/>
        <v>0</v>
      </c>
      <c r="H233" s="81">
        <f t="shared" si="54"/>
        <v>0</v>
      </c>
      <c r="I233" s="81">
        <f t="shared" si="55"/>
        <v>0</v>
      </c>
      <c r="J233" s="81">
        <f t="shared" si="56"/>
        <v>0</v>
      </c>
      <c r="K233" s="81">
        <f t="shared" si="57"/>
        <v>0</v>
      </c>
      <c r="L233" s="81">
        <f t="shared" si="58"/>
        <v>0</v>
      </c>
      <c r="M233" s="81">
        <f t="shared" ca="1" si="59"/>
        <v>-1.9790021958460669E-3</v>
      </c>
      <c r="N233" s="81">
        <f t="shared" ca="1" si="60"/>
        <v>0</v>
      </c>
      <c r="O233" s="21">
        <f t="shared" ca="1" si="61"/>
        <v>0</v>
      </c>
      <c r="P233" s="81">
        <f t="shared" ca="1" si="62"/>
        <v>0</v>
      </c>
      <c r="Q233" s="81">
        <f t="shared" ca="1" si="63"/>
        <v>0</v>
      </c>
      <c r="R233" s="55">
        <f t="shared" ca="1" si="64"/>
        <v>1.9790021958460669E-3</v>
      </c>
    </row>
    <row r="234" spans="1:18">
      <c r="A234" s="88"/>
      <c r="B234" s="88"/>
      <c r="C234" s="88"/>
      <c r="D234" s="89">
        <f t="shared" si="50"/>
        <v>0</v>
      </c>
      <c r="E234" s="89">
        <f t="shared" si="51"/>
        <v>0</v>
      </c>
      <c r="F234" s="81">
        <f t="shared" si="52"/>
        <v>0</v>
      </c>
      <c r="G234" s="81">
        <f t="shared" si="53"/>
        <v>0</v>
      </c>
      <c r="H234" s="81">
        <f t="shared" si="54"/>
        <v>0</v>
      </c>
      <c r="I234" s="81">
        <f t="shared" si="55"/>
        <v>0</v>
      </c>
      <c r="J234" s="81">
        <f t="shared" si="56"/>
        <v>0</v>
      </c>
      <c r="K234" s="81">
        <f t="shared" si="57"/>
        <v>0</v>
      </c>
      <c r="L234" s="81">
        <f t="shared" si="58"/>
        <v>0</v>
      </c>
      <c r="M234" s="81">
        <f t="shared" ca="1" si="59"/>
        <v>-1.9790021958460669E-3</v>
      </c>
      <c r="N234" s="81">
        <f t="shared" ca="1" si="60"/>
        <v>0</v>
      </c>
      <c r="O234" s="21">
        <f t="shared" ca="1" si="61"/>
        <v>0</v>
      </c>
      <c r="P234" s="81">
        <f t="shared" ca="1" si="62"/>
        <v>0</v>
      </c>
      <c r="Q234" s="81">
        <f t="shared" ca="1" si="63"/>
        <v>0</v>
      </c>
      <c r="R234" s="55">
        <f t="shared" ca="1" si="64"/>
        <v>1.9790021958460669E-3</v>
      </c>
    </row>
    <row r="235" spans="1:18">
      <c r="A235" s="88"/>
      <c r="B235" s="88"/>
      <c r="C235" s="88"/>
      <c r="D235" s="89">
        <f t="shared" si="50"/>
        <v>0</v>
      </c>
      <c r="E235" s="89">
        <f t="shared" si="51"/>
        <v>0</v>
      </c>
      <c r="F235" s="81">
        <f t="shared" si="52"/>
        <v>0</v>
      </c>
      <c r="G235" s="81">
        <f t="shared" si="53"/>
        <v>0</v>
      </c>
      <c r="H235" s="81">
        <f t="shared" si="54"/>
        <v>0</v>
      </c>
      <c r="I235" s="81">
        <f t="shared" si="55"/>
        <v>0</v>
      </c>
      <c r="J235" s="81">
        <f t="shared" si="56"/>
        <v>0</v>
      </c>
      <c r="K235" s="81">
        <f t="shared" si="57"/>
        <v>0</v>
      </c>
      <c r="L235" s="81">
        <f t="shared" si="58"/>
        <v>0</v>
      </c>
      <c r="M235" s="81">
        <f t="shared" ca="1" si="59"/>
        <v>-1.9790021958460669E-3</v>
      </c>
      <c r="N235" s="81">
        <f t="shared" ca="1" si="60"/>
        <v>0</v>
      </c>
      <c r="O235" s="21">
        <f t="shared" ca="1" si="61"/>
        <v>0</v>
      </c>
      <c r="P235" s="81">
        <f t="shared" ca="1" si="62"/>
        <v>0</v>
      </c>
      <c r="Q235" s="81">
        <f t="shared" ca="1" si="63"/>
        <v>0</v>
      </c>
      <c r="R235" s="55">
        <f t="shared" ca="1" si="64"/>
        <v>1.9790021958460669E-3</v>
      </c>
    </row>
    <row r="236" spans="1:18">
      <c r="A236" s="88"/>
      <c r="B236" s="88"/>
      <c r="C236" s="88"/>
      <c r="D236" s="89">
        <f t="shared" si="50"/>
        <v>0</v>
      </c>
      <c r="E236" s="89">
        <f t="shared" si="51"/>
        <v>0</v>
      </c>
      <c r="F236" s="81">
        <f t="shared" si="52"/>
        <v>0</v>
      </c>
      <c r="G236" s="81">
        <f t="shared" si="53"/>
        <v>0</v>
      </c>
      <c r="H236" s="81">
        <f t="shared" si="54"/>
        <v>0</v>
      </c>
      <c r="I236" s="81">
        <f t="shared" si="55"/>
        <v>0</v>
      </c>
      <c r="J236" s="81">
        <f t="shared" si="56"/>
        <v>0</v>
      </c>
      <c r="K236" s="81">
        <f t="shared" si="57"/>
        <v>0</v>
      </c>
      <c r="L236" s="81">
        <f t="shared" si="58"/>
        <v>0</v>
      </c>
      <c r="M236" s="81">
        <f t="shared" ca="1" si="59"/>
        <v>-1.9790021958460669E-3</v>
      </c>
      <c r="N236" s="81">
        <f t="shared" ca="1" si="60"/>
        <v>0</v>
      </c>
      <c r="O236" s="21">
        <f t="shared" ca="1" si="61"/>
        <v>0</v>
      </c>
      <c r="P236" s="81">
        <f t="shared" ca="1" si="62"/>
        <v>0</v>
      </c>
      <c r="Q236" s="81">
        <f t="shared" ca="1" si="63"/>
        <v>0</v>
      </c>
      <c r="R236" s="55">
        <f t="shared" ca="1" si="64"/>
        <v>1.9790021958460669E-3</v>
      </c>
    </row>
    <row r="237" spans="1:18">
      <c r="A237" s="88"/>
      <c r="B237" s="88"/>
      <c r="C237" s="88"/>
      <c r="D237" s="89">
        <f t="shared" si="50"/>
        <v>0</v>
      </c>
      <c r="E237" s="89">
        <f t="shared" si="51"/>
        <v>0</v>
      </c>
      <c r="F237" s="81">
        <f t="shared" si="52"/>
        <v>0</v>
      </c>
      <c r="G237" s="81">
        <f t="shared" si="53"/>
        <v>0</v>
      </c>
      <c r="H237" s="81">
        <f t="shared" si="54"/>
        <v>0</v>
      </c>
      <c r="I237" s="81">
        <f t="shared" si="55"/>
        <v>0</v>
      </c>
      <c r="J237" s="81">
        <f t="shared" si="56"/>
        <v>0</v>
      </c>
      <c r="K237" s="81">
        <f t="shared" si="57"/>
        <v>0</v>
      </c>
      <c r="L237" s="81">
        <f t="shared" si="58"/>
        <v>0</v>
      </c>
      <c r="M237" s="81">
        <f t="shared" ca="1" si="59"/>
        <v>-1.9790021958460669E-3</v>
      </c>
      <c r="N237" s="81">
        <f t="shared" ca="1" si="60"/>
        <v>0</v>
      </c>
      <c r="O237" s="21">
        <f t="shared" ca="1" si="61"/>
        <v>0</v>
      </c>
      <c r="P237" s="81">
        <f t="shared" ca="1" si="62"/>
        <v>0</v>
      </c>
      <c r="Q237" s="81">
        <f t="shared" ca="1" si="63"/>
        <v>0</v>
      </c>
      <c r="R237" s="55">
        <f t="shared" ca="1" si="64"/>
        <v>1.9790021958460669E-3</v>
      </c>
    </row>
    <row r="238" spans="1:18">
      <c r="A238" s="88"/>
      <c r="B238" s="88"/>
      <c r="C238" s="88"/>
      <c r="D238" s="89">
        <f t="shared" si="50"/>
        <v>0</v>
      </c>
      <c r="E238" s="89">
        <f t="shared" si="51"/>
        <v>0</v>
      </c>
      <c r="F238" s="81">
        <f t="shared" si="52"/>
        <v>0</v>
      </c>
      <c r="G238" s="81">
        <f t="shared" si="53"/>
        <v>0</v>
      </c>
      <c r="H238" s="81">
        <f t="shared" si="54"/>
        <v>0</v>
      </c>
      <c r="I238" s="81">
        <f t="shared" si="55"/>
        <v>0</v>
      </c>
      <c r="J238" s="81">
        <f t="shared" si="56"/>
        <v>0</v>
      </c>
      <c r="K238" s="81">
        <f t="shared" si="57"/>
        <v>0</v>
      </c>
      <c r="L238" s="81">
        <f t="shared" si="58"/>
        <v>0</v>
      </c>
      <c r="M238" s="81">
        <f t="shared" ca="1" si="59"/>
        <v>-1.9790021958460669E-3</v>
      </c>
      <c r="N238" s="81">
        <f t="shared" ca="1" si="60"/>
        <v>0</v>
      </c>
      <c r="O238" s="21">
        <f t="shared" ca="1" si="61"/>
        <v>0</v>
      </c>
      <c r="P238" s="81">
        <f t="shared" ca="1" si="62"/>
        <v>0</v>
      </c>
      <c r="Q238" s="81">
        <f t="shared" ca="1" si="63"/>
        <v>0</v>
      </c>
      <c r="R238" s="55">
        <f t="shared" ca="1" si="64"/>
        <v>1.9790021958460669E-3</v>
      </c>
    </row>
    <row r="239" spans="1:18">
      <c r="A239" s="88"/>
      <c r="B239" s="88"/>
      <c r="C239" s="88"/>
      <c r="D239" s="89">
        <f t="shared" si="50"/>
        <v>0</v>
      </c>
      <c r="E239" s="89">
        <f t="shared" si="51"/>
        <v>0</v>
      </c>
      <c r="F239" s="81">
        <f t="shared" si="52"/>
        <v>0</v>
      </c>
      <c r="G239" s="81">
        <f t="shared" si="53"/>
        <v>0</v>
      </c>
      <c r="H239" s="81">
        <f t="shared" si="54"/>
        <v>0</v>
      </c>
      <c r="I239" s="81">
        <f t="shared" si="55"/>
        <v>0</v>
      </c>
      <c r="J239" s="81">
        <f t="shared" si="56"/>
        <v>0</v>
      </c>
      <c r="K239" s="81">
        <f t="shared" si="57"/>
        <v>0</v>
      </c>
      <c r="L239" s="81">
        <f t="shared" si="58"/>
        <v>0</v>
      </c>
      <c r="M239" s="81">
        <f t="shared" ca="1" si="59"/>
        <v>-1.9790021958460669E-3</v>
      </c>
      <c r="N239" s="81">
        <f t="shared" ca="1" si="60"/>
        <v>0</v>
      </c>
      <c r="O239" s="21">
        <f t="shared" ca="1" si="61"/>
        <v>0</v>
      </c>
      <c r="P239" s="81">
        <f t="shared" ca="1" si="62"/>
        <v>0</v>
      </c>
      <c r="Q239" s="81">
        <f t="shared" ca="1" si="63"/>
        <v>0</v>
      </c>
      <c r="R239" s="55">
        <f t="shared" ca="1" si="64"/>
        <v>1.9790021958460669E-3</v>
      </c>
    </row>
    <row r="240" spans="1:18">
      <c r="A240" s="88"/>
      <c r="B240" s="88"/>
      <c r="C240" s="88"/>
      <c r="D240" s="89">
        <f t="shared" si="50"/>
        <v>0</v>
      </c>
      <c r="E240" s="89">
        <f t="shared" si="51"/>
        <v>0</v>
      </c>
      <c r="F240" s="81">
        <f t="shared" si="52"/>
        <v>0</v>
      </c>
      <c r="G240" s="81">
        <f t="shared" si="53"/>
        <v>0</v>
      </c>
      <c r="H240" s="81">
        <f t="shared" si="54"/>
        <v>0</v>
      </c>
      <c r="I240" s="81">
        <f t="shared" si="55"/>
        <v>0</v>
      </c>
      <c r="J240" s="81">
        <f t="shared" si="56"/>
        <v>0</v>
      </c>
      <c r="K240" s="81">
        <f t="shared" si="57"/>
        <v>0</v>
      </c>
      <c r="L240" s="81">
        <f t="shared" si="58"/>
        <v>0</v>
      </c>
      <c r="M240" s="81">
        <f t="shared" ca="1" si="59"/>
        <v>-1.9790021958460669E-3</v>
      </c>
      <c r="N240" s="81">
        <f t="shared" ca="1" si="60"/>
        <v>0</v>
      </c>
      <c r="O240" s="21">
        <f t="shared" ca="1" si="61"/>
        <v>0</v>
      </c>
      <c r="P240" s="81">
        <f t="shared" ca="1" si="62"/>
        <v>0</v>
      </c>
      <c r="Q240" s="81">
        <f t="shared" ca="1" si="63"/>
        <v>0</v>
      </c>
      <c r="R240" s="55">
        <f t="shared" ca="1" si="64"/>
        <v>1.9790021958460669E-3</v>
      </c>
    </row>
    <row r="241" spans="1:18">
      <c r="A241" s="88"/>
      <c r="B241" s="88"/>
      <c r="C241" s="88"/>
      <c r="D241" s="89">
        <f t="shared" si="50"/>
        <v>0</v>
      </c>
      <c r="E241" s="89">
        <f t="shared" si="51"/>
        <v>0</v>
      </c>
      <c r="F241" s="81">
        <f t="shared" si="52"/>
        <v>0</v>
      </c>
      <c r="G241" s="81">
        <f t="shared" si="53"/>
        <v>0</v>
      </c>
      <c r="H241" s="81">
        <f t="shared" si="54"/>
        <v>0</v>
      </c>
      <c r="I241" s="81">
        <f t="shared" si="55"/>
        <v>0</v>
      </c>
      <c r="J241" s="81">
        <f t="shared" si="56"/>
        <v>0</v>
      </c>
      <c r="K241" s="81">
        <f t="shared" si="57"/>
        <v>0</v>
      </c>
      <c r="L241" s="81">
        <f t="shared" si="58"/>
        <v>0</v>
      </c>
      <c r="M241" s="81">
        <f t="shared" ca="1" si="59"/>
        <v>-1.9790021958460669E-3</v>
      </c>
      <c r="N241" s="81">
        <f t="shared" ca="1" si="60"/>
        <v>0</v>
      </c>
      <c r="O241" s="21">
        <f t="shared" ca="1" si="61"/>
        <v>0</v>
      </c>
      <c r="P241" s="81">
        <f t="shared" ca="1" si="62"/>
        <v>0</v>
      </c>
      <c r="Q241" s="81">
        <f t="shared" ca="1" si="63"/>
        <v>0</v>
      </c>
      <c r="R241" s="55">
        <f t="shared" ca="1" si="64"/>
        <v>1.9790021958460669E-3</v>
      </c>
    </row>
    <row r="242" spans="1:18">
      <c r="A242" s="88"/>
      <c r="B242" s="88"/>
      <c r="C242" s="88"/>
      <c r="D242" s="89">
        <f t="shared" si="50"/>
        <v>0</v>
      </c>
      <c r="E242" s="89">
        <f t="shared" si="51"/>
        <v>0</v>
      </c>
      <c r="F242" s="81">
        <f t="shared" si="52"/>
        <v>0</v>
      </c>
      <c r="G242" s="81">
        <f t="shared" si="53"/>
        <v>0</v>
      </c>
      <c r="H242" s="81">
        <f t="shared" si="54"/>
        <v>0</v>
      </c>
      <c r="I242" s="81">
        <f t="shared" si="55"/>
        <v>0</v>
      </c>
      <c r="J242" s="81">
        <f t="shared" si="56"/>
        <v>0</v>
      </c>
      <c r="K242" s="81">
        <f t="shared" si="57"/>
        <v>0</v>
      </c>
      <c r="L242" s="81">
        <f t="shared" si="58"/>
        <v>0</v>
      </c>
      <c r="M242" s="81">
        <f t="shared" ca="1" si="59"/>
        <v>-1.9790021958460669E-3</v>
      </c>
      <c r="N242" s="81">
        <f t="shared" ca="1" si="60"/>
        <v>0</v>
      </c>
      <c r="O242" s="21">
        <f t="shared" ca="1" si="61"/>
        <v>0</v>
      </c>
      <c r="P242" s="81">
        <f t="shared" ca="1" si="62"/>
        <v>0</v>
      </c>
      <c r="Q242" s="81">
        <f t="shared" ca="1" si="63"/>
        <v>0</v>
      </c>
      <c r="R242" s="55">
        <f t="shared" ca="1" si="64"/>
        <v>1.9790021958460669E-3</v>
      </c>
    </row>
    <row r="243" spans="1:18">
      <c r="A243" s="88"/>
      <c r="B243" s="88"/>
      <c r="C243" s="88"/>
      <c r="D243" s="89">
        <f t="shared" si="50"/>
        <v>0</v>
      </c>
      <c r="E243" s="89">
        <f t="shared" si="51"/>
        <v>0</v>
      </c>
      <c r="F243" s="81">
        <f t="shared" si="52"/>
        <v>0</v>
      </c>
      <c r="G243" s="81">
        <f t="shared" si="53"/>
        <v>0</v>
      </c>
      <c r="H243" s="81">
        <f t="shared" si="54"/>
        <v>0</v>
      </c>
      <c r="I243" s="81">
        <f t="shared" si="55"/>
        <v>0</v>
      </c>
      <c r="J243" s="81">
        <f t="shared" si="56"/>
        <v>0</v>
      </c>
      <c r="K243" s="81">
        <f t="shared" si="57"/>
        <v>0</v>
      </c>
      <c r="L243" s="81">
        <f t="shared" si="58"/>
        <v>0</v>
      </c>
      <c r="M243" s="81">
        <f t="shared" ca="1" si="59"/>
        <v>-1.9790021958460669E-3</v>
      </c>
      <c r="N243" s="81">
        <f t="shared" ca="1" si="60"/>
        <v>0</v>
      </c>
      <c r="O243" s="21">
        <f t="shared" ca="1" si="61"/>
        <v>0</v>
      </c>
      <c r="P243" s="81">
        <f t="shared" ca="1" si="62"/>
        <v>0</v>
      </c>
      <c r="Q243" s="81">
        <f t="shared" ca="1" si="63"/>
        <v>0</v>
      </c>
      <c r="R243" s="55">
        <f t="shared" ca="1" si="64"/>
        <v>1.9790021958460669E-3</v>
      </c>
    </row>
    <row r="244" spans="1:18">
      <c r="A244" s="88"/>
      <c r="B244" s="88"/>
      <c r="C244" s="88"/>
      <c r="D244" s="89">
        <f t="shared" si="50"/>
        <v>0</v>
      </c>
      <c r="E244" s="89">
        <f t="shared" si="51"/>
        <v>0</v>
      </c>
      <c r="F244" s="81">
        <f t="shared" si="52"/>
        <v>0</v>
      </c>
      <c r="G244" s="81">
        <f t="shared" si="53"/>
        <v>0</v>
      </c>
      <c r="H244" s="81">
        <f t="shared" si="54"/>
        <v>0</v>
      </c>
      <c r="I244" s="81">
        <f t="shared" si="55"/>
        <v>0</v>
      </c>
      <c r="J244" s="81">
        <f t="shared" si="56"/>
        <v>0</v>
      </c>
      <c r="K244" s="81">
        <f t="shared" si="57"/>
        <v>0</v>
      </c>
      <c r="L244" s="81">
        <f t="shared" si="58"/>
        <v>0</v>
      </c>
      <c r="M244" s="81">
        <f t="shared" ca="1" si="59"/>
        <v>-1.9790021958460669E-3</v>
      </c>
      <c r="N244" s="81">
        <f t="shared" ca="1" si="60"/>
        <v>0</v>
      </c>
      <c r="O244" s="21">
        <f t="shared" ca="1" si="61"/>
        <v>0</v>
      </c>
      <c r="P244" s="81">
        <f t="shared" ca="1" si="62"/>
        <v>0</v>
      </c>
      <c r="Q244" s="81">
        <f t="shared" ca="1" si="63"/>
        <v>0</v>
      </c>
      <c r="R244" s="55">
        <f t="shared" ca="1" si="64"/>
        <v>1.9790021958460669E-3</v>
      </c>
    </row>
    <row r="245" spans="1:18">
      <c r="A245" s="88"/>
      <c r="B245" s="88"/>
      <c r="C245" s="88"/>
      <c r="D245" s="89">
        <f t="shared" si="50"/>
        <v>0</v>
      </c>
      <c r="E245" s="89">
        <f t="shared" si="51"/>
        <v>0</v>
      </c>
      <c r="F245" s="81">
        <f t="shared" si="52"/>
        <v>0</v>
      </c>
      <c r="G245" s="81">
        <f t="shared" si="53"/>
        <v>0</v>
      </c>
      <c r="H245" s="81">
        <f t="shared" si="54"/>
        <v>0</v>
      </c>
      <c r="I245" s="81">
        <f t="shared" si="55"/>
        <v>0</v>
      </c>
      <c r="J245" s="81">
        <f t="shared" si="56"/>
        <v>0</v>
      </c>
      <c r="K245" s="81">
        <f t="shared" si="57"/>
        <v>0</v>
      </c>
      <c r="L245" s="81">
        <f t="shared" si="58"/>
        <v>0</v>
      </c>
      <c r="M245" s="81">
        <f t="shared" ca="1" si="59"/>
        <v>-1.9790021958460669E-3</v>
      </c>
      <c r="N245" s="81">
        <f t="shared" ca="1" si="60"/>
        <v>0</v>
      </c>
      <c r="O245" s="21">
        <f t="shared" ca="1" si="61"/>
        <v>0</v>
      </c>
      <c r="P245" s="81">
        <f t="shared" ca="1" si="62"/>
        <v>0</v>
      </c>
      <c r="Q245" s="81">
        <f t="shared" ca="1" si="63"/>
        <v>0</v>
      </c>
      <c r="R245" s="55">
        <f t="shared" ca="1" si="64"/>
        <v>1.9790021958460669E-3</v>
      </c>
    </row>
    <row r="246" spans="1:18">
      <c r="A246" s="88"/>
      <c r="B246" s="88"/>
      <c r="C246" s="88"/>
      <c r="D246" s="89">
        <f t="shared" si="50"/>
        <v>0</v>
      </c>
      <c r="E246" s="89">
        <f t="shared" si="51"/>
        <v>0</v>
      </c>
      <c r="F246" s="81">
        <f t="shared" si="52"/>
        <v>0</v>
      </c>
      <c r="G246" s="81">
        <f t="shared" si="53"/>
        <v>0</v>
      </c>
      <c r="H246" s="81">
        <f t="shared" si="54"/>
        <v>0</v>
      </c>
      <c r="I246" s="81">
        <f t="shared" si="55"/>
        <v>0</v>
      </c>
      <c r="J246" s="81">
        <f t="shared" si="56"/>
        <v>0</v>
      </c>
      <c r="K246" s="81">
        <f t="shared" si="57"/>
        <v>0</v>
      </c>
      <c r="L246" s="81">
        <f t="shared" si="58"/>
        <v>0</v>
      </c>
      <c r="M246" s="81">
        <f t="shared" ca="1" si="59"/>
        <v>-1.9790021958460669E-3</v>
      </c>
      <c r="N246" s="81">
        <f t="shared" ca="1" si="60"/>
        <v>0</v>
      </c>
      <c r="O246" s="21">
        <f t="shared" ca="1" si="61"/>
        <v>0</v>
      </c>
      <c r="P246" s="81">
        <f t="shared" ca="1" si="62"/>
        <v>0</v>
      </c>
      <c r="Q246" s="81">
        <f t="shared" ca="1" si="63"/>
        <v>0</v>
      </c>
      <c r="R246" s="55">
        <f t="shared" ca="1" si="64"/>
        <v>1.9790021958460669E-3</v>
      </c>
    </row>
    <row r="247" spans="1:18">
      <c r="A247" s="88"/>
      <c r="B247" s="88"/>
      <c r="C247" s="88"/>
      <c r="D247" s="89">
        <f t="shared" si="50"/>
        <v>0</v>
      </c>
      <c r="E247" s="89">
        <f t="shared" si="51"/>
        <v>0</v>
      </c>
      <c r="F247" s="81">
        <f t="shared" si="52"/>
        <v>0</v>
      </c>
      <c r="G247" s="81">
        <f t="shared" si="53"/>
        <v>0</v>
      </c>
      <c r="H247" s="81">
        <f t="shared" si="54"/>
        <v>0</v>
      </c>
      <c r="I247" s="81">
        <f t="shared" si="55"/>
        <v>0</v>
      </c>
      <c r="J247" s="81">
        <f t="shared" si="56"/>
        <v>0</v>
      </c>
      <c r="K247" s="81">
        <f t="shared" si="57"/>
        <v>0</v>
      </c>
      <c r="L247" s="81">
        <f t="shared" si="58"/>
        <v>0</v>
      </c>
      <c r="M247" s="81">
        <f t="shared" ca="1" si="59"/>
        <v>-1.9790021958460669E-3</v>
      </c>
      <c r="N247" s="81">
        <f t="shared" ca="1" si="60"/>
        <v>0</v>
      </c>
      <c r="O247" s="21">
        <f t="shared" ca="1" si="61"/>
        <v>0</v>
      </c>
      <c r="P247" s="81">
        <f t="shared" ca="1" si="62"/>
        <v>0</v>
      </c>
      <c r="Q247" s="81">
        <f t="shared" ca="1" si="63"/>
        <v>0</v>
      </c>
      <c r="R247" s="55">
        <f t="shared" ca="1" si="64"/>
        <v>1.9790021958460669E-3</v>
      </c>
    </row>
    <row r="248" spans="1:18">
      <c r="A248" s="88"/>
      <c r="B248" s="88"/>
      <c r="C248" s="88"/>
      <c r="D248" s="89">
        <f t="shared" si="50"/>
        <v>0</v>
      </c>
      <c r="E248" s="89">
        <f t="shared" si="51"/>
        <v>0</v>
      </c>
      <c r="F248" s="81">
        <f t="shared" si="52"/>
        <v>0</v>
      </c>
      <c r="G248" s="81">
        <f t="shared" si="53"/>
        <v>0</v>
      </c>
      <c r="H248" s="81">
        <f t="shared" si="54"/>
        <v>0</v>
      </c>
      <c r="I248" s="81">
        <f t="shared" si="55"/>
        <v>0</v>
      </c>
      <c r="J248" s="81">
        <f t="shared" si="56"/>
        <v>0</v>
      </c>
      <c r="K248" s="81">
        <f t="shared" si="57"/>
        <v>0</v>
      </c>
      <c r="L248" s="81">
        <f t="shared" si="58"/>
        <v>0</v>
      </c>
      <c r="M248" s="81">
        <f t="shared" ca="1" si="59"/>
        <v>-1.9790021958460669E-3</v>
      </c>
      <c r="N248" s="81">
        <f t="shared" ca="1" si="60"/>
        <v>0</v>
      </c>
      <c r="O248" s="21">
        <f t="shared" ca="1" si="61"/>
        <v>0</v>
      </c>
      <c r="P248" s="81">
        <f t="shared" ca="1" si="62"/>
        <v>0</v>
      </c>
      <c r="Q248" s="81">
        <f t="shared" ca="1" si="63"/>
        <v>0</v>
      </c>
      <c r="R248" s="55">
        <f t="shared" ca="1" si="64"/>
        <v>1.9790021958460669E-3</v>
      </c>
    </row>
    <row r="249" spans="1:18">
      <c r="A249" s="88"/>
      <c r="B249" s="88"/>
      <c r="C249" s="88"/>
      <c r="D249" s="89">
        <f t="shared" si="50"/>
        <v>0</v>
      </c>
      <c r="E249" s="89">
        <f t="shared" si="51"/>
        <v>0</v>
      </c>
      <c r="F249" s="81">
        <f t="shared" si="52"/>
        <v>0</v>
      </c>
      <c r="G249" s="81">
        <f t="shared" si="53"/>
        <v>0</v>
      </c>
      <c r="H249" s="81">
        <f t="shared" si="54"/>
        <v>0</v>
      </c>
      <c r="I249" s="81">
        <f t="shared" si="55"/>
        <v>0</v>
      </c>
      <c r="J249" s="81">
        <f t="shared" si="56"/>
        <v>0</v>
      </c>
      <c r="K249" s="81">
        <f t="shared" si="57"/>
        <v>0</v>
      </c>
      <c r="L249" s="81">
        <f t="shared" si="58"/>
        <v>0</v>
      </c>
      <c r="M249" s="81">
        <f t="shared" ca="1" si="59"/>
        <v>-1.9790021958460669E-3</v>
      </c>
      <c r="N249" s="81">
        <f t="shared" ca="1" si="60"/>
        <v>0</v>
      </c>
      <c r="O249" s="21">
        <f t="shared" ca="1" si="61"/>
        <v>0</v>
      </c>
      <c r="P249" s="81">
        <f t="shared" ca="1" si="62"/>
        <v>0</v>
      </c>
      <c r="Q249" s="81">
        <f t="shared" ca="1" si="63"/>
        <v>0</v>
      </c>
      <c r="R249" s="55">
        <f t="shared" ca="1" si="64"/>
        <v>1.9790021958460669E-3</v>
      </c>
    </row>
    <row r="250" spans="1:18">
      <c r="A250" s="88"/>
      <c r="B250" s="88"/>
      <c r="C250" s="88"/>
      <c r="D250" s="89">
        <f t="shared" si="50"/>
        <v>0</v>
      </c>
      <c r="E250" s="89">
        <f t="shared" si="51"/>
        <v>0</v>
      </c>
      <c r="F250" s="81">
        <f t="shared" si="52"/>
        <v>0</v>
      </c>
      <c r="G250" s="81">
        <f t="shared" si="53"/>
        <v>0</v>
      </c>
      <c r="H250" s="81">
        <f t="shared" si="54"/>
        <v>0</v>
      </c>
      <c r="I250" s="81">
        <f t="shared" si="55"/>
        <v>0</v>
      </c>
      <c r="J250" s="81">
        <f t="shared" si="56"/>
        <v>0</v>
      </c>
      <c r="K250" s="81">
        <f t="shared" si="57"/>
        <v>0</v>
      </c>
      <c r="L250" s="81">
        <f t="shared" si="58"/>
        <v>0</v>
      </c>
      <c r="M250" s="81">
        <f t="shared" ca="1" si="59"/>
        <v>-1.9790021958460669E-3</v>
      </c>
      <c r="N250" s="81">
        <f t="shared" ca="1" si="60"/>
        <v>0</v>
      </c>
      <c r="O250" s="21">
        <f t="shared" ca="1" si="61"/>
        <v>0</v>
      </c>
      <c r="P250" s="81">
        <f t="shared" ca="1" si="62"/>
        <v>0</v>
      </c>
      <c r="Q250" s="81">
        <f t="shared" ca="1" si="63"/>
        <v>0</v>
      </c>
      <c r="R250" s="55">
        <f t="shared" ca="1" si="64"/>
        <v>1.9790021958460669E-3</v>
      </c>
    </row>
    <row r="251" spans="1:18">
      <c r="A251" s="88"/>
      <c r="B251" s="88"/>
      <c r="C251" s="88"/>
      <c r="D251" s="89">
        <f t="shared" si="50"/>
        <v>0</v>
      </c>
      <c r="E251" s="89">
        <f t="shared" si="51"/>
        <v>0</v>
      </c>
      <c r="F251" s="81">
        <f t="shared" si="52"/>
        <v>0</v>
      </c>
      <c r="G251" s="81">
        <f t="shared" si="53"/>
        <v>0</v>
      </c>
      <c r="H251" s="81">
        <f t="shared" si="54"/>
        <v>0</v>
      </c>
      <c r="I251" s="81">
        <f t="shared" si="55"/>
        <v>0</v>
      </c>
      <c r="J251" s="81">
        <f t="shared" si="56"/>
        <v>0</v>
      </c>
      <c r="K251" s="81">
        <f t="shared" si="57"/>
        <v>0</v>
      </c>
      <c r="L251" s="81">
        <f t="shared" si="58"/>
        <v>0</v>
      </c>
      <c r="M251" s="81">
        <f t="shared" ca="1" si="59"/>
        <v>-1.9790021958460669E-3</v>
      </c>
      <c r="N251" s="81">
        <f t="shared" ca="1" si="60"/>
        <v>0</v>
      </c>
      <c r="O251" s="21">
        <f t="shared" ca="1" si="61"/>
        <v>0</v>
      </c>
      <c r="P251" s="81">
        <f t="shared" ca="1" si="62"/>
        <v>0</v>
      </c>
      <c r="Q251" s="81">
        <f t="shared" ca="1" si="63"/>
        <v>0</v>
      </c>
      <c r="R251" s="55">
        <f t="shared" ca="1" si="64"/>
        <v>1.9790021958460669E-3</v>
      </c>
    </row>
    <row r="252" spans="1:18">
      <c r="A252" s="88"/>
      <c r="B252" s="88"/>
      <c r="C252" s="88"/>
      <c r="D252" s="89">
        <f t="shared" si="50"/>
        <v>0</v>
      </c>
      <c r="E252" s="89">
        <f t="shared" si="51"/>
        <v>0</v>
      </c>
      <c r="F252" s="81">
        <f t="shared" si="52"/>
        <v>0</v>
      </c>
      <c r="G252" s="81">
        <f t="shared" si="53"/>
        <v>0</v>
      </c>
      <c r="H252" s="81">
        <f t="shared" si="54"/>
        <v>0</v>
      </c>
      <c r="I252" s="81">
        <f t="shared" si="55"/>
        <v>0</v>
      </c>
      <c r="J252" s="81">
        <f t="shared" si="56"/>
        <v>0</v>
      </c>
      <c r="K252" s="81">
        <f t="shared" si="57"/>
        <v>0</v>
      </c>
      <c r="L252" s="81">
        <f t="shared" si="58"/>
        <v>0</v>
      </c>
      <c r="M252" s="81">
        <f t="shared" ca="1" si="59"/>
        <v>-1.9790021958460669E-3</v>
      </c>
      <c r="N252" s="81">
        <f t="shared" ca="1" si="60"/>
        <v>0</v>
      </c>
      <c r="O252" s="21">
        <f t="shared" ca="1" si="61"/>
        <v>0</v>
      </c>
      <c r="P252" s="81">
        <f t="shared" ca="1" si="62"/>
        <v>0</v>
      </c>
      <c r="Q252" s="81">
        <f t="shared" ca="1" si="63"/>
        <v>0</v>
      </c>
      <c r="R252" s="55">
        <f t="shared" ca="1" si="64"/>
        <v>1.9790021958460669E-3</v>
      </c>
    </row>
    <row r="253" spans="1:18">
      <c r="A253" s="88"/>
      <c r="B253" s="88"/>
      <c r="C253" s="88"/>
      <c r="D253" s="89">
        <f t="shared" si="50"/>
        <v>0</v>
      </c>
      <c r="E253" s="89">
        <f t="shared" si="51"/>
        <v>0</v>
      </c>
      <c r="F253" s="81">
        <f t="shared" si="52"/>
        <v>0</v>
      </c>
      <c r="G253" s="81">
        <f t="shared" si="53"/>
        <v>0</v>
      </c>
      <c r="H253" s="81">
        <f t="shared" si="54"/>
        <v>0</v>
      </c>
      <c r="I253" s="81">
        <f t="shared" si="55"/>
        <v>0</v>
      </c>
      <c r="J253" s="81">
        <f t="shared" si="56"/>
        <v>0</v>
      </c>
      <c r="K253" s="81">
        <f t="shared" si="57"/>
        <v>0</v>
      </c>
      <c r="L253" s="81">
        <f t="shared" si="58"/>
        <v>0</v>
      </c>
      <c r="M253" s="81">
        <f t="shared" ca="1" si="59"/>
        <v>-1.9790021958460669E-3</v>
      </c>
      <c r="N253" s="81">
        <f t="shared" ca="1" si="60"/>
        <v>0</v>
      </c>
      <c r="O253" s="21">
        <f t="shared" ca="1" si="61"/>
        <v>0</v>
      </c>
      <c r="P253" s="81">
        <f t="shared" ca="1" si="62"/>
        <v>0</v>
      </c>
      <c r="Q253" s="81">
        <f t="shared" ca="1" si="63"/>
        <v>0</v>
      </c>
      <c r="R253" s="55">
        <f t="shared" ca="1" si="64"/>
        <v>1.9790021958460669E-3</v>
      </c>
    </row>
    <row r="254" spans="1:18">
      <c r="A254" s="88"/>
      <c r="B254" s="88"/>
      <c r="C254" s="88"/>
      <c r="D254" s="89">
        <f t="shared" si="50"/>
        <v>0</v>
      </c>
      <c r="E254" s="89">
        <f t="shared" si="51"/>
        <v>0</v>
      </c>
      <c r="F254" s="81">
        <f t="shared" si="52"/>
        <v>0</v>
      </c>
      <c r="G254" s="81">
        <f t="shared" si="53"/>
        <v>0</v>
      </c>
      <c r="H254" s="81">
        <f t="shared" si="54"/>
        <v>0</v>
      </c>
      <c r="I254" s="81">
        <f t="shared" si="55"/>
        <v>0</v>
      </c>
      <c r="J254" s="81">
        <f t="shared" si="56"/>
        <v>0</v>
      </c>
      <c r="K254" s="81">
        <f t="shared" si="57"/>
        <v>0</v>
      </c>
      <c r="L254" s="81">
        <f t="shared" si="58"/>
        <v>0</v>
      </c>
      <c r="M254" s="81">
        <f t="shared" ca="1" si="59"/>
        <v>-1.9790021958460669E-3</v>
      </c>
      <c r="N254" s="81">
        <f t="shared" ca="1" si="60"/>
        <v>0</v>
      </c>
      <c r="O254" s="21">
        <f t="shared" ca="1" si="61"/>
        <v>0</v>
      </c>
      <c r="P254" s="81">
        <f t="shared" ca="1" si="62"/>
        <v>0</v>
      </c>
      <c r="Q254" s="81">
        <f t="shared" ca="1" si="63"/>
        <v>0</v>
      </c>
      <c r="R254" s="55">
        <f t="shared" ca="1" si="64"/>
        <v>1.9790021958460669E-3</v>
      </c>
    </row>
    <row r="255" spans="1:18">
      <c r="A255" s="88"/>
      <c r="B255" s="88"/>
      <c r="C255" s="88"/>
      <c r="D255" s="89">
        <f t="shared" si="50"/>
        <v>0</v>
      </c>
      <c r="E255" s="89">
        <f t="shared" si="51"/>
        <v>0</v>
      </c>
      <c r="F255" s="81">
        <f t="shared" si="52"/>
        <v>0</v>
      </c>
      <c r="G255" s="81">
        <f t="shared" si="53"/>
        <v>0</v>
      </c>
      <c r="H255" s="81">
        <f t="shared" si="54"/>
        <v>0</v>
      </c>
      <c r="I255" s="81">
        <f t="shared" si="55"/>
        <v>0</v>
      </c>
      <c r="J255" s="81">
        <f t="shared" si="56"/>
        <v>0</v>
      </c>
      <c r="K255" s="81">
        <f t="shared" si="57"/>
        <v>0</v>
      </c>
      <c r="L255" s="81">
        <f t="shared" si="58"/>
        <v>0</v>
      </c>
      <c r="M255" s="81">
        <f t="shared" ca="1" si="59"/>
        <v>-1.9790021958460669E-3</v>
      </c>
      <c r="N255" s="81">
        <f t="shared" ca="1" si="60"/>
        <v>0</v>
      </c>
      <c r="O255" s="21">
        <f t="shared" ca="1" si="61"/>
        <v>0</v>
      </c>
      <c r="P255" s="81">
        <f t="shared" ca="1" si="62"/>
        <v>0</v>
      </c>
      <c r="Q255" s="81">
        <f t="shared" ca="1" si="63"/>
        <v>0</v>
      </c>
      <c r="R255" s="55">
        <f t="shared" ca="1" si="64"/>
        <v>1.9790021958460669E-3</v>
      </c>
    </row>
    <row r="256" spans="1:18">
      <c r="A256" s="88"/>
      <c r="B256" s="88"/>
      <c r="C256" s="88"/>
      <c r="D256" s="89">
        <f t="shared" si="50"/>
        <v>0</v>
      </c>
      <c r="E256" s="89">
        <f t="shared" si="51"/>
        <v>0</v>
      </c>
      <c r="F256" s="81">
        <f t="shared" si="52"/>
        <v>0</v>
      </c>
      <c r="G256" s="81">
        <f t="shared" si="53"/>
        <v>0</v>
      </c>
      <c r="H256" s="81">
        <f t="shared" si="54"/>
        <v>0</v>
      </c>
      <c r="I256" s="81">
        <f t="shared" si="55"/>
        <v>0</v>
      </c>
      <c r="J256" s="81">
        <f t="shared" si="56"/>
        <v>0</v>
      </c>
      <c r="K256" s="81">
        <f t="shared" si="57"/>
        <v>0</v>
      </c>
      <c r="L256" s="81">
        <f t="shared" si="58"/>
        <v>0</v>
      </c>
      <c r="M256" s="81">
        <f t="shared" ca="1" si="59"/>
        <v>-1.9790021958460669E-3</v>
      </c>
      <c r="N256" s="81">
        <f t="shared" ca="1" si="60"/>
        <v>0</v>
      </c>
      <c r="O256" s="21">
        <f t="shared" ca="1" si="61"/>
        <v>0</v>
      </c>
      <c r="P256" s="81">
        <f t="shared" ca="1" si="62"/>
        <v>0</v>
      </c>
      <c r="Q256" s="81">
        <f t="shared" ca="1" si="63"/>
        <v>0</v>
      </c>
      <c r="R256" s="55">
        <f t="shared" ca="1" si="64"/>
        <v>1.9790021958460669E-3</v>
      </c>
    </row>
    <row r="257" spans="1:18">
      <c r="A257" s="88"/>
      <c r="B257" s="88"/>
      <c r="C257" s="88"/>
      <c r="D257" s="89">
        <f t="shared" si="50"/>
        <v>0</v>
      </c>
      <c r="E257" s="89">
        <f t="shared" si="51"/>
        <v>0</v>
      </c>
      <c r="F257" s="81">
        <f t="shared" si="52"/>
        <v>0</v>
      </c>
      <c r="G257" s="81">
        <f t="shared" si="53"/>
        <v>0</v>
      </c>
      <c r="H257" s="81">
        <f t="shared" si="54"/>
        <v>0</v>
      </c>
      <c r="I257" s="81">
        <f t="shared" si="55"/>
        <v>0</v>
      </c>
      <c r="J257" s="81">
        <f t="shared" si="56"/>
        <v>0</v>
      </c>
      <c r="K257" s="81">
        <f t="shared" si="57"/>
        <v>0</v>
      </c>
      <c r="L257" s="81">
        <f t="shared" si="58"/>
        <v>0</v>
      </c>
      <c r="M257" s="81">
        <f t="shared" ca="1" si="59"/>
        <v>-1.9790021958460669E-3</v>
      </c>
      <c r="N257" s="81">
        <f t="shared" ca="1" si="60"/>
        <v>0</v>
      </c>
      <c r="O257" s="21">
        <f t="shared" ca="1" si="61"/>
        <v>0</v>
      </c>
      <c r="P257" s="81">
        <f t="shared" ca="1" si="62"/>
        <v>0</v>
      </c>
      <c r="Q257" s="81">
        <f t="shared" ca="1" si="63"/>
        <v>0</v>
      </c>
      <c r="R257" s="55">
        <f t="shared" ca="1" si="64"/>
        <v>1.9790021958460669E-3</v>
      </c>
    </row>
    <row r="258" spans="1:18">
      <c r="A258" s="88"/>
      <c r="B258" s="88"/>
      <c r="C258" s="88"/>
      <c r="D258" s="89">
        <f t="shared" si="50"/>
        <v>0</v>
      </c>
      <c r="E258" s="89">
        <f t="shared" si="51"/>
        <v>0</v>
      </c>
      <c r="F258" s="81">
        <f t="shared" si="52"/>
        <v>0</v>
      </c>
      <c r="G258" s="81">
        <f t="shared" si="53"/>
        <v>0</v>
      </c>
      <c r="H258" s="81">
        <f t="shared" si="54"/>
        <v>0</v>
      </c>
      <c r="I258" s="81">
        <f t="shared" si="55"/>
        <v>0</v>
      </c>
      <c r="J258" s="81">
        <f t="shared" si="56"/>
        <v>0</v>
      </c>
      <c r="K258" s="81">
        <f t="shared" si="57"/>
        <v>0</v>
      </c>
      <c r="L258" s="81">
        <f t="shared" si="58"/>
        <v>0</v>
      </c>
      <c r="M258" s="81">
        <f t="shared" ca="1" si="59"/>
        <v>-1.9790021958460669E-3</v>
      </c>
      <c r="N258" s="81">
        <f t="shared" ca="1" si="60"/>
        <v>0</v>
      </c>
      <c r="O258" s="21">
        <f t="shared" ca="1" si="61"/>
        <v>0</v>
      </c>
      <c r="P258" s="81">
        <f t="shared" ca="1" si="62"/>
        <v>0</v>
      </c>
      <c r="Q258" s="81">
        <f t="shared" ca="1" si="63"/>
        <v>0</v>
      </c>
      <c r="R258" s="55">
        <f t="shared" ca="1" si="64"/>
        <v>1.9790021958460669E-3</v>
      </c>
    </row>
    <row r="259" spans="1:18">
      <c r="A259" s="88"/>
      <c r="B259" s="88"/>
      <c r="C259" s="88"/>
      <c r="D259" s="89">
        <f t="shared" si="50"/>
        <v>0</v>
      </c>
      <c r="E259" s="89">
        <f t="shared" si="51"/>
        <v>0</v>
      </c>
      <c r="F259" s="81">
        <f t="shared" si="52"/>
        <v>0</v>
      </c>
      <c r="G259" s="81">
        <f t="shared" si="53"/>
        <v>0</v>
      </c>
      <c r="H259" s="81">
        <f t="shared" si="54"/>
        <v>0</v>
      </c>
      <c r="I259" s="81">
        <f t="shared" si="55"/>
        <v>0</v>
      </c>
      <c r="J259" s="81">
        <f t="shared" si="56"/>
        <v>0</v>
      </c>
      <c r="K259" s="81">
        <f t="shared" si="57"/>
        <v>0</v>
      </c>
      <c r="L259" s="81">
        <f t="shared" si="58"/>
        <v>0</v>
      </c>
      <c r="M259" s="81">
        <f t="shared" ca="1" si="59"/>
        <v>-1.9790021958460669E-3</v>
      </c>
      <c r="N259" s="81">
        <f t="shared" ca="1" si="60"/>
        <v>0</v>
      </c>
      <c r="O259" s="21">
        <f t="shared" ca="1" si="61"/>
        <v>0</v>
      </c>
      <c r="P259" s="81">
        <f t="shared" ca="1" si="62"/>
        <v>0</v>
      </c>
      <c r="Q259" s="81">
        <f t="shared" ca="1" si="63"/>
        <v>0</v>
      </c>
      <c r="R259" s="55">
        <f t="shared" ca="1" si="64"/>
        <v>1.9790021958460669E-3</v>
      </c>
    </row>
    <row r="260" spans="1:18">
      <c r="A260" s="88"/>
      <c r="B260" s="88"/>
      <c r="C260" s="88"/>
      <c r="D260" s="89">
        <f t="shared" si="50"/>
        <v>0</v>
      </c>
      <c r="E260" s="89">
        <f t="shared" si="51"/>
        <v>0</v>
      </c>
      <c r="F260" s="81">
        <f t="shared" si="52"/>
        <v>0</v>
      </c>
      <c r="G260" s="81">
        <f t="shared" si="53"/>
        <v>0</v>
      </c>
      <c r="H260" s="81">
        <f t="shared" si="54"/>
        <v>0</v>
      </c>
      <c r="I260" s="81">
        <f t="shared" si="55"/>
        <v>0</v>
      </c>
      <c r="J260" s="81">
        <f t="shared" si="56"/>
        <v>0</v>
      </c>
      <c r="K260" s="81">
        <f t="shared" si="57"/>
        <v>0</v>
      </c>
      <c r="L260" s="81">
        <f t="shared" si="58"/>
        <v>0</v>
      </c>
      <c r="M260" s="81">
        <f t="shared" ca="1" si="59"/>
        <v>-1.9790021958460669E-3</v>
      </c>
      <c r="N260" s="81">
        <f t="shared" ca="1" si="60"/>
        <v>0</v>
      </c>
      <c r="O260" s="21">
        <f t="shared" ca="1" si="61"/>
        <v>0</v>
      </c>
      <c r="P260" s="81">
        <f t="shared" ca="1" si="62"/>
        <v>0</v>
      </c>
      <c r="Q260" s="81">
        <f t="shared" ca="1" si="63"/>
        <v>0</v>
      </c>
      <c r="R260" s="55">
        <f t="shared" ca="1" si="64"/>
        <v>1.9790021958460669E-3</v>
      </c>
    </row>
    <row r="261" spans="1:18">
      <c r="A261" s="88"/>
      <c r="B261" s="88"/>
      <c r="C261" s="88"/>
      <c r="D261" s="89">
        <f t="shared" si="50"/>
        <v>0</v>
      </c>
      <c r="E261" s="89">
        <f t="shared" si="51"/>
        <v>0</v>
      </c>
      <c r="F261" s="81">
        <f t="shared" si="52"/>
        <v>0</v>
      </c>
      <c r="G261" s="81">
        <f t="shared" si="53"/>
        <v>0</v>
      </c>
      <c r="H261" s="81">
        <f t="shared" si="54"/>
        <v>0</v>
      </c>
      <c r="I261" s="81">
        <f t="shared" si="55"/>
        <v>0</v>
      </c>
      <c r="J261" s="81">
        <f t="shared" si="56"/>
        <v>0</v>
      </c>
      <c r="K261" s="81">
        <f t="shared" si="57"/>
        <v>0</v>
      </c>
      <c r="L261" s="81">
        <f t="shared" si="58"/>
        <v>0</v>
      </c>
      <c r="M261" s="81">
        <f t="shared" ca="1" si="59"/>
        <v>-1.9790021958460669E-3</v>
      </c>
      <c r="N261" s="81">
        <f t="shared" ca="1" si="60"/>
        <v>0</v>
      </c>
      <c r="O261" s="21">
        <f t="shared" ca="1" si="61"/>
        <v>0</v>
      </c>
      <c r="P261" s="81">
        <f t="shared" ca="1" si="62"/>
        <v>0</v>
      </c>
      <c r="Q261" s="81">
        <f t="shared" ca="1" si="63"/>
        <v>0</v>
      </c>
      <c r="R261" s="55">
        <f t="shared" ca="1" si="64"/>
        <v>1.9790021958460669E-3</v>
      </c>
    </row>
    <row r="262" spans="1:18">
      <c r="A262" s="88"/>
      <c r="B262" s="88"/>
      <c r="C262" s="88"/>
      <c r="D262" s="89">
        <f t="shared" si="50"/>
        <v>0</v>
      </c>
      <c r="E262" s="89">
        <f t="shared" si="51"/>
        <v>0</v>
      </c>
      <c r="F262" s="81">
        <f t="shared" si="52"/>
        <v>0</v>
      </c>
      <c r="G262" s="81">
        <f t="shared" si="53"/>
        <v>0</v>
      </c>
      <c r="H262" s="81">
        <f t="shared" si="54"/>
        <v>0</v>
      </c>
      <c r="I262" s="81">
        <f t="shared" si="55"/>
        <v>0</v>
      </c>
      <c r="J262" s="81">
        <f t="shared" si="56"/>
        <v>0</v>
      </c>
      <c r="K262" s="81">
        <f t="shared" si="57"/>
        <v>0</v>
      </c>
      <c r="L262" s="81">
        <f t="shared" si="58"/>
        <v>0</v>
      </c>
      <c r="M262" s="81">
        <f t="shared" ca="1" si="59"/>
        <v>-1.9790021958460669E-3</v>
      </c>
      <c r="N262" s="81">
        <f t="shared" ca="1" si="60"/>
        <v>0</v>
      </c>
      <c r="O262" s="21">
        <f t="shared" ca="1" si="61"/>
        <v>0</v>
      </c>
      <c r="P262" s="81">
        <f t="shared" ca="1" si="62"/>
        <v>0</v>
      </c>
      <c r="Q262" s="81">
        <f t="shared" ca="1" si="63"/>
        <v>0</v>
      </c>
      <c r="R262" s="55">
        <f t="shared" ca="1" si="64"/>
        <v>1.9790021958460669E-3</v>
      </c>
    </row>
    <row r="263" spans="1:18">
      <c r="A263" s="88"/>
      <c r="B263" s="88"/>
      <c r="C263" s="88"/>
      <c r="D263" s="89">
        <f t="shared" si="50"/>
        <v>0</v>
      </c>
      <c r="E263" s="89">
        <f t="shared" si="51"/>
        <v>0</v>
      </c>
      <c r="F263" s="81">
        <f t="shared" si="52"/>
        <v>0</v>
      </c>
      <c r="G263" s="81">
        <f t="shared" si="53"/>
        <v>0</v>
      </c>
      <c r="H263" s="81">
        <f t="shared" si="54"/>
        <v>0</v>
      </c>
      <c r="I263" s="81">
        <f t="shared" si="55"/>
        <v>0</v>
      </c>
      <c r="J263" s="81">
        <f t="shared" si="56"/>
        <v>0</v>
      </c>
      <c r="K263" s="81">
        <f t="shared" si="57"/>
        <v>0</v>
      </c>
      <c r="L263" s="81">
        <f t="shared" si="58"/>
        <v>0</v>
      </c>
      <c r="M263" s="81">
        <f t="shared" ca="1" si="59"/>
        <v>-1.9790021958460669E-3</v>
      </c>
      <c r="N263" s="81">
        <f t="shared" ca="1" si="60"/>
        <v>0</v>
      </c>
      <c r="O263" s="21">
        <f t="shared" ca="1" si="61"/>
        <v>0</v>
      </c>
      <c r="P263" s="81">
        <f t="shared" ca="1" si="62"/>
        <v>0</v>
      </c>
      <c r="Q263" s="81">
        <f t="shared" ca="1" si="63"/>
        <v>0</v>
      </c>
      <c r="R263" s="55">
        <f t="shared" ca="1" si="64"/>
        <v>1.9790021958460669E-3</v>
      </c>
    </row>
    <row r="264" spans="1:18">
      <c r="A264" s="88"/>
      <c r="B264" s="88"/>
      <c r="C264" s="88"/>
      <c r="D264" s="89">
        <f t="shared" si="50"/>
        <v>0</v>
      </c>
      <c r="E264" s="89">
        <f t="shared" si="51"/>
        <v>0</v>
      </c>
      <c r="F264" s="81">
        <f t="shared" si="52"/>
        <v>0</v>
      </c>
      <c r="G264" s="81">
        <f t="shared" si="53"/>
        <v>0</v>
      </c>
      <c r="H264" s="81">
        <f t="shared" si="54"/>
        <v>0</v>
      </c>
      <c r="I264" s="81">
        <f t="shared" si="55"/>
        <v>0</v>
      </c>
      <c r="J264" s="81">
        <f t="shared" si="56"/>
        <v>0</v>
      </c>
      <c r="K264" s="81">
        <f t="shared" si="57"/>
        <v>0</v>
      </c>
      <c r="L264" s="81">
        <f t="shared" si="58"/>
        <v>0</v>
      </c>
      <c r="M264" s="81">
        <f t="shared" ca="1" si="59"/>
        <v>-1.9790021958460669E-3</v>
      </c>
      <c r="N264" s="81">
        <f t="shared" ca="1" si="60"/>
        <v>0</v>
      </c>
      <c r="O264" s="21">
        <f t="shared" ca="1" si="61"/>
        <v>0</v>
      </c>
      <c r="P264" s="81">
        <f t="shared" ca="1" si="62"/>
        <v>0</v>
      </c>
      <c r="Q264" s="81">
        <f t="shared" ca="1" si="63"/>
        <v>0</v>
      </c>
      <c r="R264" s="55">
        <f t="shared" ca="1" si="64"/>
        <v>1.9790021958460669E-3</v>
      </c>
    </row>
    <row r="265" spans="1:18">
      <c r="A265" s="88"/>
      <c r="B265" s="88"/>
      <c r="C265" s="88"/>
      <c r="D265" s="89">
        <f t="shared" si="50"/>
        <v>0</v>
      </c>
      <c r="E265" s="89">
        <f t="shared" si="51"/>
        <v>0</v>
      </c>
      <c r="F265" s="81">
        <f t="shared" si="52"/>
        <v>0</v>
      </c>
      <c r="G265" s="81">
        <f t="shared" si="53"/>
        <v>0</v>
      </c>
      <c r="H265" s="81">
        <f t="shared" si="54"/>
        <v>0</v>
      </c>
      <c r="I265" s="81">
        <f t="shared" si="55"/>
        <v>0</v>
      </c>
      <c r="J265" s="81">
        <f t="shared" si="56"/>
        <v>0</v>
      </c>
      <c r="K265" s="81">
        <f t="shared" si="57"/>
        <v>0</v>
      </c>
      <c r="L265" s="81">
        <f t="shared" si="58"/>
        <v>0</v>
      </c>
      <c r="M265" s="81">
        <f t="shared" ca="1" si="59"/>
        <v>-1.9790021958460669E-3</v>
      </c>
      <c r="N265" s="81">
        <f t="shared" ca="1" si="60"/>
        <v>0</v>
      </c>
      <c r="O265" s="21">
        <f t="shared" ca="1" si="61"/>
        <v>0</v>
      </c>
      <c r="P265" s="81">
        <f t="shared" ca="1" si="62"/>
        <v>0</v>
      </c>
      <c r="Q265" s="81">
        <f t="shared" ca="1" si="63"/>
        <v>0</v>
      </c>
      <c r="R265" s="55">
        <f t="shared" ca="1" si="64"/>
        <v>1.9790021958460669E-3</v>
      </c>
    </row>
    <row r="266" spans="1:18">
      <c r="A266" s="88"/>
      <c r="B266" s="88"/>
      <c r="C266" s="88"/>
      <c r="D266" s="89">
        <f t="shared" si="50"/>
        <v>0</v>
      </c>
      <c r="E266" s="89">
        <f t="shared" si="51"/>
        <v>0</v>
      </c>
      <c r="F266" s="81">
        <f t="shared" si="52"/>
        <v>0</v>
      </c>
      <c r="G266" s="81">
        <f t="shared" si="53"/>
        <v>0</v>
      </c>
      <c r="H266" s="81">
        <f t="shared" si="54"/>
        <v>0</v>
      </c>
      <c r="I266" s="81">
        <f t="shared" si="55"/>
        <v>0</v>
      </c>
      <c r="J266" s="81">
        <f t="shared" si="56"/>
        <v>0</v>
      </c>
      <c r="K266" s="81">
        <f t="shared" si="57"/>
        <v>0</v>
      </c>
      <c r="L266" s="81">
        <f t="shared" si="58"/>
        <v>0</v>
      </c>
      <c r="M266" s="81">
        <f t="shared" ca="1" si="59"/>
        <v>-1.9790021958460669E-3</v>
      </c>
      <c r="N266" s="81">
        <f t="shared" ca="1" si="60"/>
        <v>0</v>
      </c>
      <c r="O266" s="21">
        <f t="shared" ca="1" si="61"/>
        <v>0</v>
      </c>
      <c r="P266" s="81">
        <f t="shared" ca="1" si="62"/>
        <v>0</v>
      </c>
      <c r="Q266" s="81">
        <f t="shared" ca="1" si="63"/>
        <v>0</v>
      </c>
      <c r="R266" s="55">
        <f t="shared" ca="1" si="64"/>
        <v>1.9790021958460669E-3</v>
      </c>
    </row>
    <row r="267" spans="1:18">
      <c r="A267" s="88"/>
      <c r="B267" s="88"/>
      <c r="C267" s="88"/>
      <c r="D267" s="89">
        <f t="shared" si="50"/>
        <v>0</v>
      </c>
      <c r="E267" s="89">
        <f t="shared" si="51"/>
        <v>0</v>
      </c>
      <c r="F267" s="81">
        <f t="shared" si="52"/>
        <v>0</v>
      </c>
      <c r="G267" s="81">
        <f t="shared" si="53"/>
        <v>0</v>
      </c>
      <c r="H267" s="81">
        <f t="shared" si="54"/>
        <v>0</v>
      </c>
      <c r="I267" s="81">
        <f t="shared" si="55"/>
        <v>0</v>
      </c>
      <c r="J267" s="81">
        <f t="shared" si="56"/>
        <v>0</v>
      </c>
      <c r="K267" s="81">
        <f t="shared" si="57"/>
        <v>0</v>
      </c>
      <c r="L267" s="81">
        <f t="shared" si="58"/>
        <v>0</v>
      </c>
      <c r="M267" s="81">
        <f t="shared" ca="1" si="59"/>
        <v>-1.9790021958460669E-3</v>
      </c>
      <c r="N267" s="81">
        <f t="shared" ca="1" si="60"/>
        <v>0</v>
      </c>
      <c r="O267" s="21">
        <f t="shared" ca="1" si="61"/>
        <v>0</v>
      </c>
      <c r="P267" s="81">
        <f t="shared" ca="1" si="62"/>
        <v>0</v>
      </c>
      <c r="Q267" s="81">
        <f t="shared" ca="1" si="63"/>
        <v>0</v>
      </c>
      <c r="R267" s="55">
        <f t="shared" ca="1" si="64"/>
        <v>1.9790021958460669E-3</v>
      </c>
    </row>
    <row r="268" spans="1:18">
      <c r="A268" s="88"/>
      <c r="B268" s="88"/>
      <c r="C268" s="88"/>
      <c r="D268" s="89">
        <f t="shared" si="50"/>
        <v>0</v>
      </c>
      <c r="E268" s="89">
        <f t="shared" si="51"/>
        <v>0</v>
      </c>
      <c r="F268" s="81">
        <f t="shared" si="52"/>
        <v>0</v>
      </c>
      <c r="G268" s="81">
        <f t="shared" si="53"/>
        <v>0</v>
      </c>
      <c r="H268" s="81">
        <f t="shared" si="54"/>
        <v>0</v>
      </c>
      <c r="I268" s="81">
        <f t="shared" si="55"/>
        <v>0</v>
      </c>
      <c r="J268" s="81">
        <f t="shared" si="56"/>
        <v>0</v>
      </c>
      <c r="K268" s="81">
        <f t="shared" si="57"/>
        <v>0</v>
      </c>
      <c r="L268" s="81">
        <f t="shared" si="58"/>
        <v>0</v>
      </c>
      <c r="M268" s="81">
        <f t="shared" ca="1" si="59"/>
        <v>-1.9790021958460669E-3</v>
      </c>
      <c r="N268" s="81">
        <f t="shared" ca="1" si="60"/>
        <v>0</v>
      </c>
      <c r="O268" s="21">
        <f t="shared" ca="1" si="61"/>
        <v>0</v>
      </c>
      <c r="P268" s="81">
        <f t="shared" ca="1" si="62"/>
        <v>0</v>
      </c>
      <c r="Q268" s="81">
        <f t="shared" ca="1" si="63"/>
        <v>0</v>
      </c>
      <c r="R268" s="55">
        <f t="shared" ca="1" si="64"/>
        <v>1.9790021958460669E-3</v>
      </c>
    </row>
    <row r="269" spans="1:18">
      <c r="A269" s="88"/>
      <c r="B269" s="88"/>
      <c r="C269" s="88"/>
      <c r="D269" s="89">
        <f t="shared" si="50"/>
        <v>0</v>
      </c>
      <c r="E269" s="89">
        <f t="shared" si="51"/>
        <v>0</v>
      </c>
      <c r="F269" s="81">
        <f t="shared" si="52"/>
        <v>0</v>
      </c>
      <c r="G269" s="81">
        <f t="shared" si="53"/>
        <v>0</v>
      </c>
      <c r="H269" s="81">
        <f t="shared" si="54"/>
        <v>0</v>
      </c>
      <c r="I269" s="81">
        <f t="shared" si="55"/>
        <v>0</v>
      </c>
      <c r="J269" s="81">
        <f t="shared" si="56"/>
        <v>0</v>
      </c>
      <c r="K269" s="81">
        <f t="shared" si="57"/>
        <v>0</v>
      </c>
      <c r="L269" s="81">
        <f t="shared" si="58"/>
        <v>0</v>
      </c>
      <c r="M269" s="81">
        <f t="shared" ca="1" si="59"/>
        <v>-1.9790021958460669E-3</v>
      </c>
      <c r="N269" s="81">
        <f t="shared" ca="1" si="60"/>
        <v>0</v>
      </c>
      <c r="O269" s="21">
        <f t="shared" ca="1" si="61"/>
        <v>0</v>
      </c>
      <c r="P269" s="81">
        <f t="shared" ca="1" si="62"/>
        <v>0</v>
      </c>
      <c r="Q269" s="81">
        <f t="shared" ca="1" si="63"/>
        <v>0</v>
      </c>
      <c r="R269" s="55">
        <f t="shared" ca="1" si="64"/>
        <v>1.9790021958460669E-3</v>
      </c>
    </row>
    <row r="270" spans="1:18">
      <c r="A270" s="88"/>
      <c r="B270" s="88"/>
      <c r="C270" s="88"/>
      <c r="D270" s="89">
        <f t="shared" si="50"/>
        <v>0</v>
      </c>
      <c r="E270" s="89">
        <f t="shared" si="51"/>
        <v>0</v>
      </c>
      <c r="F270" s="81">
        <f t="shared" si="52"/>
        <v>0</v>
      </c>
      <c r="G270" s="81">
        <f t="shared" si="53"/>
        <v>0</v>
      </c>
      <c r="H270" s="81">
        <f t="shared" si="54"/>
        <v>0</v>
      </c>
      <c r="I270" s="81">
        <f t="shared" si="55"/>
        <v>0</v>
      </c>
      <c r="J270" s="81">
        <f t="shared" si="56"/>
        <v>0</v>
      </c>
      <c r="K270" s="81">
        <f t="shared" si="57"/>
        <v>0</v>
      </c>
      <c r="L270" s="81">
        <f t="shared" si="58"/>
        <v>0</v>
      </c>
      <c r="M270" s="81">
        <f t="shared" ca="1" si="59"/>
        <v>-1.9790021958460669E-3</v>
      </c>
      <c r="N270" s="81">
        <f t="shared" ca="1" si="60"/>
        <v>0</v>
      </c>
      <c r="O270" s="21">
        <f t="shared" ca="1" si="61"/>
        <v>0</v>
      </c>
      <c r="P270" s="81">
        <f t="shared" ca="1" si="62"/>
        <v>0</v>
      </c>
      <c r="Q270" s="81">
        <f t="shared" ca="1" si="63"/>
        <v>0</v>
      </c>
      <c r="R270" s="55">
        <f t="shared" ca="1" si="64"/>
        <v>1.9790021958460669E-3</v>
      </c>
    </row>
    <row r="271" spans="1:18">
      <c r="A271" s="88"/>
      <c r="B271" s="88"/>
      <c r="C271" s="88"/>
      <c r="D271" s="89">
        <f t="shared" si="50"/>
        <v>0</v>
      </c>
      <c r="E271" s="89">
        <f t="shared" si="51"/>
        <v>0</v>
      </c>
      <c r="F271" s="81">
        <f t="shared" si="52"/>
        <v>0</v>
      </c>
      <c r="G271" s="81">
        <f t="shared" si="53"/>
        <v>0</v>
      </c>
      <c r="H271" s="81">
        <f t="shared" si="54"/>
        <v>0</v>
      </c>
      <c r="I271" s="81">
        <f t="shared" si="55"/>
        <v>0</v>
      </c>
      <c r="J271" s="81">
        <f t="shared" si="56"/>
        <v>0</v>
      </c>
      <c r="K271" s="81">
        <f t="shared" si="57"/>
        <v>0</v>
      </c>
      <c r="L271" s="81">
        <f t="shared" si="58"/>
        <v>0</v>
      </c>
      <c r="M271" s="81">
        <f t="shared" ca="1" si="59"/>
        <v>-1.9790021958460669E-3</v>
      </c>
      <c r="N271" s="81">
        <f t="shared" ca="1" si="60"/>
        <v>0</v>
      </c>
      <c r="O271" s="21">
        <f t="shared" ca="1" si="61"/>
        <v>0</v>
      </c>
      <c r="P271" s="81">
        <f t="shared" ca="1" si="62"/>
        <v>0</v>
      </c>
      <c r="Q271" s="81">
        <f t="shared" ca="1" si="63"/>
        <v>0</v>
      </c>
      <c r="R271" s="55">
        <f t="shared" ca="1" si="64"/>
        <v>1.9790021958460669E-3</v>
      </c>
    </row>
    <row r="272" spans="1:18">
      <c r="A272" s="88"/>
      <c r="B272" s="88"/>
      <c r="C272" s="88"/>
      <c r="D272" s="89">
        <f t="shared" si="50"/>
        <v>0</v>
      </c>
      <c r="E272" s="89">
        <f t="shared" si="51"/>
        <v>0</v>
      </c>
      <c r="F272" s="81">
        <f t="shared" si="52"/>
        <v>0</v>
      </c>
      <c r="G272" s="81">
        <f t="shared" si="53"/>
        <v>0</v>
      </c>
      <c r="H272" s="81">
        <f t="shared" si="54"/>
        <v>0</v>
      </c>
      <c r="I272" s="81">
        <f t="shared" si="55"/>
        <v>0</v>
      </c>
      <c r="J272" s="81">
        <f t="shared" si="56"/>
        <v>0</v>
      </c>
      <c r="K272" s="81">
        <f t="shared" si="57"/>
        <v>0</v>
      </c>
      <c r="L272" s="81">
        <f t="shared" si="58"/>
        <v>0</v>
      </c>
      <c r="M272" s="81">
        <f t="shared" ca="1" si="59"/>
        <v>-1.9790021958460669E-3</v>
      </c>
      <c r="N272" s="81">
        <f t="shared" ca="1" si="60"/>
        <v>0</v>
      </c>
      <c r="O272" s="21">
        <f t="shared" ca="1" si="61"/>
        <v>0</v>
      </c>
      <c r="P272" s="81">
        <f t="shared" ca="1" si="62"/>
        <v>0</v>
      </c>
      <c r="Q272" s="81">
        <f t="shared" ca="1" si="63"/>
        <v>0</v>
      </c>
      <c r="R272" s="55">
        <f t="shared" ca="1" si="64"/>
        <v>1.9790021958460669E-3</v>
      </c>
    </row>
    <row r="273" spans="1:18">
      <c r="A273" s="88"/>
      <c r="B273" s="88"/>
      <c r="C273" s="88"/>
      <c r="D273" s="89">
        <f t="shared" si="50"/>
        <v>0</v>
      </c>
      <c r="E273" s="89">
        <f t="shared" si="51"/>
        <v>0</v>
      </c>
      <c r="F273" s="81">
        <f t="shared" si="52"/>
        <v>0</v>
      </c>
      <c r="G273" s="81">
        <f t="shared" si="53"/>
        <v>0</v>
      </c>
      <c r="H273" s="81">
        <f t="shared" si="54"/>
        <v>0</v>
      </c>
      <c r="I273" s="81">
        <f t="shared" si="55"/>
        <v>0</v>
      </c>
      <c r="J273" s="81">
        <f t="shared" si="56"/>
        <v>0</v>
      </c>
      <c r="K273" s="81">
        <f t="shared" si="57"/>
        <v>0</v>
      </c>
      <c r="L273" s="81">
        <f t="shared" si="58"/>
        <v>0</v>
      </c>
      <c r="M273" s="81">
        <f t="shared" ca="1" si="59"/>
        <v>-1.9790021958460669E-3</v>
      </c>
      <c r="N273" s="81">
        <f t="shared" ca="1" si="60"/>
        <v>0</v>
      </c>
      <c r="O273" s="21">
        <f t="shared" ca="1" si="61"/>
        <v>0</v>
      </c>
      <c r="P273" s="81">
        <f t="shared" ca="1" si="62"/>
        <v>0</v>
      </c>
      <c r="Q273" s="81">
        <f t="shared" ca="1" si="63"/>
        <v>0</v>
      </c>
      <c r="R273" s="55">
        <f t="shared" ca="1" si="64"/>
        <v>1.9790021958460669E-3</v>
      </c>
    </row>
    <row r="274" spans="1:18">
      <c r="A274" s="88"/>
      <c r="B274" s="88"/>
      <c r="C274" s="88"/>
      <c r="D274" s="89">
        <f t="shared" si="50"/>
        <v>0</v>
      </c>
      <c r="E274" s="89">
        <f t="shared" si="51"/>
        <v>0</v>
      </c>
      <c r="F274" s="81">
        <f t="shared" si="52"/>
        <v>0</v>
      </c>
      <c r="G274" s="81">
        <f t="shared" si="53"/>
        <v>0</v>
      </c>
      <c r="H274" s="81">
        <f t="shared" si="54"/>
        <v>0</v>
      </c>
      <c r="I274" s="81">
        <f t="shared" si="55"/>
        <v>0</v>
      </c>
      <c r="J274" s="81">
        <f t="shared" si="56"/>
        <v>0</v>
      </c>
      <c r="K274" s="81">
        <f t="shared" si="57"/>
        <v>0</v>
      </c>
      <c r="L274" s="81">
        <f t="shared" si="58"/>
        <v>0</v>
      </c>
      <c r="M274" s="81">
        <f t="shared" ca="1" si="59"/>
        <v>-1.9790021958460669E-3</v>
      </c>
      <c r="N274" s="81">
        <f t="shared" ca="1" si="60"/>
        <v>0</v>
      </c>
      <c r="O274" s="21">
        <f t="shared" ca="1" si="61"/>
        <v>0</v>
      </c>
      <c r="P274" s="81">
        <f t="shared" ca="1" si="62"/>
        <v>0</v>
      </c>
      <c r="Q274" s="81">
        <f t="shared" ca="1" si="63"/>
        <v>0</v>
      </c>
      <c r="R274" s="55">
        <f t="shared" ca="1" si="64"/>
        <v>1.9790021958460669E-3</v>
      </c>
    </row>
    <row r="275" spans="1:18">
      <c r="A275" s="88"/>
      <c r="B275" s="88"/>
      <c r="C275" s="88"/>
      <c r="D275" s="89">
        <f t="shared" si="50"/>
        <v>0</v>
      </c>
      <c r="E275" s="89">
        <f t="shared" si="51"/>
        <v>0</v>
      </c>
      <c r="F275" s="81">
        <f t="shared" si="52"/>
        <v>0</v>
      </c>
      <c r="G275" s="81">
        <f t="shared" si="53"/>
        <v>0</v>
      </c>
      <c r="H275" s="81">
        <f t="shared" si="54"/>
        <v>0</v>
      </c>
      <c r="I275" s="81">
        <f t="shared" si="55"/>
        <v>0</v>
      </c>
      <c r="J275" s="81">
        <f t="shared" si="56"/>
        <v>0</v>
      </c>
      <c r="K275" s="81">
        <f t="shared" si="57"/>
        <v>0</v>
      </c>
      <c r="L275" s="81">
        <f t="shared" si="58"/>
        <v>0</v>
      </c>
      <c r="M275" s="81">
        <f t="shared" ca="1" si="59"/>
        <v>-1.9790021958460669E-3</v>
      </c>
      <c r="N275" s="81">
        <f t="shared" ca="1" si="60"/>
        <v>0</v>
      </c>
      <c r="O275" s="21">
        <f t="shared" ca="1" si="61"/>
        <v>0</v>
      </c>
      <c r="P275" s="81">
        <f t="shared" ca="1" si="62"/>
        <v>0</v>
      </c>
      <c r="Q275" s="81">
        <f t="shared" ca="1" si="63"/>
        <v>0</v>
      </c>
      <c r="R275" s="55">
        <f t="shared" ca="1" si="64"/>
        <v>1.9790021958460669E-3</v>
      </c>
    </row>
    <row r="276" spans="1:18">
      <c r="A276" s="88"/>
      <c r="B276" s="88"/>
      <c r="C276" s="88"/>
      <c r="D276" s="89">
        <f t="shared" si="50"/>
        <v>0</v>
      </c>
      <c r="E276" s="89">
        <f t="shared" si="51"/>
        <v>0</v>
      </c>
      <c r="F276" s="81">
        <f t="shared" si="52"/>
        <v>0</v>
      </c>
      <c r="G276" s="81">
        <f t="shared" si="53"/>
        <v>0</v>
      </c>
      <c r="H276" s="81">
        <f t="shared" si="54"/>
        <v>0</v>
      </c>
      <c r="I276" s="81">
        <f t="shared" si="55"/>
        <v>0</v>
      </c>
      <c r="J276" s="81">
        <f t="shared" si="56"/>
        <v>0</v>
      </c>
      <c r="K276" s="81">
        <f t="shared" si="57"/>
        <v>0</v>
      </c>
      <c r="L276" s="81">
        <f t="shared" si="58"/>
        <v>0</v>
      </c>
      <c r="M276" s="81">
        <f t="shared" ca="1" si="59"/>
        <v>-1.9790021958460669E-3</v>
      </c>
      <c r="N276" s="81">
        <f t="shared" ca="1" si="60"/>
        <v>0</v>
      </c>
      <c r="O276" s="21">
        <f t="shared" ca="1" si="61"/>
        <v>0</v>
      </c>
      <c r="P276" s="81">
        <f t="shared" ca="1" si="62"/>
        <v>0</v>
      </c>
      <c r="Q276" s="81">
        <f t="shared" ca="1" si="63"/>
        <v>0</v>
      </c>
      <c r="R276" s="55">
        <f t="shared" ca="1" si="64"/>
        <v>1.9790021958460669E-3</v>
      </c>
    </row>
    <row r="277" spans="1:18">
      <c r="A277" s="88"/>
      <c r="B277" s="88"/>
      <c r="C277" s="88"/>
      <c r="D277" s="89">
        <f t="shared" ref="D277:D330" si="65">A277/A$18</f>
        <v>0</v>
      </c>
      <c r="E277" s="89">
        <f t="shared" ref="E277:E330" si="66">B277/B$18</f>
        <v>0</v>
      </c>
      <c r="F277" s="81">
        <f t="shared" ref="F277:F330" si="67">$C277*D277</f>
        <v>0</v>
      </c>
      <c r="G277" s="81">
        <f t="shared" ref="G277:G330" si="68">$C277*E277</f>
        <v>0</v>
      </c>
      <c r="H277" s="81">
        <f t="shared" ref="H277:H330" si="69">C277*D277*D277</f>
        <v>0</v>
      </c>
      <c r="I277" s="81">
        <f t="shared" ref="I277:I330" si="70">C277*D277*D277*D277</f>
        <v>0</v>
      </c>
      <c r="J277" s="81">
        <f t="shared" ref="J277:J330" si="71">C277*D277*D277*D277*D277</f>
        <v>0</v>
      </c>
      <c r="K277" s="81">
        <f t="shared" ref="K277:K330" si="72">C277*E277*D277</f>
        <v>0</v>
      </c>
      <c r="L277" s="81">
        <f t="shared" ref="L277:L330" si="73">C277*E277*D277*D277</f>
        <v>0</v>
      </c>
      <c r="M277" s="81">
        <f t="shared" ref="M277:M330" ca="1" si="74">+E$4+E$5*D277+E$6*D277^2</f>
        <v>-1.9790021958460669E-3</v>
      </c>
      <c r="N277" s="81">
        <f t="shared" ref="N277:N330" ca="1" si="75">C277*(M277-E277)^2</f>
        <v>0</v>
      </c>
      <c r="O277" s="21">
        <f t="shared" ref="O277:O330" ca="1" si="76">(C277*O$1-O$2*F277+O$3*H277)^2</f>
        <v>0</v>
      </c>
      <c r="P277" s="81">
        <f t="shared" ref="P277:P330" ca="1" si="77">(-C277*O$2+O$4*F277-O$5*H277)^2</f>
        <v>0</v>
      </c>
      <c r="Q277" s="81">
        <f t="shared" ref="Q277:Q330" ca="1" si="78">+(C277*O$3-F277*O$5+H277*O$6)^2</f>
        <v>0</v>
      </c>
      <c r="R277" s="55">
        <f t="shared" ref="R277:R330" ca="1" si="79">+E277-M277</f>
        <v>1.9790021958460669E-3</v>
      </c>
    </row>
    <row r="278" spans="1:18">
      <c r="A278" s="88"/>
      <c r="B278" s="88"/>
      <c r="C278" s="88"/>
      <c r="D278" s="89">
        <f t="shared" si="65"/>
        <v>0</v>
      </c>
      <c r="E278" s="89">
        <f t="shared" si="66"/>
        <v>0</v>
      </c>
      <c r="F278" s="81">
        <f t="shared" si="67"/>
        <v>0</v>
      </c>
      <c r="G278" s="81">
        <f t="shared" si="68"/>
        <v>0</v>
      </c>
      <c r="H278" s="81">
        <f t="shared" si="69"/>
        <v>0</v>
      </c>
      <c r="I278" s="81">
        <f t="shared" si="70"/>
        <v>0</v>
      </c>
      <c r="J278" s="81">
        <f t="shared" si="71"/>
        <v>0</v>
      </c>
      <c r="K278" s="81">
        <f t="shared" si="72"/>
        <v>0</v>
      </c>
      <c r="L278" s="81">
        <f t="shared" si="73"/>
        <v>0</v>
      </c>
      <c r="M278" s="81">
        <f t="shared" ca="1" si="74"/>
        <v>-1.9790021958460669E-3</v>
      </c>
      <c r="N278" s="81">
        <f t="shared" ca="1" si="75"/>
        <v>0</v>
      </c>
      <c r="O278" s="21">
        <f t="shared" ca="1" si="76"/>
        <v>0</v>
      </c>
      <c r="P278" s="81">
        <f t="shared" ca="1" si="77"/>
        <v>0</v>
      </c>
      <c r="Q278" s="81">
        <f t="shared" ca="1" si="78"/>
        <v>0</v>
      </c>
      <c r="R278" s="55">
        <f t="shared" ca="1" si="79"/>
        <v>1.9790021958460669E-3</v>
      </c>
    </row>
    <row r="279" spans="1:18">
      <c r="A279" s="88"/>
      <c r="B279" s="88"/>
      <c r="C279" s="88"/>
      <c r="D279" s="89">
        <f t="shared" si="65"/>
        <v>0</v>
      </c>
      <c r="E279" s="89">
        <f t="shared" si="66"/>
        <v>0</v>
      </c>
      <c r="F279" s="81">
        <f t="shared" si="67"/>
        <v>0</v>
      </c>
      <c r="G279" s="81">
        <f t="shared" si="68"/>
        <v>0</v>
      </c>
      <c r="H279" s="81">
        <f t="shared" si="69"/>
        <v>0</v>
      </c>
      <c r="I279" s="81">
        <f t="shared" si="70"/>
        <v>0</v>
      </c>
      <c r="J279" s="81">
        <f t="shared" si="71"/>
        <v>0</v>
      </c>
      <c r="K279" s="81">
        <f t="shared" si="72"/>
        <v>0</v>
      </c>
      <c r="L279" s="81">
        <f t="shared" si="73"/>
        <v>0</v>
      </c>
      <c r="M279" s="81">
        <f t="shared" ca="1" si="74"/>
        <v>-1.9790021958460669E-3</v>
      </c>
      <c r="N279" s="81">
        <f t="shared" ca="1" si="75"/>
        <v>0</v>
      </c>
      <c r="O279" s="21">
        <f t="shared" ca="1" si="76"/>
        <v>0</v>
      </c>
      <c r="P279" s="81">
        <f t="shared" ca="1" si="77"/>
        <v>0</v>
      </c>
      <c r="Q279" s="81">
        <f t="shared" ca="1" si="78"/>
        <v>0</v>
      </c>
      <c r="R279" s="55">
        <f t="shared" ca="1" si="79"/>
        <v>1.9790021958460669E-3</v>
      </c>
    </row>
    <row r="280" spans="1:18">
      <c r="A280" s="88"/>
      <c r="B280" s="88"/>
      <c r="C280" s="88"/>
      <c r="D280" s="89">
        <f t="shared" si="65"/>
        <v>0</v>
      </c>
      <c r="E280" s="89">
        <f t="shared" si="66"/>
        <v>0</v>
      </c>
      <c r="F280" s="81">
        <f t="shared" si="67"/>
        <v>0</v>
      </c>
      <c r="G280" s="81">
        <f t="shared" si="68"/>
        <v>0</v>
      </c>
      <c r="H280" s="81">
        <f t="shared" si="69"/>
        <v>0</v>
      </c>
      <c r="I280" s="81">
        <f t="shared" si="70"/>
        <v>0</v>
      </c>
      <c r="J280" s="81">
        <f t="shared" si="71"/>
        <v>0</v>
      </c>
      <c r="K280" s="81">
        <f t="shared" si="72"/>
        <v>0</v>
      </c>
      <c r="L280" s="81">
        <f t="shared" si="73"/>
        <v>0</v>
      </c>
      <c r="M280" s="81">
        <f t="shared" ca="1" si="74"/>
        <v>-1.9790021958460669E-3</v>
      </c>
      <c r="N280" s="81">
        <f t="shared" ca="1" si="75"/>
        <v>0</v>
      </c>
      <c r="O280" s="21">
        <f t="shared" ca="1" si="76"/>
        <v>0</v>
      </c>
      <c r="P280" s="81">
        <f t="shared" ca="1" si="77"/>
        <v>0</v>
      </c>
      <c r="Q280" s="81">
        <f t="shared" ca="1" si="78"/>
        <v>0</v>
      </c>
      <c r="R280" s="55">
        <f t="shared" ca="1" si="79"/>
        <v>1.9790021958460669E-3</v>
      </c>
    </row>
    <row r="281" spans="1:18">
      <c r="A281" s="88"/>
      <c r="B281" s="88"/>
      <c r="C281" s="88"/>
      <c r="D281" s="89">
        <f t="shared" si="65"/>
        <v>0</v>
      </c>
      <c r="E281" s="89">
        <f t="shared" si="66"/>
        <v>0</v>
      </c>
      <c r="F281" s="81">
        <f t="shared" si="67"/>
        <v>0</v>
      </c>
      <c r="G281" s="81">
        <f t="shared" si="68"/>
        <v>0</v>
      </c>
      <c r="H281" s="81">
        <f t="shared" si="69"/>
        <v>0</v>
      </c>
      <c r="I281" s="81">
        <f t="shared" si="70"/>
        <v>0</v>
      </c>
      <c r="J281" s="81">
        <f t="shared" si="71"/>
        <v>0</v>
      </c>
      <c r="K281" s="81">
        <f t="shared" si="72"/>
        <v>0</v>
      </c>
      <c r="L281" s="81">
        <f t="shared" si="73"/>
        <v>0</v>
      </c>
      <c r="M281" s="81">
        <f t="shared" ca="1" si="74"/>
        <v>-1.9790021958460669E-3</v>
      </c>
      <c r="N281" s="81">
        <f t="shared" ca="1" si="75"/>
        <v>0</v>
      </c>
      <c r="O281" s="21">
        <f t="shared" ca="1" si="76"/>
        <v>0</v>
      </c>
      <c r="P281" s="81">
        <f t="shared" ca="1" si="77"/>
        <v>0</v>
      </c>
      <c r="Q281" s="81">
        <f t="shared" ca="1" si="78"/>
        <v>0</v>
      </c>
      <c r="R281" s="55">
        <f t="shared" ca="1" si="79"/>
        <v>1.9790021958460669E-3</v>
      </c>
    </row>
    <row r="282" spans="1:18">
      <c r="A282" s="88"/>
      <c r="B282" s="88"/>
      <c r="C282" s="88"/>
      <c r="D282" s="89">
        <f t="shared" si="65"/>
        <v>0</v>
      </c>
      <c r="E282" s="89">
        <f t="shared" si="66"/>
        <v>0</v>
      </c>
      <c r="F282" s="81">
        <f t="shared" si="67"/>
        <v>0</v>
      </c>
      <c r="G282" s="81">
        <f t="shared" si="68"/>
        <v>0</v>
      </c>
      <c r="H282" s="81">
        <f t="shared" si="69"/>
        <v>0</v>
      </c>
      <c r="I282" s="81">
        <f t="shared" si="70"/>
        <v>0</v>
      </c>
      <c r="J282" s="81">
        <f t="shared" si="71"/>
        <v>0</v>
      </c>
      <c r="K282" s="81">
        <f t="shared" si="72"/>
        <v>0</v>
      </c>
      <c r="L282" s="81">
        <f t="shared" si="73"/>
        <v>0</v>
      </c>
      <c r="M282" s="81">
        <f t="shared" ca="1" si="74"/>
        <v>-1.9790021958460669E-3</v>
      </c>
      <c r="N282" s="81">
        <f t="shared" ca="1" si="75"/>
        <v>0</v>
      </c>
      <c r="O282" s="21">
        <f t="shared" ca="1" si="76"/>
        <v>0</v>
      </c>
      <c r="P282" s="81">
        <f t="shared" ca="1" si="77"/>
        <v>0</v>
      </c>
      <c r="Q282" s="81">
        <f t="shared" ca="1" si="78"/>
        <v>0</v>
      </c>
      <c r="R282" s="55">
        <f t="shared" ca="1" si="79"/>
        <v>1.9790021958460669E-3</v>
      </c>
    </row>
    <row r="283" spans="1:18">
      <c r="A283" s="88"/>
      <c r="B283" s="88"/>
      <c r="C283" s="88"/>
      <c r="D283" s="89">
        <f t="shared" si="65"/>
        <v>0</v>
      </c>
      <c r="E283" s="89">
        <f t="shared" si="66"/>
        <v>0</v>
      </c>
      <c r="F283" s="81">
        <f t="shared" si="67"/>
        <v>0</v>
      </c>
      <c r="G283" s="81">
        <f t="shared" si="68"/>
        <v>0</v>
      </c>
      <c r="H283" s="81">
        <f t="shared" si="69"/>
        <v>0</v>
      </c>
      <c r="I283" s="81">
        <f t="shared" si="70"/>
        <v>0</v>
      </c>
      <c r="J283" s="81">
        <f t="shared" si="71"/>
        <v>0</v>
      </c>
      <c r="K283" s="81">
        <f t="shared" si="72"/>
        <v>0</v>
      </c>
      <c r="L283" s="81">
        <f t="shared" si="73"/>
        <v>0</v>
      </c>
      <c r="M283" s="81">
        <f t="shared" ca="1" si="74"/>
        <v>-1.9790021958460669E-3</v>
      </c>
      <c r="N283" s="81">
        <f t="shared" ca="1" si="75"/>
        <v>0</v>
      </c>
      <c r="O283" s="21">
        <f t="shared" ca="1" si="76"/>
        <v>0</v>
      </c>
      <c r="P283" s="81">
        <f t="shared" ca="1" si="77"/>
        <v>0</v>
      </c>
      <c r="Q283" s="81">
        <f t="shared" ca="1" si="78"/>
        <v>0</v>
      </c>
      <c r="R283" s="55">
        <f t="shared" ca="1" si="79"/>
        <v>1.9790021958460669E-3</v>
      </c>
    </row>
    <row r="284" spans="1:18">
      <c r="A284" s="88"/>
      <c r="B284" s="88"/>
      <c r="C284" s="88"/>
      <c r="D284" s="89">
        <f t="shared" si="65"/>
        <v>0</v>
      </c>
      <c r="E284" s="89">
        <f t="shared" si="66"/>
        <v>0</v>
      </c>
      <c r="F284" s="81">
        <f t="shared" si="67"/>
        <v>0</v>
      </c>
      <c r="G284" s="81">
        <f t="shared" si="68"/>
        <v>0</v>
      </c>
      <c r="H284" s="81">
        <f t="shared" si="69"/>
        <v>0</v>
      </c>
      <c r="I284" s="81">
        <f t="shared" si="70"/>
        <v>0</v>
      </c>
      <c r="J284" s="81">
        <f t="shared" si="71"/>
        <v>0</v>
      </c>
      <c r="K284" s="81">
        <f t="shared" si="72"/>
        <v>0</v>
      </c>
      <c r="L284" s="81">
        <f t="shared" si="73"/>
        <v>0</v>
      </c>
      <c r="M284" s="81">
        <f t="shared" ca="1" si="74"/>
        <v>-1.9790021958460669E-3</v>
      </c>
      <c r="N284" s="81">
        <f t="shared" ca="1" si="75"/>
        <v>0</v>
      </c>
      <c r="O284" s="21">
        <f t="shared" ca="1" si="76"/>
        <v>0</v>
      </c>
      <c r="P284" s="81">
        <f t="shared" ca="1" si="77"/>
        <v>0</v>
      </c>
      <c r="Q284" s="81">
        <f t="shared" ca="1" si="78"/>
        <v>0</v>
      </c>
      <c r="R284" s="55">
        <f t="shared" ca="1" si="79"/>
        <v>1.9790021958460669E-3</v>
      </c>
    </row>
    <row r="285" spans="1:18">
      <c r="A285" s="88"/>
      <c r="B285" s="88"/>
      <c r="C285" s="88"/>
      <c r="D285" s="89">
        <f t="shared" si="65"/>
        <v>0</v>
      </c>
      <c r="E285" s="89">
        <f t="shared" si="66"/>
        <v>0</v>
      </c>
      <c r="F285" s="81">
        <f t="shared" si="67"/>
        <v>0</v>
      </c>
      <c r="G285" s="81">
        <f t="shared" si="68"/>
        <v>0</v>
      </c>
      <c r="H285" s="81">
        <f t="shared" si="69"/>
        <v>0</v>
      </c>
      <c r="I285" s="81">
        <f t="shared" si="70"/>
        <v>0</v>
      </c>
      <c r="J285" s="81">
        <f t="shared" si="71"/>
        <v>0</v>
      </c>
      <c r="K285" s="81">
        <f t="shared" si="72"/>
        <v>0</v>
      </c>
      <c r="L285" s="81">
        <f t="shared" si="73"/>
        <v>0</v>
      </c>
      <c r="M285" s="81">
        <f t="shared" ca="1" si="74"/>
        <v>-1.9790021958460669E-3</v>
      </c>
      <c r="N285" s="81">
        <f t="shared" ca="1" si="75"/>
        <v>0</v>
      </c>
      <c r="O285" s="21">
        <f t="shared" ca="1" si="76"/>
        <v>0</v>
      </c>
      <c r="P285" s="81">
        <f t="shared" ca="1" si="77"/>
        <v>0</v>
      </c>
      <c r="Q285" s="81">
        <f t="shared" ca="1" si="78"/>
        <v>0</v>
      </c>
      <c r="R285" s="55">
        <f t="shared" ca="1" si="79"/>
        <v>1.9790021958460669E-3</v>
      </c>
    </row>
    <row r="286" spans="1:18">
      <c r="A286" s="88"/>
      <c r="B286" s="88"/>
      <c r="C286" s="88"/>
      <c r="D286" s="89">
        <f t="shared" si="65"/>
        <v>0</v>
      </c>
      <c r="E286" s="89">
        <f t="shared" si="66"/>
        <v>0</v>
      </c>
      <c r="F286" s="81">
        <f t="shared" si="67"/>
        <v>0</v>
      </c>
      <c r="G286" s="81">
        <f t="shared" si="68"/>
        <v>0</v>
      </c>
      <c r="H286" s="81">
        <f t="shared" si="69"/>
        <v>0</v>
      </c>
      <c r="I286" s="81">
        <f t="shared" si="70"/>
        <v>0</v>
      </c>
      <c r="J286" s="81">
        <f t="shared" si="71"/>
        <v>0</v>
      </c>
      <c r="K286" s="81">
        <f t="shared" si="72"/>
        <v>0</v>
      </c>
      <c r="L286" s="81">
        <f t="shared" si="73"/>
        <v>0</v>
      </c>
      <c r="M286" s="81">
        <f t="shared" ca="1" si="74"/>
        <v>-1.9790021958460669E-3</v>
      </c>
      <c r="N286" s="81">
        <f t="shared" ca="1" si="75"/>
        <v>0</v>
      </c>
      <c r="O286" s="21">
        <f t="shared" ca="1" si="76"/>
        <v>0</v>
      </c>
      <c r="P286" s="81">
        <f t="shared" ca="1" si="77"/>
        <v>0</v>
      </c>
      <c r="Q286" s="81">
        <f t="shared" ca="1" si="78"/>
        <v>0</v>
      </c>
      <c r="R286" s="55">
        <f t="shared" ca="1" si="79"/>
        <v>1.9790021958460669E-3</v>
      </c>
    </row>
    <row r="287" spans="1:18">
      <c r="A287" s="88"/>
      <c r="B287" s="88"/>
      <c r="C287" s="88"/>
      <c r="D287" s="89">
        <f t="shared" si="65"/>
        <v>0</v>
      </c>
      <c r="E287" s="89">
        <f t="shared" si="66"/>
        <v>0</v>
      </c>
      <c r="F287" s="81">
        <f t="shared" si="67"/>
        <v>0</v>
      </c>
      <c r="G287" s="81">
        <f t="shared" si="68"/>
        <v>0</v>
      </c>
      <c r="H287" s="81">
        <f t="shared" si="69"/>
        <v>0</v>
      </c>
      <c r="I287" s="81">
        <f t="shared" si="70"/>
        <v>0</v>
      </c>
      <c r="J287" s="81">
        <f t="shared" si="71"/>
        <v>0</v>
      </c>
      <c r="K287" s="81">
        <f t="shared" si="72"/>
        <v>0</v>
      </c>
      <c r="L287" s="81">
        <f t="shared" si="73"/>
        <v>0</v>
      </c>
      <c r="M287" s="81">
        <f t="shared" ca="1" si="74"/>
        <v>-1.9790021958460669E-3</v>
      </c>
      <c r="N287" s="81">
        <f t="shared" ca="1" si="75"/>
        <v>0</v>
      </c>
      <c r="O287" s="21">
        <f t="shared" ca="1" si="76"/>
        <v>0</v>
      </c>
      <c r="P287" s="81">
        <f t="shared" ca="1" si="77"/>
        <v>0</v>
      </c>
      <c r="Q287" s="81">
        <f t="shared" ca="1" si="78"/>
        <v>0</v>
      </c>
      <c r="R287" s="55">
        <f t="shared" ca="1" si="79"/>
        <v>1.9790021958460669E-3</v>
      </c>
    </row>
    <row r="288" spans="1:18">
      <c r="A288" s="88"/>
      <c r="B288" s="88"/>
      <c r="C288" s="88"/>
      <c r="D288" s="89">
        <f t="shared" si="65"/>
        <v>0</v>
      </c>
      <c r="E288" s="89">
        <f t="shared" si="66"/>
        <v>0</v>
      </c>
      <c r="F288" s="81">
        <f t="shared" si="67"/>
        <v>0</v>
      </c>
      <c r="G288" s="81">
        <f t="shared" si="68"/>
        <v>0</v>
      </c>
      <c r="H288" s="81">
        <f t="shared" si="69"/>
        <v>0</v>
      </c>
      <c r="I288" s="81">
        <f t="shared" si="70"/>
        <v>0</v>
      </c>
      <c r="J288" s="81">
        <f t="shared" si="71"/>
        <v>0</v>
      </c>
      <c r="K288" s="81">
        <f t="shared" si="72"/>
        <v>0</v>
      </c>
      <c r="L288" s="81">
        <f t="shared" si="73"/>
        <v>0</v>
      </c>
      <c r="M288" s="81">
        <f t="shared" ca="1" si="74"/>
        <v>-1.9790021958460669E-3</v>
      </c>
      <c r="N288" s="81">
        <f t="shared" ca="1" si="75"/>
        <v>0</v>
      </c>
      <c r="O288" s="21">
        <f t="shared" ca="1" si="76"/>
        <v>0</v>
      </c>
      <c r="P288" s="81">
        <f t="shared" ca="1" si="77"/>
        <v>0</v>
      </c>
      <c r="Q288" s="81">
        <f t="shared" ca="1" si="78"/>
        <v>0</v>
      </c>
      <c r="R288" s="55">
        <f t="shared" ca="1" si="79"/>
        <v>1.9790021958460669E-3</v>
      </c>
    </row>
    <row r="289" spans="1:18">
      <c r="A289" s="88"/>
      <c r="B289" s="88"/>
      <c r="C289" s="88"/>
      <c r="D289" s="89">
        <f t="shared" si="65"/>
        <v>0</v>
      </c>
      <c r="E289" s="89">
        <f t="shared" si="66"/>
        <v>0</v>
      </c>
      <c r="F289" s="81">
        <f t="shared" si="67"/>
        <v>0</v>
      </c>
      <c r="G289" s="81">
        <f t="shared" si="68"/>
        <v>0</v>
      </c>
      <c r="H289" s="81">
        <f t="shared" si="69"/>
        <v>0</v>
      </c>
      <c r="I289" s="81">
        <f t="shared" si="70"/>
        <v>0</v>
      </c>
      <c r="J289" s="81">
        <f t="shared" si="71"/>
        <v>0</v>
      </c>
      <c r="K289" s="81">
        <f t="shared" si="72"/>
        <v>0</v>
      </c>
      <c r="L289" s="81">
        <f t="shared" si="73"/>
        <v>0</v>
      </c>
      <c r="M289" s="81">
        <f t="shared" ca="1" si="74"/>
        <v>-1.9790021958460669E-3</v>
      </c>
      <c r="N289" s="81">
        <f t="shared" ca="1" si="75"/>
        <v>0</v>
      </c>
      <c r="O289" s="21">
        <f t="shared" ca="1" si="76"/>
        <v>0</v>
      </c>
      <c r="P289" s="81">
        <f t="shared" ca="1" si="77"/>
        <v>0</v>
      </c>
      <c r="Q289" s="81">
        <f t="shared" ca="1" si="78"/>
        <v>0</v>
      </c>
      <c r="R289" s="55">
        <f t="shared" ca="1" si="79"/>
        <v>1.9790021958460669E-3</v>
      </c>
    </row>
    <row r="290" spans="1:18">
      <c r="A290" s="88"/>
      <c r="B290" s="88"/>
      <c r="C290" s="88"/>
      <c r="D290" s="89">
        <f t="shared" si="65"/>
        <v>0</v>
      </c>
      <c r="E290" s="89">
        <f t="shared" si="66"/>
        <v>0</v>
      </c>
      <c r="F290" s="81">
        <f t="shared" si="67"/>
        <v>0</v>
      </c>
      <c r="G290" s="81">
        <f t="shared" si="68"/>
        <v>0</v>
      </c>
      <c r="H290" s="81">
        <f t="shared" si="69"/>
        <v>0</v>
      </c>
      <c r="I290" s="81">
        <f t="shared" si="70"/>
        <v>0</v>
      </c>
      <c r="J290" s="81">
        <f t="shared" si="71"/>
        <v>0</v>
      </c>
      <c r="K290" s="81">
        <f t="shared" si="72"/>
        <v>0</v>
      </c>
      <c r="L290" s="81">
        <f t="shared" si="73"/>
        <v>0</v>
      </c>
      <c r="M290" s="81">
        <f t="shared" ca="1" si="74"/>
        <v>-1.9790021958460669E-3</v>
      </c>
      <c r="N290" s="81">
        <f t="shared" ca="1" si="75"/>
        <v>0</v>
      </c>
      <c r="O290" s="21">
        <f t="shared" ca="1" si="76"/>
        <v>0</v>
      </c>
      <c r="P290" s="81">
        <f t="shared" ca="1" si="77"/>
        <v>0</v>
      </c>
      <c r="Q290" s="81">
        <f t="shared" ca="1" si="78"/>
        <v>0</v>
      </c>
      <c r="R290" s="55">
        <f t="shared" ca="1" si="79"/>
        <v>1.9790021958460669E-3</v>
      </c>
    </row>
    <row r="291" spans="1:18">
      <c r="A291" s="88"/>
      <c r="B291" s="88"/>
      <c r="C291" s="88"/>
      <c r="D291" s="89">
        <f t="shared" si="65"/>
        <v>0</v>
      </c>
      <c r="E291" s="89">
        <f t="shared" si="66"/>
        <v>0</v>
      </c>
      <c r="F291" s="81">
        <f t="shared" si="67"/>
        <v>0</v>
      </c>
      <c r="G291" s="81">
        <f t="shared" si="68"/>
        <v>0</v>
      </c>
      <c r="H291" s="81">
        <f t="shared" si="69"/>
        <v>0</v>
      </c>
      <c r="I291" s="81">
        <f t="shared" si="70"/>
        <v>0</v>
      </c>
      <c r="J291" s="81">
        <f t="shared" si="71"/>
        <v>0</v>
      </c>
      <c r="K291" s="81">
        <f t="shared" si="72"/>
        <v>0</v>
      </c>
      <c r="L291" s="81">
        <f t="shared" si="73"/>
        <v>0</v>
      </c>
      <c r="M291" s="81">
        <f t="shared" ca="1" si="74"/>
        <v>-1.9790021958460669E-3</v>
      </c>
      <c r="N291" s="81">
        <f t="shared" ca="1" si="75"/>
        <v>0</v>
      </c>
      <c r="O291" s="21">
        <f t="shared" ca="1" si="76"/>
        <v>0</v>
      </c>
      <c r="P291" s="81">
        <f t="shared" ca="1" si="77"/>
        <v>0</v>
      </c>
      <c r="Q291" s="81">
        <f t="shared" ca="1" si="78"/>
        <v>0</v>
      </c>
      <c r="R291" s="55">
        <f t="shared" ca="1" si="79"/>
        <v>1.9790021958460669E-3</v>
      </c>
    </row>
    <row r="292" spans="1:18">
      <c r="A292" s="88"/>
      <c r="B292" s="88"/>
      <c r="C292" s="88"/>
      <c r="D292" s="89">
        <f t="shared" si="65"/>
        <v>0</v>
      </c>
      <c r="E292" s="89">
        <f t="shared" si="66"/>
        <v>0</v>
      </c>
      <c r="F292" s="81">
        <f t="shared" si="67"/>
        <v>0</v>
      </c>
      <c r="G292" s="81">
        <f t="shared" si="68"/>
        <v>0</v>
      </c>
      <c r="H292" s="81">
        <f t="shared" si="69"/>
        <v>0</v>
      </c>
      <c r="I292" s="81">
        <f t="shared" si="70"/>
        <v>0</v>
      </c>
      <c r="J292" s="81">
        <f t="shared" si="71"/>
        <v>0</v>
      </c>
      <c r="K292" s="81">
        <f t="shared" si="72"/>
        <v>0</v>
      </c>
      <c r="L292" s="81">
        <f t="shared" si="73"/>
        <v>0</v>
      </c>
      <c r="M292" s="81">
        <f t="shared" ca="1" si="74"/>
        <v>-1.9790021958460669E-3</v>
      </c>
      <c r="N292" s="81">
        <f t="shared" ca="1" si="75"/>
        <v>0</v>
      </c>
      <c r="O292" s="21">
        <f t="shared" ca="1" si="76"/>
        <v>0</v>
      </c>
      <c r="P292" s="81">
        <f t="shared" ca="1" si="77"/>
        <v>0</v>
      </c>
      <c r="Q292" s="81">
        <f t="shared" ca="1" si="78"/>
        <v>0</v>
      </c>
      <c r="R292" s="55">
        <f t="shared" ca="1" si="79"/>
        <v>1.9790021958460669E-3</v>
      </c>
    </row>
    <row r="293" spans="1:18">
      <c r="A293" s="88"/>
      <c r="B293" s="88"/>
      <c r="C293" s="88"/>
      <c r="D293" s="89">
        <f t="shared" si="65"/>
        <v>0</v>
      </c>
      <c r="E293" s="89">
        <f t="shared" si="66"/>
        <v>0</v>
      </c>
      <c r="F293" s="81">
        <f t="shared" si="67"/>
        <v>0</v>
      </c>
      <c r="G293" s="81">
        <f t="shared" si="68"/>
        <v>0</v>
      </c>
      <c r="H293" s="81">
        <f t="shared" si="69"/>
        <v>0</v>
      </c>
      <c r="I293" s="81">
        <f t="shared" si="70"/>
        <v>0</v>
      </c>
      <c r="J293" s="81">
        <f t="shared" si="71"/>
        <v>0</v>
      </c>
      <c r="K293" s="81">
        <f t="shared" si="72"/>
        <v>0</v>
      </c>
      <c r="L293" s="81">
        <f t="shared" si="73"/>
        <v>0</v>
      </c>
      <c r="M293" s="81">
        <f t="shared" ca="1" si="74"/>
        <v>-1.9790021958460669E-3</v>
      </c>
      <c r="N293" s="81">
        <f t="shared" ca="1" si="75"/>
        <v>0</v>
      </c>
      <c r="O293" s="21">
        <f t="shared" ca="1" si="76"/>
        <v>0</v>
      </c>
      <c r="P293" s="81">
        <f t="shared" ca="1" si="77"/>
        <v>0</v>
      </c>
      <c r="Q293" s="81">
        <f t="shared" ca="1" si="78"/>
        <v>0</v>
      </c>
      <c r="R293" s="55">
        <f t="shared" ca="1" si="79"/>
        <v>1.9790021958460669E-3</v>
      </c>
    </row>
    <row r="294" spans="1:18">
      <c r="A294" s="88"/>
      <c r="B294" s="88"/>
      <c r="C294" s="88"/>
      <c r="D294" s="89">
        <f t="shared" si="65"/>
        <v>0</v>
      </c>
      <c r="E294" s="89">
        <f t="shared" si="66"/>
        <v>0</v>
      </c>
      <c r="F294" s="81">
        <f t="shared" si="67"/>
        <v>0</v>
      </c>
      <c r="G294" s="81">
        <f t="shared" si="68"/>
        <v>0</v>
      </c>
      <c r="H294" s="81">
        <f t="shared" si="69"/>
        <v>0</v>
      </c>
      <c r="I294" s="81">
        <f t="shared" si="70"/>
        <v>0</v>
      </c>
      <c r="J294" s="81">
        <f t="shared" si="71"/>
        <v>0</v>
      </c>
      <c r="K294" s="81">
        <f t="shared" si="72"/>
        <v>0</v>
      </c>
      <c r="L294" s="81">
        <f t="shared" si="73"/>
        <v>0</v>
      </c>
      <c r="M294" s="81">
        <f t="shared" ca="1" si="74"/>
        <v>-1.9790021958460669E-3</v>
      </c>
      <c r="N294" s="81">
        <f t="shared" ca="1" si="75"/>
        <v>0</v>
      </c>
      <c r="O294" s="21">
        <f t="shared" ca="1" si="76"/>
        <v>0</v>
      </c>
      <c r="P294" s="81">
        <f t="shared" ca="1" si="77"/>
        <v>0</v>
      </c>
      <c r="Q294" s="81">
        <f t="shared" ca="1" si="78"/>
        <v>0</v>
      </c>
      <c r="R294" s="55">
        <f t="shared" ca="1" si="79"/>
        <v>1.9790021958460669E-3</v>
      </c>
    </row>
    <row r="295" spans="1:18">
      <c r="A295" s="88"/>
      <c r="B295" s="88"/>
      <c r="C295" s="88"/>
      <c r="D295" s="89">
        <f t="shared" si="65"/>
        <v>0</v>
      </c>
      <c r="E295" s="89">
        <f t="shared" si="66"/>
        <v>0</v>
      </c>
      <c r="F295" s="81">
        <f t="shared" si="67"/>
        <v>0</v>
      </c>
      <c r="G295" s="81">
        <f t="shared" si="68"/>
        <v>0</v>
      </c>
      <c r="H295" s="81">
        <f t="shared" si="69"/>
        <v>0</v>
      </c>
      <c r="I295" s="81">
        <f t="shared" si="70"/>
        <v>0</v>
      </c>
      <c r="J295" s="81">
        <f t="shared" si="71"/>
        <v>0</v>
      </c>
      <c r="K295" s="81">
        <f t="shared" si="72"/>
        <v>0</v>
      </c>
      <c r="L295" s="81">
        <f t="shared" si="73"/>
        <v>0</v>
      </c>
      <c r="M295" s="81">
        <f t="shared" ca="1" si="74"/>
        <v>-1.9790021958460669E-3</v>
      </c>
      <c r="N295" s="81">
        <f t="shared" ca="1" si="75"/>
        <v>0</v>
      </c>
      <c r="O295" s="21">
        <f t="shared" ca="1" si="76"/>
        <v>0</v>
      </c>
      <c r="P295" s="81">
        <f t="shared" ca="1" si="77"/>
        <v>0</v>
      </c>
      <c r="Q295" s="81">
        <f t="shared" ca="1" si="78"/>
        <v>0</v>
      </c>
      <c r="R295" s="55">
        <f t="shared" ca="1" si="79"/>
        <v>1.9790021958460669E-3</v>
      </c>
    </row>
    <row r="296" spans="1:18">
      <c r="A296" s="88"/>
      <c r="B296" s="88"/>
      <c r="C296" s="88"/>
      <c r="D296" s="89">
        <f t="shared" si="65"/>
        <v>0</v>
      </c>
      <c r="E296" s="89">
        <f t="shared" si="66"/>
        <v>0</v>
      </c>
      <c r="F296" s="81">
        <f t="shared" si="67"/>
        <v>0</v>
      </c>
      <c r="G296" s="81">
        <f t="shared" si="68"/>
        <v>0</v>
      </c>
      <c r="H296" s="81">
        <f t="shared" si="69"/>
        <v>0</v>
      </c>
      <c r="I296" s="81">
        <f t="shared" si="70"/>
        <v>0</v>
      </c>
      <c r="J296" s="81">
        <f t="shared" si="71"/>
        <v>0</v>
      </c>
      <c r="K296" s="81">
        <f t="shared" si="72"/>
        <v>0</v>
      </c>
      <c r="L296" s="81">
        <f t="shared" si="73"/>
        <v>0</v>
      </c>
      <c r="M296" s="81">
        <f t="shared" ca="1" si="74"/>
        <v>-1.9790021958460669E-3</v>
      </c>
      <c r="N296" s="81">
        <f t="shared" ca="1" si="75"/>
        <v>0</v>
      </c>
      <c r="O296" s="21">
        <f t="shared" ca="1" si="76"/>
        <v>0</v>
      </c>
      <c r="P296" s="81">
        <f t="shared" ca="1" si="77"/>
        <v>0</v>
      </c>
      <c r="Q296" s="81">
        <f t="shared" ca="1" si="78"/>
        <v>0</v>
      </c>
      <c r="R296" s="55">
        <f t="shared" ca="1" si="79"/>
        <v>1.9790021958460669E-3</v>
      </c>
    </row>
    <row r="297" spans="1:18">
      <c r="A297" s="88"/>
      <c r="B297" s="88"/>
      <c r="C297" s="88"/>
      <c r="D297" s="89">
        <f t="shared" si="65"/>
        <v>0</v>
      </c>
      <c r="E297" s="89">
        <f t="shared" si="66"/>
        <v>0</v>
      </c>
      <c r="F297" s="81">
        <f t="shared" si="67"/>
        <v>0</v>
      </c>
      <c r="G297" s="81">
        <f t="shared" si="68"/>
        <v>0</v>
      </c>
      <c r="H297" s="81">
        <f t="shared" si="69"/>
        <v>0</v>
      </c>
      <c r="I297" s="81">
        <f t="shared" si="70"/>
        <v>0</v>
      </c>
      <c r="J297" s="81">
        <f t="shared" si="71"/>
        <v>0</v>
      </c>
      <c r="K297" s="81">
        <f t="shared" si="72"/>
        <v>0</v>
      </c>
      <c r="L297" s="81">
        <f t="shared" si="73"/>
        <v>0</v>
      </c>
      <c r="M297" s="81">
        <f t="shared" ca="1" si="74"/>
        <v>-1.9790021958460669E-3</v>
      </c>
      <c r="N297" s="81">
        <f t="shared" ca="1" si="75"/>
        <v>0</v>
      </c>
      <c r="O297" s="21">
        <f t="shared" ca="1" si="76"/>
        <v>0</v>
      </c>
      <c r="P297" s="81">
        <f t="shared" ca="1" si="77"/>
        <v>0</v>
      </c>
      <c r="Q297" s="81">
        <f t="shared" ca="1" si="78"/>
        <v>0</v>
      </c>
      <c r="R297" s="55">
        <f t="shared" ca="1" si="79"/>
        <v>1.9790021958460669E-3</v>
      </c>
    </row>
    <row r="298" spans="1:18">
      <c r="A298" s="88"/>
      <c r="B298" s="88"/>
      <c r="C298" s="88"/>
      <c r="D298" s="89">
        <f t="shared" si="65"/>
        <v>0</v>
      </c>
      <c r="E298" s="89">
        <f t="shared" si="66"/>
        <v>0</v>
      </c>
      <c r="F298" s="81">
        <f t="shared" si="67"/>
        <v>0</v>
      </c>
      <c r="G298" s="81">
        <f t="shared" si="68"/>
        <v>0</v>
      </c>
      <c r="H298" s="81">
        <f t="shared" si="69"/>
        <v>0</v>
      </c>
      <c r="I298" s="81">
        <f t="shared" si="70"/>
        <v>0</v>
      </c>
      <c r="J298" s="81">
        <f t="shared" si="71"/>
        <v>0</v>
      </c>
      <c r="K298" s="81">
        <f t="shared" si="72"/>
        <v>0</v>
      </c>
      <c r="L298" s="81">
        <f t="shared" si="73"/>
        <v>0</v>
      </c>
      <c r="M298" s="81">
        <f t="shared" ca="1" si="74"/>
        <v>-1.9790021958460669E-3</v>
      </c>
      <c r="N298" s="81">
        <f t="shared" ca="1" si="75"/>
        <v>0</v>
      </c>
      <c r="O298" s="21">
        <f t="shared" ca="1" si="76"/>
        <v>0</v>
      </c>
      <c r="P298" s="81">
        <f t="shared" ca="1" si="77"/>
        <v>0</v>
      </c>
      <c r="Q298" s="81">
        <f t="shared" ca="1" si="78"/>
        <v>0</v>
      </c>
      <c r="R298" s="55">
        <f t="shared" ca="1" si="79"/>
        <v>1.9790021958460669E-3</v>
      </c>
    </row>
    <row r="299" spans="1:18">
      <c r="A299" s="88"/>
      <c r="B299" s="88"/>
      <c r="C299" s="88"/>
      <c r="D299" s="89">
        <f t="shared" si="65"/>
        <v>0</v>
      </c>
      <c r="E299" s="89">
        <f t="shared" si="66"/>
        <v>0</v>
      </c>
      <c r="F299" s="81">
        <f t="shared" si="67"/>
        <v>0</v>
      </c>
      <c r="G299" s="81">
        <f t="shared" si="68"/>
        <v>0</v>
      </c>
      <c r="H299" s="81">
        <f t="shared" si="69"/>
        <v>0</v>
      </c>
      <c r="I299" s="81">
        <f t="shared" si="70"/>
        <v>0</v>
      </c>
      <c r="J299" s="81">
        <f t="shared" si="71"/>
        <v>0</v>
      </c>
      <c r="K299" s="81">
        <f t="shared" si="72"/>
        <v>0</v>
      </c>
      <c r="L299" s="81">
        <f t="shared" si="73"/>
        <v>0</v>
      </c>
      <c r="M299" s="81">
        <f t="shared" ca="1" si="74"/>
        <v>-1.9790021958460669E-3</v>
      </c>
      <c r="N299" s="81">
        <f t="shared" ca="1" si="75"/>
        <v>0</v>
      </c>
      <c r="O299" s="21">
        <f t="shared" ca="1" si="76"/>
        <v>0</v>
      </c>
      <c r="P299" s="81">
        <f t="shared" ca="1" si="77"/>
        <v>0</v>
      </c>
      <c r="Q299" s="81">
        <f t="shared" ca="1" si="78"/>
        <v>0</v>
      </c>
      <c r="R299" s="55">
        <f t="shared" ca="1" si="79"/>
        <v>1.9790021958460669E-3</v>
      </c>
    </row>
    <row r="300" spans="1:18">
      <c r="A300" s="88"/>
      <c r="B300" s="88"/>
      <c r="C300" s="88"/>
      <c r="D300" s="89">
        <f t="shared" si="65"/>
        <v>0</v>
      </c>
      <c r="E300" s="89">
        <f t="shared" si="66"/>
        <v>0</v>
      </c>
      <c r="F300" s="81">
        <f t="shared" si="67"/>
        <v>0</v>
      </c>
      <c r="G300" s="81">
        <f t="shared" si="68"/>
        <v>0</v>
      </c>
      <c r="H300" s="81">
        <f t="shared" si="69"/>
        <v>0</v>
      </c>
      <c r="I300" s="81">
        <f t="shared" si="70"/>
        <v>0</v>
      </c>
      <c r="J300" s="81">
        <f t="shared" si="71"/>
        <v>0</v>
      </c>
      <c r="K300" s="81">
        <f t="shared" si="72"/>
        <v>0</v>
      </c>
      <c r="L300" s="81">
        <f t="shared" si="73"/>
        <v>0</v>
      </c>
      <c r="M300" s="81">
        <f t="shared" ca="1" si="74"/>
        <v>-1.9790021958460669E-3</v>
      </c>
      <c r="N300" s="81">
        <f t="shared" ca="1" si="75"/>
        <v>0</v>
      </c>
      <c r="O300" s="21">
        <f t="shared" ca="1" si="76"/>
        <v>0</v>
      </c>
      <c r="P300" s="81">
        <f t="shared" ca="1" si="77"/>
        <v>0</v>
      </c>
      <c r="Q300" s="81">
        <f t="shared" ca="1" si="78"/>
        <v>0</v>
      </c>
      <c r="R300" s="55">
        <f t="shared" ca="1" si="79"/>
        <v>1.9790021958460669E-3</v>
      </c>
    </row>
    <row r="301" spans="1:18">
      <c r="A301" s="88"/>
      <c r="B301" s="88"/>
      <c r="C301" s="88"/>
      <c r="D301" s="89">
        <f t="shared" si="65"/>
        <v>0</v>
      </c>
      <c r="E301" s="89">
        <f t="shared" si="66"/>
        <v>0</v>
      </c>
      <c r="F301" s="81">
        <f t="shared" si="67"/>
        <v>0</v>
      </c>
      <c r="G301" s="81">
        <f t="shared" si="68"/>
        <v>0</v>
      </c>
      <c r="H301" s="81">
        <f t="shared" si="69"/>
        <v>0</v>
      </c>
      <c r="I301" s="81">
        <f t="shared" si="70"/>
        <v>0</v>
      </c>
      <c r="J301" s="81">
        <f t="shared" si="71"/>
        <v>0</v>
      </c>
      <c r="K301" s="81">
        <f t="shared" si="72"/>
        <v>0</v>
      </c>
      <c r="L301" s="81">
        <f t="shared" si="73"/>
        <v>0</v>
      </c>
      <c r="M301" s="81">
        <f t="shared" ca="1" si="74"/>
        <v>-1.9790021958460669E-3</v>
      </c>
      <c r="N301" s="81">
        <f t="shared" ca="1" si="75"/>
        <v>0</v>
      </c>
      <c r="O301" s="21">
        <f t="shared" ca="1" si="76"/>
        <v>0</v>
      </c>
      <c r="P301" s="81">
        <f t="shared" ca="1" si="77"/>
        <v>0</v>
      </c>
      <c r="Q301" s="81">
        <f t="shared" ca="1" si="78"/>
        <v>0</v>
      </c>
      <c r="R301" s="55">
        <f t="shared" ca="1" si="79"/>
        <v>1.9790021958460669E-3</v>
      </c>
    </row>
    <row r="302" spans="1:18">
      <c r="A302" s="88"/>
      <c r="B302" s="88"/>
      <c r="C302" s="88"/>
      <c r="D302" s="89">
        <f t="shared" si="65"/>
        <v>0</v>
      </c>
      <c r="E302" s="89">
        <f t="shared" si="66"/>
        <v>0</v>
      </c>
      <c r="F302" s="81">
        <f t="shared" si="67"/>
        <v>0</v>
      </c>
      <c r="G302" s="81">
        <f t="shared" si="68"/>
        <v>0</v>
      </c>
      <c r="H302" s="81">
        <f t="shared" si="69"/>
        <v>0</v>
      </c>
      <c r="I302" s="81">
        <f t="shared" si="70"/>
        <v>0</v>
      </c>
      <c r="J302" s="81">
        <f t="shared" si="71"/>
        <v>0</v>
      </c>
      <c r="K302" s="81">
        <f t="shared" si="72"/>
        <v>0</v>
      </c>
      <c r="L302" s="81">
        <f t="shared" si="73"/>
        <v>0</v>
      </c>
      <c r="M302" s="81">
        <f t="shared" ca="1" si="74"/>
        <v>-1.9790021958460669E-3</v>
      </c>
      <c r="N302" s="81">
        <f t="shared" ca="1" si="75"/>
        <v>0</v>
      </c>
      <c r="O302" s="21">
        <f t="shared" ca="1" si="76"/>
        <v>0</v>
      </c>
      <c r="P302" s="81">
        <f t="shared" ca="1" si="77"/>
        <v>0</v>
      </c>
      <c r="Q302" s="81">
        <f t="shared" ca="1" si="78"/>
        <v>0</v>
      </c>
      <c r="R302" s="55">
        <f t="shared" ca="1" si="79"/>
        <v>1.9790021958460669E-3</v>
      </c>
    </row>
    <row r="303" spans="1:18">
      <c r="A303" s="88"/>
      <c r="B303" s="88"/>
      <c r="C303" s="88"/>
      <c r="D303" s="89">
        <f t="shared" si="65"/>
        <v>0</v>
      </c>
      <c r="E303" s="89">
        <f t="shared" si="66"/>
        <v>0</v>
      </c>
      <c r="F303" s="81">
        <f t="shared" si="67"/>
        <v>0</v>
      </c>
      <c r="G303" s="81">
        <f t="shared" si="68"/>
        <v>0</v>
      </c>
      <c r="H303" s="81">
        <f t="shared" si="69"/>
        <v>0</v>
      </c>
      <c r="I303" s="81">
        <f t="shared" si="70"/>
        <v>0</v>
      </c>
      <c r="J303" s="81">
        <f t="shared" si="71"/>
        <v>0</v>
      </c>
      <c r="K303" s="81">
        <f t="shared" si="72"/>
        <v>0</v>
      </c>
      <c r="L303" s="81">
        <f t="shared" si="73"/>
        <v>0</v>
      </c>
      <c r="M303" s="81">
        <f t="shared" ca="1" si="74"/>
        <v>-1.9790021958460669E-3</v>
      </c>
      <c r="N303" s="81">
        <f t="shared" ca="1" si="75"/>
        <v>0</v>
      </c>
      <c r="O303" s="21">
        <f t="shared" ca="1" si="76"/>
        <v>0</v>
      </c>
      <c r="P303" s="81">
        <f t="shared" ca="1" si="77"/>
        <v>0</v>
      </c>
      <c r="Q303" s="81">
        <f t="shared" ca="1" si="78"/>
        <v>0</v>
      </c>
      <c r="R303" s="55">
        <f t="shared" ca="1" si="79"/>
        <v>1.9790021958460669E-3</v>
      </c>
    </row>
    <row r="304" spans="1:18">
      <c r="A304" s="88"/>
      <c r="B304" s="88"/>
      <c r="C304" s="88"/>
      <c r="D304" s="89">
        <f t="shared" si="65"/>
        <v>0</v>
      </c>
      <c r="E304" s="89">
        <f t="shared" si="66"/>
        <v>0</v>
      </c>
      <c r="F304" s="81">
        <f t="shared" si="67"/>
        <v>0</v>
      </c>
      <c r="G304" s="81">
        <f t="shared" si="68"/>
        <v>0</v>
      </c>
      <c r="H304" s="81">
        <f t="shared" si="69"/>
        <v>0</v>
      </c>
      <c r="I304" s="81">
        <f t="shared" si="70"/>
        <v>0</v>
      </c>
      <c r="J304" s="81">
        <f t="shared" si="71"/>
        <v>0</v>
      </c>
      <c r="K304" s="81">
        <f t="shared" si="72"/>
        <v>0</v>
      </c>
      <c r="L304" s="81">
        <f t="shared" si="73"/>
        <v>0</v>
      </c>
      <c r="M304" s="81">
        <f t="shared" ca="1" si="74"/>
        <v>-1.9790021958460669E-3</v>
      </c>
      <c r="N304" s="81">
        <f t="shared" ca="1" si="75"/>
        <v>0</v>
      </c>
      <c r="O304" s="21">
        <f t="shared" ca="1" si="76"/>
        <v>0</v>
      </c>
      <c r="P304" s="81">
        <f t="shared" ca="1" si="77"/>
        <v>0</v>
      </c>
      <c r="Q304" s="81">
        <f t="shared" ca="1" si="78"/>
        <v>0</v>
      </c>
      <c r="R304" s="55">
        <f t="shared" ca="1" si="79"/>
        <v>1.9790021958460669E-3</v>
      </c>
    </row>
    <row r="305" spans="1:18">
      <c r="A305" s="88"/>
      <c r="B305" s="88"/>
      <c r="C305" s="88"/>
      <c r="D305" s="89">
        <f t="shared" si="65"/>
        <v>0</v>
      </c>
      <c r="E305" s="89">
        <f t="shared" si="66"/>
        <v>0</v>
      </c>
      <c r="F305" s="81">
        <f t="shared" si="67"/>
        <v>0</v>
      </c>
      <c r="G305" s="81">
        <f t="shared" si="68"/>
        <v>0</v>
      </c>
      <c r="H305" s="81">
        <f t="shared" si="69"/>
        <v>0</v>
      </c>
      <c r="I305" s="81">
        <f t="shared" si="70"/>
        <v>0</v>
      </c>
      <c r="J305" s="81">
        <f t="shared" si="71"/>
        <v>0</v>
      </c>
      <c r="K305" s="81">
        <f t="shared" si="72"/>
        <v>0</v>
      </c>
      <c r="L305" s="81">
        <f t="shared" si="73"/>
        <v>0</v>
      </c>
      <c r="M305" s="81">
        <f t="shared" ca="1" si="74"/>
        <v>-1.9790021958460669E-3</v>
      </c>
      <c r="N305" s="81">
        <f t="shared" ca="1" si="75"/>
        <v>0</v>
      </c>
      <c r="O305" s="21">
        <f t="shared" ca="1" si="76"/>
        <v>0</v>
      </c>
      <c r="P305" s="81">
        <f t="shared" ca="1" si="77"/>
        <v>0</v>
      </c>
      <c r="Q305" s="81">
        <f t="shared" ca="1" si="78"/>
        <v>0</v>
      </c>
      <c r="R305" s="55">
        <f t="shared" ca="1" si="79"/>
        <v>1.9790021958460669E-3</v>
      </c>
    </row>
    <row r="306" spans="1:18">
      <c r="A306" s="88"/>
      <c r="B306" s="88"/>
      <c r="C306" s="88"/>
      <c r="D306" s="89">
        <f t="shared" si="65"/>
        <v>0</v>
      </c>
      <c r="E306" s="89">
        <f t="shared" si="66"/>
        <v>0</v>
      </c>
      <c r="F306" s="81">
        <f t="shared" si="67"/>
        <v>0</v>
      </c>
      <c r="G306" s="81">
        <f t="shared" si="68"/>
        <v>0</v>
      </c>
      <c r="H306" s="81">
        <f t="shared" si="69"/>
        <v>0</v>
      </c>
      <c r="I306" s="81">
        <f t="shared" si="70"/>
        <v>0</v>
      </c>
      <c r="J306" s="81">
        <f t="shared" si="71"/>
        <v>0</v>
      </c>
      <c r="K306" s="81">
        <f t="shared" si="72"/>
        <v>0</v>
      </c>
      <c r="L306" s="81">
        <f t="shared" si="73"/>
        <v>0</v>
      </c>
      <c r="M306" s="81">
        <f t="shared" ca="1" si="74"/>
        <v>-1.9790021958460669E-3</v>
      </c>
      <c r="N306" s="81">
        <f t="shared" ca="1" si="75"/>
        <v>0</v>
      </c>
      <c r="O306" s="21">
        <f t="shared" ca="1" si="76"/>
        <v>0</v>
      </c>
      <c r="P306" s="81">
        <f t="shared" ca="1" si="77"/>
        <v>0</v>
      </c>
      <c r="Q306" s="81">
        <f t="shared" ca="1" si="78"/>
        <v>0</v>
      </c>
      <c r="R306" s="55">
        <f t="shared" ca="1" si="79"/>
        <v>1.9790021958460669E-3</v>
      </c>
    </row>
    <row r="307" spans="1:18">
      <c r="A307" s="88"/>
      <c r="B307" s="88"/>
      <c r="C307" s="88"/>
      <c r="D307" s="89">
        <f t="shared" si="65"/>
        <v>0</v>
      </c>
      <c r="E307" s="89">
        <f t="shared" si="66"/>
        <v>0</v>
      </c>
      <c r="F307" s="81">
        <f t="shared" si="67"/>
        <v>0</v>
      </c>
      <c r="G307" s="81">
        <f t="shared" si="68"/>
        <v>0</v>
      </c>
      <c r="H307" s="81">
        <f t="shared" si="69"/>
        <v>0</v>
      </c>
      <c r="I307" s="81">
        <f t="shared" si="70"/>
        <v>0</v>
      </c>
      <c r="J307" s="81">
        <f t="shared" si="71"/>
        <v>0</v>
      </c>
      <c r="K307" s="81">
        <f t="shared" si="72"/>
        <v>0</v>
      </c>
      <c r="L307" s="81">
        <f t="shared" si="73"/>
        <v>0</v>
      </c>
      <c r="M307" s="81">
        <f t="shared" ca="1" si="74"/>
        <v>-1.9790021958460669E-3</v>
      </c>
      <c r="N307" s="81">
        <f t="shared" ca="1" si="75"/>
        <v>0</v>
      </c>
      <c r="O307" s="21">
        <f t="shared" ca="1" si="76"/>
        <v>0</v>
      </c>
      <c r="P307" s="81">
        <f t="shared" ca="1" si="77"/>
        <v>0</v>
      </c>
      <c r="Q307" s="81">
        <f t="shared" ca="1" si="78"/>
        <v>0</v>
      </c>
      <c r="R307" s="55">
        <f t="shared" ca="1" si="79"/>
        <v>1.9790021958460669E-3</v>
      </c>
    </row>
    <row r="308" spans="1:18">
      <c r="A308" s="88"/>
      <c r="B308" s="88"/>
      <c r="C308" s="88"/>
      <c r="D308" s="89">
        <f t="shared" si="65"/>
        <v>0</v>
      </c>
      <c r="E308" s="89">
        <f t="shared" si="66"/>
        <v>0</v>
      </c>
      <c r="F308" s="81">
        <f t="shared" si="67"/>
        <v>0</v>
      </c>
      <c r="G308" s="81">
        <f t="shared" si="68"/>
        <v>0</v>
      </c>
      <c r="H308" s="81">
        <f t="shared" si="69"/>
        <v>0</v>
      </c>
      <c r="I308" s="81">
        <f t="shared" si="70"/>
        <v>0</v>
      </c>
      <c r="J308" s="81">
        <f t="shared" si="71"/>
        <v>0</v>
      </c>
      <c r="K308" s="81">
        <f t="shared" si="72"/>
        <v>0</v>
      </c>
      <c r="L308" s="81">
        <f t="shared" si="73"/>
        <v>0</v>
      </c>
      <c r="M308" s="81">
        <f t="shared" ca="1" si="74"/>
        <v>-1.9790021958460669E-3</v>
      </c>
      <c r="N308" s="81">
        <f t="shared" ca="1" si="75"/>
        <v>0</v>
      </c>
      <c r="O308" s="21">
        <f t="shared" ca="1" si="76"/>
        <v>0</v>
      </c>
      <c r="P308" s="81">
        <f t="shared" ca="1" si="77"/>
        <v>0</v>
      </c>
      <c r="Q308" s="81">
        <f t="shared" ca="1" si="78"/>
        <v>0</v>
      </c>
      <c r="R308" s="55">
        <f t="shared" ca="1" si="79"/>
        <v>1.9790021958460669E-3</v>
      </c>
    </row>
    <row r="309" spans="1:18">
      <c r="A309" s="88"/>
      <c r="B309" s="88"/>
      <c r="C309" s="88"/>
      <c r="D309" s="89">
        <f t="shared" si="65"/>
        <v>0</v>
      </c>
      <c r="E309" s="89">
        <f t="shared" si="66"/>
        <v>0</v>
      </c>
      <c r="F309" s="81">
        <f t="shared" si="67"/>
        <v>0</v>
      </c>
      <c r="G309" s="81">
        <f t="shared" si="68"/>
        <v>0</v>
      </c>
      <c r="H309" s="81">
        <f t="shared" si="69"/>
        <v>0</v>
      </c>
      <c r="I309" s="81">
        <f t="shared" si="70"/>
        <v>0</v>
      </c>
      <c r="J309" s="81">
        <f t="shared" si="71"/>
        <v>0</v>
      </c>
      <c r="K309" s="81">
        <f t="shared" si="72"/>
        <v>0</v>
      </c>
      <c r="L309" s="81">
        <f t="shared" si="73"/>
        <v>0</v>
      </c>
      <c r="M309" s="81">
        <f t="shared" ca="1" si="74"/>
        <v>-1.9790021958460669E-3</v>
      </c>
      <c r="N309" s="81">
        <f t="shared" ca="1" si="75"/>
        <v>0</v>
      </c>
      <c r="O309" s="21">
        <f t="shared" ca="1" si="76"/>
        <v>0</v>
      </c>
      <c r="P309" s="81">
        <f t="shared" ca="1" si="77"/>
        <v>0</v>
      </c>
      <c r="Q309" s="81">
        <f t="shared" ca="1" si="78"/>
        <v>0</v>
      </c>
      <c r="R309" s="55">
        <f t="shared" ca="1" si="79"/>
        <v>1.9790021958460669E-3</v>
      </c>
    </row>
    <row r="310" spans="1:18">
      <c r="A310" s="88"/>
      <c r="B310" s="88"/>
      <c r="C310" s="88"/>
      <c r="D310" s="89">
        <f t="shared" si="65"/>
        <v>0</v>
      </c>
      <c r="E310" s="89">
        <f t="shared" si="66"/>
        <v>0</v>
      </c>
      <c r="F310" s="81">
        <f t="shared" si="67"/>
        <v>0</v>
      </c>
      <c r="G310" s="81">
        <f t="shared" si="68"/>
        <v>0</v>
      </c>
      <c r="H310" s="81">
        <f t="shared" si="69"/>
        <v>0</v>
      </c>
      <c r="I310" s="81">
        <f t="shared" si="70"/>
        <v>0</v>
      </c>
      <c r="J310" s="81">
        <f t="shared" si="71"/>
        <v>0</v>
      </c>
      <c r="K310" s="81">
        <f t="shared" si="72"/>
        <v>0</v>
      </c>
      <c r="L310" s="81">
        <f t="shared" si="73"/>
        <v>0</v>
      </c>
      <c r="M310" s="81">
        <f t="shared" ca="1" si="74"/>
        <v>-1.9790021958460669E-3</v>
      </c>
      <c r="N310" s="81">
        <f t="shared" ca="1" si="75"/>
        <v>0</v>
      </c>
      <c r="O310" s="21">
        <f t="shared" ca="1" si="76"/>
        <v>0</v>
      </c>
      <c r="P310" s="81">
        <f t="shared" ca="1" si="77"/>
        <v>0</v>
      </c>
      <c r="Q310" s="81">
        <f t="shared" ca="1" si="78"/>
        <v>0</v>
      </c>
      <c r="R310" s="55">
        <f t="shared" ca="1" si="79"/>
        <v>1.9790021958460669E-3</v>
      </c>
    </row>
    <row r="311" spans="1:18">
      <c r="A311" s="88"/>
      <c r="B311" s="88"/>
      <c r="C311" s="88"/>
      <c r="D311" s="89">
        <f t="shared" si="65"/>
        <v>0</v>
      </c>
      <c r="E311" s="89">
        <f t="shared" si="66"/>
        <v>0</v>
      </c>
      <c r="F311" s="81">
        <f t="shared" si="67"/>
        <v>0</v>
      </c>
      <c r="G311" s="81">
        <f t="shared" si="68"/>
        <v>0</v>
      </c>
      <c r="H311" s="81">
        <f t="shared" si="69"/>
        <v>0</v>
      </c>
      <c r="I311" s="81">
        <f t="shared" si="70"/>
        <v>0</v>
      </c>
      <c r="J311" s="81">
        <f t="shared" si="71"/>
        <v>0</v>
      </c>
      <c r="K311" s="81">
        <f t="shared" si="72"/>
        <v>0</v>
      </c>
      <c r="L311" s="81">
        <f t="shared" si="73"/>
        <v>0</v>
      </c>
      <c r="M311" s="81">
        <f t="shared" ca="1" si="74"/>
        <v>-1.9790021958460669E-3</v>
      </c>
      <c r="N311" s="81">
        <f t="shared" ca="1" si="75"/>
        <v>0</v>
      </c>
      <c r="O311" s="21">
        <f t="shared" ca="1" si="76"/>
        <v>0</v>
      </c>
      <c r="P311" s="81">
        <f t="shared" ca="1" si="77"/>
        <v>0</v>
      </c>
      <c r="Q311" s="81">
        <f t="shared" ca="1" si="78"/>
        <v>0</v>
      </c>
      <c r="R311" s="55">
        <f t="shared" ca="1" si="79"/>
        <v>1.9790021958460669E-3</v>
      </c>
    </row>
    <row r="312" spans="1:18">
      <c r="A312" s="88"/>
      <c r="B312" s="88"/>
      <c r="C312" s="88"/>
      <c r="D312" s="89">
        <f t="shared" si="65"/>
        <v>0</v>
      </c>
      <c r="E312" s="89">
        <f t="shared" si="66"/>
        <v>0</v>
      </c>
      <c r="F312" s="81">
        <f t="shared" si="67"/>
        <v>0</v>
      </c>
      <c r="G312" s="81">
        <f t="shared" si="68"/>
        <v>0</v>
      </c>
      <c r="H312" s="81">
        <f t="shared" si="69"/>
        <v>0</v>
      </c>
      <c r="I312" s="81">
        <f t="shared" si="70"/>
        <v>0</v>
      </c>
      <c r="J312" s="81">
        <f t="shared" si="71"/>
        <v>0</v>
      </c>
      <c r="K312" s="81">
        <f t="shared" si="72"/>
        <v>0</v>
      </c>
      <c r="L312" s="81">
        <f t="shared" si="73"/>
        <v>0</v>
      </c>
      <c r="M312" s="81">
        <f t="shared" ca="1" si="74"/>
        <v>-1.9790021958460669E-3</v>
      </c>
      <c r="N312" s="81">
        <f t="shared" ca="1" si="75"/>
        <v>0</v>
      </c>
      <c r="O312" s="21">
        <f t="shared" ca="1" si="76"/>
        <v>0</v>
      </c>
      <c r="P312" s="81">
        <f t="shared" ca="1" si="77"/>
        <v>0</v>
      </c>
      <c r="Q312" s="81">
        <f t="shared" ca="1" si="78"/>
        <v>0</v>
      </c>
      <c r="R312" s="55">
        <f t="shared" ca="1" si="79"/>
        <v>1.9790021958460669E-3</v>
      </c>
    </row>
    <row r="313" spans="1:18">
      <c r="A313" s="88"/>
      <c r="B313" s="88"/>
      <c r="C313" s="88"/>
      <c r="D313" s="89">
        <f t="shared" si="65"/>
        <v>0</v>
      </c>
      <c r="E313" s="89">
        <f t="shared" si="66"/>
        <v>0</v>
      </c>
      <c r="F313" s="81">
        <f t="shared" si="67"/>
        <v>0</v>
      </c>
      <c r="G313" s="81">
        <f t="shared" si="68"/>
        <v>0</v>
      </c>
      <c r="H313" s="81">
        <f t="shared" si="69"/>
        <v>0</v>
      </c>
      <c r="I313" s="81">
        <f t="shared" si="70"/>
        <v>0</v>
      </c>
      <c r="J313" s="81">
        <f t="shared" si="71"/>
        <v>0</v>
      </c>
      <c r="K313" s="81">
        <f t="shared" si="72"/>
        <v>0</v>
      </c>
      <c r="L313" s="81">
        <f t="shared" si="73"/>
        <v>0</v>
      </c>
      <c r="M313" s="81">
        <f t="shared" ca="1" si="74"/>
        <v>-1.9790021958460669E-3</v>
      </c>
      <c r="N313" s="81">
        <f t="shared" ca="1" si="75"/>
        <v>0</v>
      </c>
      <c r="O313" s="21">
        <f t="shared" ca="1" si="76"/>
        <v>0</v>
      </c>
      <c r="P313" s="81">
        <f t="shared" ca="1" si="77"/>
        <v>0</v>
      </c>
      <c r="Q313" s="81">
        <f t="shared" ca="1" si="78"/>
        <v>0</v>
      </c>
      <c r="R313" s="55">
        <f t="shared" ca="1" si="79"/>
        <v>1.9790021958460669E-3</v>
      </c>
    </row>
    <row r="314" spans="1:18">
      <c r="A314" s="88"/>
      <c r="B314" s="88"/>
      <c r="C314" s="88"/>
      <c r="D314" s="89">
        <f t="shared" si="65"/>
        <v>0</v>
      </c>
      <c r="E314" s="89">
        <f t="shared" si="66"/>
        <v>0</v>
      </c>
      <c r="F314" s="81">
        <f t="shared" si="67"/>
        <v>0</v>
      </c>
      <c r="G314" s="81">
        <f t="shared" si="68"/>
        <v>0</v>
      </c>
      <c r="H314" s="81">
        <f t="shared" si="69"/>
        <v>0</v>
      </c>
      <c r="I314" s="81">
        <f t="shared" si="70"/>
        <v>0</v>
      </c>
      <c r="J314" s="81">
        <f t="shared" si="71"/>
        <v>0</v>
      </c>
      <c r="K314" s="81">
        <f t="shared" si="72"/>
        <v>0</v>
      </c>
      <c r="L314" s="81">
        <f t="shared" si="73"/>
        <v>0</v>
      </c>
      <c r="M314" s="81">
        <f t="shared" ca="1" si="74"/>
        <v>-1.9790021958460669E-3</v>
      </c>
      <c r="N314" s="81">
        <f t="shared" ca="1" si="75"/>
        <v>0</v>
      </c>
      <c r="O314" s="21">
        <f t="shared" ca="1" si="76"/>
        <v>0</v>
      </c>
      <c r="P314" s="81">
        <f t="shared" ca="1" si="77"/>
        <v>0</v>
      </c>
      <c r="Q314" s="81">
        <f t="shared" ca="1" si="78"/>
        <v>0</v>
      </c>
      <c r="R314" s="55">
        <f t="shared" ca="1" si="79"/>
        <v>1.9790021958460669E-3</v>
      </c>
    </row>
    <row r="315" spans="1:18">
      <c r="A315" s="88"/>
      <c r="B315" s="88"/>
      <c r="C315" s="88"/>
      <c r="D315" s="89">
        <f t="shared" si="65"/>
        <v>0</v>
      </c>
      <c r="E315" s="89">
        <f t="shared" si="66"/>
        <v>0</v>
      </c>
      <c r="F315" s="81">
        <f t="shared" si="67"/>
        <v>0</v>
      </c>
      <c r="G315" s="81">
        <f t="shared" si="68"/>
        <v>0</v>
      </c>
      <c r="H315" s="81">
        <f t="shared" si="69"/>
        <v>0</v>
      </c>
      <c r="I315" s="81">
        <f t="shared" si="70"/>
        <v>0</v>
      </c>
      <c r="J315" s="81">
        <f t="shared" si="71"/>
        <v>0</v>
      </c>
      <c r="K315" s="81">
        <f t="shared" si="72"/>
        <v>0</v>
      </c>
      <c r="L315" s="81">
        <f t="shared" si="73"/>
        <v>0</v>
      </c>
      <c r="M315" s="81">
        <f t="shared" ca="1" si="74"/>
        <v>-1.9790021958460669E-3</v>
      </c>
      <c r="N315" s="81">
        <f t="shared" ca="1" si="75"/>
        <v>0</v>
      </c>
      <c r="O315" s="21">
        <f t="shared" ca="1" si="76"/>
        <v>0</v>
      </c>
      <c r="P315" s="81">
        <f t="shared" ca="1" si="77"/>
        <v>0</v>
      </c>
      <c r="Q315" s="81">
        <f t="shared" ca="1" si="78"/>
        <v>0</v>
      </c>
      <c r="R315" s="55">
        <f t="shared" ca="1" si="79"/>
        <v>1.9790021958460669E-3</v>
      </c>
    </row>
    <row r="316" spans="1:18">
      <c r="A316" s="88"/>
      <c r="B316" s="88"/>
      <c r="C316" s="88"/>
      <c r="D316" s="89">
        <f t="shared" si="65"/>
        <v>0</v>
      </c>
      <c r="E316" s="89">
        <f t="shared" si="66"/>
        <v>0</v>
      </c>
      <c r="F316" s="81">
        <f t="shared" si="67"/>
        <v>0</v>
      </c>
      <c r="G316" s="81">
        <f t="shared" si="68"/>
        <v>0</v>
      </c>
      <c r="H316" s="81">
        <f t="shared" si="69"/>
        <v>0</v>
      </c>
      <c r="I316" s="81">
        <f t="shared" si="70"/>
        <v>0</v>
      </c>
      <c r="J316" s="81">
        <f t="shared" si="71"/>
        <v>0</v>
      </c>
      <c r="K316" s="81">
        <f t="shared" si="72"/>
        <v>0</v>
      </c>
      <c r="L316" s="81">
        <f t="shared" si="73"/>
        <v>0</v>
      </c>
      <c r="M316" s="81">
        <f t="shared" ca="1" si="74"/>
        <v>-1.9790021958460669E-3</v>
      </c>
      <c r="N316" s="81">
        <f t="shared" ca="1" si="75"/>
        <v>0</v>
      </c>
      <c r="O316" s="21">
        <f t="shared" ca="1" si="76"/>
        <v>0</v>
      </c>
      <c r="P316" s="81">
        <f t="shared" ca="1" si="77"/>
        <v>0</v>
      </c>
      <c r="Q316" s="81">
        <f t="shared" ca="1" si="78"/>
        <v>0</v>
      </c>
      <c r="R316" s="55">
        <f t="shared" ca="1" si="79"/>
        <v>1.9790021958460669E-3</v>
      </c>
    </row>
    <row r="317" spans="1:18">
      <c r="A317" s="88"/>
      <c r="B317" s="88"/>
      <c r="C317" s="88"/>
      <c r="D317" s="89">
        <f t="shared" si="65"/>
        <v>0</v>
      </c>
      <c r="E317" s="89">
        <f t="shared" si="66"/>
        <v>0</v>
      </c>
      <c r="F317" s="81">
        <f t="shared" si="67"/>
        <v>0</v>
      </c>
      <c r="G317" s="81">
        <f t="shared" si="68"/>
        <v>0</v>
      </c>
      <c r="H317" s="81">
        <f t="shared" si="69"/>
        <v>0</v>
      </c>
      <c r="I317" s="81">
        <f t="shared" si="70"/>
        <v>0</v>
      </c>
      <c r="J317" s="81">
        <f t="shared" si="71"/>
        <v>0</v>
      </c>
      <c r="K317" s="81">
        <f t="shared" si="72"/>
        <v>0</v>
      </c>
      <c r="L317" s="81">
        <f t="shared" si="73"/>
        <v>0</v>
      </c>
      <c r="M317" s="81">
        <f t="shared" ca="1" si="74"/>
        <v>-1.9790021958460669E-3</v>
      </c>
      <c r="N317" s="81">
        <f t="shared" ca="1" si="75"/>
        <v>0</v>
      </c>
      <c r="O317" s="21">
        <f t="shared" ca="1" si="76"/>
        <v>0</v>
      </c>
      <c r="P317" s="81">
        <f t="shared" ca="1" si="77"/>
        <v>0</v>
      </c>
      <c r="Q317" s="81">
        <f t="shared" ca="1" si="78"/>
        <v>0</v>
      </c>
      <c r="R317" s="55">
        <f t="shared" ca="1" si="79"/>
        <v>1.9790021958460669E-3</v>
      </c>
    </row>
    <row r="318" spans="1:18">
      <c r="A318" s="88"/>
      <c r="B318" s="88"/>
      <c r="C318" s="88"/>
      <c r="D318" s="89">
        <f t="shared" si="65"/>
        <v>0</v>
      </c>
      <c r="E318" s="89">
        <f t="shared" si="66"/>
        <v>0</v>
      </c>
      <c r="F318" s="81">
        <f t="shared" si="67"/>
        <v>0</v>
      </c>
      <c r="G318" s="81">
        <f t="shared" si="68"/>
        <v>0</v>
      </c>
      <c r="H318" s="81">
        <f t="shared" si="69"/>
        <v>0</v>
      </c>
      <c r="I318" s="81">
        <f t="shared" si="70"/>
        <v>0</v>
      </c>
      <c r="J318" s="81">
        <f t="shared" si="71"/>
        <v>0</v>
      </c>
      <c r="K318" s="81">
        <f t="shared" si="72"/>
        <v>0</v>
      </c>
      <c r="L318" s="81">
        <f t="shared" si="73"/>
        <v>0</v>
      </c>
      <c r="M318" s="81">
        <f t="shared" ca="1" si="74"/>
        <v>-1.9790021958460669E-3</v>
      </c>
      <c r="N318" s="81">
        <f t="shared" ca="1" si="75"/>
        <v>0</v>
      </c>
      <c r="O318" s="21">
        <f t="shared" ca="1" si="76"/>
        <v>0</v>
      </c>
      <c r="P318" s="81">
        <f t="shared" ca="1" si="77"/>
        <v>0</v>
      </c>
      <c r="Q318" s="81">
        <f t="shared" ca="1" si="78"/>
        <v>0</v>
      </c>
      <c r="R318" s="55">
        <f t="shared" ca="1" si="79"/>
        <v>1.9790021958460669E-3</v>
      </c>
    </row>
    <row r="319" spans="1:18">
      <c r="A319" s="88"/>
      <c r="B319" s="88"/>
      <c r="C319" s="88"/>
      <c r="D319" s="89">
        <f t="shared" si="65"/>
        <v>0</v>
      </c>
      <c r="E319" s="89">
        <f t="shared" si="66"/>
        <v>0</v>
      </c>
      <c r="F319" s="81">
        <f t="shared" si="67"/>
        <v>0</v>
      </c>
      <c r="G319" s="81">
        <f t="shared" si="68"/>
        <v>0</v>
      </c>
      <c r="H319" s="81">
        <f t="shared" si="69"/>
        <v>0</v>
      </c>
      <c r="I319" s="81">
        <f t="shared" si="70"/>
        <v>0</v>
      </c>
      <c r="J319" s="81">
        <f t="shared" si="71"/>
        <v>0</v>
      </c>
      <c r="K319" s="81">
        <f t="shared" si="72"/>
        <v>0</v>
      </c>
      <c r="L319" s="81">
        <f t="shared" si="73"/>
        <v>0</v>
      </c>
      <c r="M319" s="81">
        <f t="shared" ca="1" si="74"/>
        <v>-1.9790021958460669E-3</v>
      </c>
      <c r="N319" s="81">
        <f t="shared" ca="1" si="75"/>
        <v>0</v>
      </c>
      <c r="O319" s="21">
        <f t="shared" ca="1" si="76"/>
        <v>0</v>
      </c>
      <c r="P319" s="81">
        <f t="shared" ca="1" si="77"/>
        <v>0</v>
      </c>
      <c r="Q319" s="81">
        <f t="shared" ca="1" si="78"/>
        <v>0</v>
      </c>
      <c r="R319" s="55">
        <f t="shared" ca="1" si="79"/>
        <v>1.9790021958460669E-3</v>
      </c>
    </row>
    <row r="320" spans="1:18">
      <c r="A320" s="88"/>
      <c r="B320" s="88"/>
      <c r="C320" s="88"/>
      <c r="D320" s="89">
        <f t="shared" si="65"/>
        <v>0</v>
      </c>
      <c r="E320" s="89">
        <f t="shared" si="66"/>
        <v>0</v>
      </c>
      <c r="F320" s="81">
        <f t="shared" si="67"/>
        <v>0</v>
      </c>
      <c r="G320" s="81">
        <f t="shared" si="68"/>
        <v>0</v>
      </c>
      <c r="H320" s="81">
        <f t="shared" si="69"/>
        <v>0</v>
      </c>
      <c r="I320" s="81">
        <f t="shared" si="70"/>
        <v>0</v>
      </c>
      <c r="J320" s="81">
        <f t="shared" si="71"/>
        <v>0</v>
      </c>
      <c r="K320" s="81">
        <f t="shared" si="72"/>
        <v>0</v>
      </c>
      <c r="L320" s="81">
        <f t="shared" si="73"/>
        <v>0</v>
      </c>
      <c r="M320" s="81">
        <f t="shared" ca="1" si="74"/>
        <v>-1.9790021958460669E-3</v>
      </c>
      <c r="N320" s="81">
        <f t="shared" ca="1" si="75"/>
        <v>0</v>
      </c>
      <c r="O320" s="21">
        <f t="shared" ca="1" si="76"/>
        <v>0</v>
      </c>
      <c r="P320" s="81">
        <f t="shared" ca="1" si="77"/>
        <v>0</v>
      </c>
      <c r="Q320" s="81">
        <f t="shared" ca="1" si="78"/>
        <v>0</v>
      </c>
      <c r="R320" s="55">
        <f t="shared" ca="1" si="79"/>
        <v>1.9790021958460669E-3</v>
      </c>
    </row>
    <row r="321" spans="1:18">
      <c r="A321" s="88"/>
      <c r="B321" s="88"/>
      <c r="C321" s="88"/>
      <c r="D321" s="89">
        <f t="shared" si="65"/>
        <v>0</v>
      </c>
      <c r="E321" s="89">
        <f t="shared" si="66"/>
        <v>0</v>
      </c>
      <c r="F321" s="81">
        <f t="shared" si="67"/>
        <v>0</v>
      </c>
      <c r="G321" s="81">
        <f t="shared" si="68"/>
        <v>0</v>
      </c>
      <c r="H321" s="81">
        <f t="shared" si="69"/>
        <v>0</v>
      </c>
      <c r="I321" s="81">
        <f t="shared" si="70"/>
        <v>0</v>
      </c>
      <c r="J321" s="81">
        <f t="shared" si="71"/>
        <v>0</v>
      </c>
      <c r="K321" s="81">
        <f t="shared" si="72"/>
        <v>0</v>
      </c>
      <c r="L321" s="81">
        <f t="shared" si="73"/>
        <v>0</v>
      </c>
      <c r="M321" s="81">
        <f t="shared" ca="1" si="74"/>
        <v>-1.9790021958460669E-3</v>
      </c>
      <c r="N321" s="81">
        <f t="shared" ca="1" si="75"/>
        <v>0</v>
      </c>
      <c r="O321" s="21">
        <f t="shared" ca="1" si="76"/>
        <v>0</v>
      </c>
      <c r="P321" s="81">
        <f t="shared" ca="1" si="77"/>
        <v>0</v>
      </c>
      <c r="Q321" s="81">
        <f t="shared" ca="1" si="78"/>
        <v>0</v>
      </c>
      <c r="R321" s="55">
        <f t="shared" ca="1" si="79"/>
        <v>1.9790021958460669E-3</v>
      </c>
    </row>
    <row r="322" spans="1:18">
      <c r="A322" s="88"/>
      <c r="B322" s="88"/>
      <c r="C322" s="88"/>
      <c r="D322" s="89">
        <f t="shared" si="65"/>
        <v>0</v>
      </c>
      <c r="E322" s="89">
        <f t="shared" si="66"/>
        <v>0</v>
      </c>
      <c r="F322" s="81">
        <f t="shared" si="67"/>
        <v>0</v>
      </c>
      <c r="G322" s="81">
        <f t="shared" si="68"/>
        <v>0</v>
      </c>
      <c r="H322" s="81">
        <f t="shared" si="69"/>
        <v>0</v>
      </c>
      <c r="I322" s="81">
        <f t="shared" si="70"/>
        <v>0</v>
      </c>
      <c r="J322" s="81">
        <f t="shared" si="71"/>
        <v>0</v>
      </c>
      <c r="K322" s="81">
        <f t="shared" si="72"/>
        <v>0</v>
      </c>
      <c r="L322" s="81">
        <f t="shared" si="73"/>
        <v>0</v>
      </c>
      <c r="M322" s="81">
        <f t="shared" ca="1" si="74"/>
        <v>-1.9790021958460669E-3</v>
      </c>
      <c r="N322" s="81">
        <f t="shared" ca="1" si="75"/>
        <v>0</v>
      </c>
      <c r="O322" s="21">
        <f t="shared" ca="1" si="76"/>
        <v>0</v>
      </c>
      <c r="P322" s="81">
        <f t="shared" ca="1" si="77"/>
        <v>0</v>
      </c>
      <c r="Q322" s="81">
        <f t="shared" ca="1" si="78"/>
        <v>0</v>
      </c>
      <c r="R322" s="55">
        <f t="shared" ca="1" si="79"/>
        <v>1.9790021958460669E-3</v>
      </c>
    </row>
    <row r="323" spans="1:18">
      <c r="A323" s="88"/>
      <c r="B323" s="88"/>
      <c r="C323" s="88"/>
      <c r="D323" s="89">
        <f t="shared" si="65"/>
        <v>0</v>
      </c>
      <c r="E323" s="89">
        <f t="shared" si="66"/>
        <v>0</v>
      </c>
      <c r="F323" s="81">
        <f t="shared" si="67"/>
        <v>0</v>
      </c>
      <c r="G323" s="81">
        <f t="shared" si="68"/>
        <v>0</v>
      </c>
      <c r="H323" s="81">
        <f t="shared" si="69"/>
        <v>0</v>
      </c>
      <c r="I323" s="81">
        <f t="shared" si="70"/>
        <v>0</v>
      </c>
      <c r="J323" s="81">
        <f t="shared" si="71"/>
        <v>0</v>
      </c>
      <c r="K323" s="81">
        <f t="shared" si="72"/>
        <v>0</v>
      </c>
      <c r="L323" s="81">
        <f t="shared" si="73"/>
        <v>0</v>
      </c>
      <c r="M323" s="81">
        <f t="shared" ca="1" si="74"/>
        <v>-1.9790021958460669E-3</v>
      </c>
      <c r="N323" s="81">
        <f t="shared" ca="1" si="75"/>
        <v>0</v>
      </c>
      <c r="O323" s="21">
        <f t="shared" ca="1" si="76"/>
        <v>0</v>
      </c>
      <c r="P323" s="81">
        <f t="shared" ca="1" si="77"/>
        <v>0</v>
      </c>
      <c r="Q323" s="81">
        <f t="shared" ca="1" si="78"/>
        <v>0</v>
      </c>
      <c r="R323" s="55">
        <f t="shared" ca="1" si="79"/>
        <v>1.9790021958460669E-3</v>
      </c>
    </row>
    <row r="324" spans="1:18">
      <c r="A324" s="88"/>
      <c r="B324" s="88"/>
      <c r="C324" s="88"/>
      <c r="D324" s="89">
        <f t="shared" si="65"/>
        <v>0</v>
      </c>
      <c r="E324" s="89">
        <f t="shared" si="66"/>
        <v>0</v>
      </c>
      <c r="F324" s="81">
        <f t="shared" si="67"/>
        <v>0</v>
      </c>
      <c r="G324" s="81">
        <f t="shared" si="68"/>
        <v>0</v>
      </c>
      <c r="H324" s="81">
        <f t="shared" si="69"/>
        <v>0</v>
      </c>
      <c r="I324" s="81">
        <f t="shared" si="70"/>
        <v>0</v>
      </c>
      <c r="J324" s="81">
        <f t="shared" si="71"/>
        <v>0</v>
      </c>
      <c r="K324" s="81">
        <f t="shared" si="72"/>
        <v>0</v>
      </c>
      <c r="L324" s="81">
        <f t="shared" si="73"/>
        <v>0</v>
      </c>
      <c r="M324" s="81">
        <f t="shared" ca="1" si="74"/>
        <v>-1.9790021958460669E-3</v>
      </c>
      <c r="N324" s="81">
        <f t="shared" ca="1" si="75"/>
        <v>0</v>
      </c>
      <c r="O324" s="21">
        <f t="shared" ca="1" si="76"/>
        <v>0</v>
      </c>
      <c r="P324" s="81">
        <f t="shared" ca="1" si="77"/>
        <v>0</v>
      </c>
      <c r="Q324" s="81">
        <f t="shared" ca="1" si="78"/>
        <v>0</v>
      </c>
      <c r="R324" s="55">
        <f t="shared" ca="1" si="79"/>
        <v>1.9790021958460669E-3</v>
      </c>
    </row>
    <row r="325" spans="1:18">
      <c r="A325" s="88"/>
      <c r="B325" s="88"/>
      <c r="C325" s="88"/>
      <c r="D325" s="89">
        <f t="shared" si="65"/>
        <v>0</v>
      </c>
      <c r="E325" s="89">
        <f t="shared" si="66"/>
        <v>0</v>
      </c>
      <c r="F325" s="81">
        <f t="shared" si="67"/>
        <v>0</v>
      </c>
      <c r="G325" s="81">
        <f t="shared" si="68"/>
        <v>0</v>
      </c>
      <c r="H325" s="81">
        <f t="shared" si="69"/>
        <v>0</v>
      </c>
      <c r="I325" s="81">
        <f t="shared" si="70"/>
        <v>0</v>
      </c>
      <c r="J325" s="81">
        <f t="shared" si="71"/>
        <v>0</v>
      </c>
      <c r="K325" s="81">
        <f t="shared" si="72"/>
        <v>0</v>
      </c>
      <c r="L325" s="81">
        <f t="shared" si="73"/>
        <v>0</v>
      </c>
      <c r="M325" s="81">
        <f t="shared" ca="1" si="74"/>
        <v>-1.9790021958460669E-3</v>
      </c>
      <c r="N325" s="81">
        <f t="shared" ca="1" si="75"/>
        <v>0</v>
      </c>
      <c r="O325" s="21">
        <f t="shared" ca="1" si="76"/>
        <v>0</v>
      </c>
      <c r="P325" s="81">
        <f t="shared" ca="1" si="77"/>
        <v>0</v>
      </c>
      <c r="Q325" s="81">
        <f t="shared" ca="1" si="78"/>
        <v>0</v>
      </c>
      <c r="R325" s="55">
        <f t="shared" ca="1" si="79"/>
        <v>1.9790021958460669E-3</v>
      </c>
    </row>
    <row r="326" spans="1:18">
      <c r="A326" s="88"/>
      <c r="B326" s="88"/>
      <c r="C326" s="88"/>
      <c r="D326" s="89">
        <f t="shared" si="65"/>
        <v>0</v>
      </c>
      <c r="E326" s="89">
        <f t="shared" si="66"/>
        <v>0</v>
      </c>
      <c r="F326" s="81">
        <f t="shared" si="67"/>
        <v>0</v>
      </c>
      <c r="G326" s="81">
        <f t="shared" si="68"/>
        <v>0</v>
      </c>
      <c r="H326" s="81">
        <f t="shared" si="69"/>
        <v>0</v>
      </c>
      <c r="I326" s="81">
        <f t="shared" si="70"/>
        <v>0</v>
      </c>
      <c r="J326" s="81">
        <f t="shared" si="71"/>
        <v>0</v>
      </c>
      <c r="K326" s="81">
        <f t="shared" si="72"/>
        <v>0</v>
      </c>
      <c r="L326" s="81">
        <f t="shared" si="73"/>
        <v>0</v>
      </c>
      <c r="M326" s="81">
        <f t="shared" ca="1" si="74"/>
        <v>-1.9790021958460669E-3</v>
      </c>
      <c r="N326" s="81">
        <f t="shared" ca="1" si="75"/>
        <v>0</v>
      </c>
      <c r="O326" s="21">
        <f t="shared" ca="1" si="76"/>
        <v>0</v>
      </c>
      <c r="P326" s="81">
        <f t="shared" ca="1" si="77"/>
        <v>0</v>
      </c>
      <c r="Q326" s="81">
        <f t="shared" ca="1" si="78"/>
        <v>0</v>
      </c>
      <c r="R326" s="55">
        <f t="shared" ca="1" si="79"/>
        <v>1.9790021958460669E-3</v>
      </c>
    </row>
    <row r="327" spans="1:18">
      <c r="A327" s="88"/>
      <c r="B327" s="88"/>
      <c r="C327" s="88"/>
      <c r="D327" s="89">
        <f t="shared" si="65"/>
        <v>0</v>
      </c>
      <c r="E327" s="89">
        <f t="shared" si="66"/>
        <v>0</v>
      </c>
      <c r="F327" s="81">
        <f t="shared" si="67"/>
        <v>0</v>
      </c>
      <c r="G327" s="81">
        <f t="shared" si="68"/>
        <v>0</v>
      </c>
      <c r="H327" s="81">
        <f t="shared" si="69"/>
        <v>0</v>
      </c>
      <c r="I327" s="81">
        <f t="shared" si="70"/>
        <v>0</v>
      </c>
      <c r="J327" s="81">
        <f t="shared" si="71"/>
        <v>0</v>
      </c>
      <c r="K327" s="81">
        <f t="shared" si="72"/>
        <v>0</v>
      </c>
      <c r="L327" s="81">
        <f t="shared" si="73"/>
        <v>0</v>
      </c>
      <c r="M327" s="81">
        <f t="shared" ca="1" si="74"/>
        <v>-1.9790021958460669E-3</v>
      </c>
      <c r="N327" s="81">
        <f t="shared" ca="1" si="75"/>
        <v>0</v>
      </c>
      <c r="O327" s="21">
        <f t="shared" ca="1" si="76"/>
        <v>0</v>
      </c>
      <c r="P327" s="81">
        <f t="shared" ca="1" si="77"/>
        <v>0</v>
      </c>
      <c r="Q327" s="81">
        <f t="shared" ca="1" si="78"/>
        <v>0</v>
      </c>
      <c r="R327" s="55">
        <f t="shared" ca="1" si="79"/>
        <v>1.9790021958460669E-3</v>
      </c>
    </row>
    <row r="328" spans="1:18">
      <c r="A328" s="88"/>
      <c r="B328" s="88"/>
      <c r="C328" s="88"/>
      <c r="D328" s="89">
        <f t="shared" si="65"/>
        <v>0</v>
      </c>
      <c r="E328" s="89">
        <f t="shared" si="66"/>
        <v>0</v>
      </c>
      <c r="F328" s="81">
        <f t="shared" si="67"/>
        <v>0</v>
      </c>
      <c r="G328" s="81">
        <f t="shared" si="68"/>
        <v>0</v>
      </c>
      <c r="H328" s="81">
        <f t="shared" si="69"/>
        <v>0</v>
      </c>
      <c r="I328" s="81">
        <f t="shared" si="70"/>
        <v>0</v>
      </c>
      <c r="J328" s="81">
        <f t="shared" si="71"/>
        <v>0</v>
      </c>
      <c r="K328" s="81">
        <f t="shared" si="72"/>
        <v>0</v>
      </c>
      <c r="L328" s="81">
        <f t="shared" si="73"/>
        <v>0</v>
      </c>
      <c r="M328" s="81">
        <f t="shared" ca="1" si="74"/>
        <v>-1.9790021958460669E-3</v>
      </c>
      <c r="N328" s="81">
        <f t="shared" ca="1" si="75"/>
        <v>0</v>
      </c>
      <c r="O328" s="21">
        <f t="shared" ca="1" si="76"/>
        <v>0</v>
      </c>
      <c r="P328" s="81">
        <f t="shared" ca="1" si="77"/>
        <v>0</v>
      </c>
      <c r="Q328" s="81">
        <f t="shared" ca="1" si="78"/>
        <v>0</v>
      </c>
      <c r="R328" s="55">
        <f t="shared" ca="1" si="79"/>
        <v>1.9790021958460669E-3</v>
      </c>
    </row>
    <row r="329" spans="1:18">
      <c r="A329" s="88"/>
      <c r="B329" s="88"/>
      <c r="C329" s="88"/>
      <c r="D329" s="89">
        <f t="shared" si="65"/>
        <v>0</v>
      </c>
      <c r="E329" s="89">
        <f t="shared" si="66"/>
        <v>0</v>
      </c>
      <c r="F329" s="81">
        <f t="shared" si="67"/>
        <v>0</v>
      </c>
      <c r="G329" s="81">
        <f t="shared" si="68"/>
        <v>0</v>
      </c>
      <c r="H329" s="81">
        <f t="shared" si="69"/>
        <v>0</v>
      </c>
      <c r="I329" s="81">
        <f t="shared" si="70"/>
        <v>0</v>
      </c>
      <c r="J329" s="81">
        <f t="shared" si="71"/>
        <v>0</v>
      </c>
      <c r="K329" s="81">
        <f t="shared" si="72"/>
        <v>0</v>
      </c>
      <c r="L329" s="81">
        <f t="shared" si="73"/>
        <v>0</v>
      </c>
      <c r="M329" s="81">
        <f t="shared" ca="1" si="74"/>
        <v>-1.9790021958460669E-3</v>
      </c>
      <c r="N329" s="81">
        <f t="shared" ca="1" si="75"/>
        <v>0</v>
      </c>
      <c r="O329" s="21">
        <f t="shared" ca="1" si="76"/>
        <v>0</v>
      </c>
      <c r="P329" s="81">
        <f t="shared" ca="1" si="77"/>
        <v>0</v>
      </c>
      <c r="Q329" s="81">
        <f t="shared" ca="1" si="78"/>
        <v>0</v>
      </c>
      <c r="R329" s="55">
        <f t="shared" ca="1" si="79"/>
        <v>1.9790021958460669E-3</v>
      </c>
    </row>
    <row r="330" spans="1:18">
      <c r="A330" s="88"/>
      <c r="B330" s="88"/>
      <c r="C330" s="88"/>
      <c r="D330" s="89">
        <f t="shared" si="65"/>
        <v>0</v>
      </c>
      <c r="E330" s="89">
        <f t="shared" si="66"/>
        <v>0</v>
      </c>
      <c r="F330" s="81">
        <f t="shared" si="67"/>
        <v>0</v>
      </c>
      <c r="G330" s="81">
        <f t="shared" si="68"/>
        <v>0</v>
      </c>
      <c r="H330" s="81">
        <f t="shared" si="69"/>
        <v>0</v>
      </c>
      <c r="I330" s="81">
        <f t="shared" si="70"/>
        <v>0</v>
      </c>
      <c r="J330" s="81">
        <f t="shared" si="71"/>
        <v>0</v>
      </c>
      <c r="K330" s="81">
        <f t="shared" si="72"/>
        <v>0</v>
      </c>
      <c r="L330" s="81">
        <f t="shared" si="73"/>
        <v>0</v>
      </c>
      <c r="M330" s="81">
        <f t="shared" ca="1" si="74"/>
        <v>-1.9790021958460669E-3</v>
      </c>
      <c r="N330" s="81">
        <f t="shared" ca="1" si="75"/>
        <v>0</v>
      </c>
      <c r="O330" s="21">
        <f t="shared" ca="1" si="76"/>
        <v>0</v>
      </c>
      <c r="P330" s="81">
        <f t="shared" ca="1" si="77"/>
        <v>0</v>
      </c>
      <c r="Q330" s="81">
        <f t="shared" ca="1" si="78"/>
        <v>0</v>
      </c>
      <c r="R330" s="55">
        <f t="shared" ca="1" si="79"/>
        <v>1.9790021958460669E-3</v>
      </c>
    </row>
  </sheetData>
  <phoneticPr fontId="10" type="noConversion"/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1139"/>
  <sheetViews>
    <sheetView topLeftCell="A179" workbookViewId="0">
      <selection activeCell="A125" sqref="A125:D215"/>
    </sheetView>
  </sheetViews>
  <sheetFormatPr defaultRowHeight="12.75"/>
  <cols>
    <col min="1" max="1" width="24" style="25" customWidth="1"/>
    <col min="2" max="2" width="4.42578125" style="55" customWidth="1"/>
    <col min="3" max="3" width="12.7109375" style="25" customWidth="1"/>
    <col min="4" max="4" width="5.42578125" style="55" customWidth="1"/>
    <col min="5" max="5" width="14.85546875" style="55" customWidth="1"/>
    <col min="6" max="6" width="9.140625" style="55"/>
    <col min="7" max="7" width="12" style="55" customWidth="1"/>
    <col min="8" max="8" width="14.140625" style="25" customWidth="1"/>
    <col min="9" max="9" width="22.5703125" style="55" customWidth="1"/>
    <col min="10" max="10" width="25.140625" style="55" customWidth="1"/>
    <col min="11" max="11" width="15.7109375" style="55" customWidth="1"/>
    <col min="12" max="12" width="14.140625" style="55" customWidth="1"/>
    <col min="13" max="13" width="9.5703125" style="55" customWidth="1"/>
    <col min="14" max="14" width="14.140625" style="55" customWidth="1"/>
    <col min="15" max="15" width="23.42578125" style="55" customWidth="1"/>
    <col min="16" max="16" width="16.5703125" style="55" customWidth="1"/>
    <col min="17" max="17" width="41" style="55" customWidth="1"/>
    <col min="18" max="16384" width="9.140625" style="55"/>
  </cols>
  <sheetData>
    <row r="1" spans="1:16" ht="15.75">
      <c r="A1" s="125" t="s">
        <v>305</v>
      </c>
      <c r="I1" s="126" t="s">
        <v>147</v>
      </c>
      <c r="J1" s="127" t="s">
        <v>298</v>
      </c>
    </row>
    <row r="2" spans="1:16">
      <c r="I2" s="128" t="s">
        <v>158</v>
      </c>
      <c r="J2" s="129" t="s">
        <v>285</v>
      </c>
    </row>
    <row r="3" spans="1:16">
      <c r="A3" s="130" t="s">
        <v>306</v>
      </c>
      <c r="I3" s="128" t="s">
        <v>162</v>
      </c>
      <c r="J3" s="129" t="s">
        <v>102</v>
      </c>
    </row>
    <row r="4" spans="1:16">
      <c r="I4" s="128" t="s">
        <v>176</v>
      </c>
      <c r="J4" s="129" t="s">
        <v>102</v>
      </c>
    </row>
    <row r="5" spans="1:16" ht="13.5" thickBot="1">
      <c r="I5" s="131" t="s">
        <v>98</v>
      </c>
      <c r="J5" s="132" t="s">
        <v>297</v>
      </c>
    </row>
    <row r="10" spans="1:16" ht="13.5" thickBot="1"/>
    <row r="11" spans="1:16" ht="12.75" customHeight="1" thickBot="1">
      <c r="A11" s="25" t="str">
        <f t="shared" ref="A11:A74" si="0">P11</f>
        <v> AN 229.456 </v>
      </c>
      <c r="B11" s="14" t="str">
        <f t="shared" ref="B11:B74" si="1">IF(H11=INT(H11),"I","II")</f>
        <v>I</v>
      </c>
      <c r="C11" s="25">
        <f t="shared" ref="C11:C74" si="2">1*G11</f>
        <v>24760.039000000001</v>
      </c>
      <c r="D11" s="55" t="str">
        <f t="shared" ref="D11:D74" si="3">VLOOKUP(F11,I$1:J$5,2,FALSE)</f>
        <v>vis</v>
      </c>
      <c r="E11" s="133">
        <f>VLOOKUP(C11,'A (old)'!C$21:E$973,3,FALSE)</f>
        <v>-28127.917163410228</v>
      </c>
      <c r="F11" s="14" t="s">
        <v>98</v>
      </c>
      <c r="G11" s="55" t="str">
        <f t="shared" ref="G11:G74" si="4">MID(I11,3,LEN(I11)-3)</f>
        <v>24760.039</v>
      </c>
      <c r="H11" s="25">
        <f t="shared" ref="H11:H74" si="5">1*K11</f>
        <v>-28128</v>
      </c>
      <c r="I11" s="134" t="s">
        <v>312</v>
      </c>
      <c r="J11" s="135" t="s">
        <v>313</v>
      </c>
      <c r="K11" s="134">
        <v>-28128</v>
      </c>
      <c r="L11" s="134" t="s">
        <v>314</v>
      </c>
      <c r="M11" s="135" t="s">
        <v>308</v>
      </c>
      <c r="N11" s="135"/>
      <c r="O11" s="136" t="s">
        <v>315</v>
      </c>
      <c r="P11" s="136" t="s">
        <v>316</v>
      </c>
    </row>
    <row r="12" spans="1:16" ht="12.75" customHeight="1" thickBot="1">
      <c r="A12" s="25" t="str">
        <f t="shared" si="0"/>
        <v> IODE 4.1.260 </v>
      </c>
      <c r="B12" s="14" t="str">
        <f t="shared" si="1"/>
        <v>I</v>
      </c>
      <c r="C12" s="25">
        <f t="shared" si="2"/>
        <v>26568.422999999999</v>
      </c>
      <c r="D12" s="55" t="str">
        <f t="shared" si="3"/>
        <v>vis</v>
      </c>
      <c r="E12" s="133">
        <f>VLOOKUP(C12,'A (old)'!C$21:E$973,3,FALSE)</f>
        <v>-24285.936482047498</v>
      </c>
      <c r="F12" s="14" t="s">
        <v>98</v>
      </c>
      <c r="G12" s="55" t="str">
        <f t="shared" si="4"/>
        <v>26568.423</v>
      </c>
      <c r="H12" s="25">
        <f t="shared" si="5"/>
        <v>-24286</v>
      </c>
      <c r="I12" s="134" t="s">
        <v>328</v>
      </c>
      <c r="J12" s="135" t="s">
        <v>329</v>
      </c>
      <c r="K12" s="134">
        <v>-24286</v>
      </c>
      <c r="L12" s="134" t="s">
        <v>330</v>
      </c>
      <c r="M12" s="135" t="s">
        <v>331</v>
      </c>
      <c r="N12" s="135"/>
      <c r="O12" s="136" t="s">
        <v>332</v>
      </c>
      <c r="P12" s="136" t="s">
        <v>333</v>
      </c>
    </row>
    <row r="13" spans="1:16" ht="12.75" customHeight="1" thickBot="1">
      <c r="A13" s="25" t="str">
        <f t="shared" si="0"/>
        <v> AAC 5.192 </v>
      </c>
      <c r="B13" s="14" t="str">
        <f t="shared" si="1"/>
        <v>I</v>
      </c>
      <c r="C13" s="25">
        <f t="shared" si="2"/>
        <v>34458.584000000003</v>
      </c>
      <c r="D13" s="55" t="str">
        <f t="shared" si="3"/>
        <v>vis</v>
      </c>
      <c r="E13" s="133">
        <f>VLOOKUP(C13,'A (old)'!C$21:E$973,3,FALSE)</f>
        <v>-7522.9889361492342</v>
      </c>
      <c r="F13" s="14" t="s">
        <v>98</v>
      </c>
      <c r="G13" s="55" t="str">
        <f t="shared" si="4"/>
        <v>34458.584</v>
      </c>
      <c r="H13" s="25">
        <f t="shared" si="5"/>
        <v>-7523</v>
      </c>
      <c r="I13" s="134" t="s">
        <v>370</v>
      </c>
      <c r="J13" s="135" t="s">
        <v>371</v>
      </c>
      <c r="K13" s="134">
        <v>-7523</v>
      </c>
      <c r="L13" s="134" t="s">
        <v>372</v>
      </c>
      <c r="M13" s="135" t="s">
        <v>331</v>
      </c>
      <c r="N13" s="135"/>
      <c r="O13" s="136" t="s">
        <v>350</v>
      </c>
      <c r="P13" s="136" t="s">
        <v>369</v>
      </c>
    </row>
    <row r="14" spans="1:16" ht="12.75" customHeight="1" thickBot="1">
      <c r="A14" s="25" t="str">
        <f t="shared" si="0"/>
        <v> IODE 4.1.260 </v>
      </c>
      <c r="B14" s="14" t="str">
        <f t="shared" si="1"/>
        <v>I</v>
      </c>
      <c r="C14" s="25">
        <f t="shared" si="2"/>
        <v>34668.502999999997</v>
      </c>
      <c r="D14" s="55" t="str">
        <f t="shared" si="3"/>
        <v>vis</v>
      </c>
      <c r="E14" s="133">
        <f>VLOOKUP(C14,'A (old)'!C$21:E$973,3,FALSE)</f>
        <v>-7077.0080257613063</v>
      </c>
      <c r="F14" s="14" t="s">
        <v>98</v>
      </c>
      <c r="G14" s="55" t="str">
        <f t="shared" si="4"/>
        <v>34668.503</v>
      </c>
      <c r="H14" s="25">
        <f t="shared" si="5"/>
        <v>-7077</v>
      </c>
      <c r="I14" s="134" t="s">
        <v>383</v>
      </c>
      <c r="J14" s="135" t="s">
        <v>384</v>
      </c>
      <c r="K14" s="134">
        <v>-7077</v>
      </c>
      <c r="L14" s="134" t="s">
        <v>385</v>
      </c>
      <c r="M14" s="135" t="s">
        <v>331</v>
      </c>
      <c r="N14" s="135"/>
      <c r="O14" s="136" t="s">
        <v>386</v>
      </c>
      <c r="P14" s="136" t="s">
        <v>333</v>
      </c>
    </row>
    <row r="15" spans="1:16" ht="12.75" customHeight="1" thickBot="1">
      <c r="A15" s="25" t="str">
        <f t="shared" si="0"/>
        <v> AAC 5.193 </v>
      </c>
      <c r="B15" s="14" t="str">
        <f t="shared" si="1"/>
        <v>I</v>
      </c>
      <c r="C15" s="25">
        <f t="shared" si="2"/>
        <v>34988.578000000001</v>
      </c>
      <c r="D15" s="55" t="str">
        <f t="shared" si="3"/>
        <v>vis</v>
      </c>
      <c r="E15" s="133">
        <f>VLOOKUP(C15,'A (old)'!C$21:E$973,3,FALSE)</f>
        <v>-6396.9964980176446</v>
      </c>
      <c r="F15" s="14" t="s">
        <v>98</v>
      </c>
      <c r="G15" s="55" t="str">
        <f t="shared" si="4"/>
        <v>34988.578</v>
      </c>
      <c r="H15" s="25">
        <f t="shared" si="5"/>
        <v>-6397</v>
      </c>
      <c r="I15" s="134" t="s">
        <v>390</v>
      </c>
      <c r="J15" s="135" t="s">
        <v>391</v>
      </c>
      <c r="K15" s="134">
        <v>-6397</v>
      </c>
      <c r="L15" s="134" t="s">
        <v>392</v>
      </c>
      <c r="M15" s="135" t="s">
        <v>331</v>
      </c>
      <c r="N15" s="135"/>
      <c r="O15" s="136" t="s">
        <v>350</v>
      </c>
      <c r="P15" s="136" t="s">
        <v>393</v>
      </c>
    </row>
    <row r="16" spans="1:16" ht="12.75" customHeight="1" thickBot="1">
      <c r="A16" s="25" t="str">
        <f t="shared" si="0"/>
        <v> AA 6.142 </v>
      </c>
      <c r="B16" s="14" t="str">
        <f t="shared" si="1"/>
        <v>I</v>
      </c>
      <c r="C16" s="25">
        <f t="shared" si="2"/>
        <v>35303.47</v>
      </c>
      <c r="D16" s="55" t="str">
        <f t="shared" si="3"/>
        <v>vis</v>
      </c>
      <c r="E16" s="133">
        <f>VLOOKUP(C16,'A (old)'!C$21:E$973,3,FALSE)</f>
        <v>-5727.9964511715807</v>
      </c>
      <c r="F16" s="14" t="s">
        <v>98</v>
      </c>
      <c r="G16" s="55" t="str">
        <f t="shared" si="4"/>
        <v>35303.470</v>
      </c>
      <c r="H16" s="25">
        <f t="shared" si="5"/>
        <v>-5728</v>
      </c>
      <c r="I16" s="134" t="s">
        <v>394</v>
      </c>
      <c r="J16" s="135" t="s">
        <v>395</v>
      </c>
      <c r="K16" s="134">
        <v>-5728</v>
      </c>
      <c r="L16" s="134" t="s">
        <v>392</v>
      </c>
      <c r="M16" s="135" t="s">
        <v>331</v>
      </c>
      <c r="N16" s="135"/>
      <c r="O16" s="136" t="s">
        <v>350</v>
      </c>
      <c r="P16" s="136" t="s">
        <v>396</v>
      </c>
    </row>
    <row r="17" spans="1:16" ht="12.75" customHeight="1" thickBot="1">
      <c r="A17" s="25" t="str">
        <f t="shared" si="0"/>
        <v> AA 8.190 </v>
      </c>
      <c r="B17" s="14" t="str">
        <f t="shared" si="1"/>
        <v>I</v>
      </c>
      <c r="C17" s="25">
        <f t="shared" si="2"/>
        <v>36163.421000000002</v>
      </c>
      <c r="D17" s="55" t="str">
        <f t="shared" si="3"/>
        <v>vis</v>
      </c>
      <c r="E17" s="133">
        <f>VLOOKUP(C17,'A (old)'!C$21:E$973,3,FALSE)</f>
        <v>-3900.997799934582</v>
      </c>
      <c r="F17" s="14" t="s">
        <v>98</v>
      </c>
      <c r="G17" s="55" t="str">
        <f t="shared" si="4"/>
        <v>36163.421</v>
      </c>
      <c r="H17" s="25">
        <f t="shared" si="5"/>
        <v>-3901</v>
      </c>
      <c r="I17" s="134" t="s">
        <v>415</v>
      </c>
      <c r="J17" s="135" t="s">
        <v>416</v>
      </c>
      <c r="K17" s="134">
        <v>-3901</v>
      </c>
      <c r="L17" s="134" t="s">
        <v>417</v>
      </c>
      <c r="M17" s="135" t="s">
        <v>331</v>
      </c>
      <c r="N17" s="135"/>
      <c r="O17" s="136" t="s">
        <v>350</v>
      </c>
      <c r="P17" s="136" t="s">
        <v>418</v>
      </c>
    </row>
    <row r="18" spans="1:16" ht="12.75" customHeight="1" thickBot="1">
      <c r="A18" s="25" t="str">
        <f t="shared" si="0"/>
        <v> AA 9.48 </v>
      </c>
      <c r="B18" s="14" t="str">
        <f t="shared" si="1"/>
        <v>I</v>
      </c>
      <c r="C18" s="25">
        <f t="shared" si="2"/>
        <v>36453.353000000003</v>
      </c>
      <c r="D18" s="55" t="str">
        <f t="shared" si="3"/>
        <v>vis</v>
      </c>
      <c r="E18" s="133">
        <f>VLOOKUP(C18,'A (old)'!C$21:E$973,3,FALSE)</f>
        <v>-3285.02622370472</v>
      </c>
      <c r="F18" s="14" t="s">
        <v>98</v>
      </c>
      <c r="G18" s="55" t="str">
        <f t="shared" si="4"/>
        <v>36453.353</v>
      </c>
      <c r="H18" s="25">
        <f t="shared" si="5"/>
        <v>-3285</v>
      </c>
      <c r="I18" s="134" t="s">
        <v>419</v>
      </c>
      <c r="J18" s="135" t="s">
        <v>420</v>
      </c>
      <c r="K18" s="134">
        <v>-3285</v>
      </c>
      <c r="L18" s="134" t="s">
        <v>421</v>
      </c>
      <c r="M18" s="135" t="s">
        <v>331</v>
      </c>
      <c r="N18" s="135"/>
      <c r="O18" s="136" t="s">
        <v>350</v>
      </c>
      <c r="P18" s="136" t="s">
        <v>422</v>
      </c>
    </row>
    <row r="19" spans="1:16" ht="12.75" customHeight="1" thickBot="1">
      <c r="A19" s="25" t="str">
        <f t="shared" si="0"/>
        <v> AJ 69.157 </v>
      </c>
      <c r="B19" s="14" t="str">
        <f t="shared" si="1"/>
        <v>II</v>
      </c>
      <c r="C19" s="25">
        <f t="shared" si="2"/>
        <v>37995.583100000003</v>
      </c>
      <c r="D19" s="55" t="str">
        <f t="shared" si="3"/>
        <v>vis</v>
      </c>
      <c r="E19" s="133">
        <f>VLOOKUP(C19,'A (old)'!C$21:E$973,3,FALSE)</f>
        <v>-8.4996395189936749</v>
      </c>
      <c r="F19" s="14" t="s">
        <v>98</v>
      </c>
      <c r="G19" s="55" t="str">
        <f t="shared" si="4"/>
        <v>37995.5831</v>
      </c>
      <c r="H19" s="25">
        <f t="shared" si="5"/>
        <v>-8.5</v>
      </c>
      <c r="I19" s="134" t="s">
        <v>423</v>
      </c>
      <c r="J19" s="135" t="s">
        <v>424</v>
      </c>
      <c r="K19" s="134">
        <v>-8.5</v>
      </c>
      <c r="L19" s="134" t="s">
        <v>425</v>
      </c>
      <c r="M19" s="135" t="s">
        <v>400</v>
      </c>
      <c r="N19" s="135" t="s">
        <v>401</v>
      </c>
      <c r="O19" s="136" t="s">
        <v>426</v>
      </c>
      <c r="P19" s="136" t="s">
        <v>427</v>
      </c>
    </row>
    <row r="20" spans="1:16" ht="12.75" customHeight="1" thickBot="1">
      <c r="A20" s="25" t="str">
        <f t="shared" si="0"/>
        <v> AJ 69.157 </v>
      </c>
      <c r="B20" s="14" t="str">
        <f t="shared" si="1"/>
        <v>I</v>
      </c>
      <c r="C20" s="25">
        <f t="shared" si="2"/>
        <v>37999.5838</v>
      </c>
      <c r="D20" s="55" t="str">
        <f t="shared" si="3"/>
        <v>vis</v>
      </c>
      <c r="E20" s="133">
        <f>VLOOKUP(C20,'A (old)'!C$21:E$973,3,FALSE)</f>
        <v>0</v>
      </c>
      <c r="F20" s="14" t="s">
        <v>98</v>
      </c>
      <c r="G20" s="55" t="str">
        <f t="shared" si="4"/>
        <v>37999.5838</v>
      </c>
      <c r="H20" s="25">
        <f t="shared" si="5"/>
        <v>0</v>
      </c>
      <c r="I20" s="134" t="s">
        <v>428</v>
      </c>
      <c r="J20" s="135" t="s">
        <v>429</v>
      </c>
      <c r="K20" s="134">
        <v>0</v>
      </c>
      <c r="L20" s="134" t="s">
        <v>430</v>
      </c>
      <c r="M20" s="135" t="s">
        <v>400</v>
      </c>
      <c r="N20" s="135" t="s">
        <v>401</v>
      </c>
      <c r="O20" s="136" t="s">
        <v>426</v>
      </c>
      <c r="P20" s="136" t="s">
        <v>427</v>
      </c>
    </row>
    <row r="21" spans="1:16" ht="12.75" customHeight="1" thickBot="1">
      <c r="A21" s="25" t="str">
        <f t="shared" si="0"/>
        <v> AJ 69.157 </v>
      </c>
      <c r="B21" s="14" t="str">
        <f t="shared" si="1"/>
        <v>I</v>
      </c>
      <c r="C21" s="25">
        <f t="shared" si="2"/>
        <v>38000.525699999998</v>
      </c>
      <c r="D21" s="55" t="str">
        <f t="shared" si="3"/>
        <v>vis</v>
      </c>
      <c r="E21" s="133">
        <f>VLOOKUP(C21,'A (old)'!C$21:E$973,3,FALSE)</f>
        <v>2.0011024228083314</v>
      </c>
      <c r="F21" s="14" t="s">
        <v>98</v>
      </c>
      <c r="G21" s="55" t="str">
        <f t="shared" si="4"/>
        <v>38000.5257</v>
      </c>
      <c r="H21" s="25">
        <f t="shared" si="5"/>
        <v>2</v>
      </c>
      <c r="I21" s="134" t="s">
        <v>431</v>
      </c>
      <c r="J21" s="135" t="s">
        <v>432</v>
      </c>
      <c r="K21" s="134">
        <v>2</v>
      </c>
      <c r="L21" s="134" t="s">
        <v>433</v>
      </c>
      <c r="M21" s="135" t="s">
        <v>400</v>
      </c>
      <c r="N21" s="135" t="s">
        <v>401</v>
      </c>
      <c r="O21" s="136" t="s">
        <v>426</v>
      </c>
      <c r="P21" s="136" t="s">
        <v>427</v>
      </c>
    </row>
    <row r="22" spans="1:16" ht="12.75" customHeight="1" thickBot="1">
      <c r="A22" s="25" t="str">
        <f t="shared" si="0"/>
        <v> BBS 17 </v>
      </c>
      <c r="B22" s="14" t="str">
        <f t="shared" si="1"/>
        <v>I</v>
      </c>
      <c r="C22" s="25">
        <f t="shared" si="2"/>
        <v>42273.462</v>
      </c>
      <c r="D22" s="55" t="str">
        <f t="shared" si="3"/>
        <v>vis</v>
      </c>
      <c r="E22" s="133">
        <f>VLOOKUP(C22,'A (old)'!C$21:E$973,3,FALSE)</f>
        <v>9080.0170090519114</v>
      </c>
      <c r="F22" s="14" t="s">
        <v>98</v>
      </c>
      <c r="G22" s="55" t="str">
        <f t="shared" si="4"/>
        <v>42273.462</v>
      </c>
      <c r="H22" s="25">
        <f t="shared" si="5"/>
        <v>9080</v>
      </c>
      <c r="I22" s="134" t="s">
        <v>442</v>
      </c>
      <c r="J22" s="135" t="s">
        <v>443</v>
      </c>
      <c r="K22" s="134">
        <v>9080</v>
      </c>
      <c r="L22" s="134" t="s">
        <v>444</v>
      </c>
      <c r="M22" s="135" t="s">
        <v>331</v>
      </c>
      <c r="N22" s="135"/>
      <c r="O22" s="136" t="s">
        <v>445</v>
      </c>
      <c r="P22" s="136" t="s">
        <v>446</v>
      </c>
    </row>
    <row r="23" spans="1:16" ht="12.75" customHeight="1" thickBot="1">
      <c r="A23" s="25" t="str">
        <f t="shared" si="0"/>
        <v> BBS 17 </v>
      </c>
      <c r="B23" s="14" t="str">
        <f t="shared" si="1"/>
        <v>I</v>
      </c>
      <c r="C23" s="25">
        <f t="shared" si="2"/>
        <v>42273.47</v>
      </c>
      <c r="D23" s="55" t="str">
        <f t="shared" si="3"/>
        <v>vis</v>
      </c>
      <c r="E23" s="133">
        <f>VLOOKUP(C23,'A (old)'!C$21:E$973,3,FALSE)</f>
        <v>9080.0340053565997</v>
      </c>
      <c r="F23" s="14" t="s">
        <v>98</v>
      </c>
      <c r="G23" s="55" t="str">
        <f t="shared" si="4"/>
        <v>42273.470</v>
      </c>
      <c r="H23" s="25">
        <f t="shared" si="5"/>
        <v>9080</v>
      </c>
      <c r="I23" s="134" t="s">
        <v>447</v>
      </c>
      <c r="J23" s="135" t="s">
        <v>448</v>
      </c>
      <c r="K23" s="134">
        <v>9080</v>
      </c>
      <c r="L23" s="134" t="s">
        <v>449</v>
      </c>
      <c r="M23" s="135" t="s">
        <v>331</v>
      </c>
      <c r="N23" s="135"/>
      <c r="O23" s="136" t="s">
        <v>450</v>
      </c>
      <c r="P23" s="136" t="s">
        <v>446</v>
      </c>
    </row>
    <row r="24" spans="1:16" ht="12.75" customHeight="1" thickBot="1">
      <c r="A24" s="25" t="str">
        <f t="shared" si="0"/>
        <v> BBS 23 </v>
      </c>
      <c r="B24" s="14" t="str">
        <f t="shared" si="1"/>
        <v>II</v>
      </c>
      <c r="C24" s="25">
        <f t="shared" si="2"/>
        <v>42606.451999999997</v>
      </c>
      <c r="D24" s="55" t="str">
        <f t="shared" si="3"/>
        <v>vis</v>
      </c>
      <c r="E24" s="133">
        <f>VLOOKUP(C24,'A (old)'!C$21:E$973,3,FALSE)</f>
        <v>9787.4669461708909</v>
      </c>
      <c r="F24" s="14" t="s">
        <v>98</v>
      </c>
      <c r="G24" s="55" t="str">
        <f t="shared" si="4"/>
        <v>42606.452</v>
      </c>
      <c r="H24" s="25">
        <f t="shared" si="5"/>
        <v>9787.5</v>
      </c>
      <c r="I24" s="134" t="s">
        <v>451</v>
      </c>
      <c r="J24" s="135" t="s">
        <v>452</v>
      </c>
      <c r="K24" s="134">
        <v>9787.5</v>
      </c>
      <c r="L24" s="134" t="s">
        <v>453</v>
      </c>
      <c r="M24" s="135" t="s">
        <v>331</v>
      </c>
      <c r="N24" s="135"/>
      <c r="O24" s="136" t="s">
        <v>450</v>
      </c>
      <c r="P24" s="136" t="s">
        <v>454</v>
      </c>
    </row>
    <row r="25" spans="1:16" ht="12.75" customHeight="1" thickBot="1">
      <c r="A25" s="25" t="str">
        <f t="shared" si="0"/>
        <v> AOEB 2 </v>
      </c>
      <c r="B25" s="14" t="str">
        <f t="shared" si="1"/>
        <v>I</v>
      </c>
      <c r="C25" s="25">
        <f t="shared" si="2"/>
        <v>43013.847000000002</v>
      </c>
      <c r="D25" s="55" t="str">
        <f t="shared" si="3"/>
        <v>vis</v>
      </c>
      <c r="E25" s="133">
        <f>VLOOKUP(C25,'A (old)'!C$21:E$973,3,FALSE)</f>
        <v>10652.993139547843</v>
      </c>
      <c r="F25" s="14" t="s">
        <v>98</v>
      </c>
      <c r="G25" s="55" t="str">
        <f t="shared" si="4"/>
        <v>43013.847</v>
      </c>
      <c r="H25" s="25">
        <f t="shared" si="5"/>
        <v>10653</v>
      </c>
      <c r="I25" s="134" t="s">
        <v>455</v>
      </c>
      <c r="J25" s="135" t="s">
        <v>456</v>
      </c>
      <c r="K25" s="134">
        <v>10653</v>
      </c>
      <c r="L25" s="134" t="s">
        <v>307</v>
      </c>
      <c r="M25" s="135" t="s">
        <v>331</v>
      </c>
      <c r="N25" s="135"/>
      <c r="O25" s="136" t="s">
        <v>457</v>
      </c>
      <c r="P25" s="136" t="s">
        <v>458</v>
      </c>
    </row>
    <row r="26" spans="1:16" ht="12.75" customHeight="1" thickBot="1">
      <c r="A26" s="25" t="str">
        <f t="shared" si="0"/>
        <v> AOEB 2 </v>
      </c>
      <c r="B26" s="14" t="str">
        <f t="shared" si="1"/>
        <v>I</v>
      </c>
      <c r="C26" s="25">
        <f t="shared" si="2"/>
        <v>43032.686999999998</v>
      </c>
      <c r="D26" s="55" t="str">
        <f t="shared" si="3"/>
        <v>vis</v>
      </c>
      <c r="E26" s="133">
        <f>VLOOKUP(C26,'A (old)'!C$21:E$973,3,FALSE)</f>
        <v>10693.01943708026</v>
      </c>
      <c r="F26" s="14" t="s">
        <v>98</v>
      </c>
      <c r="G26" s="55" t="str">
        <f t="shared" si="4"/>
        <v>43032.687</v>
      </c>
      <c r="H26" s="25">
        <f t="shared" si="5"/>
        <v>10693</v>
      </c>
      <c r="I26" s="134" t="s">
        <v>459</v>
      </c>
      <c r="J26" s="135" t="s">
        <v>460</v>
      </c>
      <c r="K26" s="134">
        <v>10693</v>
      </c>
      <c r="L26" s="134" t="s">
        <v>389</v>
      </c>
      <c r="M26" s="135" t="s">
        <v>331</v>
      </c>
      <c r="N26" s="135"/>
      <c r="O26" s="136" t="s">
        <v>457</v>
      </c>
      <c r="P26" s="136" t="s">
        <v>458</v>
      </c>
    </row>
    <row r="27" spans="1:16" ht="12.75" customHeight="1" thickBot="1">
      <c r="A27" s="25" t="str">
        <f t="shared" si="0"/>
        <v>IBVS 2838 </v>
      </c>
      <c r="B27" s="14" t="str">
        <f t="shared" si="1"/>
        <v>I</v>
      </c>
      <c r="C27" s="25">
        <f t="shared" si="2"/>
        <v>43081.636700000003</v>
      </c>
      <c r="D27" s="55" t="str">
        <f t="shared" si="3"/>
        <v>vis</v>
      </c>
      <c r="E27" s="133">
        <f>VLOOKUP(C27,'A (old)'!C$21:E$973,3,FALSE)</f>
        <v>10797.014939008235</v>
      </c>
      <c r="F27" s="14" t="s">
        <v>98</v>
      </c>
      <c r="G27" s="55" t="str">
        <f t="shared" si="4"/>
        <v>43081.6367</v>
      </c>
      <c r="H27" s="25">
        <f t="shared" si="5"/>
        <v>10797</v>
      </c>
      <c r="I27" s="134" t="s">
        <v>461</v>
      </c>
      <c r="J27" s="135" t="s">
        <v>462</v>
      </c>
      <c r="K27" s="134">
        <v>10797</v>
      </c>
      <c r="L27" s="134" t="s">
        <v>463</v>
      </c>
      <c r="M27" s="135" t="s">
        <v>400</v>
      </c>
      <c r="N27" s="135" t="s">
        <v>401</v>
      </c>
      <c r="O27" s="136" t="s">
        <v>464</v>
      </c>
      <c r="P27" s="137" t="s">
        <v>465</v>
      </c>
    </row>
    <row r="28" spans="1:16" ht="12.75" customHeight="1" thickBot="1">
      <c r="A28" s="25" t="str">
        <f t="shared" si="0"/>
        <v> AOEB 2 </v>
      </c>
      <c r="B28" s="14" t="str">
        <f t="shared" si="1"/>
        <v>I</v>
      </c>
      <c r="C28" s="25">
        <f t="shared" si="2"/>
        <v>43098.561999999998</v>
      </c>
      <c r="D28" s="55" t="str">
        <f t="shared" si="3"/>
        <v>vis</v>
      </c>
      <c r="E28" s="133">
        <f>VLOOKUP(C28,'A (old)'!C$21:E$973,3,FALSE)</f>
        <v>10832.973383468179</v>
      </c>
      <c r="F28" s="14" t="s">
        <v>98</v>
      </c>
      <c r="G28" s="55" t="str">
        <f t="shared" si="4"/>
        <v>43098.562</v>
      </c>
      <c r="H28" s="25">
        <f t="shared" si="5"/>
        <v>10833</v>
      </c>
      <c r="I28" s="134" t="s">
        <v>466</v>
      </c>
      <c r="J28" s="135" t="s">
        <v>467</v>
      </c>
      <c r="K28" s="134">
        <v>10833</v>
      </c>
      <c r="L28" s="134" t="s">
        <v>468</v>
      </c>
      <c r="M28" s="135" t="s">
        <v>331</v>
      </c>
      <c r="N28" s="135"/>
      <c r="O28" s="136" t="s">
        <v>457</v>
      </c>
      <c r="P28" s="136" t="s">
        <v>458</v>
      </c>
    </row>
    <row r="29" spans="1:16" ht="12.75" customHeight="1" thickBot="1">
      <c r="A29" s="25" t="str">
        <f t="shared" si="0"/>
        <v> AOEB 2 </v>
      </c>
      <c r="B29" s="14" t="str">
        <f t="shared" si="1"/>
        <v>I</v>
      </c>
      <c r="C29" s="25">
        <f t="shared" si="2"/>
        <v>43304.73</v>
      </c>
      <c r="D29" s="55" t="str">
        <f t="shared" si="3"/>
        <v>vis</v>
      </c>
      <c r="E29" s="133">
        <f>VLOOKUP(C29,'A (old)'!C$21:E$973,3,FALSE)</f>
        <v>11270.9851514971</v>
      </c>
      <c r="F29" s="14" t="s">
        <v>98</v>
      </c>
      <c r="G29" s="55" t="str">
        <f t="shared" si="4"/>
        <v>43304.730</v>
      </c>
      <c r="H29" s="25">
        <f t="shared" si="5"/>
        <v>11271</v>
      </c>
      <c r="I29" s="134" t="s">
        <v>469</v>
      </c>
      <c r="J29" s="135" t="s">
        <v>470</v>
      </c>
      <c r="K29" s="134">
        <v>11271</v>
      </c>
      <c r="L29" s="134" t="s">
        <v>361</v>
      </c>
      <c r="M29" s="135" t="s">
        <v>331</v>
      </c>
      <c r="N29" s="135"/>
      <c r="O29" s="136" t="s">
        <v>457</v>
      </c>
      <c r="P29" s="136" t="s">
        <v>458</v>
      </c>
    </row>
    <row r="30" spans="1:16" ht="12.75" customHeight="1" thickBot="1">
      <c r="A30" s="25" t="str">
        <f t="shared" si="0"/>
        <v> AOEB 2 </v>
      </c>
      <c r="B30" s="14" t="str">
        <f t="shared" si="1"/>
        <v>I</v>
      </c>
      <c r="C30" s="25">
        <f t="shared" si="2"/>
        <v>43370.639000000003</v>
      </c>
      <c r="D30" s="55" t="str">
        <f t="shared" si="3"/>
        <v>vis</v>
      </c>
      <c r="E30" s="133">
        <f>VLOOKUP(C30,'A (old)'!C$21:E$973,3,FALSE)</f>
        <v>11411.011332179927</v>
      </c>
      <c r="F30" s="14" t="s">
        <v>98</v>
      </c>
      <c r="G30" s="55" t="str">
        <f t="shared" si="4"/>
        <v>43370.639</v>
      </c>
      <c r="H30" s="25">
        <f t="shared" si="5"/>
        <v>11411</v>
      </c>
      <c r="I30" s="134" t="s">
        <v>471</v>
      </c>
      <c r="J30" s="135" t="s">
        <v>472</v>
      </c>
      <c r="K30" s="134">
        <v>11411</v>
      </c>
      <c r="L30" s="134" t="s">
        <v>372</v>
      </c>
      <c r="M30" s="135" t="s">
        <v>331</v>
      </c>
      <c r="N30" s="135"/>
      <c r="O30" s="136" t="s">
        <v>473</v>
      </c>
      <c r="P30" s="136" t="s">
        <v>458</v>
      </c>
    </row>
    <row r="31" spans="1:16" ht="12.75" customHeight="1" thickBot="1">
      <c r="A31" s="25" t="str">
        <f t="shared" si="0"/>
        <v> AOEB 2 </v>
      </c>
      <c r="B31" s="14" t="str">
        <f t="shared" si="1"/>
        <v>I</v>
      </c>
      <c r="C31" s="25">
        <f t="shared" si="2"/>
        <v>43665.748</v>
      </c>
      <c r="D31" s="55" t="str">
        <f t="shared" si="3"/>
        <v>vis</v>
      </c>
      <c r="E31" s="133">
        <f>VLOOKUP(C31,'A (old)'!C$21:E$973,3,FALSE)</f>
        <v>12037.981642078856</v>
      </c>
      <c r="F31" s="14" t="s">
        <v>98</v>
      </c>
      <c r="G31" s="55" t="str">
        <f t="shared" si="4"/>
        <v>43665.748</v>
      </c>
      <c r="H31" s="25">
        <f t="shared" si="5"/>
        <v>12038</v>
      </c>
      <c r="I31" s="134" t="s">
        <v>474</v>
      </c>
      <c r="J31" s="135" t="s">
        <v>475</v>
      </c>
      <c r="K31" s="134">
        <v>12038</v>
      </c>
      <c r="L31" s="134" t="s">
        <v>476</v>
      </c>
      <c r="M31" s="135" t="s">
        <v>331</v>
      </c>
      <c r="N31" s="135"/>
      <c r="O31" s="136" t="s">
        <v>457</v>
      </c>
      <c r="P31" s="136" t="s">
        <v>458</v>
      </c>
    </row>
    <row r="32" spans="1:16" ht="12.75" customHeight="1" thickBot="1">
      <c r="A32" s="25" t="str">
        <f t="shared" si="0"/>
        <v> AOEB 2 </v>
      </c>
      <c r="B32" s="14" t="str">
        <f t="shared" si="1"/>
        <v>I</v>
      </c>
      <c r="C32" s="25">
        <f t="shared" si="2"/>
        <v>43754.728000000003</v>
      </c>
      <c r="D32" s="55" t="str">
        <f t="shared" si="3"/>
        <v>vis</v>
      </c>
      <c r="E32" s="133">
        <f>VLOOKUP(C32,'A (old)'!C$21:E$973,3,FALSE)</f>
        <v>12227.023040934224</v>
      </c>
      <c r="F32" s="14" t="s">
        <v>98</v>
      </c>
      <c r="G32" s="55" t="str">
        <f t="shared" si="4"/>
        <v>43754.728</v>
      </c>
      <c r="H32" s="25">
        <f t="shared" si="5"/>
        <v>12227</v>
      </c>
      <c r="I32" s="134" t="s">
        <v>477</v>
      </c>
      <c r="J32" s="135" t="s">
        <v>478</v>
      </c>
      <c r="K32" s="134">
        <v>12227</v>
      </c>
      <c r="L32" s="134" t="s">
        <v>346</v>
      </c>
      <c r="M32" s="135" t="s">
        <v>331</v>
      </c>
      <c r="N32" s="135"/>
      <c r="O32" s="136" t="s">
        <v>473</v>
      </c>
      <c r="P32" s="136" t="s">
        <v>458</v>
      </c>
    </row>
    <row r="33" spans="1:16" ht="12.75" customHeight="1" thickBot="1">
      <c r="A33" s="25" t="str">
        <f t="shared" si="0"/>
        <v> AOEB 2 </v>
      </c>
      <c r="B33" s="14" t="str">
        <f t="shared" si="1"/>
        <v>I</v>
      </c>
      <c r="C33" s="25">
        <f t="shared" si="2"/>
        <v>43761.792999999998</v>
      </c>
      <c r="D33" s="55" t="str">
        <f t="shared" si="3"/>
        <v>vis</v>
      </c>
      <c r="E33" s="133">
        <f>VLOOKUP(C33,'A (old)'!C$21:E$973,3,FALSE)</f>
        <v>12242.032902508872</v>
      </c>
      <c r="F33" s="14" t="s">
        <v>98</v>
      </c>
      <c r="G33" s="55" t="str">
        <f t="shared" si="4"/>
        <v>43761.793</v>
      </c>
      <c r="H33" s="25">
        <f t="shared" si="5"/>
        <v>12242</v>
      </c>
      <c r="I33" s="134" t="s">
        <v>479</v>
      </c>
      <c r="J33" s="135" t="s">
        <v>480</v>
      </c>
      <c r="K33" s="134">
        <v>12242</v>
      </c>
      <c r="L33" s="134" t="s">
        <v>481</v>
      </c>
      <c r="M33" s="135" t="s">
        <v>331</v>
      </c>
      <c r="N33" s="135"/>
      <c r="O33" s="136" t="s">
        <v>473</v>
      </c>
      <c r="P33" s="136" t="s">
        <v>458</v>
      </c>
    </row>
    <row r="34" spans="1:16" ht="12.75" customHeight="1" thickBot="1">
      <c r="A34" s="25" t="str">
        <f t="shared" si="0"/>
        <v> AOEB 2 </v>
      </c>
      <c r="B34" s="14" t="str">
        <f t="shared" si="1"/>
        <v>I</v>
      </c>
      <c r="C34" s="25">
        <f t="shared" si="2"/>
        <v>43779.665999999997</v>
      </c>
      <c r="D34" s="55" t="str">
        <f t="shared" si="3"/>
        <v>vis</v>
      </c>
      <c r="E34" s="133">
        <f>VLOOKUP(C34,'A (old)'!C$21:E$973,3,FALSE)</f>
        <v>12280.004771712534</v>
      </c>
      <c r="F34" s="14" t="s">
        <v>98</v>
      </c>
      <c r="G34" s="55" t="str">
        <f t="shared" si="4"/>
        <v>43779.666</v>
      </c>
      <c r="H34" s="25">
        <f t="shared" si="5"/>
        <v>12280</v>
      </c>
      <c r="I34" s="134" t="s">
        <v>482</v>
      </c>
      <c r="J34" s="135" t="s">
        <v>483</v>
      </c>
      <c r="K34" s="134">
        <v>12280</v>
      </c>
      <c r="L34" s="134" t="s">
        <v>392</v>
      </c>
      <c r="M34" s="135" t="s">
        <v>331</v>
      </c>
      <c r="N34" s="135"/>
      <c r="O34" s="136" t="s">
        <v>457</v>
      </c>
      <c r="P34" s="136" t="s">
        <v>458</v>
      </c>
    </row>
    <row r="35" spans="1:16" ht="12.75" customHeight="1" thickBot="1">
      <c r="A35" s="25" t="str">
        <f t="shared" si="0"/>
        <v> AOEB 2 </v>
      </c>
      <c r="B35" s="14" t="str">
        <f t="shared" si="1"/>
        <v>I</v>
      </c>
      <c r="C35" s="25">
        <f t="shared" si="2"/>
        <v>44156.692000000003</v>
      </c>
      <c r="D35" s="55" t="str">
        <f t="shared" si="3"/>
        <v>vis</v>
      </c>
      <c r="E35" s="133">
        <f>VLOOKUP(C35,'A (old)'!C$21:E$973,3,FALSE)</f>
        <v>13081.010867968356</v>
      </c>
      <c r="F35" s="14" t="s">
        <v>98</v>
      </c>
      <c r="G35" s="55" t="str">
        <f t="shared" si="4"/>
        <v>44156.692</v>
      </c>
      <c r="H35" s="25">
        <f t="shared" si="5"/>
        <v>13081</v>
      </c>
      <c r="I35" s="134" t="s">
        <v>484</v>
      </c>
      <c r="J35" s="135" t="s">
        <v>485</v>
      </c>
      <c r="K35" s="134">
        <v>13081</v>
      </c>
      <c r="L35" s="134" t="s">
        <v>372</v>
      </c>
      <c r="M35" s="135" t="s">
        <v>331</v>
      </c>
      <c r="N35" s="135"/>
      <c r="O35" s="136" t="s">
        <v>457</v>
      </c>
      <c r="P35" s="136" t="s">
        <v>458</v>
      </c>
    </row>
    <row r="36" spans="1:16" ht="12.75" customHeight="1" thickBot="1">
      <c r="A36" s="25" t="str">
        <f t="shared" si="0"/>
        <v> AOEB 2 </v>
      </c>
      <c r="B36" s="14" t="str">
        <f t="shared" si="1"/>
        <v>I</v>
      </c>
      <c r="C36" s="25">
        <f t="shared" si="2"/>
        <v>44222.576000000001</v>
      </c>
      <c r="D36" s="55" t="str">
        <f t="shared" si="3"/>
        <v>vis</v>
      </c>
      <c r="E36" s="133">
        <f>VLOOKUP(C36,'A (old)'!C$21:E$973,3,FALSE)</f>
        <v>13220.983935199041</v>
      </c>
      <c r="F36" s="14" t="s">
        <v>98</v>
      </c>
      <c r="G36" s="55" t="str">
        <f t="shared" si="4"/>
        <v>44222.576</v>
      </c>
      <c r="H36" s="25">
        <f t="shared" si="5"/>
        <v>13221</v>
      </c>
      <c r="I36" s="134" t="s">
        <v>486</v>
      </c>
      <c r="J36" s="135" t="s">
        <v>487</v>
      </c>
      <c r="K36" s="134">
        <v>13221</v>
      </c>
      <c r="L36" s="134" t="s">
        <v>488</v>
      </c>
      <c r="M36" s="135" t="s">
        <v>331</v>
      </c>
      <c r="N36" s="135"/>
      <c r="O36" s="136" t="s">
        <v>457</v>
      </c>
      <c r="P36" s="136" t="s">
        <v>458</v>
      </c>
    </row>
    <row r="37" spans="1:16" ht="12.75" customHeight="1" thickBot="1">
      <c r="A37" s="25" t="str">
        <f t="shared" si="0"/>
        <v> AOEB 2 </v>
      </c>
      <c r="B37" s="14" t="str">
        <f t="shared" si="1"/>
        <v>I</v>
      </c>
      <c r="C37" s="25">
        <f t="shared" si="2"/>
        <v>44419.809000000001</v>
      </c>
      <c r="D37" s="55" t="str">
        <f t="shared" si="3"/>
        <v>vis</v>
      </c>
      <c r="E37" s="133">
        <f>VLOOKUP(C37,'A (old)'!C$21:E$973,3,FALSE)</f>
        <v>13640.012955433249</v>
      </c>
      <c r="F37" s="14" t="s">
        <v>98</v>
      </c>
      <c r="G37" s="55" t="str">
        <f t="shared" si="4"/>
        <v>44419.809</v>
      </c>
      <c r="H37" s="25">
        <f t="shared" si="5"/>
        <v>13640</v>
      </c>
      <c r="I37" s="134" t="s">
        <v>489</v>
      </c>
      <c r="J37" s="135" t="s">
        <v>490</v>
      </c>
      <c r="K37" s="134">
        <v>13640</v>
      </c>
      <c r="L37" s="134" t="s">
        <v>379</v>
      </c>
      <c r="M37" s="135" t="s">
        <v>331</v>
      </c>
      <c r="N37" s="135"/>
      <c r="O37" s="136" t="s">
        <v>457</v>
      </c>
      <c r="P37" s="136" t="s">
        <v>458</v>
      </c>
    </row>
    <row r="38" spans="1:16" ht="12.75" customHeight="1" thickBot="1">
      <c r="A38" s="25" t="str">
        <f t="shared" si="0"/>
        <v> AOEB 2 </v>
      </c>
      <c r="B38" s="14" t="str">
        <f t="shared" si="1"/>
        <v>I</v>
      </c>
      <c r="C38" s="25">
        <f t="shared" si="2"/>
        <v>44445.697999999997</v>
      </c>
      <c r="D38" s="55" t="str">
        <f t="shared" si="3"/>
        <v>vis</v>
      </c>
      <c r="E38" s="133">
        <f>VLOOKUP(C38,'A (old)'!C$21:E$973,3,FALSE)</f>
        <v>13695.015121930952</v>
      </c>
      <c r="F38" s="14" t="s">
        <v>98</v>
      </c>
      <c r="G38" s="55" t="str">
        <f t="shared" si="4"/>
        <v>44445.698</v>
      </c>
      <c r="H38" s="25">
        <f t="shared" si="5"/>
        <v>13695</v>
      </c>
      <c r="I38" s="134" t="s">
        <v>491</v>
      </c>
      <c r="J38" s="135" t="s">
        <v>492</v>
      </c>
      <c r="K38" s="134">
        <v>13695</v>
      </c>
      <c r="L38" s="134" t="s">
        <v>368</v>
      </c>
      <c r="M38" s="135" t="s">
        <v>331</v>
      </c>
      <c r="N38" s="135"/>
      <c r="O38" s="136" t="s">
        <v>457</v>
      </c>
      <c r="P38" s="136" t="s">
        <v>458</v>
      </c>
    </row>
    <row r="39" spans="1:16" ht="12.75" customHeight="1" thickBot="1">
      <c r="A39" s="25" t="str">
        <f t="shared" si="0"/>
        <v>BAVM 36 </v>
      </c>
      <c r="B39" s="14" t="str">
        <f t="shared" si="1"/>
        <v>II</v>
      </c>
      <c r="C39" s="25">
        <f t="shared" si="2"/>
        <v>45225.401899999997</v>
      </c>
      <c r="D39" s="55" t="str">
        <f t="shared" si="3"/>
        <v>vis</v>
      </c>
      <c r="E39" s="133">
        <f>VLOOKUP(C39,'A (old)'!C$21:E$973,3,FALSE)</f>
        <v>15351.525752960191</v>
      </c>
      <c r="F39" s="14" t="s">
        <v>98</v>
      </c>
      <c r="G39" s="55" t="str">
        <f t="shared" si="4"/>
        <v>45225.4019</v>
      </c>
      <c r="H39" s="25">
        <f t="shared" si="5"/>
        <v>15351.5</v>
      </c>
      <c r="I39" s="134" t="s">
        <v>493</v>
      </c>
      <c r="J39" s="135" t="s">
        <v>494</v>
      </c>
      <c r="K39" s="134">
        <v>15351.5</v>
      </c>
      <c r="L39" s="134" t="s">
        <v>495</v>
      </c>
      <c r="M39" s="135" t="s">
        <v>400</v>
      </c>
      <c r="N39" s="135" t="s">
        <v>98</v>
      </c>
      <c r="O39" s="136" t="s">
        <v>496</v>
      </c>
      <c r="P39" s="137" t="s">
        <v>497</v>
      </c>
    </row>
    <row r="40" spans="1:16" ht="12.75" customHeight="1" thickBot="1">
      <c r="A40" s="25" t="str">
        <f t="shared" si="0"/>
        <v> AOEB 2 </v>
      </c>
      <c r="B40" s="14" t="str">
        <f t="shared" si="1"/>
        <v>I</v>
      </c>
      <c r="C40" s="25">
        <f t="shared" si="2"/>
        <v>45264.699000000001</v>
      </c>
      <c r="D40" s="55" t="str">
        <f t="shared" si="3"/>
        <v>vis</v>
      </c>
      <c r="E40" s="133">
        <f>VLOOKUP(C40,'A (old)'!C$21:E$973,3,FALSE)</f>
        <v>15435.013938563246</v>
      </c>
      <c r="F40" s="14" t="s">
        <v>98</v>
      </c>
      <c r="G40" s="55" t="str">
        <f t="shared" si="4"/>
        <v>45264.699</v>
      </c>
      <c r="H40" s="25">
        <f t="shared" si="5"/>
        <v>15435</v>
      </c>
      <c r="I40" s="134" t="s">
        <v>498</v>
      </c>
      <c r="J40" s="135" t="s">
        <v>499</v>
      </c>
      <c r="K40" s="134">
        <v>15435</v>
      </c>
      <c r="L40" s="134" t="s">
        <v>368</v>
      </c>
      <c r="M40" s="135" t="s">
        <v>331</v>
      </c>
      <c r="N40" s="135"/>
      <c r="O40" s="136" t="s">
        <v>457</v>
      </c>
      <c r="P40" s="136" t="s">
        <v>458</v>
      </c>
    </row>
    <row r="41" spans="1:16" ht="12.75" customHeight="1" thickBot="1">
      <c r="A41" s="25" t="str">
        <f t="shared" si="0"/>
        <v>BAVM 36 </v>
      </c>
      <c r="B41" s="14" t="str">
        <f t="shared" si="1"/>
        <v>I</v>
      </c>
      <c r="C41" s="25">
        <f t="shared" si="2"/>
        <v>45336.252</v>
      </c>
      <c r="D41" s="55" t="str">
        <f t="shared" si="3"/>
        <v>vis</v>
      </c>
      <c r="E41" s="133">
        <f>VLOOKUP(C41,'A (old)'!C$21:E$973,3,FALSE)</f>
        <v>15587.031012201116</v>
      </c>
      <c r="F41" s="14" t="s">
        <v>98</v>
      </c>
      <c r="G41" s="55" t="str">
        <f t="shared" si="4"/>
        <v>45336.252</v>
      </c>
      <c r="H41" s="25">
        <f t="shared" si="5"/>
        <v>15587</v>
      </c>
      <c r="I41" s="134" t="s">
        <v>500</v>
      </c>
      <c r="J41" s="135" t="s">
        <v>501</v>
      </c>
      <c r="K41" s="134">
        <v>15587</v>
      </c>
      <c r="L41" s="134" t="s">
        <v>481</v>
      </c>
      <c r="M41" s="135" t="s">
        <v>331</v>
      </c>
      <c r="N41" s="135"/>
      <c r="O41" s="136" t="s">
        <v>502</v>
      </c>
      <c r="P41" s="137" t="s">
        <v>497</v>
      </c>
    </row>
    <row r="42" spans="1:16" ht="12.75" customHeight="1" thickBot="1">
      <c r="A42" s="25" t="str">
        <f t="shared" si="0"/>
        <v> AOEB 2 </v>
      </c>
      <c r="B42" s="14" t="str">
        <f t="shared" si="1"/>
        <v>I</v>
      </c>
      <c r="C42" s="25">
        <f t="shared" si="2"/>
        <v>45521.692000000003</v>
      </c>
      <c r="D42" s="55" t="str">
        <f t="shared" si="3"/>
        <v>vis</v>
      </c>
      <c r="E42" s="133">
        <f>VLOOKUP(C42,'A (old)'!C$21:E$973,3,FALSE)</f>
        <v>15981.005354792023</v>
      </c>
      <c r="F42" s="14" t="s">
        <v>98</v>
      </c>
      <c r="G42" s="55" t="str">
        <f t="shared" si="4"/>
        <v>45521.692</v>
      </c>
      <c r="H42" s="25">
        <f t="shared" si="5"/>
        <v>15981</v>
      </c>
      <c r="I42" s="134" t="s">
        <v>503</v>
      </c>
      <c r="J42" s="135" t="s">
        <v>504</v>
      </c>
      <c r="K42" s="134">
        <v>15981</v>
      </c>
      <c r="L42" s="134" t="s">
        <v>354</v>
      </c>
      <c r="M42" s="135" t="s">
        <v>331</v>
      </c>
      <c r="N42" s="135"/>
      <c r="O42" s="136" t="s">
        <v>457</v>
      </c>
      <c r="P42" s="136" t="s">
        <v>458</v>
      </c>
    </row>
    <row r="43" spans="1:16" ht="12.75" customHeight="1" thickBot="1">
      <c r="A43" s="25" t="str">
        <f t="shared" si="0"/>
        <v> AOEB 2 </v>
      </c>
      <c r="B43" s="14" t="str">
        <f t="shared" si="1"/>
        <v>I</v>
      </c>
      <c r="C43" s="25">
        <f t="shared" si="2"/>
        <v>45552.752999999997</v>
      </c>
      <c r="D43" s="55" t="str">
        <f t="shared" si="3"/>
        <v>vis</v>
      </c>
      <c r="E43" s="133">
        <f>VLOOKUP(C43,'A (old)'!C$21:E$973,3,FALSE)</f>
        <v>16046.99563226837</v>
      </c>
      <c r="F43" s="14" t="s">
        <v>98</v>
      </c>
      <c r="G43" s="55" t="str">
        <f t="shared" si="4"/>
        <v>45552.753</v>
      </c>
      <c r="H43" s="25">
        <f t="shared" si="5"/>
        <v>16047</v>
      </c>
      <c r="I43" s="134" t="s">
        <v>505</v>
      </c>
      <c r="J43" s="135" t="s">
        <v>506</v>
      </c>
      <c r="K43" s="134">
        <v>16047</v>
      </c>
      <c r="L43" s="134" t="s">
        <v>507</v>
      </c>
      <c r="M43" s="135" t="s">
        <v>331</v>
      </c>
      <c r="N43" s="135"/>
      <c r="O43" s="136" t="s">
        <v>457</v>
      </c>
      <c r="P43" s="136" t="s">
        <v>458</v>
      </c>
    </row>
    <row r="44" spans="1:16" ht="12.75" customHeight="1" thickBot="1">
      <c r="A44" s="25" t="str">
        <f t="shared" si="0"/>
        <v>BAVM 38 </v>
      </c>
      <c r="B44" s="14" t="str">
        <f t="shared" si="1"/>
        <v>I</v>
      </c>
      <c r="C44" s="25">
        <f t="shared" si="2"/>
        <v>45558.392999999996</v>
      </c>
      <c r="D44" s="55" t="str">
        <f t="shared" si="3"/>
        <v>vis</v>
      </c>
      <c r="E44" s="133">
        <f>VLOOKUP(C44,'A (old)'!C$21:E$973,3,FALSE)</f>
        <v>16058.978027071069</v>
      </c>
      <c r="F44" s="14" t="s">
        <v>98</v>
      </c>
      <c r="G44" s="55" t="str">
        <f t="shared" si="4"/>
        <v>45558.393</v>
      </c>
      <c r="H44" s="25">
        <f t="shared" si="5"/>
        <v>16059</v>
      </c>
      <c r="I44" s="134" t="s">
        <v>508</v>
      </c>
      <c r="J44" s="135" t="s">
        <v>509</v>
      </c>
      <c r="K44" s="134">
        <v>16059</v>
      </c>
      <c r="L44" s="134" t="s">
        <v>510</v>
      </c>
      <c r="M44" s="135" t="s">
        <v>331</v>
      </c>
      <c r="N44" s="135"/>
      <c r="O44" s="136" t="s">
        <v>511</v>
      </c>
      <c r="P44" s="137" t="s">
        <v>512</v>
      </c>
    </row>
    <row r="45" spans="1:16" ht="12.75" customHeight="1" thickBot="1">
      <c r="A45" s="25" t="str">
        <f t="shared" si="0"/>
        <v>BAVM 38 </v>
      </c>
      <c r="B45" s="14" t="str">
        <f t="shared" si="1"/>
        <v>II</v>
      </c>
      <c r="C45" s="25">
        <f t="shared" si="2"/>
        <v>45561.476000000002</v>
      </c>
      <c r="D45" s="55" t="str">
        <f t="shared" si="3"/>
        <v>vis</v>
      </c>
      <c r="E45" s="133">
        <f>VLOOKUP(C45,'A (old)'!C$21:E$973,3,FALSE)</f>
        <v>16065.527977988941</v>
      </c>
      <c r="F45" s="14" t="s">
        <v>98</v>
      </c>
      <c r="G45" s="55" t="str">
        <f t="shared" si="4"/>
        <v>45561.476</v>
      </c>
      <c r="H45" s="25">
        <f t="shared" si="5"/>
        <v>16065.5</v>
      </c>
      <c r="I45" s="134" t="s">
        <v>513</v>
      </c>
      <c r="J45" s="135" t="s">
        <v>514</v>
      </c>
      <c r="K45" s="134">
        <v>16065.5</v>
      </c>
      <c r="L45" s="134" t="s">
        <v>341</v>
      </c>
      <c r="M45" s="135" t="s">
        <v>331</v>
      </c>
      <c r="N45" s="135"/>
      <c r="O45" s="136" t="s">
        <v>502</v>
      </c>
      <c r="P45" s="137" t="s">
        <v>512</v>
      </c>
    </row>
    <row r="46" spans="1:16" ht="12.75" customHeight="1" thickBot="1">
      <c r="A46" s="25" t="str">
        <f t="shared" si="0"/>
        <v>BAVM 38 </v>
      </c>
      <c r="B46" s="14" t="str">
        <f t="shared" si="1"/>
        <v>I</v>
      </c>
      <c r="C46" s="25">
        <f t="shared" si="2"/>
        <v>45565.474999999999</v>
      </c>
      <c r="D46" s="55" t="str">
        <f t="shared" si="3"/>
        <v>vis</v>
      </c>
      <c r="E46" s="133">
        <f>VLOOKUP(C46,'A (old)'!C$21:E$973,3,FALSE)</f>
        <v>16074.024005793188</v>
      </c>
      <c r="F46" s="14" t="s">
        <v>98</v>
      </c>
      <c r="G46" s="55" t="str">
        <f t="shared" si="4"/>
        <v>45565.475</v>
      </c>
      <c r="H46" s="25">
        <f t="shared" si="5"/>
        <v>16074</v>
      </c>
      <c r="I46" s="134" t="s">
        <v>515</v>
      </c>
      <c r="J46" s="135" t="s">
        <v>516</v>
      </c>
      <c r="K46" s="134">
        <v>16074</v>
      </c>
      <c r="L46" s="134" t="s">
        <v>346</v>
      </c>
      <c r="M46" s="135" t="s">
        <v>331</v>
      </c>
      <c r="N46" s="135"/>
      <c r="O46" s="136" t="s">
        <v>517</v>
      </c>
      <c r="P46" s="137" t="s">
        <v>512</v>
      </c>
    </row>
    <row r="47" spans="1:16" ht="12.75" customHeight="1" thickBot="1">
      <c r="A47" s="25" t="str">
        <f t="shared" si="0"/>
        <v>BAVM 38 </v>
      </c>
      <c r="B47" s="14" t="str">
        <f t="shared" si="1"/>
        <v>II</v>
      </c>
      <c r="C47" s="25">
        <f t="shared" si="2"/>
        <v>45578.417999999998</v>
      </c>
      <c r="D47" s="55" t="str">
        <f t="shared" si="3"/>
        <v>vis</v>
      </c>
      <c r="E47" s="133">
        <f>VLOOKUP(C47,'A (old)'!C$21:E$973,3,FALSE)</f>
        <v>16101.521902234914</v>
      </c>
      <c r="F47" s="14" t="s">
        <v>98</v>
      </c>
      <c r="G47" s="55" t="str">
        <f t="shared" si="4"/>
        <v>45578.418</v>
      </c>
      <c r="H47" s="25">
        <f t="shared" si="5"/>
        <v>16101.5</v>
      </c>
      <c r="I47" s="134" t="s">
        <v>518</v>
      </c>
      <c r="J47" s="135" t="s">
        <v>519</v>
      </c>
      <c r="K47" s="134">
        <v>16101.5</v>
      </c>
      <c r="L47" s="134" t="s">
        <v>520</v>
      </c>
      <c r="M47" s="135" t="s">
        <v>308</v>
      </c>
      <c r="N47" s="135"/>
      <c r="O47" s="136" t="s">
        <v>517</v>
      </c>
      <c r="P47" s="137" t="s">
        <v>512</v>
      </c>
    </row>
    <row r="48" spans="1:16" ht="12.75" customHeight="1" thickBot="1">
      <c r="A48" s="25" t="str">
        <f t="shared" si="0"/>
        <v> AOEB 2 </v>
      </c>
      <c r="B48" s="14" t="str">
        <f t="shared" si="1"/>
        <v>I</v>
      </c>
      <c r="C48" s="25">
        <f t="shared" si="2"/>
        <v>45578.654999999999</v>
      </c>
      <c r="D48" s="55" t="str">
        <f t="shared" si="3"/>
        <v>vis</v>
      </c>
      <c r="E48" s="133">
        <f>VLOOKUP(C48,'A (old)'!C$21:E$973,3,FALSE)</f>
        <v>16102.025417761199</v>
      </c>
      <c r="F48" s="14" t="s">
        <v>98</v>
      </c>
      <c r="G48" s="55" t="str">
        <f t="shared" si="4"/>
        <v>45578.655</v>
      </c>
      <c r="H48" s="25">
        <f t="shared" si="5"/>
        <v>16102</v>
      </c>
      <c r="I48" s="134" t="s">
        <v>521</v>
      </c>
      <c r="J48" s="135" t="s">
        <v>522</v>
      </c>
      <c r="K48" s="134">
        <v>16102</v>
      </c>
      <c r="L48" s="134" t="s">
        <v>523</v>
      </c>
      <c r="M48" s="135" t="s">
        <v>331</v>
      </c>
      <c r="N48" s="135"/>
      <c r="O48" s="136" t="s">
        <v>457</v>
      </c>
      <c r="P48" s="136" t="s">
        <v>458</v>
      </c>
    </row>
    <row r="49" spans="1:16" ht="12.75" customHeight="1" thickBot="1">
      <c r="A49" s="25" t="str">
        <f t="shared" si="0"/>
        <v>BAVM 38 </v>
      </c>
      <c r="B49" s="14" t="str">
        <f t="shared" si="1"/>
        <v>II</v>
      </c>
      <c r="C49" s="25">
        <f t="shared" si="2"/>
        <v>45585.478999999999</v>
      </c>
      <c r="D49" s="55" t="str">
        <f t="shared" si="3"/>
        <v>vis</v>
      </c>
      <c r="E49" s="133">
        <f>VLOOKUP(C49,'A (old)'!C$21:E$973,3,FALSE)</f>
        <v>16116.523265657233</v>
      </c>
      <c r="F49" s="14" t="s">
        <v>98</v>
      </c>
      <c r="G49" s="55" t="str">
        <f t="shared" si="4"/>
        <v>45585.479</v>
      </c>
      <c r="H49" s="25">
        <f t="shared" si="5"/>
        <v>16116.5</v>
      </c>
      <c r="I49" s="134" t="s">
        <v>524</v>
      </c>
      <c r="J49" s="135" t="s">
        <v>525</v>
      </c>
      <c r="K49" s="134">
        <v>16116.5</v>
      </c>
      <c r="L49" s="134" t="s">
        <v>346</v>
      </c>
      <c r="M49" s="135" t="s">
        <v>308</v>
      </c>
      <c r="N49" s="135"/>
      <c r="O49" s="136" t="s">
        <v>517</v>
      </c>
      <c r="P49" s="137" t="s">
        <v>512</v>
      </c>
    </row>
    <row r="50" spans="1:16" ht="12.75" customHeight="1" thickBot="1">
      <c r="A50" s="25" t="str">
        <f t="shared" si="0"/>
        <v>BAVM 38 </v>
      </c>
      <c r="B50" s="14" t="str">
        <f t="shared" si="1"/>
        <v>I</v>
      </c>
      <c r="C50" s="25">
        <f t="shared" si="2"/>
        <v>45605.483999999997</v>
      </c>
      <c r="D50" s="55" t="str">
        <f t="shared" si="3"/>
        <v>vis</v>
      </c>
      <c r="E50" s="133">
        <f>VLOOKUP(C50,'A (old)'!C$21:E$973,3,FALSE)</f>
        <v>16159.024650059358</v>
      </c>
      <c r="F50" s="14" t="s">
        <v>98</v>
      </c>
      <c r="G50" s="55" t="str">
        <f t="shared" si="4"/>
        <v>45605.484</v>
      </c>
      <c r="H50" s="25">
        <f t="shared" si="5"/>
        <v>16159</v>
      </c>
      <c r="I50" s="134" t="s">
        <v>526</v>
      </c>
      <c r="J50" s="135" t="s">
        <v>527</v>
      </c>
      <c r="K50" s="134">
        <v>16159</v>
      </c>
      <c r="L50" s="134" t="s">
        <v>523</v>
      </c>
      <c r="M50" s="135" t="s">
        <v>308</v>
      </c>
      <c r="N50" s="135"/>
      <c r="O50" s="136" t="s">
        <v>517</v>
      </c>
      <c r="P50" s="137" t="s">
        <v>512</v>
      </c>
    </row>
    <row r="51" spans="1:16" ht="12.75" customHeight="1" thickBot="1">
      <c r="A51" s="25" t="str">
        <f t="shared" si="0"/>
        <v> AOEB 2 </v>
      </c>
      <c r="B51" s="14" t="str">
        <f t="shared" si="1"/>
        <v>I</v>
      </c>
      <c r="C51" s="25">
        <f t="shared" si="2"/>
        <v>45643.605000000003</v>
      </c>
      <c r="D51" s="55" t="str">
        <f t="shared" si="3"/>
        <v>vis</v>
      </c>
      <c r="E51" s="133">
        <f>VLOOKUP(C51,'A (old)'!C$21:E$973,3,FALSE)</f>
        <v>16240.014166419962</v>
      </c>
      <c r="F51" s="14" t="s">
        <v>98</v>
      </c>
      <c r="G51" s="55" t="str">
        <f t="shared" si="4"/>
        <v>45643.605</v>
      </c>
      <c r="H51" s="25">
        <f t="shared" si="5"/>
        <v>16240</v>
      </c>
      <c r="I51" s="134" t="s">
        <v>528</v>
      </c>
      <c r="J51" s="135" t="s">
        <v>529</v>
      </c>
      <c r="K51" s="134">
        <v>16240</v>
      </c>
      <c r="L51" s="134" t="s">
        <v>368</v>
      </c>
      <c r="M51" s="135" t="s">
        <v>331</v>
      </c>
      <c r="N51" s="135"/>
      <c r="O51" s="136" t="s">
        <v>457</v>
      </c>
      <c r="P51" s="136" t="s">
        <v>458</v>
      </c>
    </row>
    <row r="52" spans="1:16" ht="12.75" customHeight="1" thickBot="1">
      <c r="A52" s="25" t="str">
        <f t="shared" si="0"/>
        <v> BBS 74 </v>
      </c>
      <c r="B52" s="14" t="str">
        <f t="shared" si="1"/>
        <v>II</v>
      </c>
      <c r="C52" s="25">
        <f t="shared" si="2"/>
        <v>45906.502999999997</v>
      </c>
      <c r="D52" s="55" t="str">
        <f t="shared" si="3"/>
        <v>vis</v>
      </c>
      <c r="E52" s="133">
        <f>VLOOKUP(C52,'A (old)'!C$21:E$973,3,FALSE)</f>
        <v>16798.5509800441</v>
      </c>
      <c r="F52" s="14" t="s">
        <v>98</v>
      </c>
      <c r="G52" s="55" t="str">
        <f t="shared" si="4"/>
        <v>45906.503</v>
      </c>
      <c r="H52" s="25">
        <f t="shared" si="5"/>
        <v>16798.5</v>
      </c>
      <c r="I52" s="134" t="s">
        <v>530</v>
      </c>
      <c r="J52" s="135" t="s">
        <v>531</v>
      </c>
      <c r="K52" s="134">
        <v>16798.5</v>
      </c>
      <c r="L52" s="134" t="s">
        <v>532</v>
      </c>
      <c r="M52" s="135" t="s">
        <v>331</v>
      </c>
      <c r="N52" s="135"/>
      <c r="O52" s="136" t="s">
        <v>533</v>
      </c>
      <c r="P52" s="136" t="s">
        <v>534</v>
      </c>
    </row>
    <row r="53" spans="1:16" ht="12.75" customHeight="1" thickBot="1">
      <c r="A53" s="25" t="str">
        <f t="shared" si="0"/>
        <v> BBS 74 </v>
      </c>
      <c r="B53" s="14" t="str">
        <f t="shared" si="1"/>
        <v>I</v>
      </c>
      <c r="C53" s="25">
        <f t="shared" si="2"/>
        <v>45910.485999999997</v>
      </c>
      <c r="D53" s="55" t="str">
        <f t="shared" si="3"/>
        <v>vis</v>
      </c>
      <c r="E53" s="133">
        <f>VLOOKUP(C53,'A (old)'!C$21:E$973,3,FALSE)</f>
        <v>16807.013015238987</v>
      </c>
      <c r="F53" s="14" t="s">
        <v>98</v>
      </c>
      <c r="G53" s="55" t="str">
        <f t="shared" si="4"/>
        <v>45910.486</v>
      </c>
      <c r="H53" s="25">
        <f t="shared" si="5"/>
        <v>16807</v>
      </c>
      <c r="I53" s="134" t="s">
        <v>535</v>
      </c>
      <c r="J53" s="135" t="s">
        <v>536</v>
      </c>
      <c r="K53" s="134">
        <v>16807</v>
      </c>
      <c r="L53" s="134" t="s">
        <v>379</v>
      </c>
      <c r="M53" s="135" t="s">
        <v>331</v>
      </c>
      <c r="N53" s="135"/>
      <c r="O53" s="136" t="s">
        <v>533</v>
      </c>
      <c r="P53" s="136" t="s">
        <v>534</v>
      </c>
    </row>
    <row r="54" spans="1:16" ht="12.75" customHeight="1" thickBot="1">
      <c r="A54" s="25" t="str">
        <f t="shared" si="0"/>
        <v> AOEB 2 </v>
      </c>
      <c r="B54" s="14" t="str">
        <f t="shared" si="1"/>
        <v>I</v>
      </c>
      <c r="C54" s="25">
        <f t="shared" si="2"/>
        <v>45964.606</v>
      </c>
      <c r="D54" s="55" t="str">
        <f t="shared" si="3"/>
        <v>vis</v>
      </c>
      <c r="E54" s="133">
        <f>VLOOKUP(C54,'A (old)'!C$21:E$973,3,FALSE)</f>
        <v>16921.993016430857</v>
      </c>
      <c r="F54" s="14" t="s">
        <v>98</v>
      </c>
      <c r="G54" s="55" t="str">
        <f t="shared" si="4"/>
        <v>45964.606</v>
      </c>
      <c r="H54" s="25">
        <f t="shared" si="5"/>
        <v>16922</v>
      </c>
      <c r="I54" s="134" t="s">
        <v>537</v>
      </c>
      <c r="J54" s="135" t="s">
        <v>538</v>
      </c>
      <c r="K54" s="134">
        <v>16922</v>
      </c>
      <c r="L54" s="134" t="s">
        <v>307</v>
      </c>
      <c r="M54" s="135" t="s">
        <v>331</v>
      </c>
      <c r="N54" s="135"/>
      <c r="O54" s="136" t="s">
        <v>539</v>
      </c>
      <c r="P54" s="136" t="s">
        <v>458</v>
      </c>
    </row>
    <row r="55" spans="1:16" ht="12.75" customHeight="1" thickBot="1">
      <c r="A55" s="25" t="str">
        <f t="shared" si="0"/>
        <v>BAVM 39 </v>
      </c>
      <c r="B55" s="14" t="str">
        <f t="shared" si="1"/>
        <v>II</v>
      </c>
      <c r="C55" s="25">
        <f t="shared" si="2"/>
        <v>46005.338000000003</v>
      </c>
      <c r="D55" s="55" t="str">
        <f t="shared" si="3"/>
        <v>vis</v>
      </c>
      <c r="E55" s="133">
        <f>VLOOKUP(C55,'A (old)'!C$21:E$973,3,FALSE)</f>
        <v>17008.529701732918</v>
      </c>
      <c r="F55" s="14" t="str">
        <f>LEFT(M55,1)</f>
        <v>V</v>
      </c>
      <c r="G55" s="55" t="str">
        <f t="shared" si="4"/>
        <v>46005.338</v>
      </c>
      <c r="H55" s="25">
        <f t="shared" si="5"/>
        <v>17008.5</v>
      </c>
      <c r="I55" s="134" t="s">
        <v>540</v>
      </c>
      <c r="J55" s="135" t="s">
        <v>541</v>
      </c>
      <c r="K55" s="134">
        <v>17008.5</v>
      </c>
      <c r="L55" s="134" t="s">
        <v>382</v>
      </c>
      <c r="M55" s="135" t="s">
        <v>331</v>
      </c>
      <c r="N55" s="135"/>
      <c r="O55" s="136" t="s">
        <v>542</v>
      </c>
      <c r="P55" s="137" t="s">
        <v>543</v>
      </c>
    </row>
    <row r="56" spans="1:16" ht="12.75" customHeight="1" thickBot="1">
      <c r="A56" s="25" t="str">
        <f t="shared" si="0"/>
        <v> AOEB 2 </v>
      </c>
      <c r="B56" s="14" t="str">
        <f t="shared" si="1"/>
        <v>I</v>
      </c>
      <c r="C56" s="25">
        <f t="shared" si="2"/>
        <v>46021.563999999998</v>
      </c>
      <c r="D56" s="55" t="str">
        <f t="shared" si="3"/>
        <v>vis</v>
      </c>
      <c r="E56" s="133">
        <f>VLOOKUP(C56,'A (old)'!C$21:E$973,3,FALSE)</f>
        <v>17043.002456709612</v>
      </c>
      <c r="F56" s="14" t="str">
        <f>LEFT(M56,1)</f>
        <v>V</v>
      </c>
      <c r="G56" s="55" t="str">
        <f t="shared" si="4"/>
        <v>46021.564</v>
      </c>
      <c r="H56" s="25">
        <f t="shared" si="5"/>
        <v>17043</v>
      </c>
      <c r="I56" s="134" t="s">
        <v>544</v>
      </c>
      <c r="J56" s="135" t="s">
        <v>545</v>
      </c>
      <c r="K56" s="134">
        <v>17043</v>
      </c>
      <c r="L56" s="134" t="s">
        <v>417</v>
      </c>
      <c r="M56" s="135" t="s">
        <v>331</v>
      </c>
      <c r="N56" s="135"/>
      <c r="O56" s="136" t="s">
        <v>539</v>
      </c>
      <c r="P56" s="136" t="s">
        <v>458</v>
      </c>
    </row>
    <row r="57" spans="1:16" ht="12.75" customHeight="1" thickBot="1">
      <c r="A57" s="25" t="str">
        <f t="shared" si="0"/>
        <v> AOEB 2 </v>
      </c>
      <c r="B57" s="14" t="str">
        <f t="shared" si="1"/>
        <v>I</v>
      </c>
      <c r="C57" s="25">
        <f t="shared" si="2"/>
        <v>46029.584000000003</v>
      </c>
      <c r="D57" s="55" t="str">
        <f t="shared" si="3"/>
        <v>vis</v>
      </c>
      <c r="E57" s="133">
        <f>VLOOKUP(C57,'A (old)'!C$21:E$973,3,FALSE)</f>
        <v>17060.041252156014</v>
      </c>
      <c r="F57" s="14" t="str">
        <f>LEFT(M57,1)</f>
        <v>V</v>
      </c>
      <c r="G57" s="55" t="str">
        <f t="shared" si="4"/>
        <v>46029.584</v>
      </c>
      <c r="H57" s="25">
        <f t="shared" si="5"/>
        <v>17060</v>
      </c>
      <c r="I57" s="134" t="s">
        <v>546</v>
      </c>
      <c r="J57" s="135" t="s">
        <v>547</v>
      </c>
      <c r="K57" s="134">
        <v>17060</v>
      </c>
      <c r="L57" s="134" t="s">
        <v>336</v>
      </c>
      <c r="M57" s="135" t="s">
        <v>331</v>
      </c>
      <c r="N57" s="135"/>
      <c r="O57" s="136" t="s">
        <v>539</v>
      </c>
      <c r="P57" s="136" t="s">
        <v>458</v>
      </c>
    </row>
    <row r="58" spans="1:16" ht="12.75" customHeight="1" thickBot="1">
      <c r="A58" s="25" t="str">
        <f t="shared" si="0"/>
        <v>BAVM 43 </v>
      </c>
      <c r="B58" s="14" t="str">
        <f t="shared" si="1"/>
        <v>II</v>
      </c>
      <c r="C58" s="25">
        <f t="shared" si="2"/>
        <v>46259.5</v>
      </c>
      <c r="D58" s="55" t="str">
        <f t="shared" si="3"/>
        <v>pg</v>
      </c>
      <c r="E58" s="133">
        <f>VLOOKUP(C58,'A (old)'!C$21:E$973,3,FALSE)</f>
        <v>17548.506550641392</v>
      </c>
      <c r="F58" s="14" t="str">
        <f>LEFT(M58,1)</f>
        <v>F</v>
      </c>
      <c r="G58" s="55" t="str">
        <f t="shared" si="4"/>
        <v>46259.500</v>
      </c>
      <c r="H58" s="25">
        <f t="shared" si="5"/>
        <v>17548.5</v>
      </c>
      <c r="I58" s="134" t="s">
        <v>548</v>
      </c>
      <c r="J58" s="135" t="s">
        <v>549</v>
      </c>
      <c r="K58" s="134">
        <v>17548.5</v>
      </c>
      <c r="L58" s="134" t="s">
        <v>354</v>
      </c>
      <c r="M58" s="135" t="s">
        <v>308</v>
      </c>
      <c r="N58" s="135"/>
      <c r="O58" s="136" t="s">
        <v>517</v>
      </c>
      <c r="P58" s="137" t="s">
        <v>550</v>
      </c>
    </row>
    <row r="59" spans="1:16" ht="12.75" customHeight="1" thickBot="1">
      <c r="A59" s="25" t="str">
        <f t="shared" si="0"/>
        <v>BAVM 43 </v>
      </c>
      <c r="B59" s="14" t="str">
        <f t="shared" si="1"/>
        <v>II</v>
      </c>
      <c r="C59" s="25">
        <f t="shared" si="2"/>
        <v>46260.442000000003</v>
      </c>
      <c r="D59" s="55" t="str">
        <f t="shared" si="3"/>
        <v>pg</v>
      </c>
      <c r="E59" s="133">
        <f>VLOOKUP(C59,'A (old)'!C$21:E$973,3,FALSE)</f>
        <v>17550.507865518019</v>
      </c>
      <c r="F59" s="14" t="str">
        <f>LEFT(M59,1)</f>
        <v>F</v>
      </c>
      <c r="G59" s="55" t="str">
        <f t="shared" si="4"/>
        <v>46260.442</v>
      </c>
      <c r="H59" s="25">
        <f t="shared" si="5"/>
        <v>17550.5</v>
      </c>
      <c r="I59" s="134" t="s">
        <v>551</v>
      </c>
      <c r="J59" s="135" t="s">
        <v>552</v>
      </c>
      <c r="K59" s="134">
        <v>17550.5</v>
      </c>
      <c r="L59" s="134" t="s">
        <v>553</v>
      </c>
      <c r="M59" s="135" t="s">
        <v>308</v>
      </c>
      <c r="N59" s="135"/>
      <c r="O59" s="136" t="s">
        <v>517</v>
      </c>
      <c r="P59" s="137" t="s">
        <v>550</v>
      </c>
    </row>
    <row r="60" spans="1:16" ht="12.75" customHeight="1" thickBot="1">
      <c r="A60" s="25" t="str">
        <f t="shared" si="0"/>
        <v>IBVS 2838 </v>
      </c>
      <c r="B60" s="14" t="str">
        <f t="shared" si="1"/>
        <v>II</v>
      </c>
      <c r="C60" s="25">
        <f t="shared" si="2"/>
        <v>46300.463499999998</v>
      </c>
      <c r="D60" s="55" t="str">
        <f t="shared" si="3"/>
        <v>vis</v>
      </c>
      <c r="E60" s="133">
        <f>VLOOKUP(C60,'A (old)'!C$21:E$973,3,FALSE)</f>
        <v>17635.535066510252</v>
      </c>
      <c r="F60" s="14" t="s">
        <v>98</v>
      </c>
      <c r="G60" s="55" t="str">
        <f t="shared" si="4"/>
        <v>46300.4635</v>
      </c>
      <c r="H60" s="25">
        <f t="shared" si="5"/>
        <v>17635.5</v>
      </c>
      <c r="I60" s="134" t="s">
        <v>554</v>
      </c>
      <c r="J60" s="135" t="s">
        <v>555</v>
      </c>
      <c r="K60" s="134">
        <v>17635.5</v>
      </c>
      <c r="L60" s="134" t="s">
        <v>556</v>
      </c>
      <c r="M60" s="135" t="s">
        <v>400</v>
      </c>
      <c r="N60" s="135" t="s">
        <v>401</v>
      </c>
      <c r="O60" s="136" t="s">
        <v>557</v>
      </c>
      <c r="P60" s="137" t="s">
        <v>465</v>
      </c>
    </row>
    <row r="61" spans="1:16" ht="12.75" customHeight="1" thickBot="1">
      <c r="A61" s="25" t="str">
        <f t="shared" si="0"/>
        <v>IBVS 2838 </v>
      </c>
      <c r="B61" s="14" t="str">
        <f t="shared" si="1"/>
        <v>I</v>
      </c>
      <c r="C61" s="25">
        <f t="shared" si="2"/>
        <v>46303.5245</v>
      </c>
      <c r="D61" s="55" t="str">
        <f t="shared" si="3"/>
        <v>vis</v>
      </c>
      <c r="E61" s="133">
        <f>VLOOKUP(C61,'A (old)'!C$21:E$973,3,FALSE)</f>
        <v>17642.038277590233</v>
      </c>
      <c r="F61" s="14" t="s">
        <v>98</v>
      </c>
      <c r="G61" s="55" t="str">
        <f t="shared" si="4"/>
        <v>46303.5245</v>
      </c>
      <c r="H61" s="25">
        <f t="shared" si="5"/>
        <v>17642</v>
      </c>
      <c r="I61" s="134" t="s">
        <v>558</v>
      </c>
      <c r="J61" s="135" t="s">
        <v>559</v>
      </c>
      <c r="K61" s="134">
        <v>17642</v>
      </c>
      <c r="L61" s="134" t="s">
        <v>560</v>
      </c>
      <c r="M61" s="135" t="s">
        <v>400</v>
      </c>
      <c r="N61" s="135" t="s">
        <v>401</v>
      </c>
      <c r="O61" s="136" t="s">
        <v>557</v>
      </c>
      <c r="P61" s="137" t="s">
        <v>465</v>
      </c>
    </row>
    <row r="62" spans="1:16" ht="12.75" customHeight="1" thickBot="1">
      <c r="A62" s="25" t="str">
        <f t="shared" si="0"/>
        <v> AOEB 2 </v>
      </c>
      <c r="B62" s="14" t="str">
        <f t="shared" si="1"/>
        <v>I</v>
      </c>
      <c r="C62" s="25">
        <f t="shared" si="2"/>
        <v>46323.781999999999</v>
      </c>
      <c r="D62" s="55" t="str">
        <f t="shared" si="3"/>
        <v>vis</v>
      </c>
      <c r="E62" s="133">
        <f>VLOOKUP(C62,'A (old)'!C$21:E$973,3,FALSE)</f>
        <v>17685.076107858971</v>
      </c>
      <c r="F62" s="14" t="s">
        <v>98</v>
      </c>
      <c r="G62" s="55" t="str">
        <f t="shared" si="4"/>
        <v>46323.782</v>
      </c>
      <c r="H62" s="25">
        <f t="shared" si="5"/>
        <v>17685</v>
      </c>
      <c r="I62" s="134" t="s">
        <v>561</v>
      </c>
      <c r="J62" s="135" t="s">
        <v>562</v>
      </c>
      <c r="K62" s="134">
        <v>17685</v>
      </c>
      <c r="L62" s="134" t="s">
        <v>563</v>
      </c>
      <c r="M62" s="135" t="s">
        <v>331</v>
      </c>
      <c r="N62" s="135"/>
      <c r="O62" s="136" t="s">
        <v>564</v>
      </c>
      <c r="P62" s="136" t="s">
        <v>458</v>
      </c>
    </row>
    <row r="63" spans="1:16" ht="12.75" customHeight="1" thickBot="1">
      <c r="A63" s="25" t="str">
        <f t="shared" si="0"/>
        <v> AOEB 2 </v>
      </c>
      <c r="B63" s="14" t="str">
        <f t="shared" si="1"/>
        <v>I</v>
      </c>
      <c r="C63" s="25">
        <f t="shared" si="2"/>
        <v>46654.665999999997</v>
      </c>
      <c r="D63" s="55" t="str">
        <f t="shared" si="3"/>
        <v>vis</v>
      </c>
      <c r="E63" s="133">
        <f>VLOOKUP(C63,'A (old)'!C$21:E$973,3,FALSE)</f>
        <v>18388.05176776971</v>
      </c>
      <c r="F63" s="14" t="s">
        <v>98</v>
      </c>
      <c r="G63" s="55" t="str">
        <f t="shared" si="4"/>
        <v>46654.666</v>
      </c>
      <c r="H63" s="25">
        <f t="shared" si="5"/>
        <v>18388</v>
      </c>
      <c r="I63" s="134" t="s">
        <v>565</v>
      </c>
      <c r="J63" s="135" t="s">
        <v>566</v>
      </c>
      <c r="K63" s="134">
        <v>18388</v>
      </c>
      <c r="L63" s="134" t="s">
        <v>532</v>
      </c>
      <c r="M63" s="135" t="s">
        <v>331</v>
      </c>
      <c r="N63" s="135"/>
      <c r="O63" s="136" t="s">
        <v>457</v>
      </c>
      <c r="P63" s="136" t="s">
        <v>458</v>
      </c>
    </row>
    <row r="64" spans="1:16" ht="12.75" customHeight="1" thickBot="1">
      <c r="A64" s="25" t="str">
        <f t="shared" si="0"/>
        <v> AAP 289.137 </v>
      </c>
      <c r="B64" s="14" t="str">
        <f t="shared" si="1"/>
        <v>I</v>
      </c>
      <c r="C64" s="25">
        <f t="shared" si="2"/>
        <v>46676.315499999997</v>
      </c>
      <c r="D64" s="55" t="str">
        <f t="shared" si="3"/>
        <v>vis</v>
      </c>
      <c r="E64" s="133">
        <f>VLOOKUP(C64,'A (old)'!C$21:E$973,3,FALSE)</f>
        <v>18434.046955053585</v>
      </c>
      <c r="F64" s="14" t="s">
        <v>98</v>
      </c>
      <c r="G64" s="55" t="str">
        <f t="shared" si="4"/>
        <v>46676.3155</v>
      </c>
      <c r="H64" s="25">
        <f t="shared" si="5"/>
        <v>18434</v>
      </c>
      <c r="I64" s="134" t="s">
        <v>567</v>
      </c>
      <c r="J64" s="135" t="s">
        <v>568</v>
      </c>
      <c r="K64" s="134">
        <v>18434</v>
      </c>
      <c r="L64" s="134" t="s">
        <v>569</v>
      </c>
      <c r="M64" s="135" t="s">
        <v>400</v>
      </c>
      <c r="N64" s="135" t="s">
        <v>401</v>
      </c>
      <c r="O64" s="136" t="s">
        <v>570</v>
      </c>
      <c r="P64" s="136" t="s">
        <v>571</v>
      </c>
    </row>
    <row r="65" spans="1:16" ht="12.75" customHeight="1" thickBot="1">
      <c r="A65" s="25" t="str">
        <f t="shared" si="0"/>
        <v> AAP 289.137 </v>
      </c>
      <c r="B65" s="14" t="str">
        <f t="shared" si="1"/>
        <v>II</v>
      </c>
      <c r="C65" s="25">
        <f t="shared" si="2"/>
        <v>46679.3773</v>
      </c>
      <c r="D65" s="55" t="str">
        <f t="shared" si="3"/>
        <v>vis</v>
      </c>
      <c r="E65" s="133">
        <f>VLOOKUP(C65,'A (old)'!C$21:E$973,3,FALSE)</f>
        <v>18440.551865764035</v>
      </c>
      <c r="F65" s="14" t="s">
        <v>98</v>
      </c>
      <c r="G65" s="55" t="str">
        <f t="shared" si="4"/>
        <v>46679.3773</v>
      </c>
      <c r="H65" s="25">
        <f t="shared" si="5"/>
        <v>18440.5</v>
      </c>
      <c r="I65" s="134" t="s">
        <v>574</v>
      </c>
      <c r="J65" s="135" t="s">
        <v>575</v>
      </c>
      <c r="K65" s="134">
        <v>18440.5</v>
      </c>
      <c r="L65" s="134" t="s">
        <v>576</v>
      </c>
      <c r="M65" s="135" t="s">
        <v>400</v>
      </c>
      <c r="N65" s="135" t="s">
        <v>401</v>
      </c>
      <c r="O65" s="136" t="s">
        <v>570</v>
      </c>
      <c r="P65" s="136" t="s">
        <v>571</v>
      </c>
    </row>
    <row r="66" spans="1:16" ht="12.75" customHeight="1" thickBot="1">
      <c r="A66" s="25" t="str">
        <f t="shared" si="0"/>
        <v> AAP 289.137 </v>
      </c>
      <c r="B66" s="14" t="str">
        <f t="shared" si="1"/>
        <v>II</v>
      </c>
      <c r="C66" s="25">
        <f t="shared" si="2"/>
        <v>46680.316400000003</v>
      </c>
      <c r="D66" s="55" t="str">
        <f t="shared" si="3"/>
        <v>vis</v>
      </c>
      <c r="E66" s="133">
        <f>VLOOKUP(C66,'A (old)'!C$21:E$973,3,FALSE)</f>
        <v>18442.547019480215</v>
      </c>
      <c r="F66" s="14" t="s">
        <v>98</v>
      </c>
      <c r="G66" s="55" t="str">
        <f t="shared" si="4"/>
        <v>46680.3164</v>
      </c>
      <c r="H66" s="25">
        <f t="shared" si="5"/>
        <v>18442.5</v>
      </c>
      <c r="I66" s="134" t="s">
        <v>577</v>
      </c>
      <c r="J66" s="135" t="s">
        <v>578</v>
      </c>
      <c r="K66" s="134">
        <v>18442.5</v>
      </c>
      <c r="L66" s="134" t="s">
        <v>569</v>
      </c>
      <c r="M66" s="135" t="s">
        <v>400</v>
      </c>
      <c r="N66" s="135" t="s">
        <v>401</v>
      </c>
      <c r="O66" s="136" t="s">
        <v>570</v>
      </c>
      <c r="P66" s="136" t="s">
        <v>571</v>
      </c>
    </row>
    <row r="67" spans="1:16" ht="12.75" customHeight="1" thickBot="1">
      <c r="A67" s="25" t="str">
        <f t="shared" si="0"/>
        <v> AAP 289.137 </v>
      </c>
      <c r="B67" s="14" t="str">
        <f t="shared" si="1"/>
        <v>I</v>
      </c>
      <c r="C67" s="25">
        <f t="shared" si="2"/>
        <v>46680.551700000004</v>
      </c>
      <c r="D67" s="55" t="str">
        <f t="shared" si="3"/>
        <v>vis</v>
      </c>
      <c r="E67" s="133">
        <f>VLOOKUP(C67,'A (old)'!C$21:E$973,3,FALSE)</f>
        <v>18443.046923291753</v>
      </c>
      <c r="F67" s="14" t="s">
        <v>98</v>
      </c>
      <c r="G67" s="55" t="str">
        <f t="shared" si="4"/>
        <v>46680.5517</v>
      </c>
      <c r="H67" s="25">
        <f t="shared" si="5"/>
        <v>18443</v>
      </c>
      <c r="I67" s="134" t="s">
        <v>579</v>
      </c>
      <c r="J67" s="135" t="s">
        <v>580</v>
      </c>
      <c r="K67" s="134">
        <v>18443</v>
      </c>
      <c r="L67" s="134" t="s">
        <v>569</v>
      </c>
      <c r="M67" s="135" t="s">
        <v>400</v>
      </c>
      <c r="N67" s="135" t="s">
        <v>401</v>
      </c>
      <c r="O67" s="136" t="s">
        <v>570</v>
      </c>
      <c r="P67" s="136" t="s">
        <v>571</v>
      </c>
    </row>
    <row r="68" spans="1:16" ht="12.75" customHeight="1" thickBot="1">
      <c r="A68" s="25" t="str">
        <f t="shared" si="0"/>
        <v> AOEB 2 </v>
      </c>
      <c r="B68" s="14" t="str">
        <f t="shared" si="1"/>
        <v>I</v>
      </c>
      <c r="C68" s="25">
        <f t="shared" si="2"/>
        <v>46759.608999999997</v>
      </c>
      <c r="D68" s="55" t="str">
        <f t="shared" si="3"/>
        <v>vis</v>
      </c>
      <c r="E68" s="133">
        <f>VLOOKUP(C68,'A (old)'!C$21:E$973,3,FALSE)</f>
        <v>18611.007168085267</v>
      </c>
      <c r="F68" s="14" t="s">
        <v>98</v>
      </c>
      <c r="G68" s="55" t="str">
        <f t="shared" si="4"/>
        <v>46759.609</v>
      </c>
      <c r="H68" s="25">
        <f t="shared" si="5"/>
        <v>18611</v>
      </c>
      <c r="I68" s="134" t="s">
        <v>581</v>
      </c>
      <c r="J68" s="135" t="s">
        <v>582</v>
      </c>
      <c r="K68" s="134">
        <v>18611</v>
      </c>
      <c r="L68" s="134" t="s">
        <v>354</v>
      </c>
      <c r="M68" s="135" t="s">
        <v>331</v>
      </c>
      <c r="N68" s="135"/>
      <c r="O68" s="136" t="s">
        <v>457</v>
      </c>
      <c r="P68" s="136" t="s">
        <v>458</v>
      </c>
    </row>
    <row r="69" spans="1:16" ht="12.75" customHeight="1" thickBot="1">
      <c r="A69" s="25" t="str">
        <f t="shared" si="0"/>
        <v>BAVM 50 </v>
      </c>
      <c r="B69" s="14" t="str">
        <f t="shared" si="1"/>
        <v>I</v>
      </c>
      <c r="C69" s="25">
        <f t="shared" si="2"/>
        <v>47051.456100000003</v>
      </c>
      <c r="D69" s="55" t="str">
        <f t="shared" si="3"/>
        <v>vis</v>
      </c>
      <c r="E69" s="133">
        <f>VLOOKUP(C69,'A (old)'!C$21:E$973,3,FALSE)</f>
        <v>19231.047447202844</v>
      </c>
      <c r="F69" s="14" t="s">
        <v>98</v>
      </c>
      <c r="G69" s="55" t="str">
        <f t="shared" si="4"/>
        <v>47051.4561</v>
      </c>
      <c r="H69" s="25">
        <f t="shared" si="5"/>
        <v>19231</v>
      </c>
      <c r="I69" s="134" t="s">
        <v>583</v>
      </c>
      <c r="J69" s="135" t="s">
        <v>584</v>
      </c>
      <c r="K69" s="134">
        <v>19231</v>
      </c>
      <c r="L69" s="134" t="s">
        <v>585</v>
      </c>
      <c r="M69" s="135" t="s">
        <v>400</v>
      </c>
      <c r="N69" s="135" t="s">
        <v>92</v>
      </c>
      <c r="O69" s="136" t="s">
        <v>496</v>
      </c>
      <c r="P69" s="137" t="s">
        <v>586</v>
      </c>
    </row>
    <row r="70" spans="1:16" ht="12.75" customHeight="1" thickBot="1">
      <c r="A70" s="25" t="str">
        <f t="shared" si="0"/>
        <v> AOEB 2 </v>
      </c>
      <c r="B70" s="14" t="str">
        <f t="shared" si="1"/>
        <v>I</v>
      </c>
      <c r="C70" s="25">
        <f t="shared" si="2"/>
        <v>47105.578999999998</v>
      </c>
      <c r="D70" s="55" t="str">
        <f t="shared" si="3"/>
        <v>vis</v>
      </c>
      <c r="E70" s="133">
        <f>VLOOKUP(C70,'A (old)'!C$21:E$973,3,FALSE)</f>
        <v>19346.033609555147</v>
      </c>
      <c r="F70" s="14" t="s">
        <v>98</v>
      </c>
      <c r="G70" s="55" t="str">
        <f t="shared" si="4"/>
        <v>47105.579</v>
      </c>
      <c r="H70" s="25">
        <f t="shared" si="5"/>
        <v>19346</v>
      </c>
      <c r="I70" s="134" t="s">
        <v>587</v>
      </c>
      <c r="J70" s="135" t="s">
        <v>588</v>
      </c>
      <c r="K70" s="134">
        <v>19346</v>
      </c>
      <c r="L70" s="134" t="s">
        <v>449</v>
      </c>
      <c r="M70" s="135" t="s">
        <v>331</v>
      </c>
      <c r="N70" s="135"/>
      <c r="O70" s="136" t="s">
        <v>457</v>
      </c>
      <c r="P70" s="136" t="s">
        <v>458</v>
      </c>
    </row>
    <row r="71" spans="1:16" ht="12.75" customHeight="1" thickBot="1">
      <c r="A71" s="25" t="str">
        <f t="shared" si="0"/>
        <v> AOEB 2 </v>
      </c>
      <c r="B71" s="14" t="str">
        <f t="shared" si="1"/>
        <v>I</v>
      </c>
      <c r="C71" s="25">
        <f t="shared" si="2"/>
        <v>47744.796999999999</v>
      </c>
      <c r="D71" s="55" t="str">
        <f t="shared" si="3"/>
        <v>vis</v>
      </c>
      <c r="E71" s="133">
        <f>VLOOKUP(C71,'A (old)'!C$21:E$973,3,FALSE)</f>
        <v>20704.076595546689</v>
      </c>
      <c r="F71" s="14" t="s">
        <v>98</v>
      </c>
      <c r="G71" s="55" t="str">
        <f t="shared" si="4"/>
        <v>47744.797</v>
      </c>
      <c r="H71" s="25">
        <f t="shared" si="5"/>
        <v>20704</v>
      </c>
      <c r="I71" s="134" t="s">
        <v>589</v>
      </c>
      <c r="J71" s="135" t="s">
        <v>590</v>
      </c>
      <c r="K71" s="134">
        <v>20704</v>
      </c>
      <c r="L71" s="134" t="s">
        <v>563</v>
      </c>
      <c r="M71" s="135" t="s">
        <v>331</v>
      </c>
      <c r="N71" s="135"/>
      <c r="O71" s="136" t="s">
        <v>457</v>
      </c>
      <c r="P71" s="136" t="s">
        <v>458</v>
      </c>
    </row>
    <row r="72" spans="1:16" ht="12.75" customHeight="1" thickBot="1">
      <c r="A72" s="25" t="str">
        <f t="shared" si="0"/>
        <v> AOEB 2 </v>
      </c>
      <c r="B72" s="14" t="str">
        <f t="shared" si="1"/>
        <v>I</v>
      </c>
      <c r="C72" s="25">
        <f t="shared" si="2"/>
        <v>47803.63</v>
      </c>
      <c r="D72" s="55" t="str">
        <f t="shared" si="3"/>
        <v>vis</v>
      </c>
      <c r="E72" s="133">
        <f>VLOOKUP(C72,'A (old)'!C$21:E$973,3,FALSE)</f>
        <v>20829.069544735914</v>
      </c>
      <c r="F72" s="14" t="s">
        <v>98</v>
      </c>
      <c r="G72" s="55" t="str">
        <f t="shared" si="4"/>
        <v>47803.630</v>
      </c>
      <c r="H72" s="25">
        <f t="shared" si="5"/>
        <v>20829</v>
      </c>
      <c r="I72" s="134" t="s">
        <v>599</v>
      </c>
      <c r="J72" s="135" t="s">
        <v>600</v>
      </c>
      <c r="K72" s="134">
        <v>20829</v>
      </c>
      <c r="L72" s="134" t="s">
        <v>601</v>
      </c>
      <c r="M72" s="135" t="s">
        <v>331</v>
      </c>
      <c r="N72" s="135"/>
      <c r="O72" s="136" t="s">
        <v>457</v>
      </c>
      <c r="P72" s="136" t="s">
        <v>458</v>
      </c>
    </row>
    <row r="73" spans="1:16" ht="12.75" customHeight="1" thickBot="1">
      <c r="A73" s="25" t="str">
        <f t="shared" si="0"/>
        <v>BAVM 60 </v>
      </c>
      <c r="B73" s="14" t="str">
        <f t="shared" si="1"/>
        <v>II</v>
      </c>
      <c r="C73" s="25">
        <f t="shared" si="2"/>
        <v>48502.364999999998</v>
      </c>
      <c r="D73" s="55" t="str">
        <f t="shared" si="3"/>
        <v>vis</v>
      </c>
      <c r="E73" s="133">
        <f>VLOOKUP(C73,'A (old)'!C$21:E$973,3,FALSE)</f>
        <v>22313.558663967226</v>
      </c>
      <c r="F73" s="14" t="s">
        <v>98</v>
      </c>
      <c r="G73" s="55" t="str">
        <f t="shared" si="4"/>
        <v>48502.365</v>
      </c>
      <c r="H73" s="25">
        <f t="shared" si="5"/>
        <v>22313.5</v>
      </c>
      <c r="I73" s="134" t="s">
        <v>602</v>
      </c>
      <c r="J73" s="135" t="s">
        <v>603</v>
      </c>
      <c r="K73" s="134">
        <v>22313.5</v>
      </c>
      <c r="L73" s="134" t="s">
        <v>604</v>
      </c>
      <c r="M73" s="135" t="s">
        <v>400</v>
      </c>
      <c r="N73" s="135" t="s">
        <v>92</v>
      </c>
      <c r="O73" s="136" t="s">
        <v>496</v>
      </c>
      <c r="P73" s="137" t="s">
        <v>605</v>
      </c>
    </row>
    <row r="74" spans="1:16" ht="12.75" customHeight="1" thickBot="1">
      <c r="A74" s="25" t="str">
        <f t="shared" si="0"/>
        <v>BAVM 60 </v>
      </c>
      <c r="B74" s="14" t="str">
        <f t="shared" si="1"/>
        <v>II</v>
      </c>
      <c r="C74" s="25">
        <f t="shared" si="2"/>
        <v>48502.366999999998</v>
      </c>
      <c r="D74" s="55" t="str">
        <f t="shared" si="3"/>
        <v>vis</v>
      </c>
      <c r="E74" s="133">
        <f>VLOOKUP(C74,'A (old)'!C$21:E$973,3,FALSE)</f>
        <v>22313.562913043395</v>
      </c>
      <c r="F74" s="14" t="s">
        <v>98</v>
      </c>
      <c r="G74" s="55" t="str">
        <f t="shared" si="4"/>
        <v>48502.367</v>
      </c>
      <c r="H74" s="25">
        <f t="shared" si="5"/>
        <v>22313.5</v>
      </c>
      <c r="I74" s="134" t="s">
        <v>606</v>
      </c>
      <c r="J74" s="135" t="s">
        <v>607</v>
      </c>
      <c r="K74" s="134">
        <v>22313.5</v>
      </c>
      <c r="L74" s="134" t="s">
        <v>330</v>
      </c>
      <c r="M74" s="135" t="s">
        <v>400</v>
      </c>
      <c r="N74" s="135" t="s">
        <v>594</v>
      </c>
      <c r="O74" s="136" t="s">
        <v>496</v>
      </c>
      <c r="P74" s="137" t="s">
        <v>605</v>
      </c>
    </row>
    <row r="75" spans="1:16" ht="12.75" customHeight="1" thickBot="1">
      <c r="A75" s="25" t="str">
        <f t="shared" ref="A75:A138" si="6">P75</f>
        <v>BAVM 60 </v>
      </c>
      <c r="B75" s="14" t="str">
        <f t="shared" ref="B75:B138" si="7">IF(H75=INT(H75),"I","II")</f>
        <v>II</v>
      </c>
      <c r="C75" s="25">
        <f t="shared" ref="C75:C138" si="8">1*G75</f>
        <v>48559.318899999998</v>
      </c>
      <c r="D75" s="55" t="str">
        <f t="shared" ref="D75:D138" si="9">VLOOKUP(F75,I$1:J$5,2,FALSE)</f>
        <v>vis</v>
      </c>
      <c r="E75" s="133">
        <f>VLOOKUP(C75,'A (old)'!C$21:E$973,3,FALSE)</f>
        <v>22434.559393639829</v>
      </c>
      <c r="F75" s="14" t="s">
        <v>98</v>
      </c>
      <c r="G75" s="55" t="str">
        <f t="shared" ref="G75:G138" si="10">MID(I75,3,LEN(I75)-3)</f>
        <v>48559.3189</v>
      </c>
      <c r="H75" s="25">
        <f t="shared" ref="H75:H138" si="11">1*K75</f>
        <v>22434.5</v>
      </c>
      <c r="I75" s="134" t="s">
        <v>608</v>
      </c>
      <c r="J75" s="135" t="s">
        <v>609</v>
      </c>
      <c r="K75" s="134">
        <v>22434.5</v>
      </c>
      <c r="L75" s="134" t="s">
        <v>610</v>
      </c>
      <c r="M75" s="135" t="s">
        <v>400</v>
      </c>
      <c r="N75" s="135" t="s">
        <v>92</v>
      </c>
      <c r="O75" s="136" t="s">
        <v>496</v>
      </c>
      <c r="P75" s="137" t="s">
        <v>605</v>
      </c>
    </row>
    <row r="76" spans="1:16" ht="12.75" customHeight="1" thickBot="1">
      <c r="A76" s="25" t="str">
        <f t="shared" si="6"/>
        <v>BAVM 60 </v>
      </c>
      <c r="B76" s="14" t="str">
        <f t="shared" si="7"/>
        <v>II</v>
      </c>
      <c r="C76" s="25">
        <f t="shared" si="8"/>
        <v>48559.320800000001</v>
      </c>
      <c r="D76" s="55" t="str">
        <f t="shared" si="9"/>
        <v>vis</v>
      </c>
      <c r="E76" s="133">
        <f>VLOOKUP(C76,'A (old)'!C$21:E$973,3,FALSE)</f>
        <v>22434.563430262198</v>
      </c>
      <c r="F76" s="14" t="s">
        <v>98</v>
      </c>
      <c r="G76" s="55" t="str">
        <f t="shared" si="10"/>
        <v>48559.3208</v>
      </c>
      <c r="H76" s="25">
        <f t="shared" si="11"/>
        <v>22434.5</v>
      </c>
      <c r="I76" s="134" t="s">
        <v>611</v>
      </c>
      <c r="J76" s="135" t="s">
        <v>612</v>
      </c>
      <c r="K76" s="134">
        <v>22434.5</v>
      </c>
      <c r="L76" s="134" t="s">
        <v>613</v>
      </c>
      <c r="M76" s="135" t="s">
        <v>400</v>
      </c>
      <c r="N76" s="135" t="s">
        <v>594</v>
      </c>
      <c r="O76" s="136" t="s">
        <v>496</v>
      </c>
      <c r="P76" s="137" t="s">
        <v>605</v>
      </c>
    </row>
    <row r="77" spans="1:16" ht="12.75" customHeight="1" thickBot="1">
      <c r="A77" s="25" t="str">
        <f t="shared" si="6"/>
        <v> AOEB 2 </v>
      </c>
      <c r="B77" s="14" t="str">
        <f t="shared" si="7"/>
        <v>I</v>
      </c>
      <c r="C77" s="25">
        <f t="shared" si="8"/>
        <v>48885.758000000002</v>
      </c>
      <c r="D77" s="55" t="str">
        <f t="shared" si="9"/>
        <v>vis</v>
      </c>
      <c r="E77" s="133">
        <f>VLOOKUP(C77,'A (old)'!C$21:E$973,3,FALSE)</f>
        <v>23128.091694213963</v>
      </c>
      <c r="F77" s="14" t="s">
        <v>98</v>
      </c>
      <c r="G77" s="55" t="str">
        <f t="shared" si="10"/>
        <v>48885.758</v>
      </c>
      <c r="H77" s="25">
        <f t="shared" si="11"/>
        <v>23128</v>
      </c>
      <c r="I77" s="134" t="s">
        <v>622</v>
      </c>
      <c r="J77" s="135" t="s">
        <v>623</v>
      </c>
      <c r="K77" s="134">
        <v>23128</v>
      </c>
      <c r="L77" s="134" t="s">
        <v>624</v>
      </c>
      <c r="M77" s="135" t="s">
        <v>331</v>
      </c>
      <c r="N77" s="135"/>
      <c r="O77" s="136" t="s">
        <v>457</v>
      </c>
      <c r="P77" s="136" t="s">
        <v>458</v>
      </c>
    </row>
    <row r="78" spans="1:16" ht="12.75" customHeight="1" thickBot="1">
      <c r="A78" s="25" t="str">
        <f t="shared" si="6"/>
        <v> AOEB 2 </v>
      </c>
      <c r="B78" s="14" t="str">
        <f t="shared" si="7"/>
        <v>I</v>
      </c>
      <c r="C78" s="25">
        <f t="shared" si="8"/>
        <v>49282.567000000003</v>
      </c>
      <c r="D78" s="55" t="str">
        <f t="shared" si="9"/>
        <v>vis</v>
      </c>
      <c r="E78" s="133">
        <f>VLOOKUP(C78,'A (old)'!C$21:E$973,3,FALSE)</f>
        <v>23971.127527416906</v>
      </c>
      <c r="F78" s="14" t="s">
        <v>98</v>
      </c>
      <c r="G78" s="55" t="str">
        <f t="shared" si="10"/>
        <v>49282.567</v>
      </c>
      <c r="H78" s="25">
        <f t="shared" si="11"/>
        <v>23971</v>
      </c>
      <c r="I78" s="134" t="s">
        <v>625</v>
      </c>
      <c r="J78" s="135" t="s">
        <v>626</v>
      </c>
      <c r="K78" s="134">
        <v>23971</v>
      </c>
      <c r="L78" s="134" t="s">
        <v>627</v>
      </c>
      <c r="M78" s="135" t="s">
        <v>331</v>
      </c>
      <c r="N78" s="135"/>
      <c r="O78" s="136" t="s">
        <v>457</v>
      </c>
      <c r="P78" s="136" t="s">
        <v>458</v>
      </c>
    </row>
    <row r="79" spans="1:16" ht="12.75" customHeight="1" thickBot="1">
      <c r="A79" s="25" t="str">
        <f t="shared" si="6"/>
        <v> AOEB 2 </v>
      </c>
      <c r="B79" s="14" t="str">
        <f t="shared" si="7"/>
        <v>I</v>
      </c>
      <c r="C79" s="25">
        <f t="shared" si="8"/>
        <v>49586.62</v>
      </c>
      <c r="D79" s="55" t="str">
        <f t="shared" si="9"/>
        <v>vis</v>
      </c>
      <c r="E79" s="133">
        <f>VLOOKUP(C79,'A (old)'!C$21:E$973,3,FALSE)</f>
        <v>24617.099705953311</v>
      </c>
      <c r="F79" s="14" t="s">
        <v>98</v>
      </c>
      <c r="G79" s="55" t="str">
        <f t="shared" si="10"/>
        <v>49586.620</v>
      </c>
      <c r="H79" s="25">
        <f t="shared" si="11"/>
        <v>24617</v>
      </c>
      <c r="I79" s="134" t="s">
        <v>628</v>
      </c>
      <c r="J79" s="135" t="s">
        <v>629</v>
      </c>
      <c r="K79" s="134">
        <v>24617</v>
      </c>
      <c r="L79" s="134" t="s">
        <v>630</v>
      </c>
      <c r="M79" s="135" t="s">
        <v>331</v>
      </c>
      <c r="N79" s="135"/>
      <c r="O79" s="136" t="s">
        <v>457</v>
      </c>
      <c r="P79" s="136" t="s">
        <v>458</v>
      </c>
    </row>
    <row r="80" spans="1:16" ht="12.75" customHeight="1" thickBot="1">
      <c r="A80" s="25" t="str">
        <f t="shared" si="6"/>
        <v> AOEB 2 </v>
      </c>
      <c r="B80" s="14" t="str">
        <f t="shared" si="7"/>
        <v>I</v>
      </c>
      <c r="C80" s="25">
        <f t="shared" si="8"/>
        <v>49635.576000000001</v>
      </c>
      <c r="D80" s="55" t="str">
        <f t="shared" si="9"/>
        <v>vis</v>
      </c>
      <c r="E80" s="133">
        <f>VLOOKUP(C80,'A (old)'!C$21:E$973,3,FALSE)</f>
        <v>24721.108592471213</v>
      </c>
      <c r="F80" s="14" t="s">
        <v>98</v>
      </c>
      <c r="G80" s="55" t="str">
        <f t="shared" si="10"/>
        <v>49635.576</v>
      </c>
      <c r="H80" s="25">
        <f t="shared" si="11"/>
        <v>24721</v>
      </c>
      <c r="I80" s="134" t="s">
        <v>631</v>
      </c>
      <c r="J80" s="135" t="s">
        <v>632</v>
      </c>
      <c r="K80" s="134">
        <v>24721</v>
      </c>
      <c r="L80" s="134" t="s">
        <v>633</v>
      </c>
      <c r="M80" s="135" t="s">
        <v>331</v>
      </c>
      <c r="N80" s="135"/>
      <c r="O80" s="136" t="s">
        <v>457</v>
      </c>
      <c r="P80" s="136" t="s">
        <v>458</v>
      </c>
    </row>
    <row r="81" spans="1:16" ht="12.75" customHeight="1" thickBot="1">
      <c r="A81" s="25" t="str">
        <f t="shared" si="6"/>
        <v>BAVM 80 </v>
      </c>
      <c r="B81" s="14" t="str">
        <f t="shared" si="7"/>
        <v>I</v>
      </c>
      <c r="C81" s="25">
        <f t="shared" si="8"/>
        <v>49637.443599999999</v>
      </c>
      <c r="D81" s="55" t="str">
        <f t="shared" si="9"/>
        <v>vis</v>
      </c>
      <c r="E81" s="133">
        <f>VLOOKUP(C81,'A (old)'!C$21:E$973,3,FALSE)</f>
        <v>24725.076379799848</v>
      </c>
      <c r="F81" s="14" t="s">
        <v>98</v>
      </c>
      <c r="G81" s="55" t="str">
        <f t="shared" si="10"/>
        <v>49637.4436</v>
      </c>
      <c r="H81" s="25">
        <f t="shared" si="11"/>
        <v>24725</v>
      </c>
      <c r="I81" s="134" t="s">
        <v>634</v>
      </c>
      <c r="J81" s="135" t="s">
        <v>635</v>
      </c>
      <c r="K81" s="134">
        <v>24725</v>
      </c>
      <c r="L81" s="134" t="s">
        <v>636</v>
      </c>
      <c r="M81" s="135" t="s">
        <v>400</v>
      </c>
      <c r="N81" s="135" t="s">
        <v>92</v>
      </c>
      <c r="O81" s="136" t="s">
        <v>496</v>
      </c>
      <c r="P81" s="137" t="s">
        <v>637</v>
      </c>
    </row>
    <row r="82" spans="1:16" ht="12.75" customHeight="1" thickBot="1">
      <c r="A82" s="25" t="str">
        <f t="shared" si="6"/>
        <v>BAVM 80 </v>
      </c>
      <c r="B82" s="14" t="str">
        <f t="shared" si="7"/>
        <v>I</v>
      </c>
      <c r="C82" s="25">
        <f t="shared" si="8"/>
        <v>49637.444100000001</v>
      </c>
      <c r="D82" s="55" t="str">
        <f t="shared" si="9"/>
        <v>vis</v>
      </c>
      <c r="E82" s="133">
        <f>VLOOKUP(C82,'A (old)'!C$21:E$973,3,FALSE)</f>
        <v>24725.077442068894</v>
      </c>
      <c r="F82" s="14" t="s">
        <v>98</v>
      </c>
      <c r="G82" s="55" t="str">
        <f t="shared" si="10"/>
        <v>49637.4441</v>
      </c>
      <c r="H82" s="25">
        <f t="shared" si="11"/>
        <v>24725</v>
      </c>
      <c r="I82" s="134" t="s">
        <v>638</v>
      </c>
      <c r="J82" s="135" t="s">
        <v>639</v>
      </c>
      <c r="K82" s="134">
        <v>24725</v>
      </c>
      <c r="L82" s="134" t="s">
        <v>640</v>
      </c>
      <c r="M82" s="135" t="s">
        <v>400</v>
      </c>
      <c r="N82" s="135" t="s">
        <v>594</v>
      </c>
      <c r="O82" s="136" t="s">
        <v>496</v>
      </c>
      <c r="P82" s="137" t="s">
        <v>637</v>
      </c>
    </row>
    <row r="83" spans="1:16" ht="12.75" customHeight="1" thickBot="1">
      <c r="A83" s="25" t="str">
        <f t="shared" si="6"/>
        <v>IBVS 5220 </v>
      </c>
      <c r="B83" s="14" t="str">
        <f t="shared" si="7"/>
        <v>I</v>
      </c>
      <c r="C83" s="25">
        <f t="shared" si="8"/>
        <v>52144.361299999997</v>
      </c>
      <c r="D83" s="55" t="str">
        <f t="shared" si="9"/>
        <v>vis</v>
      </c>
      <c r="E83" s="133">
        <f>VLOOKUP(C83,'A (old)'!C$21:E$973,3,FALSE)</f>
        <v>30051.118510877255</v>
      </c>
      <c r="F83" s="14" t="s">
        <v>98</v>
      </c>
      <c r="G83" s="55" t="str">
        <f t="shared" si="10"/>
        <v>52144.3613</v>
      </c>
      <c r="H83" s="25">
        <f t="shared" si="11"/>
        <v>30051</v>
      </c>
      <c r="I83" s="134" t="s">
        <v>682</v>
      </c>
      <c r="J83" s="135" t="s">
        <v>683</v>
      </c>
      <c r="K83" s="134">
        <v>30051</v>
      </c>
      <c r="L83" s="134" t="s">
        <v>684</v>
      </c>
      <c r="M83" s="135" t="s">
        <v>400</v>
      </c>
      <c r="N83" s="135" t="s">
        <v>401</v>
      </c>
      <c r="O83" s="136" t="s">
        <v>685</v>
      </c>
      <c r="P83" s="137" t="s">
        <v>686</v>
      </c>
    </row>
    <row r="84" spans="1:16" ht="12.75" customHeight="1" thickBot="1">
      <c r="A84" s="25" t="str">
        <f t="shared" si="6"/>
        <v>IBVS 5623 </v>
      </c>
      <c r="B84" s="14" t="str">
        <f t="shared" si="7"/>
        <v>II</v>
      </c>
      <c r="C84" s="25">
        <f t="shared" si="8"/>
        <v>52145.538</v>
      </c>
      <c r="D84" s="55" t="str">
        <f t="shared" si="9"/>
        <v>vis</v>
      </c>
      <c r="E84" s="133">
        <f>VLOOKUP(C84,'A (old)'!C$21:E$973,3,FALSE)</f>
        <v>30053.618454842574</v>
      </c>
      <c r="F84" s="14" t="s">
        <v>98</v>
      </c>
      <c r="G84" s="55" t="str">
        <f t="shared" si="10"/>
        <v>52145.5380</v>
      </c>
      <c r="H84" s="25">
        <f t="shared" si="11"/>
        <v>30053.5</v>
      </c>
      <c r="I84" s="134" t="s">
        <v>687</v>
      </c>
      <c r="J84" s="135" t="s">
        <v>688</v>
      </c>
      <c r="K84" s="134">
        <v>30053.5</v>
      </c>
      <c r="L84" s="134" t="s">
        <v>684</v>
      </c>
      <c r="M84" s="135" t="s">
        <v>400</v>
      </c>
      <c r="N84" s="135" t="s">
        <v>401</v>
      </c>
      <c r="O84" s="136" t="s">
        <v>689</v>
      </c>
      <c r="P84" s="137" t="s">
        <v>690</v>
      </c>
    </row>
    <row r="85" spans="1:16" ht="12.75" customHeight="1" thickBot="1">
      <c r="A85" s="25" t="str">
        <f t="shared" si="6"/>
        <v>IBVS 5623 </v>
      </c>
      <c r="B85" s="14" t="str">
        <f t="shared" si="7"/>
        <v>II</v>
      </c>
      <c r="C85" s="25">
        <f t="shared" si="8"/>
        <v>52147.4211</v>
      </c>
      <c r="D85" s="55" t="str">
        <f t="shared" si="9"/>
        <v>vis</v>
      </c>
      <c r="E85" s="133">
        <f>VLOOKUP(C85,'A (old)'!C$21:E$973,3,FALSE)</f>
        <v>30057.619172511535</v>
      </c>
      <c r="F85" s="14" t="s">
        <v>98</v>
      </c>
      <c r="G85" s="55" t="str">
        <f t="shared" si="10"/>
        <v>52147.4211</v>
      </c>
      <c r="H85" s="25">
        <f t="shared" si="11"/>
        <v>30057.5</v>
      </c>
      <c r="I85" s="134" t="s">
        <v>691</v>
      </c>
      <c r="J85" s="135" t="s">
        <v>692</v>
      </c>
      <c r="K85" s="134">
        <v>30057.5</v>
      </c>
      <c r="L85" s="134" t="s">
        <v>693</v>
      </c>
      <c r="M85" s="135" t="s">
        <v>400</v>
      </c>
      <c r="N85" s="135" t="s">
        <v>401</v>
      </c>
      <c r="O85" s="136" t="s">
        <v>689</v>
      </c>
      <c r="P85" s="137" t="s">
        <v>690</v>
      </c>
    </row>
    <row r="86" spans="1:16" ht="12.75" customHeight="1" thickBot="1">
      <c r="A86" s="25" t="str">
        <f t="shared" si="6"/>
        <v>IBVS 5313 </v>
      </c>
      <c r="B86" s="14" t="str">
        <f t="shared" si="7"/>
        <v>I</v>
      </c>
      <c r="C86" s="25">
        <f t="shared" si="8"/>
        <v>52512.441500000001</v>
      </c>
      <c r="D86" s="55" t="str">
        <f t="shared" si="9"/>
        <v>vis</v>
      </c>
      <c r="E86" s="133">
        <f>VLOOKUP(C86,'A (old)'!C$21:E$973,3,FALSE)</f>
        <v>30833.118914327049</v>
      </c>
      <c r="F86" s="14" t="s">
        <v>98</v>
      </c>
      <c r="G86" s="55" t="str">
        <f t="shared" si="10"/>
        <v>52512.4415</v>
      </c>
      <c r="H86" s="25">
        <f t="shared" si="11"/>
        <v>30833</v>
      </c>
      <c r="I86" s="134" t="s">
        <v>716</v>
      </c>
      <c r="J86" s="135" t="s">
        <v>717</v>
      </c>
      <c r="K86" s="134">
        <v>30833</v>
      </c>
      <c r="L86" s="134" t="s">
        <v>718</v>
      </c>
      <c r="M86" s="135" t="s">
        <v>400</v>
      </c>
      <c r="N86" s="135" t="s">
        <v>401</v>
      </c>
      <c r="O86" s="136" t="s">
        <v>719</v>
      </c>
      <c r="P86" s="137" t="s">
        <v>720</v>
      </c>
    </row>
    <row r="87" spans="1:16" ht="12.75" customHeight="1" thickBot="1">
      <c r="A87" s="25" t="str">
        <f t="shared" si="6"/>
        <v>IBVS 5623 </v>
      </c>
      <c r="B87" s="14" t="str">
        <f t="shared" si="7"/>
        <v>II</v>
      </c>
      <c r="C87" s="25">
        <f t="shared" si="8"/>
        <v>52517.3871</v>
      </c>
      <c r="D87" s="55" t="str">
        <f t="shared" si="9"/>
        <v>vis</v>
      </c>
      <c r="E87" s="133">
        <f>VLOOKUP(C87,'A (old)'!C$21:E$973,3,FALSE)</f>
        <v>30843.626029883115</v>
      </c>
      <c r="F87" s="14" t="s">
        <v>98</v>
      </c>
      <c r="G87" s="55" t="str">
        <f t="shared" si="10"/>
        <v>52517.3871</v>
      </c>
      <c r="H87" s="25">
        <f t="shared" si="11"/>
        <v>30843.5</v>
      </c>
      <c r="I87" s="134" t="s">
        <v>721</v>
      </c>
      <c r="J87" s="135" t="s">
        <v>722</v>
      </c>
      <c r="K87" s="134">
        <v>30843.5</v>
      </c>
      <c r="L87" s="134" t="s">
        <v>723</v>
      </c>
      <c r="M87" s="135" t="s">
        <v>400</v>
      </c>
      <c r="N87" s="135" t="s">
        <v>401</v>
      </c>
      <c r="O87" s="136" t="s">
        <v>689</v>
      </c>
      <c r="P87" s="137" t="s">
        <v>690</v>
      </c>
    </row>
    <row r="88" spans="1:16" ht="12.75" customHeight="1" thickBot="1">
      <c r="A88" s="25" t="str">
        <f t="shared" si="6"/>
        <v>IBVS 5623 </v>
      </c>
      <c r="B88" s="14" t="str">
        <f t="shared" si="7"/>
        <v>II</v>
      </c>
      <c r="C88" s="25">
        <f t="shared" si="8"/>
        <v>52531.505799999999</v>
      </c>
      <c r="D88" s="55" t="str">
        <f t="shared" si="9"/>
        <v>vis</v>
      </c>
      <c r="E88" s="133">
        <f>VLOOKUP(C88,'A (old)'!C$21:E$973,3,FALSE)</f>
        <v>30873.621745752065</v>
      </c>
      <c r="F88" s="14" t="s">
        <v>98</v>
      </c>
      <c r="G88" s="55" t="str">
        <f t="shared" si="10"/>
        <v>52531.5058</v>
      </c>
      <c r="H88" s="25">
        <f t="shared" si="11"/>
        <v>30873.5</v>
      </c>
      <c r="I88" s="134" t="s">
        <v>732</v>
      </c>
      <c r="J88" s="135" t="s">
        <v>733</v>
      </c>
      <c r="K88" s="134">
        <v>30873.5</v>
      </c>
      <c r="L88" s="134" t="s">
        <v>734</v>
      </c>
      <c r="M88" s="135" t="s">
        <v>400</v>
      </c>
      <c r="N88" s="135" t="s">
        <v>401</v>
      </c>
      <c r="O88" s="136" t="s">
        <v>689</v>
      </c>
      <c r="P88" s="137" t="s">
        <v>690</v>
      </c>
    </row>
    <row r="89" spans="1:16" ht="12.75" customHeight="1" thickBot="1">
      <c r="A89" s="25" t="str">
        <f t="shared" si="6"/>
        <v>IBVS 5623 </v>
      </c>
      <c r="B89" s="14" t="str">
        <f t="shared" si="7"/>
        <v>I</v>
      </c>
      <c r="C89" s="25">
        <f t="shared" si="8"/>
        <v>52888.530700000003</v>
      </c>
      <c r="D89" s="55" t="str">
        <f t="shared" si="9"/>
        <v>vis</v>
      </c>
      <c r="E89" s="133">
        <f>VLOOKUP(C89,'A (old)'!C$21:E$973,3,FALSE)</f>
        <v>31632.134743304287</v>
      </c>
      <c r="F89" s="14" t="s">
        <v>98</v>
      </c>
      <c r="G89" s="55" t="str">
        <f t="shared" si="10"/>
        <v>52888.5307</v>
      </c>
      <c r="H89" s="25">
        <f t="shared" si="11"/>
        <v>31632</v>
      </c>
      <c r="I89" s="134" t="s">
        <v>738</v>
      </c>
      <c r="J89" s="135" t="s">
        <v>739</v>
      </c>
      <c r="K89" s="134">
        <v>31632</v>
      </c>
      <c r="L89" s="134" t="s">
        <v>740</v>
      </c>
      <c r="M89" s="135" t="s">
        <v>400</v>
      </c>
      <c r="N89" s="135" t="s">
        <v>401</v>
      </c>
      <c r="O89" s="136" t="s">
        <v>689</v>
      </c>
      <c r="P89" s="137" t="s">
        <v>690</v>
      </c>
    </row>
    <row r="90" spans="1:16" ht="12.75" customHeight="1" thickBot="1">
      <c r="A90" s="25" t="str">
        <f t="shared" si="6"/>
        <v>IBVS 5623 </v>
      </c>
      <c r="B90" s="14" t="str">
        <f t="shared" si="7"/>
        <v>II</v>
      </c>
      <c r="C90" s="25">
        <f t="shared" si="8"/>
        <v>52909.475700000003</v>
      </c>
      <c r="D90" s="55" t="str">
        <f t="shared" si="9"/>
        <v>vis</v>
      </c>
      <c r="E90" s="133">
        <f>VLOOKUP(C90,'A (old)'!C$21:E$973,3,FALSE)</f>
        <v>31676.633193506867</v>
      </c>
      <c r="F90" s="14" t="s">
        <v>98</v>
      </c>
      <c r="G90" s="55" t="str">
        <f t="shared" si="10"/>
        <v>52909.4757</v>
      </c>
      <c r="H90" s="25">
        <f t="shared" si="11"/>
        <v>31676.5</v>
      </c>
      <c r="I90" s="134" t="s">
        <v>741</v>
      </c>
      <c r="J90" s="135" t="s">
        <v>742</v>
      </c>
      <c r="K90" s="134">
        <v>31676.5</v>
      </c>
      <c r="L90" s="134" t="s">
        <v>743</v>
      </c>
      <c r="M90" s="135" t="s">
        <v>400</v>
      </c>
      <c r="N90" s="135" t="s">
        <v>401</v>
      </c>
      <c r="O90" s="136" t="s">
        <v>689</v>
      </c>
      <c r="P90" s="137" t="s">
        <v>690</v>
      </c>
    </row>
    <row r="91" spans="1:16" ht="12.75" customHeight="1" thickBot="1">
      <c r="A91" s="25" t="str">
        <f t="shared" si="6"/>
        <v>BAVM 172 </v>
      </c>
      <c r="B91" s="14" t="str">
        <f t="shared" si="7"/>
        <v>II</v>
      </c>
      <c r="C91" s="25">
        <f t="shared" si="8"/>
        <v>52950.422899999998</v>
      </c>
      <c r="D91" s="55" t="str">
        <f t="shared" si="9"/>
        <v>vis</v>
      </c>
      <c r="E91" s="133">
        <f>VLOOKUP(C91,'A (old)'!C$21:E$973,3,FALSE)</f>
        <v>31763.627079404927</v>
      </c>
      <c r="F91" s="14" t="s">
        <v>98</v>
      </c>
      <c r="G91" s="55" t="str">
        <f t="shared" si="10"/>
        <v>52950.4229</v>
      </c>
      <c r="H91" s="25">
        <f t="shared" si="11"/>
        <v>31763.5</v>
      </c>
      <c r="I91" s="134" t="s">
        <v>744</v>
      </c>
      <c r="J91" s="135" t="s">
        <v>745</v>
      </c>
      <c r="K91" s="134">
        <v>31763.5</v>
      </c>
      <c r="L91" s="134" t="s">
        <v>746</v>
      </c>
      <c r="M91" s="135" t="s">
        <v>400</v>
      </c>
      <c r="N91" s="135" t="s">
        <v>747</v>
      </c>
      <c r="O91" s="136" t="s">
        <v>748</v>
      </c>
      <c r="P91" s="137" t="s">
        <v>749</v>
      </c>
    </row>
    <row r="92" spans="1:16" ht="12.75" customHeight="1" thickBot="1">
      <c r="A92" s="25" t="str">
        <f t="shared" si="6"/>
        <v>OEJV 0074 </v>
      </c>
      <c r="B92" s="14" t="str">
        <f t="shared" si="7"/>
        <v>I</v>
      </c>
      <c r="C92" s="25">
        <f t="shared" si="8"/>
        <v>53227.427250000001</v>
      </c>
      <c r="D92" s="55" t="str">
        <f t="shared" si="9"/>
        <v>vis</v>
      </c>
      <c r="E92" s="133">
        <f>VLOOKUP(C92,'A (old)'!C$21:E$973,3,FALSE)</f>
        <v>32352.133370852676</v>
      </c>
      <c r="F92" s="14" t="s">
        <v>98</v>
      </c>
      <c r="G92" s="55" t="str">
        <f t="shared" si="10"/>
        <v>53227.42725</v>
      </c>
      <c r="H92" s="25">
        <f t="shared" si="11"/>
        <v>32352</v>
      </c>
      <c r="I92" s="134" t="s">
        <v>770</v>
      </c>
      <c r="J92" s="135" t="s">
        <v>771</v>
      </c>
      <c r="K92" s="134" t="s">
        <v>772</v>
      </c>
      <c r="L92" s="134" t="s">
        <v>773</v>
      </c>
      <c r="M92" s="135" t="s">
        <v>655</v>
      </c>
      <c r="N92" s="135" t="s">
        <v>98</v>
      </c>
      <c r="O92" s="136" t="s">
        <v>774</v>
      </c>
      <c r="P92" s="137" t="s">
        <v>775</v>
      </c>
    </row>
    <row r="93" spans="1:16" ht="12.75" customHeight="1" thickBot="1">
      <c r="A93" s="25" t="str">
        <f t="shared" si="6"/>
        <v>BAVM 173 </v>
      </c>
      <c r="B93" s="14" t="str">
        <f t="shared" si="7"/>
        <v>I</v>
      </c>
      <c r="C93" s="25">
        <f t="shared" si="8"/>
        <v>53227.429199999999</v>
      </c>
      <c r="D93" s="55" t="str">
        <f t="shared" si="9"/>
        <v>vis</v>
      </c>
      <c r="E93" s="133">
        <f>VLOOKUP(C93,'A (old)'!C$21:E$973,3,FALSE)</f>
        <v>32352.137513701939</v>
      </c>
      <c r="F93" s="14" t="s">
        <v>98</v>
      </c>
      <c r="G93" s="55" t="str">
        <f t="shared" si="10"/>
        <v>53227.4292</v>
      </c>
      <c r="H93" s="25">
        <f t="shared" si="11"/>
        <v>32352</v>
      </c>
      <c r="I93" s="134" t="s">
        <v>776</v>
      </c>
      <c r="J93" s="135" t="s">
        <v>777</v>
      </c>
      <c r="K93" s="134" t="s">
        <v>772</v>
      </c>
      <c r="L93" s="134" t="s">
        <v>778</v>
      </c>
      <c r="M93" s="135" t="s">
        <v>400</v>
      </c>
      <c r="N93" s="135" t="s">
        <v>779</v>
      </c>
      <c r="O93" s="136" t="s">
        <v>496</v>
      </c>
      <c r="P93" s="137" t="s">
        <v>780</v>
      </c>
    </row>
    <row r="94" spans="1:16" ht="12.75" customHeight="1" thickBot="1">
      <c r="A94" s="25" t="str">
        <f t="shared" si="6"/>
        <v>OEJV 0074 </v>
      </c>
      <c r="B94" s="14" t="str">
        <f t="shared" si="7"/>
        <v>I</v>
      </c>
      <c r="C94" s="25">
        <f t="shared" si="8"/>
        <v>53564.447639999999</v>
      </c>
      <c r="D94" s="55" t="str">
        <f t="shared" si="9"/>
        <v>vis</v>
      </c>
      <c r="E94" s="133">
        <f>VLOOKUP(C94,'A (old)'!C$21:E$973,3,FALSE)</f>
        <v>33068.146025026421</v>
      </c>
      <c r="F94" s="14" t="s">
        <v>98</v>
      </c>
      <c r="G94" s="55" t="str">
        <f t="shared" si="10"/>
        <v>53564.44764</v>
      </c>
      <c r="H94" s="25">
        <f t="shared" si="11"/>
        <v>33068</v>
      </c>
      <c r="I94" s="134" t="s">
        <v>786</v>
      </c>
      <c r="J94" s="135" t="s">
        <v>787</v>
      </c>
      <c r="K94" s="134" t="s">
        <v>788</v>
      </c>
      <c r="L94" s="134" t="s">
        <v>789</v>
      </c>
      <c r="M94" s="135" t="s">
        <v>655</v>
      </c>
      <c r="N94" s="135" t="s">
        <v>114</v>
      </c>
      <c r="O94" s="136" t="s">
        <v>790</v>
      </c>
      <c r="P94" s="137" t="s">
        <v>775</v>
      </c>
    </row>
    <row r="95" spans="1:16" ht="12.75" customHeight="1" thickBot="1">
      <c r="A95" s="25" t="str">
        <f t="shared" si="6"/>
        <v>IBVS 5662 </v>
      </c>
      <c r="B95" s="14" t="str">
        <f t="shared" si="7"/>
        <v>I</v>
      </c>
      <c r="C95" s="25">
        <f t="shared" si="8"/>
        <v>53596.4542</v>
      </c>
      <c r="D95" s="55" t="str">
        <f t="shared" si="9"/>
        <v>vis</v>
      </c>
      <c r="E95" s="133">
        <f>VLOOKUP(C95,'A (old)'!C$21:E$973,3,FALSE)</f>
        <v>33136.145180734988</v>
      </c>
      <c r="F95" s="14" t="s">
        <v>98</v>
      </c>
      <c r="G95" s="55" t="str">
        <f t="shared" si="10"/>
        <v>53596.4542</v>
      </c>
      <c r="H95" s="25">
        <f t="shared" si="11"/>
        <v>33136</v>
      </c>
      <c r="I95" s="134" t="s">
        <v>795</v>
      </c>
      <c r="J95" s="135" t="s">
        <v>796</v>
      </c>
      <c r="K95" s="134" t="s">
        <v>797</v>
      </c>
      <c r="L95" s="134" t="s">
        <v>798</v>
      </c>
      <c r="M95" s="135" t="s">
        <v>400</v>
      </c>
      <c r="N95" s="135" t="s">
        <v>401</v>
      </c>
      <c r="O95" s="136" t="s">
        <v>799</v>
      </c>
      <c r="P95" s="137" t="s">
        <v>800</v>
      </c>
    </row>
    <row r="96" spans="1:16" ht="12.75" customHeight="1" thickBot="1">
      <c r="A96" s="25" t="str">
        <f t="shared" si="6"/>
        <v>BAVM 178 </v>
      </c>
      <c r="B96" s="14" t="str">
        <f t="shared" si="7"/>
        <v>II</v>
      </c>
      <c r="C96" s="25">
        <f t="shared" si="8"/>
        <v>53600.455399999999</v>
      </c>
      <c r="D96" s="55" t="str">
        <f t="shared" si="9"/>
        <v>vis</v>
      </c>
      <c r="E96" s="133">
        <f>VLOOKUP(C96,'A (old)'!C$21:E$973,3,FALSE)</f>
        <v>33144.645882523029</v>
      </c>
      <c r="F96" s="14" t="s">
        <v>98</v>
      </c>
      <c r="G96" s="55" t="str">
        <f t="shared" si="10"/>
        <v>53600.4554</v>
      </c>
      <c r="H96" s="25">
        <f t="shared" si="11"/>
        <v>33144.5</v>
      </c>
      <c r="I96" s="134" t="s">
        <v>801</v>
      </c>
      <c r="J96" s="135" t="s">
        <v>802</v>
      </c>
      <c r="K96" s="134" t="s">
        <v>803</v>
      </c>
      <c r="L96" s="134" t="s">
        <v>804</v>
      </c>
      <c r="M96" s="135" t="s">
        <v>655</v>
      </c>
      <c r="N96" s="135" t="e">
        <f>-N$150:N$65536</f>
        <v>#VALUE!</v>
      </c>
      <c r="O96" s="136" t="s">
        <v>805</v>
      </c>
      <c r="P96" s="137" t="s">
        <v>806</v>
      </c>
    </row>
    <row r="97" spans="1:16" ht="12.75" customHeight="1" thickBot="1">
      <c r="A97" s="25" t="str">
        <f t="shared" si="6"/>
        <v>IBVS 5649 </v>
      </c>
      <c r="B97" s="14" t="str">
        <f t="shared" si="7"/>
        <v>I</v>
      </c>
      <c r="C97" s="25">
        <f t="shared" si="8"/>
        <v>53605.3969</v>
      </c>
      <c r="D97" s="55" t="str">
        <f t="shared" si="9"/>
        <v>vis</v>
      </c>
      <c r="E97" s="133">
        <f>VLOOKUP(C97,'A (old)'!C$21:E$973,3,FALSE)</f>
        <v>33155.144287472947</v>
      </c>
      <c r="F97" s="14" t="s">
        <v>98</v>
      </c>
      <c r="G97" s="55" t="str">
        <f t="shared" si="10"/>
        <v>53605.3969</v>
      </c>
      <c r="H97" s="25">
        <f t="shared" si="11"/>
        <v>33155</v>
      </c>
      <c r="I97" s="134" t="s">
        <v>807</v>
      </c>
      <c r="J97" s="135" t="s">
        <v>808</v>
      </c>
      <c r="K97" s="134">
        <v>33155</v>
      </c>
      <c r="L97" s="134" t="s">
        <v>809</v>
      </c>
      <c r="M97" s="135" t="s">
        <v>400</v>
      </c>
      <c r="N97" s="135" t="s">
        <v>401</v>
      </c>
      <c r="O97" s="136" t="s">
        <v>810</v>
      </c>
      <c r="P97" s="137" t="s">
        <v>811</v>
      </c>
    </row>
    <row r="98" spans="1:16" ht="12.75" customHeight="1" thickBot="1">
      <c r="A98" s="25" t="str">
        <f t="shared" si="6"/>
        <v>IBVS 5649 </v>
      </c>
      <c r="B98" s="14" t="str">
        <f t="shared" si="7"/>
        <v>I</v>
      </c>
      <c r="C98" s="25">
        <f t="shared" si="8"/>
        <v>53614.3416</v>
      </c>
      <c r="D98" s="55" t="str">
        <f t="shared" si="9"/>
        <v>vis</v>
      </c>
      <c r="E98" s="133">
        <f>VLOOKUP(C98,'A (old)'!C$21:E$973,3,FALSE)</f>
        <v>33174.147643287084</v>
      </c>
      <c r="F98" s="14" t="s">
        <v>98</v>
      </c>
      <c r="G98" s="55" t="str">
        <f t="shared" si="10"/>
        <v>53614.3416</v>
      </c>
      <c r="H98" s="25">
        <f t="shared" si="11"/>
        <v>33174</v>
      </c>
      <c r="I98" s="134" t="s">
        <v>812</v>
      </c>
      <c r="J98" s="135" t="s">
        <v>813</v>
      </c>
      <c r="K98" s="134">
        <v>33174</v>
      </c>
      <c r="L98" s="134" t="s">
        <v>814</v>
      </c>
      <c r="M98" s="135" t="s">
        <v>400</v>
      </c>
      <c r="N98" s="135" t="s">
        <v>401</v>
      </c>
      <c r="O98" s="136" t="s">
        <v>810</v>
      </c>
      <c r="P98" s="137" t="s">
        <v>811</v>
      </c>
    </row>
    <row r="99" spans="1:16" ht="12.75" customHeight="1" thickBot="1">
      <c r="A99" s="25" t="str">
        <f t="shared" si="6"/>
        <v>BAVM 178 </v>
      </c>
      <c r="B99" s="14" t="str">
        <f t="shared" si="7"/>
        <v>I</v>
      </c>
      <c r="C99" s="25">
        <f t="shared" si="8"/>
        <v>53637.406300000002</v>
      </c>
      <c r="D99" s="55" t="str">
        <f t="shared" si="9"/>
        <v>vis</v>
      </c>
      <c r="E99" s="133">
        <f>VLOOKUP(C99,'A (old)'!C$21:E$973,3,FALSE)</f>
        <v>33223.149476869679</v>
      </c>
      <c r="F99" s="14" t="s">
        <v>98</v>
      </c>
      <c r="G99" s="55" t="str">
        <f t="shared" si="10"/>
        <v>53637.4063</v>
      </c>
      <c r="H99" s="25">
        <f t="shared" si="11"/>
        <v>33223</v>
      </c>
      <c r="I99" s="134" t="s">
        <v>815</v>
      </c>
      <c r="J99" s="135" t="s">
        <v>816</v>
      </c>
      <c r="K99" s="134">
        <v>33223</v>
      </c>
      <c r="L99" s="134" t="s">
        <v>817</v>
      </c>
      <c r="M99" s="135" t="s">
        <v>655</v>
      </c>
      <c r="N99" s="135" t="s">
        <v>779</v>
      </c>
      <c r="O99" s="136" t="s">
        <v>818</v>
      </c>
      <c r="P99" s="137" t="s">
        <v>806</v>
      </c>
    </row>
    <row r="100" spans="1:16" ht="12.75" customHeight="1" thickBot="1">
      <c r="A100" s="25" t="str">
        <f t="shared" si="6"/>
        <v>OEJV 0074 </v>
      </c>
      <c r="B100" s="14" t="str">
        <f t="shared" si="7"/>
        <v>I</v>
      </c>
      <c r="C100" s="25">
        <f t="shared" si="8"/>
        <v>53670.354659999997</v>
      </c>
      <c r="D100" s="55" t="str">
        <f t="shared" si="9"/>
        <v>vis</v>
      </c>
      <c r="E100" s="133">
        <f>VLOOKUP(C100,'A (old)'!C$21:E$973,3,FALSE)</f>
        <v>33293.149522547239</v>
      </c>
      <c r="F100" s="14" t="s">
        <v>98</v>
      </c>
      <c r="G100" s="55" t="str">
        <f t="shared" si="10"/>
        <v>53670.35466</v>
      </c>
      <c r="H100" s="25">
        <f t="shared" si="11"/>
        <v>33293</v>
      </c>
      <c r="I100" s="134" t="s">
        <v>824</v>
      </c>
      <c r="J100" s="135" t="s">
        <v>825</v>
      </c>
      <c r="K100" s="134">
        <v>33293</v>
      </c>
      <c r="L100" s="134" t="s">
        <v>826</v>
      </c>
      <c r="M100" s="135" t="s">
        <v>655</v>
      </c>
      <c r="N100" s="135" t="s">
        <v>98</v>
      </c>
      <c r="O100" s="136" t="s">
        <v>827</v>
      </c>
      <c r="P100" s="137" t="s">
        <v>775</v>
      </c>
    </row>
    <row r="101" spans="1:16" ht="12.75" customHeight="1" thickBot="1">
      <c r="A101" s="25" t="str">
        <f t="shared" si="6"/>
        <v>OEJV 0074 </v>
      </c>
      <c r="B101" s="14" t="str">
        <f t="shared" si="7"/>
        <v>I</v>
      </c>
      <c r="C101" s="25">
        <f t="shared" si="8"/>
        <v>53670.354659999997</v>
      </c>
      <c r="D101" s="55" t="str">
        <f t="shared" si="9"/>
        <v>vis</v>
      </c>
      <c r="E101" s="133">
        <f>VLOOKUP(C101,'A (old)'!C$21:E$973,3,FALSE)</f>
        <v>33293.149522547239</v>
      </c>
      <c r="F101" s="14" t="s">
        <v>98</v>
      </c>
      <c r="G101" s="55" t="str">
        <f t="shared" si="10"/>
        <v>53670.35466</v>
      </c>
      <c r="H101" s="25">
        <f t="shared" si="11"/>
        <v>33293</v>
      </c>
      <c r="I101" s="134" t="s">
        <v>824</v>
      </c>
      <c r="J101" s="135" t="s">
        <v>825</v>
      </c>
      <c r="K101" s="134">
        <v>33293</v>
      </c>
      <c r="L101" s="134" t="s">
        <v>826</v>
      </c>
      <c r="M101" s="135" t="s">
        <v>655</v>
      </c>
      <c r="N101" s="135" t="s">
        <v>181</v>
      </c>
      <c r="O101" s="136" t="s">
        <v>827</v>
      </c>
      <c r="P101" s="137" t="s">
        <v>775</v>
      </c>
    </row>
    <row r="102" spans="1:16" ht="12.75" customHeight="1" thickBot="1">
      <c r="A102" s="25" t="str">
        <f t="shared" si="6"/>
        <v>OEJV 0074 </v>
      </c>
      <c r="B102" s="14" t="str">
        <f t="shared" si="7"/>
        <v>I</v>
      </c>
      <c r="C102" s="25">
        <f t="shared" si="8"/>
        <v>53670.354659999997</v>
      </c>
      <c r="D102" s="55" t="str">
        <f t="shared" si="9"/>
        <v>vis</v>
      </c>
      <c r="E102" s="133">
        <f>VLOOKUP(C102,'A (old)'!C$21:E$973,3,FALSE)</f>
        <v>33293.149522547239</v>
      </c>
      <c r="F102" s="14" t="s">
        <v>98</v>
      </c>
      <c r="G102" s="55" t="str">
        <f t="shared" si="10"/>
        <v>53670.35466</v>
      </c>
      <c r="H102" s="25">
        <f t="shared" si="11"/>
        <v>33293</v>
      </c>
      <c r="I102" s="134" t="s">
        <v>824</v>
      </c>
      <c r="J102" s="135" t="s">
        <v>825</v>
      </c>
      <c r="K102" s="134">
        <v>33293</v>
      </c>
      <c r="L102" s="134" t="s">
        <v>826</v>
      </c>
      <c r="M102" s="135" t="s">
        <v>655</v>
      </c>
      <c r="N102" s="135" t="s">
        <v>114</v>
      </c>
      <c r="O102" s="136" t="s">
        <v>827</v>
      </c>
      <c r="P102" s="137" t="s">
        <v>775</v>
      </c>
    </row>
    <row r="103" spans="1:16" ht="12.75" customHeight="1" thickBot="1">
      <c r="A103" s="25" t="str">
        <f t="shared" si="6"/>
        <v>OEJV 0074 </v>
      </c>
      <c r="B103" s="14" t="str">
        <f t="shared" si="7"/>
        <v>I</v>
      </c>
      <c r="C103" s="25">
        <f t="shared" si="8"/>
        <v>53901.465369999998</v>
      </c>
      <c r="D103" s="55" t="str">
        <f t="shared" si="9"/>
        <v>vis</v>
      </c>
      <c r="E103" s="133">
        <f>VLOOKUP(C103,'A (old)'!C$21:E$973,3,FALSE)</f>
        <v>33784.153027928856</v>
      </c>
      <c r="F103" s="14" t="s">
        <v>98</v>
      </c>
      <c r="G103" s="55" t="str">
        <f t="shared" si="10"/>
        <v>53901.46537</v>
      </c>
      <c r="H103" s="25">
        <f t="shared" si="11"/>
        <v>33784</v>
      </c>
      <c r="I103" s="134" t="s">
        <v>828</v>
      </c>
      <c r="J103" s="135" t="s">
        <v>829</v>
      </c>
      <c r="K103" s="134">
        <v>33784</v>
      </c>
      <c r="L103" s="134" t="s">
        <v>830</v>
      </c>
      <c r="M103" s="135" t="s">
        <v>655</v>
      </c>
      <c r="N103" s="135" t="s">
        <v>114</v>
      </c>
      <c r="O103" s="136" t="s">
        <v>790</v>
      </c>
      <c r="P103" s="137" t="s">
        <v>775</v>
      </c>
    </row>
    <row r="104" spans="1:16" ht="12.75" customHeight="1" thickBot="1">
      <c r="A104" s="25" t="str">
        <f t="shared" si="6"/>
        <v>OEJV 0074 </v>
      </c>
      <c r="B104" s="14" t="str">
        <f t="shared" si="7"/>
        <v>I</v>
      </c>
      <c r="C104" s="25">
        <f t="shared" si="8"/>
        <v>53950.417990000002</v>
      </c>
      <c r="D104" s="55" t="str">
        <f t="shared" si="9"/>
        <v>vis</v>
      </c>
      <c r="E104" s="133">
        <f>VLOOKUP(C104,'A (old)'!C$21:E$973,3,FALSE)</f>
        <v>33888.154733508039</v>
      </c>
      <c r="F104" s="14" t="s">
        <v>98</v>
      </c>
      <c r="G104" s="55" t="str">
        <f t="shared" si="10"/>
        <v>53950.41799</v>
      </c>
      <c r="H104" s="25">
        <f t="shared" si="11"/>
        <v>33888</v>
      </c>
      <c r="I104" s="134" t="s">
        <v>831</v>
      </c>
      <c r="J104" s="135" t="s">
        <v>832</v>
      </c>
      <c r="K104" s="134">
        <v>33888</v>
      </c>
      <c r="L104" s="134" t="s">
        <v>833</v>
      </c>
      <c r="M104" s="135" t="s">
        <v>655</v>
      </c>
      <c r="N104" s="135" t="s">
        <v>181</v>
      </c>
      <c r="O104" s="136" t="s">
        <v>790</v>
      </c>
      <c r="P104" s="137" t="s">
        <v>775</v>
      </c>
    </row>
    <row r="105" spans="1:16" ht="12.75" customHeight="1" thickBot="1">
      <c r="A105" s="25" t="str">
        <f t="shared" si="6"/>
        <v>OEJV 0074 </v>
      </c>
      <c r="B105" s="14" t="str">
        <f t="shared" si="7"/>
        <v>I</v>
      </c>
      <c r="C105" s="25">
        <f t="shared" si="8"/>
        <v>53984.306819999998</v>
      </c>
      <c r="D105" s="55" t="str">
        <f t="shared" si="9"/>
        <v>vis</v>
      </c>
      <c r="E105" s="133">
        <f>VLOOKUP(C105,'A (old)'!C$21:E$973,3,FALSE)</f>
        <v>33960.152843518947</v>
      </c>
      <c r="F105" s="14" t="s">
        <v>98</v>
      </c>
      <c r="G105" s="55" t="str">
        <f t="shared" si="10"/>
        <v>53984.30682</v>
      </c>
      <c r="H105" s="25">
        <f t="shared" si="11"/>
        <v>33960</v>
      </c>
      <c r="I105" s="134" t="s">
        <v>834</v>
      </c>
      <c r="J105" s="135" t="s">
        <v>835</v>
      </c>
      <c r="K105" s="134">
        <v>33960</v>
      </c>
      <c r="L105" s="134" t="s">
        <v>836</v>
      </c>
      <c r="M105" s="135" t="s">
        <v>655</v>
      </c>
      <c r="N105" s="135" t="s">
        <v>114</v>
      </c>
      <c r="O105" s="136" t="s">
        <v>790</v>
      </c>
      <c r="P105" s="137" t="s">
        <v>775</v>
      </c>
    </row>
    <row r="106" spans="1:16" ht="12.75" customHeight="1" thickBot="1">
      <c r="A106" s="25" t="str">
        <f t="shared" si="6"/>
        <v>IBVS 5746 </v>
      </c>
      <c r="B106" s="14" t="str">
        <f t="shared" si="7"/>
        <v>I</v>
      </c>
      <c r="C106" s="25">
        <f t="shared" si="8"/>
        <v>54014.4274</v>
      </c>
      <c r="D106" s="55" t="str">
        <f t="shared" si="9"/>
        <v>vis</v>
      </c>
      <c r="E106" s="133">
        <f>VLOOKUP(C106,'A (old)'!C$21:E$973,3,FALSE)</f>
        <v>34024.145162888868</v>
      </c>
      <c r="F106" s="14" t="s">
        <v>98</v>
      </c>
      <c r="G106" s="55" t="str">
        <f t="shared" si="10"/>
        <v>54014.4274</v>
      </c>
      <c r="H106" s="25">
        <f t="shared" si="11"/>
        <v>34024</v>
      </c>
      <c r="I106" s="134" t="s">
        <v>841</v>
      </c>
      <c r="J106" s="135" t="s">
        <v>842</v>
      </c>
      <c r="K106" s="134">
        <v>34024</v>
      </c>
      <c r="L106" s="134" t="s">
        <v>798</v>
      </c>
      <c r="M106" s="135" t="s">
        <v>400</v>
      </c>
      <c r="N106" s="135" t="s">
        <v>401</v>
      </c>
      <c r="O106" s="136" t="s">
        <v>843</v>
      </c>
      <c r="P106" s="137" t="s">
        <v>844</v>
      </c>
    </row>
    <row r="107" spans="1:16" ht="12.75" customHeight="1" thickBot="1">
      <c r="A107" s="25" t="str">
        <f t="shared" si="6"/>
        <v>OEJV 0074 </v>
      </c>
      <c r="B107" s="14" t="str">
        <f t="shared" si="7"/>
        <v>I</v>
      </c>
      <c r="C107" s="25">
        <f t="shared" si="8"/>
        <v>54025.25864</v>
      </c>
      <c r="D107" s="55" t="str">
        <f t="shared" si="9"/>
        <v>vis</v>
      </c>
      <c r="E107" s="133">
        <f>VLOOKUP(C107,'A (old)'!C$21:E$973,3,FALSE)</f>
        <v>34047.156544782978</v>
      </c>
      <c r="F107" s="14" t="s">
        <v>98</v>
      </c>
      <c r="G107" s="55" t="str">
        <f t="shared" si="10"/>
        <v>54025.25864</v>
      </c>
      <c r="H107" s="25">
        <f t="shared" si="11"/>
        <v>34047</v>
      </c>
      <c r="I107" s="134" t="s">
        <v>845</v>
      </c>
      <c r="J107" s="135" t="s">
        <v>846</v>
      </c>
      <c r="K107" s="134">
        <v>34047</v>
      </c>
      <c r="L107" s="134" t="s">
        <v>847</v>
      </c>
      <c r="M107" s="135" t="s">
        <v>655</v>
      </c>
      <c r="N107" s="135" t="s">
        <v>114</v>
      </c>
      <c r="O107" s="136" t="s">
        <v>790</v>
      </c>
      <c r="P107" s="137" t="s">
        <v>775</v>
      </c>
    </row>
    <row r="108" spans="1:16" ht="12.75" customHeight="1" thickBot="1">
      <c r="A108" s="25" t="str">
        <f t="shared" si="6"/>
        <v>OEJV 0074 </v>
      </c>
      <c r="B108" s="14" t="str">
        <f t="shared" si="7"/>
        <v>I</v>
      </c>
      <c r="C108" s="25">
        <f t="shared" si="8"/>
        <v>54319.440849999999</v>
      </c>
      <c r="D108" s="55" t="str">
        <f t="shared" si="9"/>
        <v>vis</v>
      </c>
      <c r="E108" s="133">
        <f>VLOOKUP(C108,'A (old)'!C$21:E$973,3,FALSE)</f>
        <v>34672.157854029574</v>
      </c>
      <c r="F108" s="14" t="s">
        <v>98</v>
      </c>
      <c r="G108" s="55" t="str">
        <f t="shared" si="10"/>
        <v>54319.44085</v>
      </c>
      <c r="H108" s="25">
        <f t="shared" si="11"/>
        <v>34672</v>
      </c>
      <c r="I108" s="134" t="s">
        <v>856</v>
      </c>
      <c r="J108" s="135" t="s">
        <v>857</v>
      </c>
      <c r="K108" s="134">
        <v>34672</v>
      </c>
      <c r="L108" s="134" t="s">
        <v>858</v>
      </c>
      <c r="M108" s="135" t="s">
        <v>655</v>
      </c>
      <c r="N108" s="135" t="s">
        <v>98</v>
      </c>
      <c r="O108" s="136" t="s">
        <v>790</v>
      </c>
      <c r="P108" s="137" t="s">
        <v>775</v>
      </c>
    </row>
    <row r="109" spans="1:16" ht="12.75" customHeight="1" thickBot="1">
      <c r="A109" s="25" t="str">
        <f t="shared" si="6"/>
        <v>OEJV 0074 </v>
      </c>
      <c r="B109" s="14" t="str">
        <f t="shared" si="7"/>
        <v>I</v>
      </c>
      <c r="C109" s="25">
        <f t="shared" si="8"/>
        <v>54319.440949999997</v>
      </c>
      <c r="D109" s="55" t="str">
        <f t="shared" si="9"/>
        <v>vis</v>
      </c>
      <c r="E109" s="133">
        <f>VLOOKUP(C109,'A (old)'!C$21:E$973,3,FALSE)</f>
        <v>34672.158066483375</v>
      </c>
      <c r="F109" s="14" t="s">
        <v>98</v>
      </c>
      <c r="G109" s="55" t="str">
        <f t="shared" si="10"/>
        <v>54319.44095</v>
      </c>
      <c r="H109" s="25">
        <f t="shared" si="11"/>
        <v>34672</v>
      </c>
      <c r="I109" s="134" t="s">
        <v>859</v>
      </c>
      <c r="J109" s="135" t="s">
        <v>857</v>
      </c>
      <c r="K109" s="134">
        <v>34672</v>
      </c>
      <c r="L109" s="134" t="s">
        <v>860</v>
      </c>
      <c r="M109" s="135" t="s">
        <v>655</v>
      </c>
      <c r="N109" s="135" t="s">
        <v>114</v>
      </c>
      <c r="O109" s="136" t="s">
        <v>790</v>
      </c>
      <c r="P109" s="137" t="s">
        <v>775</v>
      </c>
    </row>
    <row r="110" spans="1:16" ht="12.75" customHeight="1" thickBot="1">
      <c r="A110" s="25" t="str">
        <f t="shared" si="6"/>
        <v>OEJV 0074 </v>
      </c>
      <c r="B110" s="14" t="str">
        <f t="shared" si="7"/>
        <v>I</v>
      </c>
      <c r="C110" s="25">
        <f t="shared" si="8"/>
        <v>54319.440949999997</v>
      </c>
      <c r="D110" s="55" t="str">
        <f t="shared" si="9"/>
        <v>vis</v>
      </c>
      <c r="E110" s="133">
        <f>VLOOKUP(C110,'A (old)'!C$21:E$973,3,FALSE)</f>
        <v>34672.158066483375</v>
      </c>
      <c r="F110" s="14" t="s">
        <v>98</v>
      </c>
      <c r="G110" s="55" t="str">
        <f t="shared" si="10"/>
        <v>54319.44095</v>
      </c>
      <c r="H110" s="25">
        <f t="shared" si="11"/>
        <v>34672</v>
      </c>
      <c r="I110" s="134" t="s">
        <v>859</v>
      </c>
      <c r="J110" s="135" t="s">
        <v>857</v>
      </c>
      <c r="K110" s="134">
        <v>34672</v>
      </c>
      <c r="L110" s="134" t="s">
        <v>860</v>
      </c>
      <c r="M110" s="135" t="s">
        <v>655</v>
      </c>
      <c r="N110" s="135" t="s">
        <v>181</v>
      </c>
      <c r="O110" s="136" t="s">
        <v>790</v>
      </c>
      <c r="P110" s="137" t="s">
        <v>775</v>
      </c>
    </row>
    <row r="111" spans="1:16" ht="12.75" customHeight="1" thickBot="1">
      <c r="A111" s="25" t="str">
        <f t="shared" si="6"/>
        <v>OEJV 0074 </v>
      </c>
      <c r="B111" s="14" t="str">
        <f t="shared" si="7"/>
        <v>I</v>
      </c>
      <c r="C111" s="25">
        <f t="shared" si="8"/>
        <v>54328.385029999998</v>
      </c>
      <c r="D111" s="55" t="str">
        <f t="shared" si="9"/>
        <v>vis</v>
      </c>
      <c r="E111" s="133">
        <f>VLOOKUP(C111,'A (old)'!C$21:E$973,3,FALSE)</f>
        <v>34691.160105083902</v>
      </c>
      <c r="F111" s="14" t="s">
        <v>98</v>
      </c>
      <c r="G111" s="55" t="str">
        <f t="shared" si="10"/>
        <v>54328.38503</v>
      </c>
      <c r="H111" s="25">
        <f t="shared" si="11"/>
        <v>34691</v>
      </c>
      <c r="I111" s="134" t="s">
        <v>861</v>
      </c>
      <c r="J111" s="135" t="s">
        <v>862</v>
      </c>
      <c r="K111" s="134">
        <v>34691</v>
      </c>
      <c r="L111" s="134" t="s">
        <v>863</v>
      </c>
      <c r="M111" s="135" t="s">
        <v>655</v>
      </c>
      <c r="N111" s="135" t="s">
        <v>181</v>
      </c>
      <c r="O111" s="136" t="s">
        <v>864</v>
      </c>
      <c r="P111" s="137" t="s">
        <v>775</v>
      </c>
    </row>
    <row r="112" spans="1:16" ht="12.75" customHeight="1" thickBot="1">
      <c r="A112" s="25" t="str">
        <f t="shared" si="6"/>
        <v>IBVS 5924 </v>
      </c>
      <c r="B112" s="14" t="str">
        <f t="shared" si="7"/>
        <v>I</v>
      </c>
      <c r="C112" s="25">
        <f t="shared" si="8"/>
        <v>55075.378299999997</v>
      </c>
      <c r="D112" s="55" t="str">
        <f t="shared" si="9"/>
        <v>vis</v>
      </c>
      <c r="E112" s="133">
        <f>VLOOKUP(C112,'A (old)'!C$21:E$973,3,FALSE)</f>
        <v>36278.175756874654</v>
      </c>
      <c r="F112" s="14" t="s">
        <v>98</v>
      </c>
      <c r="G112" s="55" t="str">
        <f t="shared" si="10"/>
        <v>55075.3783</v>
      </c>
      <c r="H112" s="25">
        <f t="shared" si="11"/>
        <v>36278</v>
      </c>
      <c r="I112" s="134" t="s">
        <v>939</v>
      </c>
      <c r="J112" s="135" t="s">
        <v>940</v>
      </c>
      <c r="K112" s="134">
        <v>36278</v>
      </c>
      <c r="L112" s="134" t="s">
        <v>941</v>
      </c>
      <c r="M112" s="135" t="s">
        <v>655</v>
      </c>
      <c r="N112" s="135" t="s">
        <v>147</v>
      </c>
      <c r="O112" s="136" t="s">
        <v>942</v>
      </c>
      <c r="P112" s="137" t="s">
        <v>943</v>
      </c>
    </row>
    <row r="113" spans="1:16" ht="12.75" customHeight="1" thickBot="1">
      <c r="A113" s="25" t="str">
        <f t="shared" si="6"/>
        <v>IBVS 5920 </v>
      </c>
      <c r="B113" s="14" t="str">
        <f t="shared" si="7"/>
        <v>II</v>
      </c>
      <c r="C113" s="25">
        <f t="shared" si="8"/>
        <v>55114.68</v>
      </c>
      <c r="D113" s="55" t="str">
        <f t="shared" si="9"/>
        <v>vis</v>
      </c>
      <c r="E113" s="133">
        <f>VLOOKUP(C113,'A (old)'!C$21:E$973,3,FALSE)</f>
        <v>36361.673715352903</v>
      </c>
      <c r="F113" s="14" t="s">
        <v>98</v>
      </c>
      <c r="G113" s="55" t="str">
        <f t="shared" si="10"/>
        <v>55114.68</v>
      </c>
      <c r="H113" s="25">
        <f t="shared" si="11"/>
        <v>36361.5</v>
      </c>
      <c r="I113" s="134" t="s">
        <v>954</v>
      </c>
      <c r="J113" s="135" t="s">
        <v>955</v>
      </c>
      <c r="K113" s="134">
        <v>36361.5</v>
      </c>
      <c r="L113" s="134" t="s">
        <v>956</v>
      </c>
      <c r="M113" s="135" t="s">
        <v>655</v>
      </c>
      <c r="N113" s="135" t="s">
        <v>98</v>
      </c>
      <c r="O113" s="136" t="s">
        <v>450</v>
      </c>
      <c r="P113" s="137" t="s">
        <v>957</v>
      </c>
    </row>
    <row r="114" spans="1:16" ht="12.75" customHeight="1" thickBot="1">
      <c r="A114" s="25" t="str">
        <f t="shared" si="6"/>
        <v>IBVS 5988 </v>
      </c>
      <c r="B114" s="14" t="str">
        <f t="shared" si="7"/>
        <v>I</v>
      </c>
      <c r="C114" s="25">
        <f t="shared" si="8"/>
        <v>55346.498800000001</v>
      </c>
      <c r="D114" s="55" t="str">
        <f t="shared" si="9"/>
        <v>vis</v>
      </c>
      <c r="E114" s="133">
        <f>VLOOKUP(C114,'A (old)'!C$21:E$973,3,FALSE)</f>
        <v>36854.181584907543</v>
      </c>
      <c r="F114" s="14" t="s">
        <v>98</v>
      </c>
      <c r="G114" s="55" t="str">
        <f t="shared" si="10"/>
        <v>55346.4988</v>
      </c>
      <c r="H114" s="25">
        <f t="shared" si="11"/>
        <v>36854</v>
      </c>
      <c r="I114" s="134" t="s">
        <v>958</v>
      </c>
      <c r="J114" s="135" t="s">
        <v>959</v>
      </c>
      <c r="K114" s="134">
        <v>36854</v>
      </c>
      <c r="L114" s="134" t="s">
        <v>960</v>
      </c>
      <c r="M114" s="135" t="s">
        <v>655</v>
      </c>
      <c r="N114" s="135" t="s">
        <v>961</v>
      </c>
      <c r="O114" s="136" t="s">
        <v>962</v>
      </c>
      <c r="P114" s="137" t="s">
        <v>963</v>
      </c>
    </row>
    <row r="115" spans="1:16" ht="12.75" customHeight="1" thickBot="1">
      <c r="A115" s="25" t="str">
        <f t="shared" si="6"/>
        <v> JAAVSO 39;94 </v>
      </c>
      <c r="B115" s="14" t="str">
        <f t="shared" si="7"/>
        <v>I</v>
      </c>
      <c r="C115" s="25">
        <f t="shared" si="8"/>
        <v>55408.629699999998</v>
      </c>
      <c r="D115" s="55" t="str">
        <f t="shared" si="9"/>
        <v>vis</v>
      </c>
      <c r="E115" s="133">
        <f>VLOOKUP(C115,'A (old)'!C$21:E$973,3,FALSE)</f>
        <v>36986.181048249215</v>
      </c>
      <c r="F115" s="14" t="s">
        <v>98</v>
      </c>
      <c r="G115" s="55" t="str">
        <f t="shared" si="10"/>
        <v>55408.6297</v>
      </c>
      <c r="H115" s="25">
        <f t="shared" si="11"/>
        <v>36986</v>
      </c>
      <c r="I115" s="134" t="s">
        <v>968</v>
      </c>
      <c r="J115" s="135" t="s">
        <v>969</v>
      </c>
      <c r="K115" s="134">
        <v>36986</v>
      </c>
      <c r="L115" s="134" t="s">
        <v>970</v>
      </c>
      <c r="M115" s="135" t="s">
        <v>655</v>
      </c>
      <c r="N115" s="135" t="s">
        <v>656</v>
      </c>
      <c r="O115" s="136" t="s">
        <v>885</v>
      </c>
      <c r="P115" s="136" t="s">
        <v>971</v>
      </c>
    </row>
    <row r="116" spans="1:16" ht="12.75" customHeight="1" thickBot="1">
      <c r="A116" s="25" t="str">
        <f t="shared" si="6"/>
        <v> JAAVSO 40;975 </v>
      </c>
      <c r="B116" s="14" t="str">
        <f t="shared" si="7"/>
        <v>I</v>
      </c>
      <c r="C116" s="25">
        <f t="shared" si="8"/>
        <v>55479.710400000004</v>
      </c>
      <c r="D116" s="55" t="str">
        <f t="shared" si="9"/>
        <v>vis</v>
      </c>
      <c r="E116" s="133">
        <f>VLOOKUP(C116,'A (old)'!C$21:E$973,3,FALSE)</f>
        <v>37137.19470254927</v>
      </c>
      <c r="F116" s="14" t="s">
        <v>98</v>
      </c>
      <c r="G116" s="55" t="str">
        <f t="shared" si="10"/>
        <v>55479.7104</v>
      </c>
      <c r="H116" s="25">
        <f t="shared" si="11"/>
        <v>37137</v>
      </c>
      <c r="I116" s="134" t="s">
        <v>979</v>
      </c>
      <c r="J116" s="135" t="s">
        <v>980</v>
      </c>
      <c r="K116" s="134">
        <v>37137</v>
      </c>
      <c r="L116" s="134" t="s">
        <v>981</v>
      </c>
      <c r="M116" s="135" t="s">
        <v>655</v>
      </c>
      <c r="N116" s="135" t="s">
        <v>98</v>
      </c>
      <c r="O116" s="136" t="s">
        <v>457</v>
      </c>
      <c r="P116" s="136" t="s">
        <v>982</v>
      </c>
    </row>
    <row r="117" spans="1:16" ht="12.75" customHeight="1" thickBot="1">
      <c r="A117" s="25" t="str">
        <f t="shared" si="6"/>
        <v>OEJV 0160 </v>
      </c>
      <c r="B117" s="14" t="str">
        <f t="shared" si="7"/>
        <v>II</v>
      </c>
      <c r="C117" s="25">
        <f t="shared" si="8"/>
        <v>55794.368430000002</v>
      </c>
      <c r="D117" s="55" t="str">
        <f t="shared" si="9"/>
        <v>vis</v>
      </c>
      <c r="E117" s="133">
        <f>VLOOKUP(C117,'A (old)'!C$21:E$973,3,FALSE)</f>
        <v>37805.697671219452</v>
      </c>
      <c r="F117" s="14" t="s">
        <v>98</v>
      </c>
      <c r="G117" s="55" t="str">
        <f t="shared" si="10"/>
        <v>55794.36843</v>
      </c>
      <c r="H117" s="25">
        <f t="shared" si="11"/>
        <v>37805.5</v>
      </c>
      <c r="I117" s="134" t="s">
        <v>989</v>
      </c>
      <c r="J117" s="135" t="s">
        <v>990</v>
      </c>
      <c r="K117" s="134">
        <v>37805.5</v>
      </c>
      <c r="L117" s="134" t="s">
        <v>991</v>
      </c>
      <c r="M117" s="135" t="s">
        <v>655</v>
      </c>
      <c r="N117" s="135" t="s">
        <v>147</v>
      </c>
      <c r="O117" s="136" t="s">
        <v>992</v>
      </c>
      <c r="P117" s="137" t="s">
        <v>993</v>
      </c>
    </row>
    <row r="118" spans="1:16" ht="12.75" customHeight="1" thickBot="1">
      <c r="A118" s="25" t="str">
        <f t="shared" si="6"/>
        <v>OEJV 0160 </v>
      </c>
      <c r="B118" s="14" t="str">
        <f t="shared" si="7"/>
        <v>II</v>
      </c>
      <c r="C118" s="25">
        <f t="shared" si="8"/>
        <v>55800.48964</v>
      </c>
      <c r="D118" s="55" t="str">
        <f t="shared" si="9"/>
        <v>vis</v>
      </c>
      <c r="E118" s="133">
        <f>VLOOKUP(C118,'A (old)'!C$21:E$973,3,FALSE)</f>
        <v>37818.70241499431</v>
      </c>
      <c r="F118" s="14" t="s">
        <v>98</v>
      </c>
      <c r="G118" s="55" t="str">
        <f t="shared" si="10"/>
        <v>55800.48964</v>
      </c>
      <c r="H118" s="25">
        <f t="shared" si="11"/>
        <v>37818.5</v>
      </c>
      <c r="I118" s="134" t="s">
        <v>994</v>
      </c>
      <c r="J118" s="135" t="s">
        <v>995</v>
      </c>
      <c r="K118" s="134">
        <v>37818.5</v>
      </c>
      <c r="L118" s="134" t="s">
        <v>996</v>
      </c>
      <c r="M118" s="135" t="s">
        <v>655</v>
      </c>
      <c r="N118" s="135" t="s">
        <v>147</v>
      </c>
      <c r="O118" s="136" t="s">
        <v>997</v>
      </c>
      <c r="P118" s="137" t="s">
        <v>993</v>
      </c>
    </row>
    <row r="119" spans="1:16" ht="12.75" customHeight="1" thickBot="1">
      <c r="A119" s="25" t="str">
        <f t="shared" si="6"/>
        <v> JAAVSO 40;975 </v>
      </c>
      <c r="B119" s="14" t="str">
        <f t="shared" si="7"/>
        <v>I</v>
      </c>
      <c r="C119" s="25">
        <f t="shared" si="8"/>
        <v>55810.607400000001</v>
      </c>
      <c r="D119" s="55" t="str">
        <f t="shared" si="9"/>
        <v>vis</v>
      </c>
      <c r="E119" s="133">
        <f>VLOOKUP(C119,'A (old)'!C$21:E$973,3,FALSE)</f>
        <v>37840.197981455123</v>
      </c>
      <c r="F119" s="14" t="s">
        <v>98</v>
      </c>
      <c r="G119" s="55" t="str">
        <f t="shared" si="10"/>
        <v>55810.6074</v>
      </c>
      <c r="H119" s="25">
        <f t="shared" si="11"/>
        <v>37840</v>
      </c>
      <c r="I119" s="134" t="s">
        <v>998</v>
      </c>
      <c r="J119" s="135" t="s">
        <v>999</v>
      </c>
      <c r="K119" s="134">
        <v>37840</v>
      </c>
      <c r="L119" s="134" t="s">
        <v>1000</v>
      </c>
      <c r="M119" s="135" t="s">
        <v>655</v>
      </c>
      <c r="N119" s="135" t="s">
        <v>98</v>
      </c>
      <c r="O119" s="136" t="s">
        <v>1001</v>
      </c>
      <c r="P119" s="136" t="s">
        <v>982</v>
      </c>
    </row>
    <row r="120" spans="1:16" ht="12.75" customHeight="1" thickBot="1">
      <c r="A120" s="25" t="str">
        <f t="shared" si="6"/>
        <v>IBVS 6011 </v>
      </c>
      <c r="B120" s="14" t="str">
        <f t="shared" si="7"/>
        <v>I</v>
      </c>
      <c r="C120" s="25">
        <f t="shared" si="8"/>
        <v>55849.673499999997</v>
      </c>
      <c r="D120" s="55" t="str">
        <f t="shared" si="9"/>
        <v>vis</v>
      </c>
      <c r="E120" s="133">
        <f>VLOOKUP(C120,'A (old)'!C$21:E$973,3,FALSE)</f>
        <v>37923.195398760392</v>
      </c>
      <c r="F120" s="14" t="s">
        <v>98</v>
      </c>
      <c r="G120" s="55" t="str">
        <f t="shared" si="10"/>
        <v>55849.6735</v>
      </c>
      <c r="H120" s="25">
        <f t="shared" si="11"/>
        <v>37923</v>
      </c>
      <c r="I120" s="134" t="s">
        <v>1002</v>
      </c>
      <c r="J120" s="135" t="s">
        <v>1003</v>
      </c>
      <c r="K120" s="134">
        <v>37923</v>
      </c>
      <c r="L120" s="134" t="s">
        <v>1004</v>
      </c>
      <c r="M120" s="135" t="s">
        <v>655</v>
      </c>
      <c r="N120" s="135" t="s">
        <v>98</v>
      </c>
      <c r="O120" s="136" t="s">
        <v>450</v>
      </c>
      <c r="P120" s="137" t="s">
        <v>1005</v>
      </c>
    </row>
    <row r="121" spans="1:16" ht="12.75" customHeight="1" thickBot="1">
      <c r="A121" s="25" t="str">
        <f t="shared" si="6"/>
        <v>OEJV 0160 </v>
      </c>
      <c r="B121" s="14" t="str">
        <f t="shared" si="7"/>
        <v>I</v>
      </c>
      <c r="C121" s="25">
        <f t="shared" si="8"/>
        <v>56118.440040000001</v>
      </c>
      <c r="D121" s="55" t="str">
        <f t="shared" si="9"/>
        <v>vis</v>
      </c>
      <c r="E121" s="133">
        <f>VLOOKUP(C121,'A (old)'!C$21:E$973,3,FALSE)</f>
        <v>38494.20014912133</v>
      </c>
      <c r="F121" s="14" t="s">
        <v>98</v>
      </c>
      <c r="G121" s="55" t="str">
        <f t="shared" si="10"/>
        <v>56118.44004</v>
      </c>
      <c r="H121" s="25">
        <f t="shared" si="11"/>
        <v>38494</v>
      </c>
      <c r="I121" s="134" t="s">
        <v>1006</v>
      </c>
      <c r="J121" s="135" t="s">
        <v>1007</v>
      </c>
      <c r="K121" s="134">
        <v>38494</v>
      </c>
      <c r="L121" s="134" t="s">
        <v>1008</v>
      </c>
      <c r="M121" s="135" t="s">
        <v>655</v>
      </c>
      <c r="N121" s="135" t="s">
        <v>181</v>
      </c>
      <c r="O121" s="136" t="s">
        <v>1009</v>
      </c>
      <c r="P121" s="137" t="s">
        <v>993</v>
      </c>
    </row>
    <row r="122" spans="1:16" ht="12.75" customHeight="1" thickBot="1">
      <c r="A122" s="25" t="str">
        <f t="shared" si="6"/>
        <v> JAAVSO 41;122 </v>
      </c>
      <c r="B122" s="14" t="str">
        <f t="shared" si="7"/>
        <v>I</v>
      </c>
      <c r="C122" s="25">
        <f t="shared" si="8"/>
        <v>56170.688399999999</v>
      </c>
      <c r="D122" s="55" t="str">
        <f t="shared" si="9"/>
        <v>vis</v>
      </c>
      <c r="E122" s="133">
        <f>VLOOKUP(C122,'A (old)'!C$21:E$973,3,FALSE)</f>
        <v>38605.203779850686</v>
      </c>
      <c r="F122" s="14" t="s">
        <v>98</v>
      </c>
      <c r="G122" s="55" t="str">
        <f t="shared" si="10"/>
        <v>56170.6884</v>
      </c>
      <c r="H122" s="25">
        <f t="shared" si="11"/>
        <v>38605</v>
      </c>
      <c r="I122" s="134" t="s">
        <v>1010</v>
      </c>
      <c r="J122" s="135" t="s">
        <v>1011</v>
      </c>
      <c r="K122" s="134">
        <v>38605</v>
      </c>
      <c r="L122" s="134" t="s">
        <v>1012</v>
      </c>
      <c r="M122" s="135" t="s">
        <v>655</v>
      </c>
      <c r="N122" s="135" t="s">
        <v>98</v>
      </c>
      <c r="O122" s="136" t="s">
        <v>885</v>
      </c>
      <c r="P122" s="136" t="s">
        <v>1013</v>
      </c>
    </row>
    <row r="123" spans="1:16" ht="12.75" customHeight="1" thickBot="1">
      <c r="A123" s="25" t="str">
        <f t="shared" si="6"/>
        <v>IBVS 6042 </v>
      </c>
      <c r="B123" s="14" t="str">
        <f t="shared" si="7"/>
        <v>I</v>
      </c>
      <c r="C123" s="25">
        <f t="shared" si="8"/>
        <v>56218.699399999998</v>
      </c>
      <c r="D123" s="55" t="str">
        <f t="shared" si="9"/>
        <v>vis</v>
      </c>
      <c r="E123" s="133">
        <f>VLOOKUP(C123,'A (old)'!C$21:E$973,3,FALSE)</f>
        <v>38707.204977877715</v>
      </c>
      <c r="F123" s="14" t="s">
        <v>98</v>
      </c>
      <c r="G123" s="55" t="str">
        <f t="shared" si="10"/>
        <v>56218.6994</v>
      </c>
      <c r="H123" s="25">
        <f t="shared" si="11"/>
        <v>38707</v>
      </c>
      <c r="I123" s="134" t="s">
        <v>1017</v>
      </c>
      <c r="J123" s="135" t="s">
        <v>1018</v>
      </c>
      <c r="K123" s="134">
        <v>38707</v>
      </c>
      <c r="L123" s="134" t="s">
        <v>1019</v>
      </c>
      <c r="M123" s="135" t="s">
        <v>655</v>
      </c>
      <c r="N123" s="135" t="s">
        <v>98</v>
      </c>
      <c r="O123" s="136" t="s">
        <v>450</v>
      </c>
      <c r="P123" s="137" t="s">
        <v>1020</v>
      </c>
    </row>
    <row r="124" spans="1:16" ht="12.75" customHeight="1" thickBot="1">
      <c r="A124" s="25" t="str">
        <f t="shared" si="6"/>
        <v> JAAVSO 41;328 </v>
      </c>
      <c r="B124" s="14" t="str">
        <f t="shared" si="7"/>
        <v>I</v>
      </c>
      <c r="C124" s="25">
        <f t="shared" si="8"/>
        <v>56565.604500000001</v>
      </c>
      <c r="D124" s="55" t="str">
        <f t="shared" si="9"/>
        <v>vis</v>
      </c>
      <c r="E124" s="133">
        <f>VLOOKUP(C124,'A (old)'!C$21:E$973,3,FALSE)</f>
        <v>39444.218074911427</v>
      </c>
      <c r="F124" s="14" t="s">
        <v>98</v>
      </c>
      <c r="G124" s="55" t="str">
        <f t="shared" si="10"/>
        <v>56565.6045</v>
      </c>
      <c r="H124" s="25">
        <f t="shared" si="11"/>
        <v>39444</v>
      </c>
      <c r="I124" s="134" t="s">
        <v>1021</v>
      </c>
      <c r="J124" s="135" t="s">
        <v>1022</v>
      </c>
      <c r="K124" s="134">
        <v>39444</v>
      </c>
      <c r="L124" s="134" t="s">
        <v>1023</v>
      </c>
      <c r="M124" s="135" t="s">
        <v>655</v>
      </c>
      <c r="N124" s="135" t="s">
        <v>98</v>
      </c>
      <c r="O124" s="136" t="s">
        <v>457</v>
      </c>
      <c r="P124" s="136" t="s">
        <v>1024</v>
      </c>
    </row>
    <row r="125" spans="1:16" ht="12.75" customHeight="1" thickBot="1">
      <c r="A125" s="25" t="str">
        <f t="shared" si="6"/>
        <v> KVBB 4.29 </v>
      </c>
      <c r="B125" s="14" t="str">
        <f t="shared" si="7"/>
        <v>I</v>
      </c>
      <c r="C125" s="25">
        <f t="shared" si="8"/>
        <v>24816.521000000001</v>
      </c>
      <c r="D125" s="55" t="str">
        <f t="shared" si="9"/>
        <v>vis</v>
      </c>
      <c r="E125" s="133" t="e">
        <f>VLOOKUP(C125,'A (old)'!C$21:E$973,3,FALSE)</f>
        <v>#N/A</v>
      </c>
      <c r="F125" s="14" t="s">
        <v>98</v>
      </c>
      <c r="G125" s="55" t="str">
        <f t="shared" si="10"/>
        <v>24816.521</v>
      </c>
      <c r="H125" s="25">
        <f t="shared" si="11"/>
        <v>-28008</v>
      </c>
      <c r="I125" s="134" t="s">
        <v>317</v>
      </c>
      <c r="J125" s="135" t="s">
        <v>318</v>
      </c>
      <c r="K125" s="134">
        <v>-28008</v>
      </c>
      <c r="L125" s="134" t="s">
        <v>319</v>
      </c>
      <c r="M125" s="135" t="s">
        <v>308</v>
      </c>
      <c r="N125" s="135"/>
      <c r="O125" s="136" t="s">
        <v>315</v>
      </c>
      <c r="P125" s="136" t="s">
        <v>320</v>
      </c>
    </row>
    <row r="126" spans="1:16" ht="12.75" customHeight="1" thickBot="1">
      <c r="A126" s="25" t="str">
        <f t="shared" si="6"/>
        <v> KVBB 4.29 </v>
      </c>
      <c r="B126" s="14" t="str">
        <f t="shared" si="7"/>
        <v>I</v>
      </c>
      <c r="C126" s="25">
        <f t="shared" si="8"/>
        <v>24825.460999999999</v>
      </c>
      <c r="D126" s="55" t="str">
        <f t="shared" si="9"/>
        <v>vis</v>
      </c>
      <c r="E126" s="133" t="e">
        <f>VLOOKUP(C126,'A (old)'!C$21:E$973,3,FALSE)</f>
        <v>#N/A</v>
      </c>
      <c r="F126" s="14" t="s">
        <v>98</v>
      </c>
      <c r="G126" s="55" t="str">
        <f t="shared" si="10"/>
        <v>24825.461</v>
      </c>
      <c r="H126" s="25">
        <f t="shared" si="11"/>
        <v>-27989</v>
      </c>
      <c r="I126" s="134" t="s">
        <v>321</v>
      </c>
      <c r="J126" s="135" t="s">
        <v>322</v>
      </c>
      <c r="K126" s="134">
        <v>-27989</v>
      </c>
      <c r="L126" s="134" t="s">
        <v>323</v>
      </c>
      <c r="M126" s="135" t="s">
        <v>308</v>
      </c>
      <c r="N126" s="135"/>
      <c r="O126" s="136" t="s">
        <v>315</v>
      </c>
      <c r="P126" s="136" t="s">
        <v>320</v>
      </c>
    </row>
    <row r="127" spans="1:16" ht="12.75" customHeight="1" thickBot="1">
      <c r="A127" s="25" t="str">
        <f t="shared" si="6"/>
        <v> KVBB 4.30 </v>
      </c>
      <c r="B127" s="14" t="str">
        <f t="shared" si="7"/>
        <v>II</v>
      </c>
      <c r="C127" s="25">
        <f t="shared" si="8"/>
        <v>24830.469000000001</v>
      </c>
      <c r="D127" s="55" t="str">
        <f t="shared" si="9"/>
        <v>vis</v>
      </c>
      <c r="E127" s="133" t="e">
        <f>VLOOKUP(C127,'A (old)'!C$21:E$973,3,FALSE)</f>
        <v>#N/A</v>
      </c>
      <c r="F127" s="14" t="s">
        <v>98</v>
      </c>
      <c r="G127" s="55" t="str">
        <f t="shared" si="10"/>
        <v>24830.469</v>
      </c>
      <c r="H127" s="25">
        <f t="shared" si="11"/>
        <v>-27978.5</v>
      </c>
      <c r="I127" s="134" t="s">
        <v>324</v>
      </c>
      <c r="J127" s="135" t="s">
        <v>325</v>
      </c>
      <c r="K127" s="134">
        <v>-27978.5</v>
      </c>
      <c r="L127" s="134" t="s">
        <v>326</v>
      </c>
      <c r="M127" s="135" t="s">
        <v>308</v>
      </c>
      <c r="N127" s="135"/>
      <c r="O127" s="136" t="s">
        <v>315</v>
      </c>
      <c r="P127" s="136" t="s">
        <v>327</v>
      </c>
    </row>
    <row r="128" spans="1:16" ht="12.75" customHeight="1" thickBot="1">
      <c r="A128" s="25" t="str">
        <f t="shared" si="6"/>
        <v> AAC 2.156 </v>
      </c>
      <c r="B128" s="14" t="str">
        <f t="shared" si="7"/>
        <v>I</v>
      </c>
      <c r="C128" s="25">
        <f t="shared" si="8"/>
        <v>28068.503000000001</v>
      </c>
      <c r="D128" s="55" t="str">
        <f t="shared" si="9"/>
        <v>vis</v>
      </c>
      <c r="E128" s="133" t="e">
        <f>VLOOKUP(C128,'A (old)'!C$21:E$973,3,FALSE)</f>
        <v>#N/A</v>
      </c>
      <c r="F128" s="14" t="s">
        <v>98</v>
      </c>
      <c r="G128" s="55" t="str">
        <f t="shared" si="10"/>
        <v>28068.503</v>
      </c>
      <c r="H128" s="25">
        <f t="shared" si="11"/>
        <v>-21099</v>
      </c>
      <c r="I128" s="134" t="s">
        <v>334</v>
      </c>
      <c r="J128" s="135" t="s">
        <v>335</v>
      </c>
      <c r="K128" s="134">
        <v>-21099</v>
      </c>
      <c r="L128" s="134" t="s">
        <v>336</v>
      </c>
      <c r="M128" s="135" t="s">
        <v>331</v>
      </c>
      <c r="N128" s="135"/>
      <c r="O128" s="136" t="s">
        <v>337</v>
      </c>
      <c r="P128" s="136" t="s">
        <v>338</v>
      </c>
    </row>
    <row r="129" spans="1:16" ht="12.75" customHeight="1" thickBot="1">
      <c r="A129" s="25" t="str">
        <f t="shared" si="6"/>
        <v> TTAO 9.36 </v>
      </c>
      <c r="B129" s="14" t="str">
        <f t="shared" si="7"/>
        <v>I</v>
      </c>
      <c r="C129" s="25">
        <f t="shared" si="8"/>
        <v>29305.472000000002</v>
      </c>
      <c r="D129" s="55" t="str">
        <f t="shared" si="9"/>
        <v>vis</v>
      </c>
      <c r="E129" s="133" t="e">
        <f>VLOOKUP(C129,'A (old)'!C$21:E$973,3,FALSE)</f>
        <v>#N/A</v>
      </c>
      <c r="F129" s="14" t="s">
        <v>98</v>
      </c>
      <c r="G129" s="55" t="str">
        <f t="shared" si="10"/>
        <v>29305.472</v>
      </c>
      <c r="H129" s="25">
        <f t="shared" si="11"/>
        <v>-18471</v>
      </c>
      <c r="I129" s="134" t="s">
        <v>339</v>
      </c>
      <c r="J129" s="135" t="s">
        <v>340</v>
      </c>
      <c r="K129" s="134">
        <v>-18471</v>
      </c>
      <c r="L129" s="134" t="s">
        <v>341</v>
      </c>
      <c r="M129" s="135" t="s">
        <v>308</v>
      </c>
      <c r="N129" s="135"/>
      <c r="O129" s="136" t="s">
        <v>342</v>
      </c>
      <c r="P129" s="136" t="s">
        <v>343</v>
      </c>
    </row>
    <row r="130" spans="1:16" ht="12.75" customHeight="1" thickBot="1">
      <c r="A130" s="25" t="str">
        <f t="shared" si="6"/>
        <v> TTAO 9.36 </v>
      </c>
      <c r="B130" s="14" t="str">
        <f t="shared" si="7"/>
        <v>II</v>
      </c>
      <c r="C130" s="25">
        <f t="shared" si="8"/>
        <v>29330.181</v>
      </c>
      <c r="D130" s="55" t="str">
        <f t="shared" si="9"/>
        <v>vis</v>
      </c>
      <c r="E130" s="133" t="e">
        <f>VLOOKUP(C130,'A (old)'!C$21:E$973,3,FALSE)</f>
        <v>#N/A</v>
      </c>
      <c r="F130" s="14" t="s">
        <v>98</v>
      </c>
      <c r="G130" s="55" t="str">
        <f t="shared" si="10"/>
        <v>29330.181</v>
      </c>
      <c r="H130" s="25">
        <f t="shared" si="11"/>
        <v>-18418.5</v>
      </c>
      <c r="I130" s="134" t="s">
        <v>344</v>
      </c>
      <c r="J130" s="135" t="s">
        <v>345</v>
      </c>
      <c r="K130" s="134">
        <v>-18418.5</v>
      </c>
      <c r="L130" s="134" t="s">
        <v>346</v>
      </c>
      <c r="M130" s="135" t="s">
        <v>308</v>
      </c>
      <c r="N130" s="135"/>
      <c r="O130" s="136" t="s">
        <v>342</v>
      </c>
      <c r="P130" s="136" t="s">
        <v>343</v>
      </c>
    </row>
    <row r="131" spans="1:16" ht="12.75" customHeight="1" thickBot="1">
      <c r="A131" s="25" t="str">
        <f t="shared" si="6"/>
        <v> AAC 5.8 </v>
      </c>
      <c r="B131" s="14" t="str">
        <f t="shared" si="7"/>
        <v>I</v>
      </c>
      <c r="C131" s="25">
        <f t="shared" si="8"/>
        <v>33539.309000000001</v>
      </c>
      <c r="D131" s="55" t="str">
        <f t="shared" si="9"/>
        <v>vis</v>
      </c>
      <c r="E131" s="133" t="e">
        <f>VLOOKUP(C131,'A (old)'!C$21:E$973,3,FALSE)</f>
        <v>#N/A</v>
      </c>
      <c r="F131" s="14" t="s">
        <v>98</v>
      </c>
      <c r="G131" s="55" t="str">
        <f t="shared" si="10"/>
        <v>33539.309</v>
      </c>
      <c r="H131" s="25">
        <f t="shared" si="11"/>
        <v>-9476</v>
      </c>
      <c r="I131" s="134" t="s">
        <v>347</v>
      </c>
      <c r="J131" s="135" t="s">
        <v>348</v>
      </c>
      <c r="K131" s="134">
        <v>-9476</v>
      </c>
      <c r="L131" s="134" t="s">
        <v>349</v>
      </c>
      <c r="M131" s="135" t="s">
        <v>331</v>
      </c>
      <c r="N131" s="135"/>
      <c r="O131" s="136" t="s">
        <v>350</v>
      </c>
      <c r="P131" s="136" t="s">
        <v>351</v>
      </c>
    </row>
    <row r="132" spans="1:16" ht="12.75" customHeight="1" thickBot="1">
      <c r="A132" s="25" t="str">
        <f t="shared" si="6"/>
        <v> AAC 5.8 </v>
      </c>
      <c r="B132" s="14" t="str">
        <f t="shared" si="7"/>
        <v>I</v>
      </c>
      <c r="C132" s="25">
        <f t="shared" si="8"/>
        <v>33571.33</v>
      </c>
      <c r="D132" s="55" t="str">
        <f t="shared" si="9"/>
        <v>vis</v>
      </c>
      <c r="E132" s="133" t="e">
        <f>VLOOKUP(C132,'A (old)'!C$21:E$973,3,FALSE)</f>
        <v>#N/A</v>
      </c>
      <c r="F132" s="14" t="s">
        <v>98</v>
      </c>
      <c r="G132" s="55" t="str">
        <f t="shared" si="10"/>
        <v>33571.330</v>
      </c>
      <c r="H132" s="25">
        <f t="shared" si="11"/>
        <v>-9408</v>
      </c>
      <c r="I132" s="134" t="s">
        <v>352</v>
      </c>
      <c r="J132" s="135" t="s">
        <v>353</v>
      </c>
      <c r="K132" s="134">
        <v>-9408</v>
      </c>
      <c r="L132" s="134" t="s">
        <v>354</v>
      </c>
      <c r="M132" s="135" t="s">
        <v>331</v>
      </c>
      <c r="N132" s="135"/>
      <c r="O132" s="136" t="s">
        <v>350</v>
      </c>
      <c r="P132" s="136" t="s">
        <v>351</v>
      </c>
    </row>
    <row r="133" spans="1:16" ht="12.75" customHeight="1" thickBot="1">
      <c r="A133" s="25" t="str">
        <f t="shared" si="6"/>
        <v> AAC 5.11 </v>
      </c>
      <c r="B133" s="14" t="str">
        <f t="shared" si="7"/>
        <v>I</v>
      </c>
      <c r="C133" s="25">
        <f t="shared" si="8"/>
        <v>33889.514000000003</v>
      </c>
      <c r="D133" s="55" t="str">
        <f t="shared" si="9"/>
        <v>vis</v>
      </c>
      <c r="E133" s="133" t="e">
        <f>VLOOKUP(C133,'A (old)'!C$21:E$973,3,FALSE)</f>
        <v>#N/A</v>
      </c>
      <c r="F133" s="14" t="s">
        <v>98</v>
      </c>
      <c r="G133" s="55" t="str">
        <f t="shared" si="10"/>
        <v>33889.514</v>
      </c>
      <c r="H133" s="25">
        <f t="shared" si="11"/>
        <v>-8732</v>
      </c>
      <c r="I133" s="134" t="s">
        <v>355</v>
      </c>
      <c r="J133" s="135" t="s">
        <v>356</v>
      </c>
      <c r="K133" s="134">
        <v>-8732</v>
      </c>
      <c r="L133" s="134" t="s">
        <v>357</v>
      </c>
      <c r="M133" s="135" t="s">
        <v>331</v>
      </c>
      <c r="N133" s="135"/>
      <c r="O133" s="136" t="s">
        <v>350</v>
      </c>
      <c r="P133" s="136" t="s">
        <v>358</v>
      </c>
    </row>
    <row r="134" spans="1:16" ht="12.75" customHeight="1" thickBot="1">
      <c r="A134" s="25" t="str">
        <f t="shared" si="6"/>
        <v> AAC 5.11 </v>
      </c>
      <c r="B134" s="14" t="str">
        <f t="shared" si="7"/>
        <v>I</v>
      </c>
      <c r="C134" s="25">
        <f t="shared" si="8"/>
        <v>33900.332999999999</v>
      </c>
      <c r="D134" s="55" t="str">
        <f t="shared" si="9"/>
        <v>vis</v>
      </c>
      <c r="E134" s="133" t="e">
        <f>VLOOKUP(C134,'A (old)'!C$21:E$973,3,FALSE)</f>
        <v>#N/A</v>
      </c>
      <c r="F134" s="14" t="s">
        <v>98</v>
      </c>
      <c r="G134" s="55" t="str">
        <f t="shared" si="10"/>
        <v>33900.333</v>
      </c>
      <c r="H134" s="25">
        <f t="shared" si="11"/>
        <v>-8709</v>
      </c>
      <c r="I134" s="134" t="s">
        <v>359</v>
      </c>
      <c r="J134" s="135" t="s">
        <v>360</v>
      </c>
      <c r="K134" s="134">
        <v>-8709</v>
      </c>
      <c r="L134" s="134" t="s">
        <v>361</v>
      </c>
      <c r="M134" s="135" t="s">
        <v>331</v>
      </c>
      <c r="N134" s="135"/>
      <c r="O134" s="136" t="s">
        <v>350</v>
      </c>
      <c r="P134" s="136" t="s">
        <v>358</v>
      </c>
    </row>
    <row r="135" spans="1:16" ht="12.75" customHeight="1" thickBot="1">
      <c r="A135" s="25" t="str">
        <f t="shared" si="6"/>
        <v> AAC 5.52 </v>
      </c>
      <c r="B135" s="14" t="str">
        <f t="shared" si="7"/>
        <v>I</v>
      </c>
      <c r="C135" s="25">
        <f t="shared" si="8"/>
        <v>34179.459000000003</v>
      </c>
      <c r="D135" s="55" t="str">
        <f t="shared" si="9"/>
        <v>vis</v>
      </c>
      <c r="E135" s="133" t="e">
        <f>VLOOKUP(C135,'A (old)'!C$21:E$973,3,FALSE)</f>
        <v>#N/A</v>
      </c>
      <c r="F135" s="14" t="s">
        <v>98</v>
      </c>
      <c r="G135" s="55" t="str">
        <f t="shared" si="10"/>
        <v>34179.459</v>
      </c>
      <c r="H135" s="25">
        <f t="shared" si="11"/>
        <v>-8116</v>
      </c>
      <c r="I135" s="134" t="s">
        <v>362</v>
      </c>
      <c r="J135" s="135" t="s">
        <v>363</v>
      </c>
      <c r="K135" s="134">
        <v>-8116</v>
      </c>
      <c r="L135" s="134" t="s">
        <v>364</v>
      </c>
      <c r="M135" s="135" t="s">
        <v>331</v>
      </c>
      <c r="N135" s="135"/>
      <c r="O135" s="136" t="s">
        <v>350</v>
      </c>
      <c r="P135" s="136" t="s">
        <v>365</v>
      </c>
    </row>
    <row r="136" spans="1:16" ht="12.75" customHeight="1" thickBot="1">
      <c r="A136" s="25" t="str">
        <f t="shared" si="6"/>
        <v> AAC 5.192 </v>
      </c>
      <c r="B136" s="14" t="str">
        <f t="shared" si="7"/>
        <v>I</v>
      </c>
      <c r="C136" s="25">
        <f t="shared" si="8"/>
        <v>34277.370000000003</v>
      </c>
      <c r="D136" s="55" t="str">
        <f t="shared" si="9"/>
        <v>vis</v>
      </c>
      <c r="E136" s="133" t="e">
        <f>VLOOKUP(C136,'A (old)'!C$21:E$973,3,FALSE)</f>
        <v>#N/A</v>
      </c>
      <c r="F136" s="14" t="s">
        <v>98</v>
      </c>
      <c r="G136" s="55" t="str">
        <f t="shared" si="10"/>
        <v>34277.370</v>
      </c>
      <c r="H136" s="25">
        <f t="shared" si="11"/>
        <v>-7908</v>
      </c>
      <c r="I136" s="134" t="s">
        <v>366</v>
      </c>
      <c r="J136" s="135" t="s">
        <v>367</v>
      </c>
      <c r="K136" s="134">
        <v>-7908</v>
      </c>
      <c r="L136" s="134" t="s">
        <v>368</v>
      </c>
      <c r="M136" s="135" t="s">
        <v>331</v>
      </c>
      <c r="N136" s="135"/>
      <c r="O136" s="136" t="s">
        <v>350</v>
      </c>
      <c r="P136" s="136" t="s">
        <v>369</v>
      </c>
    </row>
    <row r="137" spans="1:16" ht="12.75" customHeight="1" thickBot="1">
      <c r="A137" s="25" t="str">
        <f t="shared" si="6"/>
        <v> AAC 5.192 </v>
      </c>
      <c r="B137" s="14" t="str">
        <f t="shared" si="7"/>
        <v>I</v>
      </c>
      <c r="C137" s="25">
        <f t="shared" si="8"/>
        <v>34604.498</v>
      </c>
      <c r="D137" s="55" t="str">
        <f t="shared" si="9"/>
        <v>vis</v>
      </c>
      <c r="E137" s="133" t="e">
        <f>VLOOKUP(C137,'A (old)'!C$21:E$973,3,FALSE)</f>
        <v>#N/A</v>
      </c>
      <c r="F137" s="14" t="s">
        <v>98</v>
      </c>
      <c r="G137" s="55" t="str">
        <f t="shared" si="10"/>
        <v>34604.498</v>
      </c>
      <c r="H137" s="25">
        <f t="shared" si="11"/>
        <v>-7213</v>
      </c>
      <c r="I137" s="134" t="s">
        <v>373</v>
      </c>
      <c r="J137" s="135" t="s">
        <v>374</v>
      </c>
      <c r="K137" s="134">
        <v>-7213</v>
      </c>
      <c r="L137" s="134" t="s">
        <v>372</v>
      </c>
      <c r="M137" s="135" t="s">
        <v>331</v>
      </c>
      <c r="N137" s="135"/>
      <c r="O137" s="136" t="s">
        <v>350</v>
      </c>
      <c r="P137" s="136" t="s">
        <v>369</v>
      </c>
    </row>
    <row r="138" spans="1:16" ht="12.75" customHeight="1" thickBot="1">
      <c r="A138" s="25" t="str">
        <f t="shared" si="6"/>
        <v> AAC 5.192 </v>
      </c>
      <c r="B138" s="14" t="str">
        <f t="shared" si="7"/>
        <v>I</v>
      </c>
      <c r="C138" s="25">
        <f t="shared" si="8"/>
        <v>34606.375999999997</v>
      </c>
      <c r="D138" s="55" t="str">
        <f t="shared" si="9"/>
        <v>vis</v>
      </c>
      <c r="E138" s="133" t="e">
        <f>VLOOKUP(C138,'A (old)'!C$21:E$973,3,FALSE)</f>
        <v>#N/A</v>
      </c>
      <c r="F138" s="14" t="s">
        <v>98</v>
      </c>
      <c r="G138" s="55" t="str">
        <f t="shared" si="10"/>
        <v>34606.376</v>
      </c>
      <c r="H138" s="25">
        <f t="shared" si="11"/>
        <v>-7209</v>
      </c>
      <c r="I138" s="134" t="s">
        <v>375</v>
      </c>
      <c r="J138" s="135" t="s">
        <v>376</v>
      </c>
      <c r="K138" s="134">
        <v>-7209</v>
      </c>
      <c r="L138" s="134" t="s">
        <v>357</v>
      </c>
      <c r="M138" s="135" t="s">
        <v>331</v>
      </c>
      <c r="N138" s="135"/>
      <c r="O138" s="136" t="s">
        <v>350</v>
      </c>
      <c r="P138" s="136" t="s">
        <v>369</v>
      </c>
    </row>
    <row r="139" spans="1:16" ht="12.75" customHeight="1" thickBot="1">
      <c r="A139" s="25" t="str">
        <f t="shared" ref="A139:A202" si="12">P139</f>
        <v> AAC 5.192 </v>
      </c>
      <c r="B139" s="14" t="str">
        <f t="shared" ref="B139:B202" si="13">IF(H139=INT(H139),"I","II")</f>
        <v>I</v>
      </c>
      <c r="C139" s="25">
        <f t="shared" ref="C139:C202" si="14">1*G139</f>
        <v>34654.392</v>
      </c>
      <c r="D139" s="55" t="str">
        <f t="shared" ref="D139:D202" si="15">VLOOKUP(F139,I$1:J$5,2,FALSE)</f>
        <v>vis</v>
      </c>
      <c r="E139" s="133" t="e">
        <f>VLOOKUP(C139,'A (old)'!C$21:E$973,3,FALSE)</f>
        <v>#N/A</v>
      </c>
      <c r="F139" s="14" t="s">
        <v>98</v>
      </c>
      <c r="G139" s="55" t="str">
        <f t="shared" ref="G139:G202" si="16">MID(I139,3,LEN(I139)-3)</f>
        <v>34654.392</v>
      </c>
      <c r="H139" s="25">
        <f t="shared" ref="H139:H202" si="17">1*K139</f>
        <v>-7107</v>
      </c>
      <c r="I139" s="134" t="s">
        <v>377</v>
      </c>
      <c r="J139" s="135" t="s">
        <v>378</v>
      </c>
      <c r="K139" s="134">
        <v>-7107</v>
      </c>
      <c r="L139" s="134" t="s">
        <v>379</v>
      </c>
      <c r="M139" s="135" t="s">
        <v>331</v>
      </c>
      <c r="N139" s="135"/>
      <c r="O139" s="136" t="s">
        <v>350</v>
      </c>
      <c r="P139" s="136" t="s">
        <v>369</v>
      </c>
    </row>
    <row r="140" spans="1:16" ht="12.75" customHeight="1" thickBot="1">
      <c r="A140" s="25" t="str">
        <f t="shared" si="12"/>
        <v> AAC 5.192 </v>
      </c>
      <c r="B140" s="14" t="str">
        <f t="shared" si="13"/>
        <v>I</v>
      </c>
      <c r="C140" s="25">
        <f t="shared" si="14"/>
        <v>34662.402000000002</v>
      </c>
      <c r="D140" s="55" t="str">
        <f t="shared" si="15"/>
        <v>vis</v>
      </c>
      <c r="E140" s="133" t="e">
        <f>VLOOKUP(C140,'A (old)'!C$21:E$973,3,FALSE)</f>
        <v>#N/A</v>
      </c>
      <c r="F140" s="14" t="s">
        <v>98</v>
      </c>
      <c r="G140" s="55" t="str">
        <f t="shared" si="16"/>
        <v>34662.402</v>
      </c>
      <c r="H140" s="25">
        <f t="shared" si="17"/>
        <v>-7090</v>
      </c>
      <c r="I140" s="134" t="s">
        <v>380</v>
      </c>
      <c r="J140" s="135" t="s">
        <v>381</v>
      </c>
      <c r="K140" s="134">
        <v>-7090</v>
      </c>
      <c r="L140" s="134" t="s">
        <v>382</v>
      </c>
      <c r="M140" s="135" t="s">
        <v>331</v>
      </c>
      <c r="N140" s="135"/>
      <c r="O140" s="136" t="s">
        <v>350</v>
      </c>
      <c r="P140" s="136" t="s">
        <v>369</v>
      </c>
    </row>
    <row r="141" spans="1:16" ht="12.75" customHeight="1" thickBot="1">
      <c r="A141" s="25" t="str">
        <f t="shared" si="12"/>
        <v> AAC 5.192 </v>
      </c>
      <c r="B141" s="14" t="str">
        <f t="shared" si="13"/>
        <v>I</v>
      </c>
      <c r="C141" s="25">
        <f t="shared" si="14"/>
        <v>34679.341999999997</v>
      </c>
      <c r="D141" s="55" t="str">
        <f t="shared" si="15"/>
        <v>vis</v>
      </c>
      <c r="E141" s="133" t="e">
        <f>VLOOKUP(C141,'A (old)'!C$21:E$973,3,FALSE)</f>
        <v>#N/A</v>
      </c>
      <c r="F141" s="14" t="s">
        <v>98</v>
      </c>
      <c r="G141" s="55" t="str">
        <f t="shared" si="16"/>
        <v>34679.342</v>
      </c>
      <c r="H141" s="25">
        <f t="shared" si="17"/>
        <v>-7054</v>
      </c>
      <c r="I141" s="134" t="s">
        <v>387</v>
      </c>
      <c r="J141" s="135" t="s">
        <v>388</v>
      </c>
      <c r="K141" s="134">
        <v>-7054</v>
      </c>
      <c r="L141" s="134" t="s">
        <v>389</v>
      </c>
      <c r="M141" s="135" t="s">
        <v>331</v>
      </c>
      <c r="N141" s="135"/>
      <c r="O141" s="136" t="s">
        <v>350</v>
      </c>
      <c r="P141" s="136" t="s">
        <v>369</v>
      </c>
    </row>
    <row r="142" spans="1:16" ht="12.75" customHeight="1" thickBot="1">
      <c r="A142" s="25" t="str">
        <f t="shared" si="12"/>
        <v> JO 43.161 </v>
      </c>
      <c r="B142" s="14" t="str">
        <f t="shared" si="13"/>
        <v>I</v>
      </c>
      <c r="C142" s="25">
        <f t="shared" si="14"/>
        <v>35761.450100000002</v>
      </c>
      <c r="D142" s="55" t="str">
        <f t="shared" si="15"/>
        <v>vis</v>
      </c>
      <c r="E142" s="133" t="e">
        <f>VLOOKUP(C142,'A (old)'!C$21:E$973,3,FALSE)</f>
        <v>#N/A</v>
      </c>
      <c r="F142" s="14" t="s">
        <v>98</v>
      </c>
      <c r="G142" s="55" t="str">
        <f t="shared" si="16"/>
        <v>35761.4501</v>
      </c>
      <c r="H142" s="25">
        <f t="shared" si="17"/>
        <v>-4755</v>
      </c>
      <c r="I142" s="134" t="s">
        <v>397</v>
      </c>
      <c r="J142" s="135" t="s">
        <v>398</v>
      </c>
      <c r="K142" s="134">
        <v>-4755</v>
      </c>
      <c r="L142" s="134" t="s">
        <v>399</v>
      </c>
      <c r="M142" s="135" t="s">
        <v>400</v>
      </c>
      <c r="N142" s="135" t="s">
        <v>401</v>
      </c>
      <c r="O142" s="136" t="s">
        <v>402</v>
      </c>
      <c r="P142" s="136" t="s">
        <v>403</v>
      </c>
    </row>
    <row r="143" spans="1:16" ht="12.75" customHeight="1" thickBot="1">
      <c r="A143" s="25" t="str">
        <f t="shared" si="12"/>
        <v> AA 12.184 </v>
      </c>
      <c r="B143" s="14" t="str">
        <f t="shared" si="13"/>
        <v>I</v>
      </c>
      <c r="C143" s="25">
        <f t="shared" si="14"/>
        <v>35762.390500000001</v>
      </c>
      <c r="D143" s="55" t="str">
        <f t="shared" si="15"/>
        <v>vis</v>
      </c>
      <c r="E143" s="133" t="e">
        <f>VLOOKUP(C143,'A (old)'!C$21:E$973,3,FALSE)</f>
        <v>#N/A</v>
      </c>
      <c r="F143" s="14" t="s">
        <v>98</v>
      </c>
      <c r="G143" s="55" t="str">
        <f t="shared" si="16"/>
        <v>35762.3905</v>
      </c>
      <c r="H143" s="25">
        <f t="shared" si="17"/>
        <v>-4753</v>
      </c>
      <c r="I143" s="134" t="s">
        <v>404</v>
      </c>
      <c r="J143" s="135" t="s">
        <v>405</v>
      </c>
      <c r="K143" s="134">
        <v>-4753</v>
      </c>
      <c r="L143" s="134" t="s">
        <v>406</v>
      </c>
      <c r="M143" s="135" t="s">
        <v>400</v>
      </c>
      <c r="N143" s="135" t="s">
        <v>401</v>
      </c>
      <c r="O143" s="136" t="s">
        <v>407</v>
      </c>
      <c r="P143" s="136" t="s">
        <v>408</v>
      </c>
    </row>
    <row r="144" spans="1:16" ht="12.75" customHeight="1" thickBot="1">
      <c r="A144" s="25" t="str">
        <f t="shared" si="12"/>
        <v> AA 12.184 </v>
      </c>
      <c r="B144" s="14" t="str">
        <f t="shared" si="13"/>
        <v>I</v>
      </c>
      <c r="C144" s="25">
        <f t="shared" si="14"/>
        <v>35778.394699999997</v>
      </c>
      <c r="D144" s="55" t="str">
        <f t="shared" si="15"/>
        <v>vis</v>
      </c>
      <c r="E144" s="133" t="e">
        <f>VLOOKUP(C144,'A (old)'!C$21:E$973,3,FALSE)</f>
        <v>#N/A</v>
      </c>
      <c r="F144" s="14" t="s">
        <v>98</v>
      </c>
      <c r="G144" s="55" t="str">
        <f t="shared" si="16"/>
        <v>35778.3947</v>
      </c>
      <c r="H144" s="25">
        <f t="shared" si="17"/>
        <v>-4719</v>
      </c>
      <c r="I144" s="134" t="s">
        <v>409</v>
      </c>
      <c r="J144" s="135" t="s">
        <v>410</v>
      </c>
      <c r="K144" s="134">
        <v>-4719</v>
      </c>
      <c r="L144" s="134" t="s">
        <v>411</v>
      </c>
      <c r="M144" s="135" t="s">
        <v>400</v>
      </c>
      <c r="N144" s="135" t="s">
        <v>401</v>
      </c>
      <c r="O144" s="136" t="s">
        <v>407</v>
      </c>
      <c r="P144" s="136" t="s">
        <v>408</v>
      </c>
    </row>
    <row r="145" spans="1:16" ht="12.75" customHeight="1" thickBot="1">
      <c r="A145" s="25" t="str">
        <f t="shared" si="12"/>
        <v> AA 12.184 </v>
      </c>
      <c r="B145" s="14" t="str">
        <f t="shared" si="13"/>
        <v>I</v>
      </c>
      <c r="C145" s="25">
        <f t="shared" si="14"/>
        <v>35787.340700000001</v>
      </c>
      <c r="D145" s="55" t="str">
        <f t="shared" si="15"/>
        <v>vis</v>
      </c>
      <c r="E145" s="133" t="e">
        <f>VLOOKUP(C145,'A (old)'!C$21:E$973,3,FALSE)</f>
        <v>#N/A</v>
      </c>
      <c r="F145" s="14" t="s">
        <v>98</v>
      </c>
      <c r="G145" s="55" t="str">
        <f t="shared" si="16"/>
        <v>35787.3407</v>
      </c>
      <c r="H145" s="25">
        <f t="shared" si="17"/>
        <v>-4700</v>
      </c>
      <c r="I145" s="134" t="s">
        <v>412</v>
      </c>
      <c r="J145" s="135" t="s">
        <v>413</v>
      </c>
      <c r="K145" s="134">
        <v>-4700</v>
      </c>
      <c r="L145" s="134" t="s">
        <v>414</v>
      </c>
      <c r="M145" s="135" t="s">
        <v>400</v>
      </c>
      <c r="N145" s="135" t="s">
        <v>401</v>
      </c>
      <c r="O145" s="136" t="s">
        <v>407</v>
      </c>
      <c r="P145" s="136" t="s">
        <v>408</v>
      </c>
    </row>
    <row r="146" spans="1:16" ht="12.75" customHeight="1" thickBot="1">
      <c r="A146" s="25" t="str">
        <f t="shared" si="12"/>
        <v> BRNO 6 </v>
      </c>
      <c r="B146" s="14" t="str">
        <f t="shared" si="13"/>
        <v>I</v>
      </c>
      <c r="C146" s="25">
        <f t="shared" si="14"/>
        <v>38644.396000000001</v>
      </c>
      <c r="D146" s="55" t="str">
        <f t="shared" si="15"/>
        <v>vis</v>
      </c>
      <c r="E146" s="133" t="e">
        <f>VLOOKUP(C146,'A (old)'!C$21:E$973,3,FALSE)</f>
        <v>#N/A</v>
      </c>
      <c r="F146" s="14" t="s">
        <v>98</v>
      </c>
      <c r="G146" s="55" t="str">
        <f t="shared" si="16"/>
        <v>38644.396</v>
      </c>
      <c r="H146" s="25">
        <f t="shared" si="17"/>
        <v>1370</v>
      </c>
      <c r="I146" s="134" t="s">
        <v>434</v>
      </c>
      <c r="J146" s="135" t="s">
        <v>435</v>
      </c>
      <c r="K146" s="134">
        <v>1370</v>
      </c>
      <c r="L146" s="134" t="s">
        <v>436</v>
      </c>
      <c r="M146" s="135" t="s">
        <v>308</v>
      </c>
      <c r="N146" s="135"/>
      <c r="O146" s="136" t="s">
        <v>437</v>
      </c>
      <c r="P146" s="136" t="s">
        <v>438</v>
      </c>
    </row>
    <row r="147" spans="1:16" ht="12.75" customHeight="1" thickBot="1">
      <c r="A147" s="25" t="str">
        <f t="shared" si="12"/>
        <v> AA 16.158 </v>
      </c>
      <c r="B147" s="14" t="str">
        <f t="shared" si="13"/>
        <v>I</v>
      </c>
      <c r="C147" s="25">
        <f t="shared" si="14"/>
        <v>38941.442000000003</v>
      </c>
      <c r="D147" s="55" t="str">
        <f t="shared" si="15"/>
        <v>vis</v>
      </c>
      <c r="E147" s="133" t="e">
        <f>VLOOKUP(C147,'A (old)'!C$21:E$973,3,FALSE)</f>
        <v>#N/A</v>
      </c>
      <c r="F147" s="14" t="s">
        <v>98</v>
      </c>
      <c r="G147" s="55" t="str">
        <f t="shared" si="16"/>
        <v>38941.442</v>
      </c>
      <c r="H147" s="25">
        <f t="shared" si="17"/>
        <v>2001</v>
      </c>
      <c r="I147" s="134" t="s">
        <v>439</v>
      </c>
      <c r="J147" s="135" t="s">
        <v>440</v>
      </c>
      <c r="K147" s="134">
        <v>2001</v>
      </c>
      <c r="L147" s="134" t="s">
        <v>379</v>
      </c>
      <c r="M147" s="135" t="s">
        <v>331</v>
      </c>
      <c r="N147" s="135"/>
      <c r="O147" s="136" t="s">
        <v>350</v>
      </c>
      <c r="P147" s="136" t="s">
        <v>441</v>
      </c>
    </row>
    <row r="148" spans="1:16" ht="12.75" customHeight="1" thickBot="1">
      <c r="A148" s="25" t="str">
        <f t="shared" si="12"/>
        <v> AAP 289.137 </v>
      </c>
      <c r="B148" s="14" t="str">
        <f t="shared" si="13"/>
        <v>II</v>
      </c>
      <c r="C148" s="25">
        <f t="shared" si="14"/>
        <v>46676.550799999997</v>
      </c>
      <c r="D148" s="55" t="str">
        <f t="shared" si="15"/>
        <v>vis</v>
      </c>
      <c r="E148" s="133" t="e">
        <f>VLOOKUP(C148,'A (old)'!C$21:E$973,3,FALSE)</f>
        <v>#N/A</v>
      </c>
      <c r="F148" s="14" t="s">
        <v>98</v>
      </c>
      <c r="G148" s="55" t="str">
        <f t="shared" si="16"/>
        <v>46676.5508</v>
      </c>
      <c r="H148" s="25">
        <f t="shared" si="17"/>
        <v>18434.5</v>
      </c>
      <c r="I148" s="134" t="s">
        <v>572</v>
      </c>
      <c r="J148" s="135" t="s">
        <v>573</v>
      </c>
      <c r="K148" s="134">
        <v>18434.5</v>
      </c>
      <c r="L148" s="134" t="s">
        <v>569</v>
      </c>
      <c r="M148" s="135" t="s">
        <v>400</v>
      </c>
      <c r="N148" s="135" t="s">
        <v>401</v>
      </c>
      <c r="O148" s="136" t="s">
        <v>570</v>
      </c>
      <c r="P148" s="136" t="s">
        <v>571</v>
      </c>
    </row>
    <row r="149" spans="1:16" ht="12.75" customHeight="1" thickBot="1">
      <c r="A149" s="25" t="str">
        <f t="shared" si="12"/>
        <v>BAVM 56 </v>
      </c>
      <c r="B149" s="14" t="str">
        <f t="shared" si="13"/>
        <v>I</v>
      </c>
      <c r="C149" s="25">
        <f t="shared" si="14"/>
        <v>47758.4349</v>
      </c>
      <c r="D149" s="55" t="str">
        <f t="shared" si="15"/>
        <v>vis</v>
      </c>
      <c r="E149" s="133" t="e">
        <f>VLOOKUP(C149,'A (old)'!C$21:E$973,3,FALSE)</f>
        <v>#N/A</v>
      </c>
      <c r="F149" s="14" t="s">
        <v>98</v>
      </c>
      <c r="G149" s="55" t="str">
        <f t="shared" si="16"/>
        <v>47758.4349</v>
      </c>
      <c r="H149" s="25">
        <f t="shared" si="17"/>
        <v>20733</v>
      </c>
      <c r="I149" s="134" t="s">
        <v>591</v>
      </c>
      <c r="J149" s="135" t="s">
        <v>592</v>
      </c>
      <c r="K149" s="134">
        <v>20733</v>
      </c>
      <c r="L149" s="134" t="s">
        <v>593</v>
      </c>
      <c r="M149" s="135" t="s">
        <v>400</v>
      </c>
      <c r="N149" s="135" t="s">
        <v>594</v>
      </c>
      <c r="O149" s="136" t="s">
        <v>496</v>
      </c>
      <c r="P149" s="137" t="s">
        <v>595</v>
      </c>
    </row>
    <row r="150" spans="1:16" ht="12.75" customHeight="1" thickBot="1">
      <c r="A150" s="25" t="str">
        <f t="shared" si="12"/>
        <v>BAVM 56 </v>
      </c>
      <c r="B150" s="14" t="str">
        <f t="shared" si="13"/>
        <v>I</v>
      </c>
      <c r="C150" s="25">
        <f t="shared" si="14"/>
        <v>47790.443700000003</v>
      </c>
      <c r="D150" s="55" t="str">
        <f t="shared" si="15"/>
        <v>vis</v>
      </c>
      <c r="E150" s="133" t="e">
        <f>VLOOKUP(C150,'A (old)'!C$21:E$973,3,FALSE)</f>
        <v>#N/A</v>
      </c>
      <c r="F150" s="14" t="s">
        <v>98</v>
      </c>
      <c r="G150" s="55" t="str">
        <f t="shared" si="16"/>
        <v>47790.4437</v>
      </c>
      <c r="H150" s="25">
        <f t="shared" si="17"/>
        <v>20801</v>
      </c>
      <c r="I150" s="134" t="s">
        <v>596</v>
      </c>
      <c r="J150" s="135" t="s">
        <v>597</v>
      </c>
      <c r="K150" s="134">
        <v>20801</v>
      </c>
      <c r="L150" s="134" t="s">
        <v>598</v>
      </c>
      <c r="M150" s="135" t="s">
        <v>400</v>
      </c>
      <c r="N150" s="135" t="s">
        <v>594</v>
      </c>
      <c r="O150" s="136" t="s">
        <v>496</v>
      </c>
      <c r="P150" s="137" t="s">
        <v>595</v>
      </c>
    </row>
    <row r="151" spans="1:16" ht="12.75" customHeight="1" thickBot="1">
      <c r="A151" s="25" t="str">
        <f t="shared" si="12"/>
        <v>IBVS 4340 </v>
      </c>
      <c r="B151" s="14" t="str">
        <f t="shared" si="13"/>
        <v>I</v>
      </c>
      <c r="C151" s="25">
        <f t="shared" si="14"/>
        <v>48841.502399999998</v>
      </c>
      <c r="D151" s="55" t="str">
        <f t="shared" si="15"/>
        <v>vis</v>
      </c>
      <c r="E151" s="133" t="e">
        <f>VLOOKUP(C151,'A (old)'!C$21:E$973,3,FALSE)</f>
        <v>#N/A</v>
      </c>
      <c r="F151" s="14" t="s">
        <v>98</v>
      </c>
      <c r="G151" s="55" t="str">
        <f t="shared" si="16"/>
        <v>48841.5024</v>
      </c>
      <c r="H151" s="25">
        <f t="shared" si="17"/>
        <v>23034</v>
      </c>
      <c r="I151" s="134" t="s">
        <v>614</v>
      </c>
      <c r="J151" s="135" t="s">
        <v>615</v>
      </c>
      <c r="K151" s="134">
        <v>23034</v>
      </c>
      <c r="L151" s="134" t="s">
        <v>616</v>
      </c>
      <c r="M151" s="135" t="s">
        <v>400</v>
      </c>
      <c r="N151" s="135" t="s">
        <v>166</v>
      </c>
      <c r="O151" s="136" t="s">
        <v>617</v>
      </c>
      <c r="P151" s="137" t="s">
        <v>618</v>
      </c>
    </row>
    <row r="152" spans="1:16" ht="12.75" customHeight="1" thickBot="1">
      <c r="A152" s="25" t="str">
        <f t="shared" si="12"/>
        <v>IBVS 4340 </v>
      </c>
      <c r="B152" s="14" t="str">
        <f t="shared" si="13"/>
        <v>I</v>
      </c>
      <c r="C152" s="25">
        <f t="shared" si="14"/>
        <v>48841.502800000002</v>
      </c>
      <c r="D152" s="55" t="str">
        <f t="shared" si="15"/>
        <v>vis</v>
      </c>
      <c r="E152" s="133" t="e">
        <f>VLOOKUP(C152,'A (old)'!C$21:E$973,3,FALSE)</f>
        <v>#N/A</v>
      </c>
      <c r="F152" s="14" t="s">
        <v>98</v>
      </c>
      <c r="G152" s="55" t="str">
        <f t="shared" si="16"/>
        <v>48841.5028</v>
      </c>
      <c r="H152" s="25">
        <f t="shared" si="17"/>
        <v>23034</v>
      </c>
      <c r="I152" s="134" t="s">
        <v>619</v>
      </c>
      <c r="J152" s="135" t="s">
        <v>620</v>
      </c>
      <c r="K152" s="134">
        <v>23034</v>
      </c>
      <c r="L152" s="134" t="s">
        <v>621</v>
      </c>
      <c r="M152" s="135" t="s">
        <v>400</v>
      </c>
      <c r="N152" s="135" t="s">
        <v>92</v>
      </c>
      <c r="O152" s="136" t="s">
        <v>617</v>
      </c>
      <c r="P152" s="137" t="s">
        <v>618</v>
      </c>
    </row>
    <row r="153" spans="1:16" ht="12.75" customHeight="1" thickBot="1">
      <c r="A153" s="25" t="str">
        <f t="shared" si="12"/>
        <v>BAVM 91 </v>
      </c>
      <c r="B153" s="14" t="str">
        <f t="shared" si="13"/>
        <v>I</v>
      </c>
      <c r="C153" s="25">
        <f t="shared" si="14"/>
        <v>49918.447</v>
      </c>
      <c r="D153" s="55" t="str">
        <f t="shared" si="15"/>
        <v>vis</v>
      </c>
      <c r="E153" s="133" t="e">
        <f>VLOOKUP(C153,'A (old)'!C$21:E$973,3,FALSE)</f>
        <v>#N/A</v>
      </c>
      <c r="F153" s="14" t="s">
        <v>98</v>
      </c>
      <c r="G153" s="55" t="str">
        <f t="shared" si="16"/>
        <v>49918.4470</v>
      </c>
      <c r="H153" s="25">
        <f t="shared" si="17"/>
        <v>25322</v>
      </c>
      <c r="I153" s="134" t="s">
        <v>641</v>
      </c>
      <c r="J153" s="135" t="s">
        <v>642</v>
      </c>
      <c r="K153" s="134">
        <v>25322</v>
      </c>
      <c r="L153" s="134" t="s">
        <v>643</v>
      </c>
      <c r="M153" s="135" t="s">
        <v>400</v>
      </c>
      <c r="N153" s="135" t="s">
        <v>92</v>
      </c>
      <c r="O153" s="136" t="s">
        <v>496</v>
      </c>
      <c r="P153" s="137" t="s">
        <v>644</v>
      </c>
    </row>
    <row r="154" spans="1:16" ht="12.75" customHeight="1" thickBot="1">
      <c r="A154" s="25" t="str">
        <f t="shared" si="12"/>
        <v>BAVM 91 </v>
      </c>
      <c r="B154" s="14" t="str">
        <f t="shared" si="13"/>
        <v>I</v>
      </c>
      <c r="C154" s="25">
        <f t="shared" si="14"/>
        <v>49918.447500000002</v>
      </c>
      <c r="D154" s="55" t="str">
        <f t="shared" si="15"/>
        <v>vis</v>
      </c>
      <c r="E154" s="133" t="e">
        <f>VLOOKUP(C154,'A (old)'!C$21:E$973,3,FALSE)</f>
        <v>#N/A</v>
      </c>
      <c r="F154" s="14" t="s">
        <v>98</v>
      </c>
      <c r="G154" s="55" t="str">
        <f t="shared" si="16"/>
        <v>49918.4475</v>
      </c>
      <c r="H154" s="25">
        <f t="shared" si="17"/>
        <v>25322</v>
      </c>
      <c r="I154" s="134" t="s">
        <v>645</v>
      </c>
      <c r="J154" s="135" t="s">
        <v>646</v>
      </c>
      <c r="K154" s="134">
        <v>25322</v>
      </c>
      <c r="L154" s="134" t="s">
        <v>647</v>
      </c>
      <c r="M154" s="135" t="s">
        <v>400</v>
      </c>
      <c r="N154" s="135" t="s">
        <v>594</v>
      </c>
      <c r="O154" s="136" t="s">
        <v>496</v>
      </c>
      <c r="P154" s="137" t="s">
        <v>644</v>
      </c>
    </row>
    <row r="155" spans="1:16" ht="12.75" customHeight="1" thickBot="1">
      <c r="A155" s="25" t="str">
        <f t="shared" si="12"/>
        <v> AOEB 8 </v>
      </c>
      <c r="B155" s="14" t="str">
        <f t="shared" si="13"/>
        <v>I</v>
      </c>
      <c r="C155" s="25">
        <f t="shared" si="14"/>
        <v>49988.584000000003</v>
      </c>
      <c r="D155" s="55" t="str">
        <f t="shared" si="15"/>
        <v>vis</v>
      </c>
      <c r="E155" s="133" t="e">
        <f>VLOOKUP(C155,'A (old)'!C$21:E$973,3,FALSE)</f>
        <v>#N/A</v>
      </c>
      <c r="F155" s="14" t="s">
        <v>98</v>
      </c>
      <c r="G155" s="55" t="str">
        <f t="shared" si="16"/>
        <v>49988.584</v>
      </c>
      <c r="H155" s="25">
        <f t="shared" si="17"/>
        <v>25471</v>
      </c>
      <c r="I155" s="134" t="s">
        <v>648</v>
      </c>
      <c r="J155" s="135" t="s">
        <v>649</v>
      </c>
      <c r="K155" s="134">
        <v>25471</v>
      </c>
      <c r="L155" s="134" t="s">
        <v>650</v>
      </c>
      <c r="M155" s="135" t="s">
        <v>331</v>
      </c>
      <c r="N155" s="135"/>
      <c r="O155" s="136" t="s">
        <v>457</v>
      </c>
      <c r="P155" s="136" t="s">
        <v>651</v>
      </c>
    </row>
    <row r="156" spans="1:16" ht="12.75" customHeight="1" thickBot="1">
      <c r="A156" s="25" t="str">
        <f t="shared" si="12"/>
        <v> AOEB 8 </v>
      </c>
      <c r="B156" s="14" t="str">
        <f t="shared" si="13"/>
        <v>I</v>
      </c>
      <c r="C156" s="25">
        <f t="shared" si="14"/>
        <v>50003.645600000003</v>
      </c>
      <c r="D156" s="55" t="str">
        <f t="shared" si="15"/>
        <v>vis</v>
      </c>
      <c r="E156" s="133" t="e">
        <f>VLOOKUP(C156,'A (old)'!C$21:E$973,3,FALSE)</f>
        <v>#N/A</v>
      </c>
      <c r="F156" s="14" t="s">
        <v>98</v>
      </c>
      <c r="G156" s="55" t="str">
        <f t="shared" si="16"/>
        <v>50003.6456</v>
      </c>
      <c r="H156" s="25">
        <f t="shared" si="17"/>
        <v>25503</v>
      </c>
      <c r="I156" s="134" t="s">
        <v>652</v>
      </c>
      <c r="J156" s="135" t="s">
        <v>653</v>
      </c>
      <c r="K156" s="134">
        <v>25503</v>
      </c>
      <c r="L156" s="134" t="s">
        <v>654</v>
      </c>
      <c r="M156" s="135" t="s">
        <v>655</v>
      </c>
      <c r="N156" s="135" t="s">
        <v>656</v>
      </c>
      <c r="O156" s="136" t="s">
        <v>657</v>
      </c>
      <c r="P156" s="136" t="s">
        <v>651</v>
      </c>
    </row>
    <row r="157" spans="1:16" ht="12.75" customHeight="1" thickBot="1">
      <c r="A157" s="25" t="str">
        <f t="shared" si="12"/>
        <v> AOEB 8 </v>
      </c>
      <c r="B157" s="14" t="str">
        <f t="shared" si="13"/>
        <v>I</v>
      </c>
      <c r="C157" s="25">
        <f t="shared" si="14"/>
        <v>50313.824000000001</v>
      </c>
      <c r="D157" s="55" t="str">
        <f t="shared" si="15"/>
        <v>vis</v>
      </c>
      <c r="E157" s="133" t="e">
        <f>VLOOKUP(C157,'A (old)'!C$21:E$973,3,FALSE)</f>
        <v>#N/A</v>
      </c>
      <c r="F157" s="14" t="s">
        <v>98</v>
      </c>
      <c r="G157" s="55" t="str">
        <f t="shared" si="16"/>
        <v>50313.824</v>
      </c>
      <c r="H157" s="25">
        <f t="shared" si="17"/>
        <v>26162</v>
      </c>
      <c r="I157" s="134" t="s">
        <v>658</v>
      </c>
      <c r="J157" s="135" t="s">
        <v>659</v>
      </c>
      <c r="K157" s="134">
        <v>26162</v>
      </c>
      <c r="L157" s="134" t="s">
        <v>660</v>
      </c>
      <c r="M157" s="135" t="s">
        <v>331</v>
      </c>
      <c r="N157" s="135"/>
      <c r="O157" s="136" t="s">
        <v>457</v>
      </c>
      <c r="P157" s="136" t="s">
        <v>651</v>
      </c>
    </row>
    <row r="158" spans="1:16" ht="12.75" customHeight="1" thickBot="1">
      <c r="A158" s="25" t="str">
        <f t="shared" si="12"/>
        <v> AOEB 8 </v>
      </c>
      <c r="B158" s="14" t="str">
        <f t="shared" si="13"/>
        <v>I</v>
      </c>
      <c r="C158" s="25">
        <f t="shared" si="14"/>
        <v>50341.612999999998</v>
      </c>
      <c r="D158" s="55" t="str">
        <f t="shared" si="15"/>
        <v>vis</v>
      </c>
      <c r="E158" s="133" t="e">
        <f>VLOOKUP(C158,'A (old)'!C$21:E$973,3,FALSE)</f>
        <v>#N/A</v>
      </c>
      <c r="F158" s="14" t="s">
        <v>98</v>
      </c>
      <c r="G158" s="55" t="str">
        <f t="shared" si="16"/>
        <v>50341.613</v>
      </c>
      <c r="H158" s="25">
        <f t="shared" si="17"/>
        <v>26221</v>
      </c>
      <c r="I158" s="134" t="s">
        <v>661</v>
      </c>
      <c r="J158" s="135" t="s">
        <v>662</v>
      </c>
      <c r="K158" s="134">
        <v>26221</v>
      </c>
      <c r="L158" s="134" t="s">
        <v>663</v>
      </c>
      <c r="M158" s="135" t="s">
        <v>331</v>
      </c>
      <c r="N158" s="135"/>
      <c r="O158" s="136" t="s">
        <v>664</v>
      </c>
      <c r="P158" s="136" t="s">
        <v>651</v>
      </c>
    </row>
    <row r="159" spans="1:16" ht="12.75" customHeight="1" thickBot="1">
      <c r="A159" s="25" t="str">
        <f t="shared" si="12"/>
        <v> AOEB 8 </v>
      </c>
      <c r="B159" s="14" t="str">
        <f t="shared" si="13"/>
        <v>I</v>
      </c>
      <c r="C159" s="25">
        <f t="shared" si="14"/>
        <v>50397.606</v>
      </c>
      <c r="D159" s="55" t="str">
        <f t="shared" si="15"/>
        <v>vis</v>
      </c>
      <c r="E159" s="133" t="e">
        <f>VLOOKUP(C159,'A (old)'!C$21:E$973,3,FALSE)</f>
        <v>#N/A</v>
      </c>
      <c r="F159" s="14" t="s">
        <v>98</v>
      </c>
      <c r="G159" s="55" t="str">
        <f t="shared" si="16"/>
        <v>50397.606</v>
      </c>
      <c r="H159" s="25">
        <f t="shared" si="17"/>
        <v>26340</v>
      </c>
      <c r="I159" s="134" t="s">
        <v>665</v>
      </c>
      <c r="J159" s="135" t="s">
        <v>666</v>
      </c>
      <c r="K159" s="134">
        <v>26340</v>
      </c>
      <c r="L159" s="134" t="s">
        <v>601</v>
      </c>
      <c r="M159" s="135" t="s">
        <v>331</v>
      </c>
      <c r="N159" s="135"/>
      <c r="O159" s="136" t="s">
        <v>664</v>
      </c>
      <c r="P159" s="136" t="s">
        <v>651</v>
      </c>
    </row>
    <row r="160" spans="1:16" ht="12.75" customHeight="1" thickBot="1">
      <c r="A160" s="25" t="str">
        <f t="shared" si="12"/>
        <v> AOEB 8 </v>
      </c>
      <c r="B160" s="14" t="str">
        <f t="shared" si="13"/>
        <v>I</v>
      </c>
      <c r="C160" s="25">
        <f t="shared" si="14"/>
        <v>50692.74</v>
      </c>
      <c r="D160" s="55" t="str">
        <f t="shared" si="15"/>
        <v>vis</v>
      </c>
      <c r="E160" s="133" t="e">
        <f>VLOOKUP(C160,'A (old)'!C$21:E$973,3,FALSE)</f>
        <v>#N/A</v>
      </c>
      <c r="F160" s="14" t="s">
        <v>98</v>
      </c>
      <c r="G160" s="55" t="str">
        <f t="shared" si="16"/>
        <v>50692.740</v>
      </c>
      <c r="H160" s="25">
        <f t="shared" si="17"/>
        <v>26967</v>
      </c>
      <c r="I160" s="134" t="s">
        <v>667</v>
      </c>
      <c r="J160" s="135" t="s">
        <v>668</v>
      </c>
      <c r="K160" s="134">
        <v>26967</v>
      </c>
      <c r="L160" s="134" t="s">
        <v>669</v>
      </c>
      <c r="M160" s="135" t="s">
        <v>331</v>
      </c>
      <c r="N160" s="135"/>
      <c r="O160" s="136" t="s">
        <v>457</v>
      </c>
      <c r="P160" s="136" t="s">
        <v>651</v>
      </c>
    </row>
    <row r="161" spans="1:16" ht="12.75" customHeight="1" thickBot="1">
      <c r="A161" s="25" t="str">
        <f t="shared" si="12"/>
        <v> AOEB 8 </v>
      </c>
      <c r="B161" s="14" t="str">
        <f t="shared" si="13"/>
        <v>I</v>
      </c>
      <c r="C161" s="25">
        <f t="shared" si="14"/>
        <v>51095.66</v>
      </c>
      <c r="D161" s="55" t="str">
        <f t="shared" si="15"/>
        <v>vis</v>
      </c>
      <c r="E161" s="133" t="e">
        <f>VLOOKUP(C161,'A (old)'!C$21:E$973,3,FALSE)</f>
        <v>#N/A</v>
      </c>
      <c r="F161" s="14" t="s">
        <v>98</v>
      </c>
      <c r="G161" s="55" t="str">
        <f t="shared" si="16"/>
        <v>51095.660</v>
      </c>
      <c r="H161" s="25">
        <f t="shared" si="17"/>
        <v>27823</v>
      </c>
      <c r="I161" s="134" t="s">
        <v>670</v>
      </c>
      <c r="J161" s="135" t="s">
        <v>671</v>
      </c>
      <c r="K161" s="134">
        <v>27823</v>
      </c>
      <c r="L161" s="134" t="s">
        <v>672</v>
      </c>
      <c r="M161" s="135" t="s">
        <v>331</v>
      </c>
      <c r="N161" s="135"/>
      <c r="O161" s="136" t="s">
        <v>457</v>
      </c>
      <c r="P161" s="136" t="s">
        <v>651</v>
      </c>
    </row>
    <row r="162" spans="1:16" ht="12.75" customHeight="1" thickBot="1">
      <c r="A162" s="25" t="str">
        <f t="shared" si="12"/>
        <v> AOEB 8 </v>
      </c>
      <c r="B162" s="14" t="str">
        <f t="shared" si="13"/>
        <v>I</v>
      </c>
      <c r="C162" s="25">
        <f t="shared" si="14"/>
        <v>51160.597999999998</v>
      </c>
      <c r="D162" s="55" t="str">
        <f t="shared" si="15"/>
        <v>vis</v>
      </c>
      <c r="E162" s="133" t="e">
        <f>VLOOKUP(C162,'A (old)'!C$21:E$973,3,FALSE)</f>
        <v>#N/A</v>
      </c>
      <c r="F162" s="14" t="s">
        <v>98</v>
      </c>
      <c r="G162" s="55" t="str">
        <f t="shared" si="16"/>
        <v>51160.598</v>
      </c>
      <c r="H162" s="25">
        <f t="shared" si="17"/>
        <v>27961</v>
      </c>
      <c r="I162" s="134" t="s">
        <v>673</v>
      </c>
      <c r="J162" s="135" t="s">
        <v>674</v>
      </c>
      <c r="K162" s="134">
        <v>27961</v>
      </c>
      <c r="L162" s="134" t="s">
        <v>563</v>
      </c>
      <c r="M162" s="135" t="s">
        <v>331</v>
      </c>
      <c r="N162" s="135"/>
      <c r="O162" s="136" t="s">
        <v>457</v>
      </c>
      <c r="P162" s="136" t="s">
        <v>651</v>
      </c>
    </row>
    <row r="163" spans="1:16" ht="12.75" customHeight="1" thickBot="1">
      <c r="A163" s="25" t="str">
        <f t="shared" si="12"/>
        <v>IBVS 5040 </v>
      </c>
      <c r="B163" s="14" t="str">
        <f t="shared" si="13"/>
        <v>I</v>
      </c>
      <c r="C163" s="25">
        <f t="shared" si="14"/>
        <v>51710.849900000001</v>
      </c>
      <c r="D163" s="55" t="str">
        <f t="shared" si="15"/>
        <v>vis</v>
      </c>
      <c r="E163" s="133" t="e">
        <f>VLOOKUP(C163,'A (old)'!C$21:E$973,3,FALSE)</f>
        <v>#N/A</v>
      </c>
      <c r="F163" s="14" t="s">
        <v>98</v>
      </c>
      <c r="G163" s="55" t="str">
        <f t="shared" si="16"/>
        <v>51710.8499</v>
      </c>
      <c r="H163" s="25">
        <f t="shared" si="17"/>
        <v>29130</v>
      </c>
      <c r="I163" s="134" t="s">
        <v>675</v>
      </c>
      <c r="J163" s="135" t="s">
        <v>676</v>
      </c>
      <c r="K163" s="134">
        <v>29130</v>
      </c>
      <c r="L163" s="134" t="s">
        <v>677</v>
      </c>
      <c r="M163" s="135" t="s">
        <v>400</v>
      </c>
      <c r="N163" s="135" t="s">
        <v>401</v>
      </c>
      <c r="O163" s="136" t="s">
        <v>678</v>
      </c>
      <c r="P163" s="137" t="s">
        <v>679</v>
      </c>
    </row>
    <row r="164" spans="1:16" ht="12.75" customHeight="1" thickBot="1">
      <c r="A164" s="25" t="str">
        <f t="shared" si="12"/>
        <v> AOEB 8 </v>
      </c>
      <c r="B164" s="14" t="str">
        <f t="shared" si="13"/>
        <v>I</v>
      </c>
      <c r="C164" s="25">
        <f t="shared" si="14"/>
        <v>51777.673999999999</v>
      </c>
      <c r="D164" s="55" t="str">
        <f t="shared" si="15"/>
        <v>vis</v>
      </c>
      <c r="E164" s="133" t="e">
        <f>VLOOKUP(C164,'A (old)'!C$21:E$973,3,FALSE)</f>
        <v>#N/A</v>
      </c>
      <c r="F164" s="14" t="s">
        <v>98</v>
      </c>
      <c r="G164" s="55" t="str">
        <f t="shared" si="16"/>
        <v>51777.674</v>
      </c>
      <c r="H164" s="25">
        <f t="shared" si="17"/>
        <v>29272</v>
      </c>
      <c r="I164" s="134" t="s">
        <v>680</v>
      </c>
      <c r="J164" s="135" t="s">
        <v>681</v>
      </c>
      <c r="K164" s="134">
        <v>29272</v>
      </c>
      <c r="L164" s="134" t="s">
        <v>563</v>
      </c>
      <c r="M164" s="135" t="s">
        <v>331</v>
      </c>
      <c r="N164" s="135"/>
      <c r="O164" s="136" t="s">
        <v>457</v>
      </c>
      <c r="P164" s="136" t="s">
        <v>651</v>
      </c>
    </row>
    <row r="165" spans="1:16" ht="12.75" customHeight="1" thickBot="1">
      <c r="A165" s="25" t="str">
        <f t="shared" si="12"/>
        <v> AOEB 8 </v>
      </c>
      <c r="B165" s="14" t="str">
        <f t="shared" si="13"/>
        <v>I</v>
      </c>
      <c r="C165" s="25">
        <f t="shared" si="14"/>
        <v>52163.659</v>
      </c>
      <c r="D165" s="55" t="str">
        <f t="shared" si="15"/>
        <v>vis</v>
      </c>
      <c r="E165" s="133" t="e">
        <f>VLOOKUP(C165,'A (old)'!C$21:E$973,3,FALSE)</f>
        <v>#N/A</v>
      </c>
      <c r="F165" s="14" t="s">
        <v>98</v>
      </c>
      <c r="G165" s="55" t="str">
        <f t="shared" si="16"/>
        <v>52163.6590</v>
      </c>
      <c r="H165" s="25">
        <f t="shared" si="17"/>
        <v>30092</v>
      </c>
      <c r="I165" s="134" t="s">
        <v>694</v>
      </c>
      <c r="J165" s="135" t="s">
        <v>695</v>
      </c>
      <c r="K165" s="134">
        <v>30092</v>
      </c>
      <c r="L165" s="134" t="s">
        <v>696</v>
      </c>
      <c r="M165" s="135" t="s">
        <v>655</v>
      </c>
      <c r="N165" s="135" t="s">
        <v>656</v>
      </c>
      <c r="O165" s="136" t="s">
        <v>457</v>
      </c>
      <c r="P165" s="136" t="s">
        <v>651</v>
      </c>
    </row>
    <row r="166" spans="1:16" ht="12.75" customHeight="1" thickBot="1">
      <c r="A166" s="25" t="str">
        <f t="shared" si="12"/>
        <v> AOEB 8 </v>
      </c>
      <c r="B166" s="14" t="str">
        <f t="shared" si="13"/>
        <v>I</v>
      </c>
      <c r="C166" s="25">
        <f t="shared" si="14"/>
        <v>52245.559200000003</v>
      </c>
      <c r="D166" s="55" t="str">
        <f t="shared" si="15"/>
        <v>vis</v>
      </c>
      <c r="E166" s="133" t="e">
        <f>VLOOKUP(C166,'A (old)'!C$21:E$973,3,FALSE)</f>
        <v>#N/A</v>
      </c>
      <c r="F166" s="14" t="s">
        <v>98</v>
      </c>
      <c r="G166" s="55" t="str">
        <f t="shared" si="16"/>
        <v>52245.5592</v>
      </c>
      <c r="H166" s="25">
        <f t="shared" si="17"/>
        <v>30266</v>
      </c>
      <c r="I166" s="134" t="s">
        <v>697</v>
      </c>
      <c r="J166" s="135" t="s">
        <v>698</v>
      </c>
      <c r="K166" s="134">
        <v>30266</v>
      </c>
      <c r="L166" s="134" t="s">
        <v>696</v>
      </c>
      <c r="M166" s="135" t="s">
        <v>655</v>
      </c>
      <c r="N166" s="135" t="s">
        <v>656</v>
      </c>
      <c r="O166" s="136" t="s">
        <v>699</v>
      </c>
      <c r="P166" s="136" t="s">
        <v>651</v>
      </c>
    </row>
    <row r="167" spans="1:16" ht="12.75" customHeight="1" thickBot="1">
      <c r="A167" s="25" t="str">
        <f t="shared" si="12"/>
        <v> AOEB 8 </v>
      </c>
      <c r="B167" s="14" t="str">
        <f t="shared" si="13"/>
        <v>I</v>
      </c>
      <c r="C167" s="25">
        <f t="shared" si="14"/>
        <v>52253.561300000001</v>
      </c>
      <c r="D167" s="55" t="str">
        <f t="shared" si="15"/>
        <v>vis</v>
      </c>
      <c r="E167" s="133" t="e">
        <f>VLOOKUP(C167,'A (old)'!C$21:E$973,3,FALSE)</f>
        <v>#N/A</v>
      </c>
      <c r="F167" s="14" t="s">
        <v>98</v>
      </c>
      <c r="G167" s="55" t="str">
        <f t="shared" si="16"/>
        <v>52253.5613</v>
      </c>
      <c r="H167" s="25">
        <f t="shared" si="17"/>
        <v>30283</v>
      </c>
      <c r="I167" s="134" t="s">
        <v>700</v>
      </c>
      <c r="J167" s="135" t="s">
        <v>701</v>
      </c>
      <c r="K167" s="134">
        <v>30283</v>
      </c>
      <c r="L167" s="134" t="s">
        <v>702</v>
      </c>
      <c r="M167" s="135" t="s">
        <v>655</v>
      </c>
      <c r="N167" s="135" t="s">
        <v>656</v>
      </c>
      <c r="O167" s="136" t="s">
        <v>457</v>
      </c>
      <c r="P167" s="136" t="s">
        <v>651</v>
      </c>
    </row>
    <row r="168" spans="1:16" ht="12.75" customHeight="1" thickBot="1">
      <c r="A168" s="25" t="str">
        <f t="shared" si="12"/>
        <v>VSB 40 </v>
      </c>
      <c r="B168" s="14" t="str">
        <f t="shared" si="13"/>
        <v>I</v>
      </c>
      <c r="C168" s="25">
        <f t="shared" si="14"/>
        <v>52435.246899999998</v>
      </c>
      <c r="D168" s="55" t="str">
        <f t="shared" si="15"/>
        <v>vis</v>
      </c>
      <c r="E168" s="133" t="e">
        <f>VLOOKUP(C168,'A (old)'!C$21:E$973,3,FALSE)</f>
        <v>#N/A</v>
      </c>
      <c r="F168" s="14" t="s">
        <v>98</v>
      </c>
      <c r="G168" s="55" t="str">
        <f t="shared" si="16"/>
        <v>52435.2469</v>
      </c>
      <c r="H168" s="25">
        <f t="shared" si="17"/>
        <v>30669</v>
      </c>
      <c r="I168" s="134" t="s">
        <v>703</v>
      </c>
      <c r="J168" s="135" t="s">
        <v>704</v>
      </c>
      <c r="K168" s="134">
        <v>30669</v>
      </c>
      <c r="L168" s="134" t="s">
        <v>705</v>
      </c>
      <c r="M168" s="135" t="s">
        <v>400</v>
      </c>
      <c r="N168" s="135" t="s">
        <v>401</v>
      </c>
      <c r="O168" s="136" t="s">
        <v>706</v>
      </c>
      <c r="P168" s="137" t="s">
        <v>707</v>
      </c>
    </row>
    <row r="169" spans="1:16" ht="12.75" customHeight="1" thickBot="1">
      <c r="A169" s="25" t="str">
        <f t="shared" si="12"/>
        <v> AOEB 8 </v>
      </c>
      <c r="B169" s="14" t="str">
        <f t="shared" si="13"/>
        <v>I</v>
      </c>
      <c r="C169" s="25">
        <f t="shared" si="14"/>
        <v>52441.838400000001</v>
      </c>
      <c r="D169" s="55" t="str">
        <f t="shared" si="15"/>
        <v>vis</v>
      </c>
      <c r="E169" s="133" t="e">
        <f>VLOOKUP(C169,'A (old)'!C$21:E$973,3,FALSE)</f>
        <v>#N/A</v>
      </c>
      <c r="F169" s="14" t="s">
        <v>98</v>
      </c>
      <c r="G169" s="55" t="str">
        <f t="shared" si="16"/>
        <v>52441.8384</v>
      </c>
      <c r="H169" s="25">
        <f t="shared" si="17"/>
        <v>30683</v>
      </c>
      <c r="I169" s="134" t="s">
        <v>708</v>
      </c>
      <c r="J169" s="135" t="s">
        <v>709</v>
      </c>
      <c r="K169" s="134">
        <v>30683</v>
      </c>
      <c r="L169" s="134" t="s">
        <v>710</v>
      </c>
      <c r="M169" s="135" t="s">
        <v>655</v>
      </c>
      <c r="N169" s="135" t="s">
        <v>656</v>
      </c>
      <c r="O169" s="136" t="s">
        <v>457</v>
      </c>
      <c r="P169" s="136" t="s">
        <v>651</v>
      </c>
    </row>
    <row r="170" spans="1:16" ht="12.75" customHeight="1" thickBot="1">
      <c r="A170" s="25" t="str">
        <f t="shared" si="12"/>
        <v>IBVS 5594 </v>
      </c>
      <c r="B170" s="14" t="str">
        <f t="shared" si="13"/>
        <v>I</v>
      </c>
      <c r="C170" s="25">
        <f t="shared" si="14"/>
        <v>52505.382299999997</v>
      </c>
      <c r="D170" s="55" t="str">
        <f t="shared" si="15"/>
        <v>vis</v>
      </c>
      <c r="E170" s="133" t="e">
        <f>VLOOKUP(C170,'A (old)'!C$21:E$973,3,FALSE)</f>
        <v>#N/A</v>
      </c>
      <c r="F170" s="14" t="s">
        <v>98</v>
      </c>
      <c r="G170" s="55" t="str">
        <f t="shared" si="16"/>
        <v>52505.3823</v>
      </c>
      <c r="H170" s="25">
        <f t="shared" si="17"/>
        <v>30818</v>
      </c>
      <c r="I170" s="134" t="s">
        <v>711</v>
      </c>
      <c r="J170" s="135" t="s">
        <v>712</v>
      </c>
      <c r="K170" s="134">
        <v>30818</v>
      </c>
      <c r="L170" s="134" t="s">
        <v>713</v>
      </c>
      <c r="M170" s="135" t="s">
        <v>400</v>
      </c>
      <c r="N170" s="135" t="s">
        <v>401</v>
      </c>
      <c r="O170" s="136" t="s">
        <v>714</v>
      </c>
      <c r="P170" s="137" t="s">
        <v>715</v>
      </c>
    </row>
    <row r="171" spans="1:16" ht="12.75" customHeight="1" thickBot="1">
      <c r="A171" s="25" t="str">
        <f t="shared" si="12"/>
        <v> AOEB 8 </v>
      </c>
      <c r="B171" s="14" t="str">
        <f t="shared" si="13"/>
        <v>I</v>
      </c>
      <c r="C171" s="25">
        <f t="shared" si="14"/>
        <v>52525.623099999997</v>
      </c>
      <c r="D171" s="55" t="str">
        <f t="shared" si="15"/>
        <v>vis</v>
      </c>
      <c r="E171" s="133" t="e">
        <f>VLOOKUP(C171,'A (old)'!C$21:E$973,3,FALSE)</f>
        <v>#N/A</v>
      </c>
      <c r="F171" s="14" t="s">
        <v>98</v>
      </c>
      <c r="G171" s="55" t="str">
        <f t="shared" si="16"/>
        <v>52525.6231</v>
      </c>
      <c r="H171" s="25">
        <f t="shared" si="17"/>
        <v>30861</v>
      </c>
      <c r="I171" s="134" t="s">
        <v>724</v>
      </c>
      <c r="J171" s="135" t="s">
        <v>725</v>
      </c>
      <c r="K171" s="134">
        <v>30861</v>
      </c>
      <c r="L171" s="134" t="s">
        <v>726</v>
      </c>
      <c r="M171" s="135" t="s">
        <v>655</v>
      </c>
      <c r="N171" s="135" t="s">
        <v>656</v>
      </c>
      <c r="O171" s="136" t="s">
        <v>457</v>
      </c>
      <c r="P171" s="136" t="s">
        <v>651</v>
      </c>
    </row>
    <row r="172" spans="1:16" ht="12.75" customHeight="1" thickBot="1">
      <c r="A172" s="25" t="str">
        <f t="shared" si="12"/>
        <v> AOEB 8 </v>
      </c>
      <c r="B172" s="14" t="str">
        <f t="shared" si="13"/>
        <v>I</v>
      </c>
      <c r="C172" s="25">
        <f t="shared" si="14"/>
        <v>52526.564400000003</v>
      </c>
      <c r="D172" s="55" t="str">
        <f t="shared" si="15"/>
        <v>vis</v>
      </c>
      <c r="E172" s="133" t="e">
        <f>VLOOKUP(C172,'A (old)'!C$21:E$973,3,FALSE)</f>
        <v>#N/A</v>
      </c>
      <c r="F172" s="14" t="s">
        <v>98</v>
      </c>
      <c r="G172" s="55" t="str">
        <f t="shared" si="16"/>
        <v>52526.5644</v>
      </c>
      <c r="H172" s="25">
        <f t="shared" si="17"/>
        <v>30863</v>
      </c>
      <c r="I172" s="134" t="s">
        <v>727</v>
      </c>
      <c r="J172" s="135" t="s">
        <v>728</v>
      </c>
      <c r="K172" s="134">
        <v>30863</v>
      </c>
      <c r="L172" s="134" t="s">
        <v>726</v>
      </c>
      <c r="M172" s="135" t="s">
        <v>655</v>
      </c>
      <c r="N172" s="135" t="s">
        <v>656</v>
      </c>
      <c r="O172" s="136" t="s">
        <v>699</v>
      </c>
      <c r="P172" s="136" t="s">
        <v>651</v>
      </c>
    </row>
    <row r="173" spans="1:16" ht="12.75" customHeight="1" thickBot="1">
      <c r="A173" s="25" t="str">
        <f t="shared" si="12"/>
        <v>IBVS 5623 </v>
      </c>
      <c r="B173" s="14" t="str">
        <f t="shared" si="13"/>
        <v>I</v>
      </c>
      <c r="C173" s="25">
        <f t="shared" si="14"/>
        <v>52528.445800000001</v>
      </c>
      <c r="D173" s="55" t="str">
        <f t="shared" si="15"/>
        <v>vis</v>
      </c>
      <c r="E173" s="133" t="e">
        <f>VLOOKUP(C173,'A (old)'!C$21:E$973,3,FALSE)</f>
        <v>#N/A</v>
      </c>
      <c r="F173" s="14" t="s">
        <v>98</v>
      </c>
      <c r="G173" s="55" t="str">
        <f t="shared" si="16"/>
        <v>52528.4458</v>
      </c>
      <c r="H173" s="25">
        <f t="shared" si="17"/>
        <v>30867</v>
      </c>
      <c r="I173" s="134" t="s">
        <v>729</v>
      </c>
      <c r="J173" s="135" t="s">
        <v>730</v>
      </c>
      <c r="K173" s="134">
        <v>30867</v>
      </c>
      <c r="L173" s="134" t="s">
        <v>731</v>
      </c>
      <c r="M173" s="135" t="s">
        <v>400</v>
      </c>
      <c r="N173" s="135" t="s">
        <v>401</v>
      </c>
      <c r="O173" s="136" t="s">
        <v>689</v>
      </c>
      <c r="P173" s="137" t="s">
        <v>690</v>
      </c>
    </row>
    <row r="174" spans="1:16" ht="12.75" customHeight="1" thickBot="1">
      <c r="A174" s="25" t="str">
        <f t="shared" si="12"/>
        <v> AOEB 8 </v>
      </c>
      <c r="B174" s="14" t="str">
        <f t="shared" si="13"/>
        <v>I</v>
      </c>
      <c r="C174" s="25">
        <f t="shared" si="14"/>
        <v>52811.806199999999</v>
      </c>
      <c r="D174" s="55" t="str">
        <f t="shared" si="15"/>
        <v>vis</v>
      </c>
      <c r="E174" s="133" t="e">
        <f>VLOOKUP(C174,'A (old)'!C$21:E$973,3,FALSE)</f>
        <v>#N/A</v>
      </c>
      <c r="F174" s="14" t="s">
        <v>98</v>
      </c>
      <c r="G174" s="55" t="str">
        <f t="shared" si="16"/>
        <v>52811.8062</v>
      </c>
      <c r="H174" s="25">
        <f t="shared" si="17"/>
        <v>31469</v>
      </c>
      <c r="I174" s="134" t="s">
        <v>735</v>
      </c>
      <c r="J174" s="135" t="s">
        <v>736</v>
      </c>
      <c r="K174" s="134">
        <v>31469</v>
      </c>
      <c r="L174" s="134" t="s">
        <v>737</v>
      </c>
      <c r="M174" s="135" t="s">
        <v>655</v>
      </c>
      <c r="N174" s="135" t="s">
        <v>656</v>
      </c>
      <c r="O174" s="136" t="s">
        <v>457</v>
      </c>
      <c r="P174" s="136" t="s">
        <v>651</v>
      </c>
    </row>
    <row r="175" spans="1:16" ht="12.75" customHeight="1" thickBot="1">
      <c r="A175" s="25" t="str">
        <f t="shared" si="12"/>
        <v> AOEB 12 </v>
      </c>
      <c r="B175" s="14" t="str">
        <f t="shared" si="13"/>
        <v>I</v>
      </c>
      <c r="C175" s="25">
        <f t="shared" si="14"/>
        <v>52952.542200000004</v>
      </c>
      <c r="D175" s="55" t="str">
        <f t="shared" si="15"/>
        <v>vis</v>
      </c>
      <c r="E175" s="133" t="e">
        <f>VLOOKUP(C175,'A (old)'!C$21:E$973,3,FALSE)</f>
        <v>#N/A</v>
      </c>
      <c r="F175" s="14" t="s">
        <v>98</v>
      </c>
      <c r="G175" s="55" t="str">
        <f t="shared" si="16"/>
        <v>52952.5422</v>
      </c>
      <c r="H175" s="25">
        <f t="shared" si="17"/>
        <v>31768</v>
      </c>
      <c r="I175" s="134" t="s">
        <v>750</v>
      </c>
      <c r="J175" s="135" t="s">
        <v>751</v>
      </c>
      <c r="K175" s="134" t="s">
        <v>752</v>
      </c>
      <c r="L175" s="134" t="s">
        <v>753</v>
      </c>
      <c r="M175" s="135" t="s">
        <v>655</v>
      </c>
      <c r="N175" s="135" t="s">
        <v>656</v>
      </c>
      <c r="O175" s="136" t="s">
        <v>457</v>
      </c>
      <c r="P175" s="136" t="s">
        <v>754</v>
      </c>
    </row>
    <row r="176" spans="1:16" ht="12.75" customHeight="1" thickBot="1">
      <c r="A176" s="25" t="str">
        <f t="shared" si="12"/>
        <v>VSB 43 </v>
      </c>
      <c r="B176" s="14" t="str">
        <f t="shared" si="13"/>
        <v>I</v>
      </c>
      <c r="C176" s="25">
        <f t="shared" si="14"/>
        <v>53117.283300000003</v>
      </c>
      <c r="D176" s="55" t="str">
        <f t="shared" si="15"/>
        <v>vis</v>
      </c>
      <c r="E176" s="133" t="e">
        <f>VLOOKUP(C176,'A (old)'!C$21:E$973,3,FALSE)</f>
        <v>#N/A</v>
      </c>
      <c r="F176" s="14" t="s">
        <v>98</v>
      </c>
      <c r="G176" s="55" t="str">
        <f t="shared" si="16"/>
        <v>53117.2833</v>
      </c>
      <c r="H176" s="25">
        <f t="shared" si="17"/>
        <v>32118</v>
      </c>
      <c r="I176" s="134" t="s">
        <v>755</v>
      </c>
      <c r="J176" s="135" t="s">
        <v>756</v>
      </c>
      <c r="K176" s="134" t="s">
        <v>757</v>
      </c>
      <c r="L176" s="134" t="s">
        <v>758</v>
      </c>
      <c r="M176" s="135" t="s">
        <v>400</v>
      </c>
      <c r="N176" s="135" t="s">
        <v>401</v>
      </c>
      <c r="O176" s="136" t="s">
        <v>706</v>
      </c>
      <c r="P176" s="137" t="s">
        <v>759</v>
      </c>
    </row>
    <row r="177" spans="1:16" ht="12.75" customHeight="1" thickBot="1">
      <c r="A177" s="25" t="str">
        <f t="shared" si="12"/>
        <v>IBVS 5579 </v>
      </c>
      <c r="B177" s="14" t="str">
        <f t="shared" si="13"/>
        <v>I</v>
      </c>
      <c r="C177" s="25">
        <f t="shared" si="14"/>
        <v>53137.526899999997</v>
      </c>
      <c r="D177" s="55" t="str">
        <f t="shared" si="15"/>
        <v>vis</v>
      </c>
      <c r="E177" s="133" t="e">
        <f>VLOOKUP(C177,'A (old)'!C$21:E$973,3,FALSE)</f>
        <v>#N/A</v>
      </c>
      <c r="F177" s="14" t="s">
        <v>98</v>
      </c>
      <c r="G177" s="55" t="str">
        <f t="shared" si="16"/>
        <v>53137.5269</v>
      </c>
      <c r="H177" s="25">
        <f t="shared" si="17"/>
        <v>32161</v>
      </c>
      <c r="I177" s="134" t="s">
        <v>760</v>
      </c>
      <c r="J177" s="135" t="s">
        <v>761</v>
      </c>
      <c r="K177" s="134" t="s">
        <v>762</v>
      </c>
      <c r="L177" s="134" t="s">
        <v>763</v>
      </c>
      <c r="M177" s="135" t="s">
        <v>400</v>
      </c>
      <c r="N177" s="135" t="s">
        <v>401</v>
      </c>
      <c r="O177" s="136" t="s">
        <v>764</v>
      </c>
      <c r="P177" s="137" t="s">
        <v>765</v>
      </c>
    </row>
    <row r="178" spans="1:16" ht="12.75" customHeight="1" thickBot="1">
      <c r="A178" s="25" t="str">
        <f t="shared" si="12"/>
        <v> AOEB 12 </v>
      </c>
      <c r="B178" s="14" t="str">
        <f t="shared" si="13"/>
        <v>I</v>
      </c>
      <c r="C178" s="25">
        <f t="shared" si="14"/>
        <v>53189.774400000002</v>
      </c>
      <c r="D178" s="55" t="str">
        <f t="shared" si="15"/>
        <v>vis</v>
      </c>
      <c r="E178" s="133" t="e">
        <f>VLOOKUP(C178,'A (old)'!C$21:E$973,3,FALSE)</f>
        <v>#N/A</v>
      </c>
      <c r="F178" s="14" t="s">
        <v>98</v>
      </c>
      <c r="G178" s="55" t="str">
        <f t="shared" si="16"/>
        <v>53189.7744</v>
      </c>
      <c r="H178" s="25">
        <f t="shared" si="17"/>
        <v>32272</v>
      </c>
      <c r="I178" s="134" t="s">
        <v>766</v>
      </c>
      <c r="J178" s="135" t="s">
        <v>767</v>
      </c>
      <c r="K178" s="134" t="s">
        <v>768</v>
      </c>
      <c r="L178" s="134" t="s">
        <v>769</v>
      </c>
      <c r="M178" s="135" t="s">
        <v>655</v>
      </c>
      <c r="N178" s="135" t="s">
        <v>656</v>
      </c>
      <c r="O178" s="136" t="s">
        <v>457</v>
      </c>
      <c r="P178" s="136" t="s">
        <v>754</v>
      </c>
    </row>
    <row r="179" spans="1:16" ht="12.75" customHeight="1" thickBot="1">
      <c r="A179" s="25" t="str">
        <f t="shared" si="12"/>
        <v> AOEB 12 </v>
      </c>
      <c r="B179" s="14" t="str">
        <f t="shared" si="13"/>
        <v>I</v>
      </c>
      <c r="C179" s="25">
        <f t="shared" si="14"/>
        <v>53247.668599999997</v>
      </c>
      <c r="D179" s="55" t="str">
        <f t="shared" si="15"/>
        <v>vis</v>
      </c>
      <c r="E179" s="133" t="e">
        <f>VLOOKUP(C179,'A (old)'!C$21:E$973,3,FALSE)</f>
        <v>#N/A</v>
      </c>
      <c r="F179" s="14" t="s">
        <v>98</v>
      </c>
      <c r="G179" s="55" t="str">
        <f t="shared" si="16"/>
        <v>53247.6686</v>
      </c>
      <c r="H179" s="25">
        <f t="shared" si="17"/>
        <v>32395</v>
      </c>
      <c r="I179" s="134" t="s">
        <v>781</v>
      </c>
      <c r="J179" s="135" t="s">
        <v>782</v>
      </c>
      <c r="K179" s="134" t="s">
        <v>783</v>
      </c>
      <c r="L179" s="134" t="s">
        <v>784</v>
      </c>
      <c r="M179" s="135" t="s">
        <v>655</v>
      </c>
      <c r="N179" s="135" t="s">
        <v>656</v>
      </c>
      <c r="O179" s="136" t="s">
        <v>785</v>
      </c>
      <c r="P179" s="136" t="s">
        <v>754</v>
      </c>
    </row>
    <row r="180" spans="1:16" ht="12.75" customHeight="1" thickBot="1">
      <c r="A180" s="25" t="str">
        <f t="shared" si="12"/>
        <v> AOEB 12 </v>
      </c>
      <c r="B180" s="14" t="str">
        <f t="shared" si="13"/>
        <v>I</v>
      </c>
      <c r="C180" s="25">
        <f t="shared" si="14"/>
        <v>53574.800900000002</v>
      </c>
      <c r="D180" s="55" t="str">
        <f t="shared" si="15"/>
        <v>vis</v>
      </c>
      <c r="E180" s="133" t="e">
        <f>VLOOKUP(C180,'A (old)'!C$21:E$973,3,FALSE)</f>
        <v>#N/A</v>
      </c>
      <c r="F180" s="14" t="s">
        <v>98</v>
      </c>
      <c r="G180" s="55" t="str">
        <f t="shared" si="16"/>
        <v>53574.8009</v>
      </c>
      <c r="H180" s="25">
        <f t="shared" si="17"/>
        <v>33090</v>
      </c>
      <c r="I180" s="134" t="s">
        <v>791</v>
      </c>
      <c r="J180" s="135" t="s">
        <v>792</v>
      </c>
      <c r="K180" s="134" t="s">
        <v>793</v>
      </c>
      <c r="L180" s="134" t="s">
        <v>794</v>
      </c>
      <c r="M180" s="135" t="s">
        <v>655</v>
      </c>
      <c r="N180" s="135" t="s">
        <v>656</v>
      </c>
      <c r="O180" s="136" t="s">
        <v>457</v>
      </c>
      <c r="P180" s="136" t="s">
        <v>754</v>
      </c>
    </row>
    <row r="181" spans="1:16" ht="12.75" customHeight="1" thickBot="1">
      <c r="A181" s="25" t="str">
        <f t="shared" si="12"/>
        <v>VSB 44 </v>
      </c>
      <c r="B181" s="14" t="str">
        <f t="shared" si="13"/>
        <v>I</v>
      </c>
      <c r="C181" s="25">
        <f t="shared" si="14"/>
        <v>53643.055699999997</v>
      </c>
      <c r="D181" s="55" t="str">
        <f t="shared" si="15"/>
        <v>vis</v>
      </c>
      <c r="E181" s="133" t="e">
        <f>VLOOKUP(C181,'A (old)'!C$21:E$973,3,FALSE)</f>
        <v>#N/A</v>
      </c>
      <c r="F181" s="14" t="s">
        <v>98</v>
      </c>
      <c r="G181" s="55" t="str">
        <f t="shared" si="16"/>
        <v>53643.0557</v>
      </c>
      <c r="H181" s="25">
        <f t="shared" si="17"/>
        <v>33235</v>
      </c>
      <c r="I181" s="134" t="s">
        <v>819</v>
      </c>
      <c r="J181" s="135" t="s">
        <v>820</v>
      </c>
      <c r="K181" s="134">
        <v>33235</v>
      </c>
      <c r="L181" s="134" t="s">
        <v>821</v>
      </c>
      <c r="M181" s="135" t="s">
        <v>400</v>
      </c>
      <c r="N181" s="135" t="s">
        <v>401</v>
      </c>
      <c r="O181" s="136" t="s">
        <v>822</v>
      </c>
      <c r="P181" s="137" t="s">
        <v>823</v>
      </c>
    </row>
    <row r="182" spans="1:16" ht="12.75" customHeight="1" thickBot="1">
      <c r="A182" s="25" t="str">
        <f t="shared" si="12"/>
        <v> AOEB 12 </v>
      </c>
      <c r="B182" s="14" t="str">
        <f t="shared" si="13"/>
        <v>I</v>
      </c>
      <c r="C182" s="25">
        <f t="shared" si="14"/>
        <v>53995.605300000003</v>
      </c>
      <c r="D182" s="55" t="str">
        <f t="shared" si="15"/>
        <v>vis</v>
      </c>
      <c r="E182" s="133" t="e">
        <f>VLOOKUP(C182,'A (old)'!C$21:E$973,3,FALSE)</f>
        <v>#N/A</v>
      </c>
      <c r="F182" s="14" t="s">
        <v>98</v>
      </c>
      <c r="G182" s="55" t="str">
        <f t="shared" si="16"/>
        <v>53995.6053</v>
      </c>
      <c r="H182" s="25">
        <f t="shared" si="17"/>
        <v>33984</v>
      </c>
      <c r="I182" s="134" t="s">
        <v>837</v>
      </c>
      <c r="J182" s="135" t="s">
        <v>838</v>
      </c>
      <c r="K182" s="134">
        <v>33984</v>
      </c>
      <c r="L182" s="134" t="s">
        <v>839</v>
      </c>
      <c r="M182" s="135" t="s">
        <v>655</v>
      </c>
      <c r="N182" s="135" t="s">
        <v>656</v>
      </c>
      <c r="O182" s="136" t="s">
        <v>840</v>
      </c>
      <c r="P182" s="136" t="s">
        <v>754</v>
      </c>
    </row>
    <row r="183" spans="1:16" ht="12.75" customHeight="1" thickBot="1">
      <c r="A183" s="25" t="str">
        <f t="shared" si="12"/>
        <v> AOEB 12 </v>
      </c>
      <c r="B183" s="14" t="str">
        <f t="shared" si="13"/>
        <v>I</v>
      </c>
      <c r="C183" s="25">
        <f t="shared" si="14"/>
        <v>54296.847999999998</v>
      </c>
      <c r="D183" s="55" t="str">
        <f t="shared" si="15"/>
        <v>vis</v>
      </c>
      <c r="E183" s="133" t="e">
        <f>VLOOKUP(C183,'A (old)'!C$21:E$973,3,FALSE)</f>
        <v>#N/A</v>
      </c>
      <c r="F183" s="14" t="s">
        <v>98</v>
      </c>
      <c r="G183" s="55" t="str">
        <f t="shared" si="16"/>
        <v>54296.8480</v>
      </c>
      <c r="H183" s="25">
        <f t="shared" si="17"/>
        <v>34624</v>
      </c>
      <c r="I183" s="134" t="s">
        <v>848</v>
      </c>
      <c r="J183" s="135" t="s">
        <v>849</v>
      </c>
      <c r="K183" s="134">
        <v>34624</v>
      </c>
      <c r="L183" s="134" t="s">
        <v>850</v>
      </c>
      <c r="M183" s="135" t="s">
        <v>655</v>
      </c>
      <c r="N183" s="135" t="s">
        <v>656</v>
      </c>
      <c r="O183" s="136" t="s">
        <v>457</v>
      </c>
      <c r="P183" s="136" t="s">
        <v>754</v>
      </c>
    </row>
    <row r="184" spans="1:16" ht="12.75" customHeight="1" thickBot="1">
      <c r="A184" s="25" t="str">
        <f t="shared" si="12"/>
        <v>VSB 46 </v>
      </c>
      <c r="B184" s="14" t="str">
        <f t="shared" si="13"/>
        <v>I</v>
      </c>
      <c r="C184" s="25">
        <f t="shared" si="14"/>
        <v>54317.088799999998</v>
      </c>
      <c r="D184" s="55" t="str">
        <f t="shared" si="15"/>
        <v>vis</v>
      </c>
      <c r="E184" s="133" t="e">
        <f>VLOOKUP(C184,'A (old)'!C$21:E$973,3,FALSE)</f>
        <v>#N/A</v>
      </c>
      <c r="F184" s="14" t="s">
        <v>98</v>
      </c>
      <c r="G184" s="55" t="str">
        <f t="shared" si="16"/>
        <v>54317.0888</v>
      </c>
      <c r="H184" s="25">
        <f t="shared" si="17"/>
        <v>34667</v>
      </c>
      <c r="I184" s="134" t="s">
        <v>851</v>
      </c>
      <c r="J184" s="135" t="s">
        <v>852</v>
      </c>
      <c r="K184" s="134">
        <v>34667</v>
      </c>
      <c r="L184" s="134" t="s">
        <v>853</v>
      </c>
      <c r="M184" s="135" t="s">
        <v>655</v>
      </c>
      <c r="N184" s="135" t="s">
        <v>98</v>
      </c>
      <c r="O184" s="136" t="s">
        <v>854</v>
      </c>
      <c r="P184" s="137" t="s">
        <v>855</v>
      </c>
    </row>
    <row r="185" spans="1:16" ht="12.75" customHeight="1" thickBot="1">
      <c r="A185" s="25" t="str">
        <f t="shared" si="12"/>
        <v>BAVM 193 </v>
      </c>
      <c r="B185" s="14" t="str">
        <f t="shared" si="13"/>
        <v>I</v>
      </c>
      <c r="C185" s="25">
        <f t="shared" si="14"/>
        <v>54360.392999999996</v>
      </c>
      <c r="D185" s="55" t="str">
        <f t="shared" si="15"/>
        <v>vis</v>
      </c>
      <c r="E185" s="133" t="e">
        <f>VLOOKUP(C185,'A (old)'!C$21:E$973,3,FALSE)</f>
        <v>#N/A</v>
      </c>
      <c r="F185" s="14" t="s">
        <v>98</v>
      </c>
      <c r="G185" s="55" t="str">
        <f t="shared" si="16"/>
        <v>54360.3930</v>
      </c>
      <c r="H185" s="25">
        <f t="shared" si="17"/>
        <v>34759</v>
      </c>
      <c r="I185" s="134" t="s">
        <v>865</v>
      </c>
      <c r="J185" s="135" t="s">
        <v>866</v>
      </c>
      <c r="K185" s="134">
        <v>34759</v>
      </c>
      <c r="L185" s="134" t="s">
        <v>867</v>
      </c>
      <c r="M185" s="135" t="s">
        <v>655</v>
      </c>
      <c r="N185" s="135" t="s">
        <v>747</v>
      </c>
      <c r="O185" s="136" t="s">
        <v>496</v>
      </c>
      <c r="P185" s="137" t="s">
        <v>868</v>
      </c>
    </row>
    <row r="186" spans="1:16" ht="12.75" customHeight="1" thickBot="1">
      <c r="A186" s="25" t="str">
        <f t="shared" si="12"/>
        <v>JAAVSO 36(2);171 </v>
      </c>
      <c r="B186" s="14" t="str">
        <f t="shared" si="13"/>
        <v>I</v>
      </c>
      <c r="C186" s="25">
        <f t="shared" si="14"/>
        <v>54372.631399999998</v>
      </c>
      <c r="D186" s="55" t="str">
        <f t="shared" si="15"/>
        <v>vis</v>
      </c>
      <c r="E186" s="133" t="e">
        <f>VLOOKUP(C186,'A (old)'!C$21:E$973,3,FALSE)</f>
        <v>#N/A</v>
      </c>
      <c r="F186" s="14" t="s">
        <v>98</v>
      </c>
      <c r="G186" s="55" t="str">
        <f t="shared" si="16"/>
        <v>54372.6314</v>
      </c>
      <c r="H186" s="25">
        <f t="shared" si="17"/>
        <v>34785</v>
      </c>
      <c r="I186" s="134" t="s">
        <v>869</v>
      </c>
      <c r="J186" s="135" t="s">
        <v>870</v>
      </c>
      <c r="K186" s="134">
        <v>34785</v>
      </c>
      <c r="L186" s="134" t="s">
        <v>871</v>
      </c>
      <c r="M186" s="135" t="s">
        <v>655</v>
      </c>
      <c r="N186" s="135" t="s">
        <v>656</v>
      </c>
      <c r="O186" s="136" t="s">
        <v>457</v>
      </c>
      <c r="P186" s="137" t="s">
        <v>872</v>
      </c>
    </row>
    <row r="187" spans="1:16" ht="12.75" customHeight="1" thickBot="1">
      <c r="A187" s="25" t="str">
        <f t="shared" si="12"/>
        <v>JAAVSO 36(2);171 </v>
      </c>
      <c r="B187" s="14" t="str">
        <f t="shared" si="13"/>
        <v>I</v>
      </c>
      <c r="C187" s="25">
        <f t="shared" si="14"/>
        <v>54378.749400000001</v>
      </c>
      <c r="D187" s="55" t="str">
        <f t="shared" si="15"/>
        <v>vis</v>
      </c>
      <c r="E187" s="133" t="e">
        <f>VLOOKUP(C187,'A (old)'!C$21:E$973,3,FALSE)</f>
        <v>#N/A</v>
      </c>
      <c r="F187" s="14" t="s">
        <v>98</v>
      </c>
      <c r="G187" s="55" t="str">
        <f t="shared" si="16"/>
        <v>54378.7494</v>
      </c>
      <c r="H187" s="25">
        <f t="shared" si="17"/>
        <v>34798</v>
      </c>
      <c r="I187" s="134" t="s">
        <v>873</v>
      </c>
      <c r="J187" s="135" t="s">
        <v>874</v>
      </c>
      <c r="K187" s="134">
        <v>34798</v>
      </c>
      <c r="L187" s="134" t="s">
        <v>875</v>
      </c>
      <c r="M187" s="135" t="s">
        <v>655</v>
      </c>
      <c r="N187" s="135" t="s">
        <v>656</v>
      </c>
      <c r="O187" s="136" t="s">
        <v>785</v>
      </c>
      <c r="P187" s="137" t="s">
        <v>872</v>
      </c>
    </row>
    <row r="188" spans="1:16" ht="12.75" customHeight="1" thickBot="1">
      <c r="A188" s="25" t="str">
        <f t="shared" si="12"/>
        <v>JAAVSO 36(2);171 </v>
      </c>
      <c r="B188" s="14" t="str">
        <f t="shared" si="13"/>
        <v>I</v>
      </c>
      <c r="C188" s="25">
        <f t="shared" si="14"/>
        <v>54380.633300000001</v>
      </c>
      <c r="D188" s="55" t="str">
        <f t="shared" si="15"/>
        <v>vis</v>
      </c>
      <c r="E188" s="133" t="e">
        <f>VLOOKUP(C188,'A (old)'!C$21:E$973,3,FALSE)</f>
        <v>#N/A</v>
      </c>
      <c r="F188" s="14" t="s">
        <v>98</v>
      </c>
      <c r="G188" s="55" t="str">
        <f t="shared" si="16"/>
        <v>54380.6333</v>
      </c>
      <c r="H188" s="25">
        <f t="shared" si="17"/>
        <v>34802</v>
      </c>
      <c r="I188" s="134" t="s">
        <v>876</v>
      </c>
      <c r="J188" s="135" t="s">
        <v>877</v>
      </c>
      <c r="K188" s="134">
        <v>34802</v>
      </c>
      <c r="L188" s="134" t="s">
        <v>878</v>
      </c>
      <c r="M188" s="135" t="s">
        <v>655</v>
      </c>
      <c r="N188" s="135" t="s">
        <v>656</v>
      </c>
      <c r="O188" s="136" t="s">
        <v>840</v>
      </c>
      <c r="P188" s="137" t="s">
        <v>872</v>
      </c>
    </row>
    <row r="189" spans="1:16" ht="12.75" customHeight="1" thickBot="1">
      <c r="A189" s="25" t="str">
        <f t="shared" si="12"/>
        <v>JAAVSO 36(2);171 </v>
      </c>
      <c r="B189" s="14" t="str">
        <f t="shared" si="13"/>
        <v>I</v>
      </c>
      <c r="C189" s="25">
        <f t="shared" si="14"/>
        <v>54429.588000000003</v>
      </c>
      <c r="D189" s="55" t="str">
        <f t="shared" si="15"/>
        <v>vis</v>
      </c>
      <c r="E189" s="133" t="e">
        <f>VLOOKUP(C189,'A (old)'!C$21:E$973,3,FALSE)</f>
        <v>#N/A</v>
      </c>
      <c r="F189" s="14" t="s">
        <v>98</v>
      </c>
      <c r="G189" s="55" t="str">
        <f t="shared" si="16"/>
        <v>54429.5880</v>
      </c>
      <c r="H189" s="25">
        <f t="shared" si="17"/>
        <v>34906</v>
      </c>
      <c r="I189" s="134" t="s">
        <v>879</v>
      </c>
      <c r="J189" s="135" t="s">
        <v>880</v>
      </c>
      <c r="K189" s="134">
        <v>34906</v>
      </c>
      <c r="L189" s="134" t="s">
        <v>881</v>
      </c>
      <c r="M189" s="135" t="s">
        <v>655</v>
      </c>
      <c r="N189" s="135" t="s">
        <v>656</v>
      </c>
      <c r="O189" s="136" t="s">
        <v>457</v>
      </c>
      <c r="P189" s="137" t="s">
        <v>872</v>
      </c>
    </row>
    <row r="190" spans="1:16" ht="12.75" customHeight="1" thickBot="1">
      <c r="A190" s="25" t="str">
        <f t="shared" si="12"/>
        <v>JAAVSO 36(2);186 </v>
      </c>
      <c r="B190" s="14" t="str">
        <f t="shared" si="13"/>
        <v>I</v>
      </c>
      <c r="C190" s="25">
        <f t="shared" si="14"/>
        <v>54642.811000000002</v>
      </c>
      <c r="D190" s="55" t="str">
        <f t="shared" si="15"/>
        <v>vis</v>
      </c>
      <c r="E190" s="133" t="e">
        <f>VLOOKUP(C190,'A (old)'!C$21:E$973,3,FALSE)</f>
        <v>#N/A</v>
      </c>
      <c r="F190" s="14" t="s">
        <v>98</v>
      </c>
      <c r="G190" s="55" t="str">
        <f t="shared" si="16"/>
        <v>54642.811</v>
      </c>
      <c r="H190" s="25">
        <f t="shared" si="17"/>
        <v>35359</v>
      </c>
      <c r="I190" s="134" t="s">
        <v>882</v>
      </c>
      <c r="J190" s="135" t="s">
        <v>883</v>
      </c>
      <c r="K190" s="134">
        <v>35359</v>
      </c>
      <c r="L190" s="134" t="s">
        <v>884</v>
      </c>
      <c r="M190" s="135" t="s">
        <v>655</v>
      </c>
      <c r="N190" s="135" t="s">
        <v>779</v>
      </c>
      <c r="O190" s="136" t="s">
        <v>885</v>
      </c>
      <c r="P190" s="137" t="s">
        <v>886</v>
      </c>
    </row>
    <row r="191" spans="1:16" ht="12.75" customHeight="1" thickBot="1">
      <c r="A191" s="25" t="str">
        <f t="shared" si="12"/>
        <v>JAAVSO 36(2);186 </v>
      </c>
      <c r="B191" s="14" t="str">
        <f t="shared" si="13"/>
        <v>I</v>
      </c>
      <c r="C191" s="25">
        <f t="shared" si="14"/>
        <v>54643.753499999999</v>
      </c>
      <c r="D191" s="55" t="str">
        <f t="shared" si="15"/>
        <v>vis</v>
      </c>
      <c r="E191" s="133" t="e">
        <f>VLOOKUP(C191,'A (old)'!C$21:E$973,3,FALSE)</f>
        <v>#N/A</v>
      </c>
      <c r="F191" s="14" t="s">
        <v>98</v>
      </c>
      <c r="G191" s="55" t="str">
        <f t="shared" si="16"/>
        <v>54643.7535</v>
      </c>
      <c r="H191" s="25">
        <f t="shared" si="17"/>
        <v>35361</v>
      </c>
      <c r="I191" s="134" t="s">
        <v>887</v>
      </c>
      <c r="J191" s="135" t="s">
        <v>888</v>
      </c>
      <c r="K191" s="134">
        <v>35361</v>
      </c>
      <c r="L191" s="134" t="s">
        <v>889</v>
      </c>
      <c r="M191" s="135" t="s">
        <v>655</v>
      </c>
      <c r="N191" s="135" t="s">
        <v>779</v>
      </c>
      <c r="O191" s="136" t="s">
        <v>885</v>
      </c>
      <c r="P191" s="137" t="s">
        <v>886</v>
      </c>
    </row>
    <row r="192" spans="1:16" ht="12.75" customHeight="1" thickBot="1">
      <c r="A192" s="25" t="str">
        <f t="shared" si="12"/>
        <v>JAAVSO 36(2);186 </v>
      </c>
      <c r="B192" s="14" t="str">
        <f t="shared" si="13"/>
        <v>I</v>
      </c>
      <c r="C192" s="25">
        <f t="shared" si="14"/>
        <v>54652.6944</v>
      </c>
      <c r="D192" s="55" t="str">
        <f t="shared" si="15"/>
        <v>vis</v>
      </c>
      <c r="E192" s="133" t="e">
        <f>VLOOKUP(C192,'A (old)'!C$21:E$973,3,FALSE)</f>
        <v>#N/A</v>
      </c>
      <c r="F192" s="14" t="s">
        <v>98</v>
      </c>
      <c r="G192" s="55" t="str">
        <f t="shared" si="16"/>
        <v>54652.6944</v>
      </c>
      <c r="H192" s="25">
        <f t="shared" si="17"/>
        <v>35380</v>
      </c>
      <c r="I192" s="134" t="s">
        <v>890</v>
      </c>
      <c r="J192" s="135" t="s">
        <v>891</v>
      </c>
      <c r="K192" s="134">
        <v>35380</v>
      </c>
      <c r="L192" s="134" t="s">
        <v>892</v>
      </c>
      <c r="M192" s="135" t="s">
        <v>655</v>
      </c>
      <c r="N192" s="135" t="s">
        <v>779</v>
      </c>
      <c r="O192" s="136" t="s">
        <v>457</v>
      </c>
      <c r="P192" s="137" t="s">
        <v>886</v>
      </c>
    </row>
    <row r="193" spans="1:16" ht="12.75" customHeight="1" thickBot="1">
      <c r="A193" s="25" t="str">
        <f t="shared" si="12"/>
        <v>JAAVSO 36(2);186 </v>
      </c>
      <c r="B193" s="14" t="str">
        <f t="shared" si="13"/>
        <v>I</v>
      </c>
      <c r="C193" s="25">
        <f t="shared" si="14"/>
        <v>54681.8799</v>
      </c>
      <c r="D193" s="55" t="str">
        <f t="shared" si="15"/>
        <v>vis</v>
      </c>
      <c r="E193" s="133" t="e">
        <f>VLOOKUP(C193,'A (old)'!C$21:E$973,3,FALSE)</f>
        <v>#N/A</v>
      </c>
      <c r="F193" s="14" t="s">
        <v>98</v>
      </c>
      <c r="G193" s="55" t="str">
        <f t="shared" si="16"/>
        <v>54681.8799</v>
      </c>
      <c r="H193" s="25">
        <f t="shared" si="17"/>
        <v>35442</v>
      </c>
      <c r="I193" s="134" t="s">
        <v>893</v>
      </c>
      <c r="J193" s="135" t="s">
        <v>894</v>
      </c>
      <c r="K193" s="134">
        <v>35442</v>
      </c>
      <c r="L193" s="134" t="s">
        <v>895</v>
      </c>
      <c r="M193" s="135" t="s">
        <v>655</v>
      </c>
      <c r="N193" s="135" t="s">
        <v>779</v>
      </c>
      <c r="O193" s="136" t="s">
        <v>457</v>
      </c>
      <c r="P193" s="137" t="s">
        <v>886</v>
      </c>
    </row>
    <row r="194" spans="1:16" ht="12.75" customHeight="1" thickBot="1">
      <c r="A194" s="25" t="str">
        <f t="shared" si="12"/>
        <v>VSB 48 </v>
      </c>
      <c r="B194" s="14" t="str">
        <f t="shared" si="13"/>
        <v>II</v>
      </c>
      <c r="C194" s="25">
        <f t="shared" si="14"/>
        <v>54682.112500000003</v>
      </c>
      <c r="D194" s="55" t="str">
        <f t="shared" si="15"/>
        <v>vis</v>
      </c>
      <c r="E194" s="133" t="e">
        <f>VLOOKUP(C194,'A (old)'!C$21:E$973,3,FALSE)</f>
        <v>#N/A</v>
      </c>
      <c r="F194" s="14" t="s">
        <v>98</v>
      </c>
      <c r="G194" s="55" t="str">
        <f t="shared" si="16"/>
        <v>54682.1125</v>
      </c>
      <c r="H194" s="25">
        <f t="shared" si="17"/>
        <v>35442.5</v>
      </c>
      <c r="I194" s="134" t="s">
        <v>896</v>
      </c>
      <c r="J194" s="135" t="s">
        <v>897</v>
      </c>
      <c r="K194" s="134">
        <v>35442.5</v>
      </c>
      <c r="L194" s="134" t="s">
        <v>892</v>
      </c>
      <c r="M194" s="135" t="s">
        <v>655</v>
      </c>
      <c r="N194" s="135" t="s">
        <v>98</v>
      </c>
      <c r="O194" s="136" t="s">
        <v>854</v>
      </c>
      <c r="P194" s="137" t="s">
        <v>898</v>
      </c>
    </row>
    <row r="195" spans="1:16" ht="13.5" thickBot="1">
      <c r="A195" s="25" t="str">
        <f t="shared" si="12"/>
        <v>OEJV 0094 </v>
      </c>
      <c r="B195" s="14" t="str">
        <f t="shared" si="13"/>
        <v>I</v>
      </c>
      <c r="C195" s="25">
        <f t="shared" si="14"/>
        <v>54697.412199999999</v>
      </c>
      <c r="D195" s="55" t="str">
        <f t="shared" si="15"/>
        <v>vis</v>
      </c>
      <c r="E195" s="133" t="e">
        <f>VLOOKUP(C195,'A (old)'!C$21:E$973,3,FALSE)</f>
        <v>#N/A</v>
      </c>
      <c r="F195" s="14" t="s">
        <v>98</v>
      </c>
      <c r="G195" s="55" t="str">
        <f t="shared" si="16"/>
        <v>54697.4122</v>
      </c>
      <c r="H195" s="25">
        <f t="shared" si="17"/>
        <v>35475</v>
      </c>
      <c r="I195" s="134" t="s">
        <v>899</v>
      </c>
      <c r="J195" s="135" t="s">
        <v>900</v>
      </c>
      <c r="K195" s="134">
        <v>35475</v>
      </c>
      <c r="L195" s="134" t="s">
        <v>901</v>
      </c>
      <c r="M195" s="135" t="s">
        <v>655</v>
      </c>
      <c r="N195" s="135" t="s">
        <v>114</v>
      </c>
      <c r="O195" s="136" t="s">
        <v>790</v>
      </c>
      <c r="P195" s="137" t="s">
        <v>902</v>
      </c>
    </row>
    <row r="196" spans="1:16" ht="13.5" thickBot="1">
      <c r="A196" s="25" t="str">
        <f t="shared" si="12"/>
        <v>OEJV 0094 </v>
      </c>
      <c r="B196" s="14" t="str">
        <f t="shared" si="13"/>
        <v>I</v>
      </c>
      <c r="C196" s="25">
        <f t="shared" si="14"/>
        <v>54697.412799999998</v>
      </c>
      <c r="D196" s="55" t="str">
        <f t="shared" si="15"/>
        <v>vis</v>
      </c>
      <c r="E196" s="133" t="e">
        <f>VLOOKUP(C196,'A (old)'!C$21:E$973,3,FALSE)</f>
        <v>#N/A</v>
      </c>
      <c r="F196" s="14" t="s">
        <v>98</v>
      </c>
      <c r="G196" s="55" t="str">
        <f t="shared" si="16"/>
        <v>54697.4128</v>
      </c>
      <c r="H196" s="25">
        <f t="shared" si="17"/>
        <v>35475</v>
      </c>
      <c r="I196" s="134" t="s">
        <v>903</v>
      </c>
      <c r="J196" s="135" t="s">
        <v>904</v>
      </c>
      <c r="K196" s="134">
        <v>35475</v>
      </c>
      <c r="L196" s="134" t="s">
        <v>905</v>
      </c>
      <c r="M196" s="135" t="s">
        <v>655</v>
      </c>
      <c r="N196" s="135" t="s">
        <v>98</v>
      </c>
      <c r="O196" s="136" t="s">
        <v>790</v>
      </c>
      <c r="P196" s="137" t="s">
        <v>902</v>
      </c>
    </row>
    <row r="197" spans="1:16" ht="13.5" thickBot="1">
      <c r="A197" s="25" t="str">
        <f t="shared" si="12"/>
        <v>OEJV 0094 </v>
      </c>
      <c r="B197" s="14" t="str">
        <f t="shared" si="13"/>
        <v>I</v>
      </c>
      <c r="C197" s="25">
        <f t="shared" si="14"/>
        <v>54697.412799999998</v>
      </c>
      <c r="D197" s="55" t="str">
        <f t="shared" si="15"/>
        <v>vis</v>
      </c>
      <c r="E197" s="133" t="e">
        <f>VLOOKUP(C197,'A (old)'!C$21:E$973,3,FALSE)</f>
        <v>#N/A</v>
      </c>
      <c r="F197" s="14" t="s">
        <v>98</v>
      </c>
      <c r="G197" s="55" t="str">
        <f t="shared" si="16"/>
        <v>54697.4128</v>
      </c>
      <c r="H197" s="25">
        <f t="shared" si="17"/>
        <v>35475</v>
      </c>
      <c r="I197" s="134" t="s">
        <v>903</v>
      </c>
      <c r="J197" s="135" t="s">
        <v>904</v>
      </c>
      <c r="K197" s="134">
        <v>35475</v>
      </c>
      <c r="L197" s="134" t="s">
        <v>905</v>
      </c>
      <c r="M197" s="135" t="s">
        <v>655</v>
      </c>
      <c r="N197" s="135" t="s">
        <v>181</v>
      </c>
      <c r="O197" s="136" t="s">
        <v>790</v>
      </c>
      <c r="P197" s="137" t="s">
        <v>902</v>
      </c>
    </row>
    <row r="198" spans="1:16" ht="13.5" thickBot="1">
      <c r="A198" s="25" t="str">
        <f t="shared" si="12"/>
        <v>OEJV 0107 </v>
      </c>
      <c r="B198" s="14" t="str">
        <f t="shared" si="13"/>
        <v>I</v>
      </c>
      <c r="C198" s="25">
        <f t="shared" si="14"/>
        <v>54737.422200000001</v>
      </c>
      <c r="D198" s="55" t="str">
        <f t="shared" si="15"/>
        <v>vis</v>
      </c>
      <c r="E198" s="133" t="e">
        <f>VLOOKUP(C198,'A (old)'!C$21:E$973,3,FALSE)</f>
        <v>#N/A</v>
      </c>
      <c r="F198" s="14" t="s">
        <v>98</v>
      </c>
      <c r="G198" s="55" t="str">
        <f t="shared" si="16"/>
        <v>54737.4222</v>
      </c>
      <c r="H198" s="25">
        <f t="shared" si="17"/>
        <v>35560</v>
      </c>
      <c r="I198" s="134" t="s">
        <v>906</v>
      </c>
      <c r="J198" s="135" t="s">
        <v>907</v>
      </c>
      <c r="K198" s="134">
        <v>35560</v>
      </c>
      <c r="L198" s="134" t="s">
        <v>908</v>
      </c>
      <c r="M198" s="135" t="s">
        <v>655</v>
      </c>
      <c r="N198" s="135" t="s">
        <v>114</v>
      </c>
      <c r="O198" s="136" t="s">
        <v>790</v>
      </c>
      <c r="P198" s="137" t="s">
        <v>909</v>
      </c>
    </row>
    <row r="199" spans="1:16" ht="13.5" thickBot="1">
      <c r="A199" s="25" t="str">
        <f t="shared" si="12"/>
        <v>OEJV 0107 </v>
      </c>
      <c r="B199" s="14" t="str">
        <f t="shared" si="13"/>
        <v>I</v>
      </c>
      <c r="C199" s="25">
        <f t="shared" si="14"/>
        <v>54737.422299999998</v>
      </c>
      <c r="D199" s="55" t="str">
        <f t="shared" si="15"/>
        <v>vis</v>
      </c>
      <c r="E199" s="133" t="e">
        <f>VLOOKUP(C199,'A (old)'!C$21:E$973,3,FALSE)</f>
        <v>#N/A</v>
      </c>
      <c r="F199" s="14" t="s">
        <v>98</v>
      </c>
      <c r="G199" s="55" t="str">
        <f t="shared" si="16"/>
        <v>54737.4223</v>
      </c>
      <c r="H199" s="25">
        <f t="shared" si="17"/>
        <v>35560</v>
      </c>
      <c r="I199" s="134" t="s">
        <v>910</v>
      </c>
      <c r="J199" s="135" t="s">
        <v>911</v>
      </c>
      <c r="K199" s="134">
        <v>35560</v>
      </c>
      <c r="L199" s="134" t="s">
        <v>912</v>
      </c>
      <c r="M199" s="135" t="s">
        <v>655</v>
      </c>
      <c r="N199" s="135" t="s">
        <v>98</v>
      </c>
      <c r="O199" s="136" t="s">
        <v>790</v>
      </c>
      <c r="P199" s="137" t="s">
        <v>909</v>
      </c>
    </row>
    <row r="200" spans="1:16" ht="13.5" thickBot="1">
      <c r="A200" s="25" t="str">
        <f t="shared" si="12"/>
        <v> JAAVSO 37;44 </v>
      </c>
      <c r="B200" s="14" t="str">
        <f t="shared" si="13"/>
        <v>I</v>
      </c>
      <c r="C200" s="25">
        <f t="shared" si="14"/>
        <v>54799.550499999998</v>
      </c>
      <c r="D200" s="55" t="str">
        <f t="shared" si="15"/>
        <v>vis</v>
      </c>
      <c r="E200" s="133" t="e">
        <f>VLOOKUP(C200,'A (old)'!C$21:E$973,3,FALSE)</f>
        <v>#N/A</v>
      </c>
      <c r="F200" s="14" t="s">
        <v>98</v>
      </c>
      <c r="G200" s="55" t="str">
        <f t="shared" si="16"/>
        <v>54799.5505</v>
      </c>
      <c r="H200" s="25">
        <f t="shared" si="17"/>
        <v>35692</v>
      </c>
      <c r="I200" s="134" t="s">
        <v>913</v>
      </c>
      <c r="J200" s="135" t="s">
        <v>914</v>
      </c>
      <c r="K200" s="134">
        <v>35692</v>
      </c>
      <c r="L200" s="134" t="s">
        <v>915</v>
      </c>
      <c r="M200" s="135" t="s">
        <v>655</v>
      </c>
      <c r="N200" s="135" t="s">
        <v>656</v>
      </c>
      <c r="O200" s="136" t="s">
        <v>840</v>
      </c>
      <c r="P200" s="136" t="s">
        <v>916</v>
      </c>
    </row>
    <row r="201" spans="1:16" ht="13.5" thickBot="1">
      <c r="A201" s="25" t="str">
        <f t="shared" si="12"/>
        <v> JAAVSO 38;85 </v>
      </c>
      <c r="B201" s="14" t="str">
        <f t="shared" si="13"/>
        <v>I</v>
      </c>
      <c r="C201" s="25">
        <f t="shared" si="14"/>
        <v>54980.7713</v>
      </c>
      <c r="D201" s="55" t="str">
        <f t="shared" si="15"/>
        <v>vis</v>
      </c>
      <c r="E201" s="133" t="e">
        <f>VLOOKUP(C201,'A (old)'!C$21:E$973,3,FALSE)</f>
        <v>#N/A</v>
      </c>
      <c r="F201" s="14" t="s">
        <v>98</v>
      </c>
      <c r="G201" s="55" t="str">
        <f t="shared" si="16"/>
        <v>54980.7713</v>
      </c>
      <c r="H201" s="25">
        <f t="shared" si="17"/>
        <v>36077</v>
      </c>
      <c r="I201" s="134" t="s">
        <v>917</v>
      </c>
      <c r="J201" s="135" t="s">
        <v>918</v>
      </c>
      <c r="K201" s="134">
        <v>36077</v>
      </c>
      <c r="L201" s="134" t="s">
        <v>919</v>
      </c>
      <c r="M201" s="135" t="s">
        <v>655</v>
      </c>
      <c r="N201" s="135" t="s">
        <v>656</v>
      </c>
      <c r="O201" s="136" t="s">
        <v>457</v>
      </c>
      <c r="P201" s="136" t="s">
        <v>920</v>
      </c>
    </row>
    <row r="202" spans="1:16" ht="13.5" thickBot="1">
      <c r="A202" s="25" t="str">
        <f t="shared" si="12"/>
        <v>BAVM 212 </v>
      </c>
      <c r="B202" s="14" t="str">
        <f t="shared" si="13"/>
        <v>I</v>
      </c>
      <c r="C202" s="25">
        <f t="shared" si="14"/>
        <v>55050.431900000003</v>
      </c>
      <c r="D202" s="55" t="str">
        <f t="shared" si="15"/>
        <v>vis</v>
      </c>
      <c r="E202" s="133" t="e">
        <f>VLOOKUP(C202,'A (old)'!C$21:E$973,3,FALSE)</f>
        <v>#N/A</v>
      </c>
      <c r="F202" s="14" t="s">
        <v>98</v>
      </c>
      <c r="G202" s="55" t="str">
        <f t="shared" si="16"/>
        <v>55050.4319</v>
      </c>
      <c r="H202" s="25">
        <f t="shared" si="17"/>
        <v>36225</v>
      </c>
      <c r="I202" s="134" t="s">
        <v>921</v>
      </c>
      <c r="J202" s="135" t="s">
        <v>922</v>
      </c>
      <c r="K202" s="134">
        <v>36225</v>
      </c>
      <c r="L202" s="134" t="s">
        <v>923</v>
      </c>
      <c r="M202" s="135" t="s">
        <v>655</v>
      </c>
      <c r="N202" s="135" t="s">
        <v>779</v>
      </c>
      <c r="O202" s="136" t="s">
        <v>924</v>
      </c>
      <c r="P202" s="137" t="s">
        <v>925</v>
      </c>
    </row>
    <row r="203" spans="1:16" ht="13.5" thickBot="1">
      <c r="A203" s="25" t="str">
        <f t="shared" ref="A203:A215" si="18">P203</f>
        <v>OEJV 0137 </v>
      </c>
      <c r="B203" s="14" t="str">
        <f t="shared" ref="B203:B215" si="19">IF(H203=INT(H203),"I","II")</f>
        <v>I</v>
      </c>
      <c r="C203" s="25">
        <f t="shared" ref="C203:C215" si="20">1*G203</f>
        <v>55051.372900000002</v>
      </c>
      <c r="D203" s="55" t="str">
        <f t="shared" ref="D203:D215" si="21">VLOOKUP(F203,I$1:J$5,2,FALSE)</f>
        <v>vis</v>
      </c>
      <c r="E203" s="133" t="e">
        <f>VLOOKUP(C203,'A (old)'!C$21:E$973,3,FALSE)</f>
        <v>#N/A</v>
      </c>
      <c r="F203" s="14" t="s">
        <v>98</v>
      </c>
      <c r="G203" s="55" t="str">
        <f t="shared" ref="G203:G215" si="22">MID(I203,3,LEN(I203)-3)</f>
        <v>55051.3729</v>
      </c>
      <c r="H203" s="25">
        <f t="shared" ref="H203:H215" si="23">1*K203</f>
        <v>36227</v>
      </c>
      <c r="I203" s="134" t="s">
        <v>926</v>
      </c>
      <c r="J203" s="135" t="s">
        <v>927</v>
      </c>
      <c r="K203" s="134">
        <v>36227</v>
      </c>
      <c r="L203" s="134" t="s">
        <v>912</v>
      </c>
      <c r="M203" s="135" t="s">
        <v>655</v>
      </c>
      <c r="N203" s="135" t="s">
        <v>98</v>
      </c>
      <c r="O203" s="136" t="s">
        <v>790</v>
      </c>
      <c r="P203" s="137" t="s">
        <v>928</v>
      </c>
    </row>
    <row r="204" spans="1:16" ht="13.5" thickBot="1">
      <c r="A204" s="25" t="str">
        <f t="shared" si="18"/>
        <v>OEJV 0137 </v>
      </c>
      <c r="B204" s="14" t="str">
        <f t="shared" si="19"/>
        <v>I</v>
      </c>
      <c r="C204" s="25">
        <f t="shared" si="20"/>
        <v>55051.373500000002</v>
      </c>
      <c r="D204" s="55" t="str">
        <f t="shared" si="21"/>
        <v>vis</v>
      </c>
      <c r="E204" s="133" t="e">
        <f>VLOOKUP(C204,'A (old)'!C$21:E$973,3,FALSE)</f>
        <v>#N/A</v>
      </c>
      <c r="F204" s="14" t="s">
        <v>98</v>
      </c>
      <c r="G204" s="55" t="str">
        <f t="shared" si="22"/>
        <v>55051.3735</v>
      </c>
      <c r="H204" s="25">
        <f t="shared" si="23"/>
        <v>36227</v>
      </c>
      <c r="I204" s="134" t="s">
        <v>929</v>
      </c>
      <c r="J204" s="135" t="s">
        <v>930</v>
      </c>
      <c r="K204" s="134">
        <v>36227</v>
      </c>
      <c r="L204" s="134" t="s">
        <v>931</v>
      </c>
      <c r="M204" s="135" t="s">
        <v>655</v>
      </c>
      <c r="N204" s="135" t="s">
        <v>114</v>
      </c>
      <c r="O204" s="136" t="s">
        <v>790</v>
      </c>
      <c r="P204" s="137" t="s">
        <v>928</v>
      </c>
    </row>
    <row r="205" spans="1:16" ht="13.5" thickBot="1">
      <c r="A205" s="25" t="str">
        <f t="shared" si="18"/>
        <v>OEJV 0137 </v>
      </c>
      <c r="B205" s="14" t="str">
        <f t="shared" si="19"/>
        <v>I</v>
      </c>
      <c r="C205" s="25">
        <f t="shared" si="20"/>
        <v>55051.373500000002</v>
      </c>
      <c r="D205" s="55" t="str">
        <f t="shared" si="21"/>
        <v>vis</v>
      </c>
      <c r="E205" s="133" t="e">
        <f>VLOOKUP(C205,'A (old)'!C$21:E$973,3,FALSE)</f>
        <v>#N/A</v>
      </c>
      <c r="F205" s="14" t="s">
        <v>98</v>
      </c>
      <c r="G205" s="55" t="str">
        <f t="shared" si="22"/>
        <v>55051.3735</v>
      </c>
      <c r="H205" s="25">
        <f t="shared" si="23"/>
        <v>36227</v>
      </c>
      <c r="I205" s="134" t="s">
        <v>929</v>
      </c>
      <c r="J205" s="135" t="s">
        <v>930</v>
      </c>
      <c r="K205" s="134">
        <v>36227</v>
      </c>
      <c r="L205" s="134" t="s">
        <v>931</v>
      </c>
      <c r="M205" s="135" t="s">
        <v>655</v>
      </c>
      <c r="N205" s="135" t="s">
        <v>181</v>
      </c>
      <c r="O205" s="136" t="s">
        <v>790</v>
      </c>
      <c r="P205" s="137" t="s">
        <v>928</v>
      </c>
    </row>
    <row r="206" spans="1:16" ht="13.5" thickBot="1">
      <c r="A206" s="25" t="str">
        <f t="shared" si="18"/>
        <v>BAVM 212 </v>
      </c>
      <c r="B206" s="14" t="str">
        <f t="shared" si="19"/>
        <v>I</v>
      </c>
      <c r="C206" s="25">
        <f t="shared" si="20"/>
        <v>55058.434999999998</v>
      </c>
      <c r="D206" s="55" t="str">
        <f t="shared" si="21"/>
        <v>vis</v>
      </c>
      <c r="E206" s="133" t="e">
        <f>VLOOKUP(C206,'A (old)'!C$21:E$973,3,FALSE)</f>
        <v>#N/A</v>
      </c>
      <c r="F206" s="14" t="s">
        <v>98</v>
      </c>
      <c r="G206" s="55" t="str">
        <f t="shared" si="22"/>
        <v>55058.4350</v>
      </c>
      <c r="H206" s="25">
        <f t="shared" si="23"/>
        <v>36242</v>
      </c>
      <c r="I206" s="134" t="s">
        <v>932</v>
      </c>
      <c r="J206" s="135" t="s">
        <v>933</v>
      </c>
      <c r="K206" s="134">
        <v>36242</v>
      </c>
      <c r="L206" s="134" t="s">
        <v>934</v>
      </c>
      <c r="M206" s="135" t="s">
        <v>655</v>
      </c>
      <c r="N206" s="135" t="s">
        <v>779</v>
      </c>
      <c r="O206" s="136" t="s">
        <v>935</v>
      </c>
      <c r="P206" s="137" t="s">
        <v>925</v>
      </c>
    </row>
    <row r="207" spans="1:16" ht="13.5" thickBot="1">
      <c r="A207" s="25" t="str">
        <f t="shared" si="18"/>
        <v> JAAVSO 38;85 </v>
      </c>
      <c r="B207" s="14" t="str">
        <f t="shared" si="19"/>
        <v>I</v>
      </c>
      <c r="C207" s="25">
        <f t="shared" si="20"/>
        <v>55062.670299999998</v>
      </c>
      <c r="D207" s="55" t="str">
        <f t="shared" si="21"/>
        <v>vis</v>
      </c>
      <c r="E207" s="133" t="e">
        <f>VLOOKUP(C207,'A (old)'!C$21:E$973,3,FALSE)</f>
        <v>#N/A</v>
      </c>
      <c r="F207" s="14" t="s">
        <v>98</v>
      </c>
      <c r="G207" s="55" t="str">
        <f t="shared" si="22"/>
        <v>55062.6703</v>
      </c>
      <c r="H207" s="25">
        <f t="shared" si="23"/>
        <v>36251</v>
      </c>
      <c r="I207" s="134" t="s">
        <v>936</v>
      </c>
      <c r="J207" s="135" t="s">
        <v>937</v>
      </c>
      <c r="K207" s="134">
        <v>36251</v>
      </c>
      <c r="L207" s="134" t="s">
        <v>938</v>
      </c>
      <c r="M207" s="135" t="s">
        <v>655</v>
      </c>
      <c r="N207" s="135" t="s">
        <v>656</v>
      </c>
      <c r="O207" s="136" t="s">
        <v>457</v>
      </c>
      <c r="P207" s="136" t="s">
        <v>920</v>
      </c>
    </row>
    <row r="208" spans="1:16" ht="13.5" thickBot="1">
      <c r="A208" s="25" t="str">
        <f t="shared" si="18"/>
        <v>BAVM 212 </v>
      </c>
      <c r="B208" s="14" t="str">
        <f t="shared" si="19"/>
        <v>I</v>
      </c>
      <c r="C208" s="25">
        <f t="shared" si="20"/>
        <v>55083.382400000002</v>
      </c>
      <c r="D208" s="55" t="str">
        <f t="shared" si="21"/>
        <v>vis</v>
      </c>
      <c r="E208" s="133" t="e">
        <f>VLOOKUP(C208,'A (old)'!C$21:E$973,3,FALSE)</f>
        <v>#N/A</v>
      </c>
      <c r="F208" s="14" t="s">
        <v>98</v>
      </c>
      <c r="G208" s="55" t="str">
        <f t="shared" si="22"/>
        <v>55083.3824</v>
      </c>
      <c r="H208" s="25">
        <f t="shared" si="23"/>
        <v>36295</v>
      </c>
      <c r="I208" s="134" t="s">
        <v>944</v>
      </c>
      <c r="J208" s="135" t="s">
        <v>945</v>
      </c>
      <c r="K208" s="134">
        <v>36295</v>
      </c>
      <c r="L208" s="134" t="s">
        <v>946</v>
      </c>
      <c r="M208" s="135" t="s">
        <v>655</v>
      </c>
      <c r="N208" s="135" t="s">
        <v>747</v>
      </c>
      <c r="O208" s="136" t="s">
        <v>947</v>
      </c>
      <c r="P208" s="137" t="s">
        <v>925</v>
      </c>
    </row>
    <row r="209" spans="1:16" ht="13.5" thickBot="1">
      <c r="A209" s="25" t="str">
        <f t="shared" si="18"/>
        <v>BAVM 212 </v>
      </c>
      <c r="B209" s="14" t="str">
        <f t="shared" si="19"/>
        <v>II</v>
      </c>
      <c r="C209" s="25">
        <f t="shared" si="20"/>
        <v>55083.620499999997</v>
      </c>
      <c r="D209" s="55" t="str">
        <f t="shared" si="21"/>
        <v>vis</v>
      </c>
      <c r="E209" s="133" t="e">
        <f>VLOOKUP(C209,'A (old)'!C$21:E$973,3,FALSE)</f>
        <v>#N/A</v>
      </c>
      <c r="F209" s="14" t="s">
        <v>98</v>
      </c>
      <c r="G209" s="55" t="str">
        <f t="shared" si="22"/>
        <v>55083.6205</v>
      </c>
      <c r="H209" s="25">
        <f t="shared" si="23"/>
        <v>36295.5</v>
      </c>
      <c r="I209" s="134" t="s">
        <v>948</v>
      </c>
      <c r="J209" s="135" t="s">
        <v>949</v>
      </c>
      <c r="K209" s="134">
        <v>36295.5</v>
      </c>
      <c r="L209" s="134" t="s">
        <v>950</v>
      </c>
      <c r="M209" s="135" t="s">
        <v>655</v>
      </c>
      <c r="N209" s="135" t="s">
        <v>747</v>
      </c>
      <c r="O209" s="136" t="s">
        <v>947</v>
      </c>
      <c r="P209" s="137" t="s">
        <v>925</v>
      </c>
    </row>
    <row r="210" spans="1:16" ht="13.5" thickBot="1">
      <c r="A210" s="25" t="str">
        <f t="shared" si="18"/>
        <v> JAAVSO 38;120 </v>
      </c>
      <c r="B210" s="14" t="str">
        <f t="shared" si="19"/>
        <v>I</v>
      </c>
      <c r="C210" s="25">
        <f t="shared" si="20"/>
        <v>55088.5576</v>
      </c>
      <c r="D210" s="55" t="str">
        <f t="shared" si="21"/>
        <v>vis</v>
      </c>
      <c r="E210" s="133" t="e">
        <f>VLOOKUP(C210,'A (old)'!C$21:E$973,3,FALSE)</f>
        <v>#N/A</v>
      </c>
      <c r="F210" s="14" t="s">
        <v>98</v>
      </c>
      <c r="G210" s="55" t="str">
        <f t="shared" si="22"/>
        <v>55088.5576</v>
      </c>
      <c r="H210" s="25">
        <f t="shared" si="23"/>
        <v>36306</v>
      </c>
      <c r="I210" s="134" t="s">
        <v>951</v>
      </c>
      <c r="J210" s="135" t="s">
        <v>952</v>
      </c>
      <c r="K210" s="134">
        <v>36306</v>
      </c>
      <c r="L210" s="134" t="s">
        <v>941</v>
      </c>
      <c r="M210" s="135" t="s">
        <v>655</v>
      </c>
      <c r="N210" s="135" t="s">
        <v>656</v>
      </c>
      <c r="O210" s="136" t="s">
        <v>885</v>
      </c>
      <c r="P210" s="136" t="s">
        <v>953</v>
      </c>
    </row>
    <row r="211" spans="1:16" ht="13.5" thickBot="1">
      <c r="A211" s="25" t="str">
        <f t="shared" si="18"/>
        <v>OEJV 0137 </v>
      </c>
      <c r="B211" s="14" t="str">
        <f t="shared" si="19"/>
        <v>I</v>
      </c>
      <c r="C211" s="25">
        <f t="shared" si="20"/>
        <v>55379.446499999998</v>
      </c>
      <c r="D211" s="55" t="str">
        <f t="shared" si="21"/>
        <v>vis</v>
      </c>
      <c r="E211" s="133" t="e">
        <f>VLOOKUP(C211,'A (old)'!C$21:E$973,3,FALSE)</f>
        <v>#N/A</v>
      </c>
      <c r="F211" s="14" t="s">
        <v>98</v>
      </c>
      <c r="G211" s="55" t="str">
        <f t="shared" si="22"/>
        <v>55379.4465</v>
      </c>
      <c r="H211" s="25">
        <f t="shared" si="23"/>
        <v>36924</v>
      </c>
      <c r="I211" s="134" t="s">
        <v>964</v>
      </c>
      <c r="J211" s="135" t="s">
        <v>965</v>
      </c>
      <c r="K211" s="134">
        <v>36924</v>
      </c>
      <c r="L211" s="134" t="s">
        <v>966</v>
      </c>
      <c r="M211" s="135" t="s">
        <v>655</v>
      </c>
      <c r="N211" s="135" t="s">
        <v>147</v>
      </c>
      <c r="O211" s="136" t="s">
        <v>967</v>
      </c>
      <c r="P211" s="137" t="s">
        <v>928</v>
      </c>
    </row>
    <row r="212" spans="1:16" ht="13.5" thickBot="1">
      <c r="A212" s="25" t="str">
        <f t="shared" si="18"/>
        <v>VSB 51 </v>
      </c>
      <c r="B212" s="14" t="str">
        <f t="shared" si="19"/>
        <v>I</v>
      </c>
      <c r="C212" s="25">
        <f t="shared" si="20"/>
        <v>55416.163699999997</v>
      </c>
      <c r="D212" s="55" t="str">
        <f t="shared" si="21"/>
        <v>vis</v>
      </c>
      <c r="E212" s="133" t="e">
        <f>VLOOKUP(C212,'A (old)'!C$21:E$973,3,FALSE)</f>
        <v>#N/A</v>
      </c>
      <c r="F212" s="14" t="s">
        <v>98</v>
      </c>
      <c r="G212" s="55" t="str">
        <f t="shared" si="22"/>
        <v>55416.1637</v>
      </c>
      <c r="H212" s="25">
        <f t="shared" si="23"/>
        <v>37002</v>
      </c>
      <c r="I212" s="134" t="s">
        <v>972</v>
      </c>
      <c r="J212" s="135" t="s">
        <v>973</v>
      </c>
      <c r="K212" s="134">
        <v>37002</v>
      </c>
      <c r="L212" s="134" t="s">
        <v>974</v>
      </c>
      <c r="M212" s="135" t="s">
        <v>655</v>
      </c>
      <c r="N212" s="135" t="s">
        <v>98</v>
      </c>
      <c r="O212" s="136" t="s">
        <v>854</v>
      </c>
      <c r="P212" s="137" t="s">
        <v>975</v>
      </c>
    </row>
    <row r="213" spans="1:16" ht="13.5" thickBot="1">
      <c r="A213" s="25" t="str">
        <f t="shared" si="18"/>
        <v>VSB 51 </v>
      </c>
      <c r="B213" s="14" t="str">
        <f t="shared" si="19"/>
        <v>II</v>
      </c>
      <c r="C213" s="25">
        <f t="shared" si="20"/>
        <v>55461.116800000003</v>
      </c>
      <c r="D213" s="55" t="str">
        <f t="shared" si="21"/>
        <v>vis</v>
      </c>
      <c r="E213" s="133" t="e">
        <f>VLOOKUP(C213,'A (old)'!C$21:E$973,3,FALSE)</f>
        <v>#N/A</v>
      </c>
      <c r="F213" s="14" t="s">
        <v>98</v>
      </c>
      <c r="G213" s="55" t="str">
        <f t="shared" si="22"/>
        <v>55461.1168</v>
      </c>
      <c r="H213" s="25">
        <f t="shared" si="23"/>
        <v>37097.5</v>
      </c>
      <c r="I213" s="134" t="s">
        <v>976</v>
      </c>
      <c r="J213" s="135" t="s">
        <v>977</v>
      </c>
      <c r="K213" s="134">
        <v>37097.5</v>
      </c>
      <c r="L213" s="134" t="s">
        <v>978</v>
      </c>
      <c r="M213" s="135" t="s">
        <v>655</v>
      </c>
      <c r="N213" s="135" t="s">
        <v>98</v>
      </c>
      <c r="O213" s="136" t="s">
        <v>854</v>
      </c>
      <c r="P213" s="137" t="s">
        <v>975</v>
      </c>
    </row>
    <row r="214" spans="1:16" ht="13.5" thickBot="1">
      <c r="A214" s="25" t="str">
        <f t="shared" si="18"/>
        <v>VSB 53 </v>
      </c>
      <c r="B214" s="14" t="str">
        <f t="shared" si="19"/>
        <v>II</v>
      </c>
      <c r="C214" s="25">
        <f t="shared" si="20"/>
        <v>55734.119200000001</v>
      </c>
      <c r="D214" s="55" t="str">
        <f t="shared" si="21"/>
        <v>vis</v>
      </c>
      <c r="E214" s="133" t="e">
        <f>VLOOKUP(C214,'A (old)'!C$21:E$973,3,FALSE)</f>
        <v>#N/A</v>
      </c>
      <c r="F214" s="14" t="s">
        <v>98</v>
      </c>
      <c r="G214" s="55" t="str">
        <f t="shared" si="22"/>
        <v>55734.1192</v>
      </c>
      <c r="H214" s="25">
        <f t="shared" si="23"/>
        <v>37677.5</v>
      </c>
      <c r="I214" s="134" t="s">
        <v>983</v>
      </c>
      <c r="J214" s="135" t="s">
        <v>984</v>
      </c>
      <c r="K214" s="134">
        <v>37677.5</v>
      </c>
      <c r="L214" s="134" t="s">
        <v>985</v>
      </c>
      <c r="M214" s="135" t="s">
        <v>655</v>
      </c>
      <c r="N214" s="135" t="s">
        <v>986</v>
      </c>
      <c r="O214" s="136" t="s">
        <v>987</v>
      </c>
      <c r="P214" s="137" t="s">
        <v>988</v>
      </c>
    </row>
    <row r="215" spans="1:16" ht="13.5" thickBot="1">
      <c r="A215" s="25" t="str">
        <f t="shared" si="18"/>
        <v> JAAVSO 41;122 </v>
      </c>
      <c r="B215" s="14" t="str">
        <f t="shared" si="19"/>
        <v>I</v>
      </c>
      <c r="C215" s="25">
        <f t="shared" si="20"/>
        <v>56187.633699999998</v>
      </c>
      <c r="D215" s="55" t="str">
        <f t="shared" si="21"/>
        <v>vis</v>
      </c>
      <c r="E215" s="133" t="e">
        <f>VLOOKUP(C215,'A (old)'!C$21:E$973,3,FALSE)</f>
        <v>#N/A</v>
      </c>
      <c r="F215" s="14" t="s">
        <v>98</v>
      </c>
      <c r="G215" s="55" t="str">
        <f t="shared" si="22"/>
        <v>56187.6337</v>
      </c>
      <c r="H215" s="25">
        <f t="shared" si="23"/>
        <v>38641</v>
      </c>
      <c r="I215" s="134" t="s">
        <v>1014</v>
      </c>
      <c r="J215" s="135" t="s">
        <v>1015</v>
      </c>
      <c r="K215" s="134">
        <v>38641</v>
      </c>
      <c r="L215" s="134" t="s">
        <v>1016</v>
      </c>
      <c r="M215" s="135" t="s">
        <v>655</v>
      </c>
      <c r="N215" s="135" t="s">
        <v>98</v>
      </c>
      <c r="O215" s="136" t="s">
        <v>457</v>
      </c>
      <c r="P215" s="136" t="s">
        <v>1013</v>
      </c>
    </row>
    <row r="216" spans="1:16">
      <c r="B216" s="14"/>
      <c r="E216" s="133"/>
      <c r="F216" s="14"/>
    </row>
    <row r="217" spans="1:16">
      <c r="B217" s="14"/>
      <c r="E217" s="133"/>
      <c r="F217" s="14"/>
    </row>
    <row r="218" spans="1:16">
      <c r="B218" s="14"/>
      <c r="E218" s="133"/>
      <c r="F218" s="14"/>
    </row>
    <row r="219" spans="1:16">
      <c r="B219" s="14"/>
      <c r="E219" s="133"/>
      <c r="F219" s="14"/>
    </row>
    <row r="220" spans="1:16">
      <c r="B220" s="14"/>
      <c r="E220" s="133"/>
      <c r="F220" s="14"/>
    </row>
    <row r="221" spans="1:16">
      <c r="B221" s="14"/>
      <c r="E221" s="133"/>
      <c r="F221" s="14"/>
    </row>
    <row r="222" spans="1:16">
      <c r="B222" s="14"/>
      <c r="E222" s="133"/>
      <c r="F222" s="14"/>
    </row>
    <row r="223" spans="1:16">
      <c r="B223" s="14"/>
      <c r="E223" s="133"/>
      <c r="F223" s="14"/>
    </row>
    <row r="224" spans="1:16">
      <c r="B224" s="14"/>
      <c r="E224" s="133"/>
      <c r="F224" s="14"/>
    </row>
    <row r="225" spans="2:6">
      <c r="B225" s="14"/>
      <c r="E225" s="133"/>
      <c r="F225" s="14"/>
    </row>
    <row r="226" spans="2:6">
      <c r="B226" s="14"/>
      <c r="E226" s="133"/>
      <c r="F226" s="14"/>
    </row>
    <row r="227" spans="2:6">
      <c r="B227" s="14"/>
      <c r="E227" s="133"/>
      <c r="F227" s="14"/>
    </row>
    <row r="228" spans="2:6">
      <c r="B228" s="14"/>
      <c r="E228" s="133"/>
      <c r="F228" s="14"/>
    </row>
    <row r="229" spans="2:6">
      <c r="B229" s="14"/>
      <c r="E229" s="133"/>
      <c r="F229" s="14"/>
    </row>
    <row r="230" spans="2:6">
      <c r="B230" s="14"/>
      <c r="E230" s="133"/>
      <c r="F230" s="14"/>
    </row>
    <row r="231" spans="2:6">
      <c r="B231" s="14"/>
      <c r="E231" s="133"/>
      <c r="F231" s="14"/>
    </row>
    <row r="232" spans="2:6">
      <c r="B232" s="14"/>
      <c r="E232" s="133"/>
      <c r="F232" s="14"/>
    </row>
    <row r="233" spans="2:6">
      <c r="B233" s="14"/>
      <c r="E233" s="133"/>
      <c r="F233" s="14"/>
    </row>
    <row r="234" spans="2:6">
      <c r="B234" s="14"/>
      <c r="E234" s="133"/>
      <c r="F234" s="14"/>
    </row>
    <row r="235" spans="2:6">
      <c r="B235" s="14"/>
      <c r="E235" s="133"/>
      <c r="F235" s="14"/>
    </row>
    <row r="236" spans="2:6">
      <c r="B236" s="14"/>
      <c r="E236" s="133"/>
      <c r="F236" s="14"/>
    </row>
    <row r="237" spans="2:6">
      <c r="B237" s="14"/>
      <c r="E237" s="133"/>
      <c r="F237" s="14"/>
    </row>
    <row r="238" spans="2:6">
      <c r="B238" s="14"/>
      <c r="E238" s="133"/>
      <c r="F238" s="14"/>
    </row>
    <row r="239" spans="2:6">
      <c r="B239" s="14"/>
      <c r="E239" s="133"/>
      <c r="F239" s="14"/>
    </row>
    <row r="240" spans="2:6">
      <c r="B240" s="14"/>
      <c r="E240" s="133"/>
      <c r="F240" s="14"/>
    </row>
    <row r="241" spans="2:6">
      <c r="B241" s="14"/>
      <c r="E241" s="133"/>
      <c r="F241" s="14"/>
    </row>
    <row r="242" spans="2:6">
      <c r="B242" s="14"/>
      <c r="E242" s="133"/>
      <c r="F242" s="14"/>
    </row>
    <row r="243" spans="2:6">
      <c r="B243" s="14"/>
      <c r="E243" s="133"/>
      <c r="F243" s="14"/>
    </row>
    <row r="244" spans="2:6">
      <c r="B244" s="14"/>
      <c r="E244" s="133"/>
      <c r="F244" s="14"/>
    </row>
    <row r="245" spans="2:6">
      <c r="B245" s="14"/>
      <c r="E245" s="133"/>
      <c r="F245" s="14"/>
    </row>
    <row r="246" spans="2:6">
      <c r="B246" s="14"/>
      <c r="E246" s="133"/>
      <c r="F246" s="14"/>
    </row>
    <row r="247" spans="2:6">
      <c r="B247" s="14"/>
      <c r="E247" s="133"/>
      <c r="F247" s="14"/>
    </row>
    <row r="248" spans="2:6">
      <c r="B248" s="14"/>
      <c r="E248" s="133"/>
      <c r="F248" s="14"/>
    </row>
    <row r="249" spans="2:6">
      <c r="B249" s="14"/>
      <c r="E249" s="133"/>
      <c r="F249" s="14"/>
    </row>
    <row r="250" spans="2:6">
      <c r="B250" s="14"/>
      <c r="E250" s="133"/>
      <c r="F250" s="14"/>
    </row>
    <row r="251" spans="2:6">
      <c r="B251" s="14"/>
      <c r="E251" s="133"/>
      <c r="F251" s="14"/>
    </row>
    <row r="252" spans="2:6">
      <c r="B252" s="14"/>
      <c r="E252" s="133"/>
      <c r="F252" s="14"/>
    </row>
    <row r="253" spans="2:6">
      <c r="B253" s="14"/>
      <c r="E253" s="133"/>
      <c r="F253" s="14"/>
    </row>
    <row r="254" spans="2:6">
      <c r="B254" s="14"/>
      <c r="E254" s="133"/>
      <c r="F254" s="14"/>
    </row>
    <row r="255" spans="2:6">
      <c r="B255" s="14"/>
      <c r="E255" s="133"/>
      <c r="F255" s="14"/>
    </row>
    <row r="256" spans="2:6">
      <c r="B256" s="14"/>
      <c r="E256" s="133"/>
      <c r="F256" s="14"/>
    </row>
    <row r="257" spans="2:6">
      <c r="B257" s="14"/>
      <c r="E257" s="133"/>
      <c r="F257" s="14"/>
    </row>
    <row r="258" spans="2:6">
      <c r="B258" s="14"/>
      <c r="E258" s="133"/>
      <c r="F258" s="14"/>
    </row>
    <row r="259" spans="2:6">
      <c r="B259" s="14"/>
      <c r="E259" s="133"/>
      <c r="F259" s="14"/>
    </row>
    <row r="260" spans="2:6">
      <c r="B260" s="14"/>
      <c r="E260" s="133"/>
      <c r="F260" s="14"/>
    </row>
    <row r="261" spans="2:6">
      <c r="B261" s="14"/>
      <c r="E261" s="133"/>
      <c r="F261" s="14"/>
    </row>
    <row r="262" spans="2:6">
      <c r="B262" s="14"/>
      <c r="E262" s="133"/>
      <c r="F262" s="14"/>
    </row>
    <row r="263" spans="2:6">
      <c r="B263" s="14"/>
      <c r="E263" s="133"/>
      <c r="F263" s="14"/>
    </row>
    <row r="264" spans="2:6">
      <c r="B264" s="14"/>
      <c r="E264" s="133"/>
      <c r="F264" s="14"/>
    </row>
    <row r="265" spans="2:6">
      <c r="B265" s="14"/>
      <c r="E265" s="133"/>
      <c r="F265" s="14"/>
    </row>
    <row r="266" spans="2:6">
      <c r="B266" s="14"/>
      <c r="E266" s="133"/>
      <c r="F266" s="14"/>
    </row>
    <row r="267" spans="2:6">
      <c r="B267" s="14"/>
      <c r="E267" s="133"/>
      <c r="F267" s="14"/>
    </row>
    <row r="268" spans="2:6">
      <c r="B268" s="14"/>
      <c r="E268" s="133"/>
      <c r="F268" s="14"/>
    </row>
    <row r="269" spans="2:6">
      <c r="B269" s="14"/>
      <c r="E269" s="133"/>
      <c r="F269" s="14"/>
    </row>
    <row r="270" spans="2:6">
      <c r="B270" s="14"/>
      <c r="E270" s="133"/>
      <c r="F270" s="14"/>
    </row>
    <row r="271" spans="2:6">
      <c r="B271" s="14"/>
      <c r="E271" s="133"/>
      <c r="F271" s="14"/>
    </row>
    <row r="272" spans="2:6">
      <c r="B272" s="14"/>
      <c r="E272" s="133"/>
      <c r="F272" s="14"/>
    </row>
    <row r="273" spans="2:6">
      <c r="B273" s="14"/>
      <c r="E273" s="133"/>
      <c r="F273" s="14"/>
    </row>
    <row r="274" spans="2:6">
      <c r="B274" s="14"/>
      <c r="E274" s="133"/>
      <c r="F274" s="14"/>
    </row>
    <row r="275" spans="2:6">
      <c r="B275" s="14"/>
      <c r="E275" s="133"/>
      <c r="F275" s="14"/>
    </row>
    <row r="276" spans="2:6">
      <c r="B276" s="14"/>
      <c r="E276" s="133"/>
      <c r="F276" s="14"/>
    </row>
    <row r="277" spans="2:6">
      <c r="B277" s="14"/>
      <c r="E277" s="133"/>
      <c r="F277" s="14"/>
    </row>
    <row r="278" spans="2:6">
      <c r="B278" s="14"/>
      <c r="E278" s="133"/>
      <c r="F278" s="14"/>
    </row>
    <row r="279" spans="2:6">
      <c r="B279" s="14"/>
      <c r="E279" s="133"/>
      <c r="F279" s="14"/>
    </row>
    <row r="280" spans="2:6">
      <c r="B280" s="14"/>
      <c r="E280" s="133"/>
      <c r="F280" s="14"/>
    </row>
    <row r="281" spans="2:6">
      <c r="B281" s="14"/>
      <c r="E281" s="133"/>
      <c r="F281" s="14"/>
    </row>
    <row r="282" spans="2:6">
      <c r="B282" s="14"/>
      <c r="E282" s="133"/>
      <c r="F282" s="14"/>
    </row>
    <row r="283" spans="2:6">
      <c r="B283" s="14"/>
      <c r="E283" s="133"/>
      <c r="F283" s="14"/>
    </row>
    <row r="284" spans="2:6">
      <c r="B284" s="14"/>
      <c r="E284" s="133"/>
      <c r="F284" s="14"/>
    </row>
    <row r="285" spans="2:6">
      <c r="B285" s="14"/>
      <c r="E285" s="133"/>
      <c r="F285" s="14"/>
    </row>
    <row r="286" spans="2:6">
      <c r="B286" s="14"/>
      <c r="E286" s="133"/>
      <c r="F286" s="14"/>
    </row>
    <row r="287" spans="2:6">
      <c r="B287" s="14"/>
      <c r="E287" s="133"/>
      <c r="F287" s="14"/>
    </row>
    <row r="288" spans="2:6">
      <c r="B288" s="14"/>
      <c r="E288" s="133"/>
      <c r="F288" s="14"/>
    </row>
    <row r="289" spans="2:6">
      <c r="B289" s="14"/>
      <c r="E289" s="133"/>
      <c r="F289" s="14"/>
    </row>
    <row r="290" spans="2:6">
      <c r="B290" s="14"/>
      <c r="E290" s="133"/>
      <c r="F290" s="14"/>
    </row>
    <row r="291" spans="2:6">
      <c r="B291" s="14"/>
      <c r="E291" s="133"/>
      <c r="F291" s="14"/>
    </row>
    <row r="292" spans="2:6">
      <c r="B292" s="14"/>
      <c r="E292" s="133"/>
      <c r="F292" s="14"/>
    </row>
    <row r="293" spans="2:6">
      <c r="B293" s="14"/>
      <c r="E293" s="133"/>
      <c r="F293" s="14"/>
    </row>
    <row r="294" spans="2:6">
      <c r="B294" s="14"/>
      <c r="E294" s="133"/>
      <c r="F294" s="14"/>
    </row>
    <row r="295" spans="2:6">
      <c r="B295" s="14"/>
      <c r="E295" s="133"/>
      <c r="F295" s="14"/>
    </row>
    <row r="296" spans="2:6">
      <c r="B296" s="14"/>
      <c r="E296" s="133"/>
      <c r="F296" s="14"/>
    </row>
    <row r="297" spans="2:6">
      <c r="B297" s="14"/>
      <c r="E297" s="133"/>
      <c r="F297" s="14"/>
    </row>
    <row r="298" spans="2:6">
      <c r="B298" s="14"/>
      <c r="E298" s="133"/>
      <c r="F298" s="14"/>
    </row>
    <row r="299" spans="2:6">
      <c r="B299" s="14"/>
      <c r="E299" s="133"/>
      <c r="F299" s="14"/>
    </row>
    <row r="300" spans="2:6">
      <c r="B300" s="14"/>
      <c r="E300" s="133"/>
      <c r="F300" s="14"/>
    </row>
    <row r="301" spans="2:6">
      <c r="B301" s="14"/>
      <c r="E301" s="133"/>
      <c r="F301" s="14"/>
    </row>
    <row r="302" spans="2:6">
      <c r="B302" s="14"/>
      <c r="E302" s="133"/>
      <c r="F302" s="14"/>
    </row>
    <row r="303" spans="2:6">
      <c r="B303" s="14"/>
      <c r="E303" s="133"/>
      <c r="F303" s="14"/>
    </row>
    <row r="304" spans="2:6">
      <c r="B304" s="14"/>
      <c r="E304" s="133"/>
      <c r="F304" s="14"/>
    </row>
    <row r="305" spans="2:6">
      <c r="B305" s="14"/>
      <c r="E305" s="133"/>
      <c r="F305" s="14"/>
    </row>
    <row r="306" spans="2:6">
      <c r="B306" s="14"/>
      <c r="E306" s="133"/>
      <c r="F306" s="14"/>
    </row>
    <row r="307" spans="2:6">
      <c r="B307" s="14"/>
      <c r="E307" s="133"/>
      <c r="F307" s="14"/>
    </row>
    <row r="308" spans="2:6">
      <c r="B308" s="14"/>
      <c r="E308" s="133"/>
      <c r="F308" s="14"/>
    </row>
    <row r="309" spans="2:6">
      <c r="B309" s="14"/>
      <c r="E309" s="133"/>
      <c r="F309" s="14"/>
    </row>
    <row r="310" spans="2:6">
      <c r="B310" s="14"/>
      <c r="E310" s="133"/>
      <c r="F310" s="14"/>
    </row>
    <row r="311" spans="2:6">
      <c r="B311" s="14"/>
      <c r="E311" s="133"/>
      <c r="F311" s="14"/>
    </row>
    <row r="312" spans="2:6">
      <c r="B312" s="14"/>
      <c r="E312" s="133"/>
      <c r="F312" s="14"/>
    </row>
    <row r="313" spans="2:6">
      <c r="B313" s="14"/>
      <c r="E313" s="133"/>
      <c r="F313" s="14"/>
    </row>
    <row r="314" spans="2:6">
      <c r="B314" s="14"/>
      <c r="E314" s="133"/>
      <c r="F314" s="14"/>
    </row>
    <row r="315" spans="2:6">
      <c r="B315" s="14"/>
      <c r="E315" s="133"/>
      <c r="F315" s="14"/>
    </row>
    <row r="316" spans="2:6">
      <c r="B316" s="14"/>
      <c r="E316" s="133"/>
      <c r="F316" s="14"/>
    </row>
    <row r="317" spans="2:6">
      <c r="B317" s="14"/>
      <c r="E317" s="133"/>
      <c r="F317" s="14"/>
    </row>
    <row r="318" spans="2:6">
      <c r="B318" s="14"/>
      <c r="E318" s="133"/>
      <c r="F318" s="14"/>
    </row>
    <row r="319" spans="2:6">
      <c r="B319" s="14"/>
      <c r="E319" s="133"/>
      <c r="F319" s="14"/>
    </row>
    <row r="320" spans="2:6">
      <c r="B320" s="14"/>
      <c r="E320" s="133"/>
      <c r="F320" s="14"/>
    </row>
    <row r="321" spans="2:6">
      <c r="B321" s="14"/>
      <c r="E321" s="133"/>
      <c r="F321" s="14"/>
    </row>
    <row r="322" spans="2:6">
      <c r="B322" s="14"/>
      <c r="E322" s="133"/>
      <c r="F322" s="14"/>
    </row>
    <row r="323" spans="2:6">
      <c r="B323" s="14"/>
      <c r="E323" s="133"/>
      <c r="F323" s="14"/>
    </row>
    <row r="324" spans="2:6">
      <c r="B324" s="14"/>
      <c r="E324" s="133"/>
      <c r="F324" s="14"/>
    </row>
    <row r="325" spans="2:6">
      <c r="B325" s="14"/>
      <c r="E325" s="133"/>
      <c r="F325" s="14"/>
    </row>
    <row r="326" spans="2:6">
      <c r="B326" s="14"/>
      <c r="E326" s="133"/>
      <c r="F326" s="14"/>
    </row>
    <row r="327" spans="2:6">
      <c r="B327" s="14"/>
      <c r="E327" s="133"/>
      <c r="F327" s="14"/>
    </row>
    <row r="328" spans="2:6">
      <c r="B328" s="14"/>
      <c r="E328" s="133"/>
      <c r="F328" s="14"/>
    </row>
    <row r="329" spans="2:6">
      <c r="B329" s="14"/>
      <c r="E329" s="133"/>
      <c r="F329" s="14"/>
    </row>
    <row r="330" spans="2:6">
      <c r="B330" s="14"/>
      <c r="E330" s="133"/>
      <c r="F330" s="14"/>
    </row>
    <row r="331" spans="2:6">
      <c r="B331" s="14"/>
      <c r="E331" s="133"/>
      <c r="F331" s="14"/>
    </row>
    <row r="332" spans="2:6">
      <c r="B332" s="14"/>
      <c r="E332" s="133"/>
      <c r="F332" s="14"/>
    </row>
    <row r="333" spans="2:6">
      <c r="B333" s="14"/>
      <c r="E333" s="133"/>
      <c r="F333" s="14"/>
    </row>
    <row r="334" spans="2:6">
      <c r="B334" s="14"/>
      <c r="E334" s="133"/>
      <c r="F334" s="14"/>
    </row>
    <row r="335" spans="2:6">
      <c r="B335" s="14"/>
      <c r="E335" s="133"/>
      <c r="F335" s="14"/>
    </row>
    <row r="336" spans="2:6">
      <c r="B336" s="14"/>
      <c r="E336" s="133"/>
      <c r="F336" s="14"/>
    </row>
    <row r="337" spans="2:6">
      <c r="B337" s="14"/>
      <c r="E337" s="133"/>
      <c r="F337" s="14"/>
    </row>
    <row r="338" spans="2:6">
      <c r="B338" s="14"/>
      <c r="E338" s="133"/>
      <c r="F338" s="14"/>
    </row>
    <row r="339" spans="2:6">
      <c r="B339" s="14"/>
      <c r="E339" s="133"/>
      <c r="F339" s="14"/>
    </row>
    <row r="340" spans="2:6">
      <c r="B340" s="14"/>
      <c r="E340" s="133"/>
      <c r="F340" s="14"/>
    </row>
    <row r="341" spans="2:6">
      <c r="B341" s="14"/>
      <c r="E341" s="133"/>
      <c r="F341" s="14"/>
    </row>
    <row r="342" spans="2:6">
      <c r="B342" s="14"/>
      <c r="E342" s="133"/>
      <c r="F342" s="14"/>
    </row>
    <row r="343" spans="2:6">
      <c r="B343" s="14"/>
      <c r="E343" s="133"/>
      <c r="F343" s="14"/>
    </row>
    <row r="344" spans="2:6">
      <c r="B344" s="14"/>
      <c r="E344" s="133"/>
      <c r="F344" s="14"/>
    </row>
    <row r="345" spans="2:6">
      <c r="B345" s="14"/>
      <c r="E345" s="133"/>
      <c r="F345" s="14"/>
    </row>
    <row r="346" spans="2:6">
      <c r="B346" s="14"/>
      <c r="E346" s="133"/>
      <c r="F346" s="14"/>
    </row>
    <row r="347" spans="2:6">
      <c r="B347" s="14"/>
      <c r="E347" s="133"/>
      <c r="F347" s="14"/>
    </row>
    <row r="348" spans="2:6">
      <c r="B348" s="14"/>
      <c r="E348" s="133"/>
      <c r="F348" s="14"/>
    </row>
    <row r="349" spans="2:6">
      <c r="B349" s="14"/>
      <c r="E349" s="133"/>
      <c r="F349" s="14"/>
    </row>
    <row r="350" spans="2:6">
      <c r="B350" s="14"/>
      <c r="E350" s="133"/>
      <c r="F350" s="14"/>
    </row>
    <row r="351" spans="2:6">
      <c r="B351" s="14"/>
      <c r="E351" s="133"/>
      <c r="F351" s="14"/>
    </row>
    <row r="352" spans="2:6">
      <c r="B352" s="14"/>
      <c r="F352" s="14"/>
    </row>
    <row r="353" spans="2:6">
      <c r="B353" s="14"/>
      <c r="F353" s="14"/>
    </row>
    <row r="354" spans="2:6">
      <c r="B354" s="14"/>
      <c r="F354" s="14"/>
    </row>
    <row r="355" spans="2:6">
      <c r="B355" s="14"/>
      <c r="F355" s="14"/>
    </row>
    <row r="356" spans="2:6">
      <c r="B356" s="14"/>
      <c r="F356" s="14"/>
    </row>
    <row r="357" spans="2:6">
      <c r="B357" s="14"/>
      <c r="F357" s="14"/>
    </row>
    <row r="358" spans="2:6">
      <c r="B358" s="14"/>
      <c r="F358" s="14"/>
    </row>
    <row r="359" spans="2:6">
      <c r="B359" s="14"/>
      <c r="F359" s="14"/>
    </row>
    <row r="360" spans="2:6">
      <c r="B360" s="14"/>
      <c r="F360" s="14"/>
    </row>
    <row r="361" spans="2:6">
      <c r="B361" s="14"/>
      <c r="F361" s="14"/>
    </row>
    <row r="362" spans="2:6">
      <c r="B362" s="14"/>
      <c r="F362" s="14"/>
    </row>
    <row r="363" spans="2:6">
      <c r="B363" s="14"/>
      <c r="F363" s="14"/>
    </row>
    <row r="364" spans="2:6">
      <c r="B364" s="14"/>
      <c r="F364" s="14"/>
    </row>
    <row r="365" spans="2:6">
      <c r="B365" s="14"/>
      <c r="F365" s="14"/>
    </row>
    <row r="366" spans="2:6">
      <c r="B366" s="14"/>
      <c r="F366" s="14"/>
    </row>
    <row r="367" spans="2:6">
      <c r="B367" s="14"/>
      <c r="F367" s="14"/>
    </row>
    <row r="368" spans="2:6">
      <c r="B368" s="14"/>
      <c r="F368" s="14"/>
    </row>
    <row r="369" spans="2:6">
      <c r="B369" s="14"/>
      <c r="F369" s="14"/>
    </row>
    <row r="370" spans="2:6">
      <c r="B370" s="14"/>
      <c r="F370" s="14"/>
    </row>
    <row r="371" spans="2:6">
      <c r="B371" s="14"/>
      <c r="F371" s="14"/>
    </row>
    <row r="372" spans="2:6">
      <c r="B372" s="14"/>
      <c r="F372" s="14"/>
    </row>
    <row r="373" spans="2:6">
      <c r="B373" s="14"/>
      <c r="F373" s="14"/>
    </row>
    <row r="374" spans="2:6">
      <c r="B374" s="14"/>
      <c r="F374" s="14"/>
    </row>
    <row r="375" spans="2:6">
      <c r="B375" s="14"/>
      <c r="F375" s="14"/>
    </row>
    <row r="376" spans="2:6">
      <c r="B376" s="14"/>
      <c r="F376" s="14"/>
    </row>
    <row r="377" spans="2:6">
      <c r="B377" s="14"/>
      <c r="F377" s="14"/>
    </row>
    <row r="378" spans="2:6">
      <c r="B378" s="14"/>
      <c r="F378" s="14"/>
    </row>
    <row r="379" spans="2:6">
      <c r="B379" s="14"/>
      <c r="F379" s="14"/>
    </row>
    <row r="380" spans="2:6">
      <c r="B380" s="14"/>
      <c r="F380" s="14"/>
    </row>
    <row r="381" spans="2:6">
      <c r="B381" s="14"/>
      <c r="F381" s="14"/>
    </row>
    <row r="382" spans="2:6">
      <c r="B382" s="14"/>
      <c r="F382" s="14"/>
    </row>
    <row r="383" spans="2:6">
      <c r="B383" s="14"/>
      <c r="F383" s="14"/>
    </row>
    <row r="384" spans="2:6">
      <c r="B384" s="14"/>
      <c r="F384" s="14"/>
    </row>
    <row r="385" spans="2:6">
      <c r="B385" s="14"/>
      <c r="F385" s="14"/>
    </row>
    <row r="386" spans="2:6">
      <c r="B386" s="14"/>
      <c r="F386" s="14"/>
    </row>
    <row r="387" spans="2:6">
      <c r="B387" s="14"/>
      <c r="F387" s="14"/>
    </row>
    <row r="388" spans="2:6">
      <c r="B388" s="14"/>
      <c r="F388" s="14"/>
    </row>
    <row r="389" spans="2:6">
      <c r="B389" s="14"/>
      <c r="F389" s="14"/>
    </row>
    <row r="390" spans="2:6">
      <c r="B390" s="14"/>
      <c r="F390" s="14"/>
    </row>
    <row r="391" spans="2:6">
      <c r="B391" s="14"/>
      <c r="F391" s="14"/>
    </row>
    <row r="392" spans="2:6">
      <c r="B392" s="14"/>
      <c r="F392" s="14"/>
    </row>
    <row r="393" spans="2:6">
      <c r="B393" s="14"/>
      <c r="F393" s="14"/>
    </row>
    <row r="394" spans="2:6">
      <c r="B394" s="14"/>
      <c r="F394" s="14"/>
    </row>
    <row r="395" spans="2:6">
      <c r="B395" s="14"/>
      <c r="F395" s="14"/>
    </row>
    <row r="396" spans="2:6">
      <c r="B396" s="14"/>
      <c r="F396" s="14"/>
    </row>
    <row r="397" spans="2:6">
      <c r="B397" s="14"/>
      <c r="F397" s="14"/>
    </row>
    <row r="398" spans="2:6">
      <c r="B398" s="14"/>
      <c r="F398" s="14"/>
    </row>
    <row r="399" spans="2:6">
      <c r="B399" s="14"/>
      <c r="F399" s="14"/>
    </row>
    <row r="400" spans="2:6">
      <c r="B400" s="14"/>
      <c r="F400" s="14"/>
    </row>
    <row r="401" spans="2:6">
      <c r="B401" s="14"/>
      <c r="F401" s="14"/>
    </row>
    <row r="402" spans="2:6">
      <c r="B402" s="14"/>
      <c r="F402" s="14"/>
    </row>
    <row r="403" spans="2:6">
      <c r="B403" s="14"/>
      <c r="F403" s="14"/>
    </row>
    <row r="404" spans="2:6">
      <c r="B404" s="14"/>
      <c r="F404" s="14"/>
    </row>
    <row r="405" spans="2:6">
      <c r="B405" s="14"/>
      <c r="F405" s="14"/>
    </row>
    <row r="406" spans="2:6">
      <c r="B406" s="14"/>
      <c r="F406" s="14"/>
    </row>
    <row r="407" spans="2:6">
      <c r="B407" s="14"/>
      <c r="F407" s="14"/>
    </row>
    <row r="408" spans="2:6">
      <c r="B408" s="14"/>
      <c r="F408" s="14"/>
    </row>
    <row r="409" spans="2:6">
      <c r="B409" s="14"/>
      <c r="F409" s="14"/>
    </row>
    <row r="410" spans="2:6">
      <c r="B410" s="14"/>
      <c r="F410" s="14"/>
    </row>
    <row r="411" spans="2:6">
      <c r="B411" s="14"/>
      <c r="F411" s="14"/>
    </row>
    <row r="412" spans="2:6">
      <c r="B412" s="14"/>
      <c r="F412" s="14"/>
    </row>
    <row r="413" spans="2:6">
      <c r="B413" s="14"/>
      <c r="F413" s="14"/>
    </row>
    <row r="414" spans="2:6">
      <c r="B414" s="14"/>
      <c r="F414" s="14"/>
    </row>
    <row r="415" spans="2:6">
      <c r="B415" s="14"/>
      <c r="F415" s="14"/>
    </row>
    <row r="416" spans="2:6">
      <c r="B416" s="14"/>
      <c r="F416" s="14"/>
    </row>
    <row r="417" spans="2:6">
      <c r="B417" s="14"/>
      <c r="F417" s="14"/>
    </row>
    <row r="418" spans="2:6">
      <c r="B418" s="14"/>
      <c r="F418" s="14"/>
    </row>
    <row r="419" spans="2:6">
      <c r="B419" s="14"/>
      <c r="F419" s="14"/>
    </row>
    <row r="420" spans="2:6">
      <c r="B420" s="14"/>
      <c r="F420" s="14"/>
    </row>
    <row r="421" spans="2:6">
      <c r="B421" s="14"/>
      <c r="F421" s="14"/>
    </row>
    <row r="422" spans="2:6">
      <c r="B422" s="14"/>
      <c r="F422" s="14"/>
    </row>
    <row r="423" spans="2:6">
      <c r="B423" s="14"/>
      <c r="F423" s="14"/>
    </row>
    <row r="424" spans="2:6">
      <c r="B424" s="14"/>
      <c r="F424" s="14"/>
    </row>
    <row r="425" spans="2:6">
      <c r="B425" s="14"/>
      <c r="F425" s="14"/>
    </row>
    <row r="426" spans="2:6">
      <c r="B426" s="14"/>
      <c r="F426" s="14"/>
    </row>
    <row r="427" spans="2:6">
      <c r="B427" s="14"/>
      <c r="F427" s="14"/>
    </row>
    <row r="428" spans="2:6">
      <c r="B428" s="14"/>
      <c r="F428" s="14"/>
    </row>
    <row r="429" spans="2:6">
      <c r="B429" s="14"/>
      <c r="F429" s="14"/>
    </row>
    <row r="430" spans="2:6">
      <c r="B430" s="14"/>
      <c r="F430" s="14"/>
    </row>
    <row r="431" spans="2:6">
      <c r="B431" s="14"/>
      <c r="F431" s="14"/>
    </row>
    <row r="432" spans="2:6">
      <c r="B432" s="14"/>
      <c r="F432" s="14"/>
    </row>
    <row r="433" spans="2:6">
      <c r="B433" s="14"/>
      <c r="F433" s="14"/>
    </row>
    <row r="434" spans="2:6">
      <c r="B434" s="14"/>
      <c r="F434" s="14"/>
    </row>
    <row r="435" spans="2:6">
      <c r="B435" s="14"/>
      <c r="F435" s="14"/>
    </row>
    <row r="436" spans="2:6">
      <c r="B436" s="14"/>
      <c r="F436" s="14"/>
    </row>
    <row r="437" spans="2:6">
      <c r="B437" s="14"/>
      <c r="F437" s="14"/>
    </row>
    <row r="438" spans="2:6">
      <c r="B438" s="14"/>
      <c r="F438" s="14"/>
    </row>
    <row r="439" spans="2:6">
      <c r="B439" s="14"/>
      <c r="F439" s="14"/>
    </row>
    <row r="440" spans="2:6">
      <c r="B440" s="14"/>
      <c r="F440" s="14"/>
    </row>
    <row r="441" spans="2:6">
      <c r="B441" s="14"/>
      <c r="F441" s="14"/>
    </row>
    <row r="442" spans="2:6">
      <c r="B442" s="14"/>
      <c r="F442" s="14"/>
    </row>
    <row r="443" spans="2:6">
      <c r="B443" s="14"/>
      <c r="F443" s="14"/>
    </row>
    <row r="444" spans="2:6">
      <c r="B444" s="14"/>
      <c r="F444" s="14"/>
    </row>
    <row r="445" spans="2:6">
      <c r="B445" s="14"/>
      <c r="F445" s="14"/>
    </row>
    <row r="446" spans="2:6">
      <c r="B446" s="14"/>
      <c r="F446" s="14"/>
    </row>
    <row r="447" spans="2:6">
      <c r="B447" s="14"/>
      <c r="F447" s="14"/>
    </row>
    <row r="448" spans="2:6">
      <c r="B448" s="14"/>
      <c r="F448" s="14"/>
    </row>
    <row r="449" spans="2:6">
      <c r="B449" s="14"/>
      <c r="F449" s="14"/>
    </row>
    <row r="450" spans="2:6">
      <c r="B450" s="14"/>
      <c r="F450" s="14"/>
    </row>
    <row r="451" spans="2:6">
      <c r="B451" s="14"/>
      <c r="F451" s="14"/>
    </row>
    <row r="452" spans="2:6">
      <c r="B452" s="14"/>
      <c r="F452" s="14"/>
    </row>
    <row r="453" spans="2:6">
      <c r="B453" s="14"/>
      <c r="F453" s="14"/>
    </row>
    <row r="454" spans="2:6">
      <c r="B454" s="14"/>
      <c r="F454" s="14"/>
    </row>
    <row r="455" spans="2:6">
      <c r="B455" s="14"/>
      <c r="F455" s="14"/>
    </row>
    <row r="456" spans="2:6">
      <c r="B456" s="14"/>
      <c r="F456" s="14"/>
    </row>
    <row r="457" spans="2:6">
      <c r="B457" s="14"/>
      <c r="F457" s="14"/>
    </row>
    <row r="458" spans="2:6">
      <c r="B458" s="14"/>
      <c r="F458" s="14"/>
    </row>
    <row r="459" spans="2:6">
      <c r="B459" s="14"/>
      <c r="F459" s="14"/>
    </row>
    <row r="460" spans="2:6">
      <c r="B460" s="14"/>
      <c r="F460" s="14"/>
    </row>
    <row r="461" spans="2:6">
      <c r="B461" s="14"/>
      <c r="F461" s="14"/>
    </row>
    <row r="462" spans="2:6">
      <c r="B462" s="14"/>
      <c r="F462" s="14"/>
    </row>
    <row r="463" spans="2:6">
      <c r="B463" s="14"/>
      <c r="F463" s="14"/>
    </row>
    <row r="464" spans="2:6">
      <c r="B464" s="14"/>
      <c r="F464" s="14"/>
    </row>
    <row r="465" spans="2:6">
      <c r="B465" s="14"/>
      <c r="F465" s="14"/>
    </row>
    <row r="466" spans="2:6">
      <c r="B466" s="14"/>
      <c r="F466" s="14"/>
    </row>
    <row r="467" spans="2:6">
      <c r="B467" s="14"/>
      <c r="F467" s="14"/>
    </row>
    <row r="468" spans="2:6">
      <c r="B468" s="14"/>
      <c r="F468" s="14"/>
    </row>
    <row r="469" spans="2:6">
      <c r="B469" s="14"/>
      <c r="F469" s="14"/>
    </row>
    <row r="470" spans="2:6">
      <c r="B470" s="14"/>
      <c r="F470" s="14"/>
    </row>
    <row r="471" spans="2:6">
      <c r="B471" s="14"/>
      <c r="F471" s="14"/>
    </row>
    <row r="472" spans="2:6">
      <c r="B472" s="14"/>
      <c r="F472" s="14"/>
    </row>
    <row r="473" spans="2:6">
      <c r="B473" s="14"/>
      <c r="F473" s="14"/>
    </row>
    <row r="474" spans="2:6">
      <c r="B474" s="14"/>
      <c r="F474" s="14"/>
    </row>
    <row r="475" spans="2:6">
      <c r="B475" s="14"/>
      <c r="F475" s="14"/>
    </row>
    <row r="476" spans="2:6">
      <c r="B476" s="14"/>
      <c r="F476" s="14"/>
    </row>
    <row r="477" spans="2:6">
      <c r="B477" s="14"/>
      <c r="F477" s="14"/>
    </row>
    <row r="478" spans="2:6">
      <c r="B478" s="14"/>
      <c r="F478" s="14"/>
    </row>
    <row r="479" spans="2:6">
      <c r="B479" s="14"/>
      <c r="F479" s="14"/>
    </row>
    <row r="480" spans="2:6">
      <c r="B480" s="14"/>
      <c r="F480" s="14"/>
    </row>
    <row r="481" spans="2:6">
      <c r="B481" s="14"/>
      <c r="F481" s="14"/>
    </row>
    <row r="482" spans="2:6">
      <c r="B482" s="14"/>
      <c r="F482" s="14"/>
    </row>
    <row r="483" spans="2:6">
      <c r="B483" s="14"/>
      <c r="F483" s="14"/>
    </row>
    <row r="484" spans="2:6">
      <c r="B484" s="14"/>
      <c r="F484" s="14"/>
    </row>
    <row r="485" spans="2:6">
      <c r="B485" s="14"/>
      <c r="F485" s="14"/>
    </row>
    <row r="486" spans="2:6">
      <c r="B486" s="14"/>
      <c r="F486" s="14"/>
    </row>
    <row r="487" spans="2:6">
      <c r="B487" s="14"/>
      <c r="F487" s="14"/>
    </row>
    <row r="488" spans="2:6">
      <c r="B488" s="14"/>
      <c r="F488" s="14"/>
    </row>
    <row r="489" spans="2:6">
      <c r="B489" s="14"/>
      <c r="F489" s="14"/>
    </row>
    <row r="490" spans="2:6">
      <c r="B490" s="14"/>
      <c r="F490" s="14"/>
    </row>
    <row r="491" spans="2:6">
      <c r="B491" s="14"/>
      <c r="F491" s="14"/>
    </row>
    <row r="492" spans="2:6">
      <c r="B492" s="14"/>
      <c r="F492" s="14"/>
    </row>
    <row r="493" spans="2:6">
      <c r="B493" s="14"/>
      <c r="F493" s="14"/>
    </row>
    <row r="494" spans="2:6">
      <c r="B494" s="14"/>
      <c r="F494" s="14"/>
    </row>
    <row r="495" spans="2:6">
      <c r="B495" s="14"/>
      <c r="F495" s="14"/>
    </row>
    <row r="496" spans="2:6">
      <c r="B496" s="14"/>
      <c r="F496" s="14"/>
    </row>
    <row r="497" spans="2:6">
      <c r="B497" s="14"/>
      <c r="F497" s="14"/>
    </row>
    <row r="498" spans="2:6">
      <c r="B498" s="14"/>
      <c r="F498" s="14"/>
    </row>
    <row r="499" spans="2:6">
      <c r="B499" s="14"/>
      <c r="F499" s="14"/>
    </row>
    <row r="500" spans="2:6">
      <c r="B500" s="14"/>
      <c r="F500" s="14"/>
    </row>
    <row r="501" spans="2:6">
      <c r="B501" s="14"/>
      <c r="F501" s="14"/>
    </row>
    <row r="502" spans="2:6">
      <c r="B502" s="14"/>
      <c r="F502" s="14"/>
    </row>
    <row r="503" spans="2:6">
      <c r="B503" s="14"/>
      <c r="F503" s="14"/>
    </row>
    <row r="504" spans="2:6">
      <c r="B504" s="14"/>
      <c r="F504" s="14"/>
    </row>
    <row r="505" spans="2:6">
      <c r="B505" s="14"/>
      <c r="F505" s="14"/>
    </row>
    <row r="506" spans="2:6">
      <c r="B506" s="14"/>
      <c r="F506" s="14"/>
    </row>
    <row r="507" spans="2:6">
      <c r="B507" s="14"/>
      <c r="F507" s="14"/>
    </row>
    <row r="508" spans="2:6">
      <c r="B508" s="14"/>
      <c r="F508" s="14"/>
    </row>
    <row r="509" spans="2:6">
      <c r="B509" s="14"/>
      <c r="F509" s="14"/>
    </row>
    <row r="510" spans="2:6">
      <c r="B510" s="14"/>
      <c r="F510" s="14"/>
    </row>
    <row r="511" spans="2:6">
      <c r="B511" s="14"/>
      <c r="F511" s="14"/>
    </row>
    <row r="512" spans="2:6">
      <c r="B512" s="14"/>
      <c r="F512" s="14"/>
    </row>
    <row r="513" spans="2:6">
      <c r="B513" s="14"/>
      <c r="F513" s="14"/>
    </row>
    <row r="514" spans="2:6">
      <c r="B514" s="14"/>
      <c r="F514" s="14"/>
    </row>
    <row r="515" spans="2:6">
      <c r="B515" s="14"/>
      <c r="F515" s="14"/>
    </row>
    <row r="516" spans="2:6">
      <c r="B516" s="14"/>
      <c r="F516" s="14"/>
    </row>
    <row r="517" spans="2:6">
      <c r="B517" s="14"/>
      <c r="F517" s="14"/>
    </row>
    <row r="518" spans="2:6">
      <c r="B518" s="14"/>
      <c r="F518" s="14"/>
    </row>
    <row r="519" spans="2:6">
      <c r="B519" s="14"/>
      <c r="F519" s="14"/>
    </row>
    <row r="520" spans="2:6">
      <c r="B520" s="14"/>
      <c r="F520" s="14"/>
    </row>
    <row r="521" spans="2:6">
      <c r="B521" s="14"/>
      <c r="F521" s="14"/>
    </row>
    <row r="522" spans="2:6">
      <c r="B522" s="14"/>
      <c r="F522" s="14"/>
    </row>
    <row r="523" spans="2:6">
      <c r="B523" s="14"/>
      <c r="F523" s="14"/>
    </row>
    <row r="524" spans="2:6">
      <c r="B524" s="14"/>
      <c r="F524" s="14"/>
    </row>
    <row r="525" spans="2:6">
      <c r="B525" s="14"/>
      <c r="F525" s="14"/>
    </row>
    <row r="526" spans="2:6">
      <c r="B526" s="14"/>
      <c r="F526" s="14"/>
    </row>
    <row r="527" spans="2:6">
      <c r="B527" s="14"/>
      <c r="F527" s="14"/>
    </row>
    <row r="528" spans="2:6">
      <c r="B528" s="14"/>
      <c r="F528" s="14"/>
    </row>
    <row r="529" spans="2:6">
      <c r="B529" s="14"/>
      <c r="F529" s="14"/>
    </row>
    <row r="530" spans="2:6">
      <c r="B530" s="14"/>
      <c r="F530" s="14"/>
    </row>
    <row r="531" spans="2:6">
      <c r="B531" s="14"/>
      <c r="F531" s="14"/>
    </row>
    <row r="532" spans="2:6">
      <c r="B532" s="14"/>
      <c r="F532" s="14"/>
    </row>
    <row r="533" spans="2:6">
      <c r="B533" s="14"/>
      <c r="F533" s="14"/>
    </row>
    <row r="534" spans="2:6">
      <c r="B534" s="14"/>
      <c r="F534" s="14"/>
    </row>
    <row r="535" spans="2:6">
      <c r="B535" s="14"/>
      <c r="F535" s="14"/>
    </row>
    <row r="536" spans="2:6">
      <c r="B536" s="14"/>
      <c r="F536" s="14"/>
    </row>
    <row r="537" spans="2:6">
      <c r="B537" s="14"/>
      <c r="F537" s="14"/>
    </row>
    <row r="538" spans="2:6">
      <c r="B538" s="14"/>
      <c r="F538" s="14"/>
    </row>
    <row r="539" spans="2:6">
      <c r="B539" s="14"/>
      <c r="F539" s="14"/>
    </row>
    <row r="540" spans="2:6">
      <c r="B540" s="14"/>
      <c r="F540" s="14"/>
    </row>
    <row r="541" spans="2:6">
      <c r="B541" s="14"/>
      <c r="F541" s="14"/>
    </row>
    <row r="542" spans="2:6">
      <c r="B542" s="14"/>
      <c r="F542" s="14"/>
    </row>
    <row r="543" spans="2:6">
      <c r="B543" s="14"/>
      <c r="F543" s="14"/>
    </row>
    <row r="544" spans="2:6">
      <c r="B544" s="14"/>
      <c r="F544" s="14"/>
    </row>
    <row r="545" spans="2:6">
      <c r="B545" s="14"/>
      <c r="F545" s="14"/>
    </row>
    <row r="546" spans="2:6">
      <c r="B546" s="14"/>
      <c r="F546" s="14"/>
    </row>
    <row r="547" spans="2:6">
      <c r="B547" s="14"/>
      <c r="F547" s="14"/>
    </row>
    <row r="548" spans="2:6">
      <c r="B548" s="14"/>
      <c r="F548" s="14"/>
    </row>
    <row r="549" spans="2:6">
      <c r="B549" s="14"/>
      <c r="F549" s="14"/>
    </row>
    <row r="550" spans="2:6">
      <c r="B550" s="14"/>
      <c r="F550" s="14"/>
    </row>
    <row r="551" spans="2:6">
      <c r="B551" s="14"/>
      <c r="F551" s="14"/>
    </row>
    <row r="552" spans="2:6">
      <c r="B552" s="14"/>
      <c r="F552" s="14"/>
    </row>
    <row r="553" spans="2:6">
      <c r="B553" s="14"/>
      <c r="F553" s="14"/>
    </row>
    <row r="554" spans="2:6">
      <c r="B554" s="14"/>
      <c r="F554" s="14"/>
    </row>
    <row r="555" spans="2:6">
      <c r="B555" s="14"/>
      <c r="F555" s="14"/>
    </row>
    <row r="556" spans="2:6">
      <c r="B556" s="14"/>
      <c r="F556" s="14"/>
    </row>
    <row r="557" spans="2:6">
      <c r="B557" s="14"/>
      <c r="F557" s="14"/>
    </row>
    <row r="558" spans="2:6">
      <c r="B558" s="14"/>
      <c r="F558" s="14"/>
    </row>
    <row r="559" spans="2:6">
      <c r="B559" s="14"/>
      <c r="F559" s="14"/>
    </row>
    <row r="560" spans="2:6">
      <c r="B560" s="14"/>
      <c r="F560" s="14"/>
    </row>
    <row r="561" spans="2:6">
      <c r="B561" s="14"/>
      <c r="F561" s="14"/>
    </row>
    <row r="562" spans="2:6">
      <c r="B562" s="14"/>
      <c r="F562" s="14"/>
    </row>
    <row r="563" spans="2:6">
      <c r="B563" s="14"/>
      <c r="F563" s="14"/>
    </row>
    <row r="564" spans="2:6">
      <c r="B564" s="14"/>
      <c r="F564" s="14"/>
    </row>
    <row r="565" spans="2:6">
      <c r="B565" s="14"/>
      <c r="F565" s="14"/>
    </row>
    <row r="566" spans="2:6">
      <c r="B566" s="14"/>
      <c r="F566" s="14"/>
    </row>
    <row r="567" spans="2:6">
      <c r="B567" s="14"/>
      <c r="F567" s="14"/>
    </row>
    <row r="568" spans="2:6">
      <c r="B568" s="14"/>
      <c r="F568" s="14"/>
    </row>
    <row r="569" spans="2:6">
      <c r="B569" s="14"/>
      <c r="F569" s="14"/>
    </row>
    <row r="570" spans="2:6">
      <c r="B570" s="14"/>
      <c r="F570" s="14"/>
    </row>
    <row r="571" spans="2:6">
      <c r="B571" s="14"/>
      <c r="F571" s="14"/>
    </row>
    <row r="572" spans="2:6">
      <c r="B572" s="14"/>
      <c r="F572" s="14"/>
    </row>
    <row r="573" spans="2:6">
      <c r="B573" s="14"/>
      <c r="F573" s="14"/>
    </row>
    <row r="574" spans="2:6">
      <c r="B574" s="14"/>
      <c r="F574" s="14"/>
    </row>
    <row r="575" spans="2:6">
      <c r="B575" s="14"/>
      <c r="F575" s="14"/>
    </row>
    <row r="576" spans="2:6">
      <c r="B576" s="14"/>
      <c r="F576" s="14"/>
    </row>
    <row r="577" spans="2:6">
      <c r="B577" s="14"/>
      <c r="F577" s="14"/>
    </row>
    <row r="578" spans="2:6">
      <c r="B578" s="14"/>
      <c r="F578" s="14"/>
    </row>
    <row r="579" spans="2:6">
      <c r="B579" s="14"/>
      <c r="F579" s="14"/>
    </row>
    <row r="580" spans="2:6">
      <c r="B580" s="14"/>
      <c r="F580" s="14"/>
    </row>
    <row r="581" spans="2:6">
      <c r="B581" s="14"/>
      <c r="F581" s="14"/>
    </row>
    <row r="582" spans="2:6">
      <c r="B582" s="14"/>
      <c r="F582" s="14"/>
    </row>
    <row r="583" spans="2:6">
      <c r="B583" s="14"/>
      <c r="F583" s="14"/>
    </row>
    <row r="584" spans="2:6">
      <c r="B584" s="14"/>
      <c r="F584" s="14"/>
    </row>
    <row r="585" spans="2:6">
      <c r="B585" s="14"/>
      <c r="F585" s="14"/>
    </row>
    <row r="586" spans="2:6">
      <c r="B586" s="14"/>
      <c r="F586" s="14"/>
    </row>
    <row r="587" spans="2:6">
      <c r="B587" s="14"/>
      <c r="F587" s="14"/>
    </row>
    <row r="588" spans="2:6">
      <c r="B588" s="14"/>
      <c r="F588" s="14"/>
    </row>
    <row r="589" spans="2:6">
      <c r="B589" s="14"/>
      <c r="F589" s="14"/>
    </row>
    <row r="590" spans="2:6">
      <c r="B590" s="14"/>
      <c r="F590" s="14"/>
    </row>
    <row r="591" spans="2:6">
      <c r="B591" s="14"/>
      <c r="F591" s="14"/>
    </row>
    <row r="592" spans="2:6">
      <c r="B592" s="14"/>
      <c r="F592" s="14"/>
    </row>
    <row r="593" spans="2:6">
      <c r="B593" s="14"/>
      <c r="F593" s="14"/>
    </row>
    <row r="594" spans="2:6">
      <c r="B594" s="14"/>
      <c r="F594" s="14"/>
    </row>
    <row r="595" spans="2:6">
      <c r="B595" s="14"/>
      <c r="F595" s="14"/>
    </row>
    <row r="596" spans="2:6">
      <c r="B596" s="14"/>
      <c r="F596" s="14"/>
    </row>
    <row r="597" spans="2:6">
      <c r="B597" s="14"/>
      <c r="F597" s="14"/>
    </row>
    <row r="598" spans="2:6">
      <c r="B598" s="14"/>
      <c r="F598" s="14"/>
    </row>
    <row r="599" spans="2:6">
      <c r="B599" s="14"/>
      <c r="F599" s="14"/>
    </row>
    <row r="600" spans="2:6">
      <c r="B600" s="14"/>
      <c r="F600" s="14"/>
    </row>
    <row r="601" spans="2:6">
      <c r="B601" s="14"/>
      <c r="F601" s="14"/>
    </row>
    <row r="602" spans="2:6">
      <c r="B602" s="14"/>
      <c r="F602" s="14"/>
    </row>
    <row r="603" spans="2:6">
      <c r="B603" s="14"/>
      <c r="F603" s="14"/>
    </row>
    <row r="604" spans="2:6">
      <c r="B604" s="14"/>
      <c r="F604" s="14"/>
    </row>
    <row r="605" spans="2:6">
      <c r="B605" s="14"/>
      <c r="F605" s="14"/>
    </row>
    <row r="606" spans="2:6">
      <c r="B606" s="14"/>
      <c r="F606" s="14"/>
    </row>
    <row r="607" spans="2:6">
      <c r="B607" s="14"/>
      <c r="F607" s="14"/>
    </row>
    <row r="608" spans="2:6">
      <c r="B608" s="14"/>
      <c r="F608" s="14"/>
    </row>
    <row r="609" spans="2:6">
      <c r="B609" s="14"/>
      <c r="F609" s="14"/>
    </row>
    <row r="610" spans="2:6">
      <c r="B610" s="14"/>
      <c r="F610" s="14"/>
    </row>
    <row r="611" spans="2:6">
      <c r="B611" s="14"/>
      <c r="F611" s="14"/>
    </row>
    <row r="612" spans="2:6">
      <c r="B612" s="14"/>
      <c r="F612" s="14"/>
    </row>
    <row r="613" spans="2:6">
      <c r="B613" s="14"/>
      <c r="F613" s="14"/>
    </row>
    <row r="614" spans="2:6">
      <c r="B614" s="14"/>
      <c r="F614" s="14"/>
    </row>
    <row r="615" spans="2:6">
      <c r="B615" s="14"/>
      <c r="F615" s="14"/>
    </row>
    <row r="616" spans="2:6">
      <c r="B616" s="14"/>
      <c r="F616" s="14"/>
    </row>
    <row r="617" spans="2:6">
      <c r="B617" s="14"/>
      <c r="F617" s="14"/>
    </row>
    <row r="618" spans="2:6">
      <c r="B618" s="14"/>
      <c r="F618" s="14"/>
    </row>
    <row r="619" spans="2:6">
      <c r="B619" s="14"/>
      <c r="F619" s="14"/>
    </row>
    <row r="620" spans="2:6">
      <c r="B620" s="14"/>
      <c r="F620" s="14"/>
    </row>
    <row r="621" spans="2:6">
      <c r="B621" s="14"/>
      <c r="F621" s="14"/>
    </row>
    <row r="622" spans="2:6">
      <c r="B622" s="14"/>
      <c r="F622" s="14"/>
    </row>
    <row r="623" spans="2:6">
      <c r="B623" s="14"/>
      <c r="F623" s="14"/>
    </row>
    <row r="624" spans="2:6">
      <c r="B624" s="14"/>
      <c r="F624" s="14"/>
    </row>
    <row r="625" spans="2:6">
      <c r="B625" s="14"/>
      <c r="F625" s="14"/>
    </row>
    <row r="626" spans="2:6">
      <c r="B626" s="14"/>
      <c r="F626" s="14"/>
    </row>
    <row r="627" spans="2:6">
      <c r="B627" s="14"/>
      <c r="F627" s="14"/>
    </row>
    <row r="628" spans="2:6">
      <c r="B628" s="14"/>
      <c r="F628" s="14"/>
    </row>
    <row r="629" spans="2:6">
      <c r="B629" s="14"/>
      <c r="F629" s="14"/>
    </row>
    <row r="630" spans="2:6">
      <c r="B630" s="14"/>
      <c r="F630" s="14"/>
    </row>
    <row r="631" spans="2:6">
      <c r="B631" s="14"/>
      <c r="F631" s="14"/>
    </row>
    <row r="632" spans="2:6">
      <c r="B632" s="14"/>
      <c r="F632" s="14"/>
    </row>
    <row r="633" spans="2:6">
      <c r="B633" s="14"/>
      <c r="F633" s="14"/>
    </row>
    <row r="634" spans="2:6">
      <c r="B634" s="14"/>
      <c r="F634" s="14"/>
    </row>
    <row r="635" spans="2:6">
      <c r="B635" s="14"/>
      <c r="F635" s="14"/>
    </row>
    <row r="636" spans="2:6">
      <c r="B636" s="14"/>
      <c r="F636" s="14"/>
    </row>
    <row r="637" spans="2:6">
      <c r="B637" s="14"/>
      <c r="F637" s="14"/>
    </row>
    <row r="638" spans="2:6">
      <c r="B638" s="14"/>
      <c r="F638" s="14"/>
    </row>
    <row r="639" spans="2:6">
      <c r="B639" s="14"/>
      <c r="F639" s="14"/>
    </row>
    <row r="640" spans="2:6">
      <c r="B640" s="14"/>
      <c r="F640" s="14"/>
    </row>
    <row r="641" spans="2:6">
      <c r="B641" s="14"/>
      <c r="F641" s="14"/>
    </row>
    <row r="642" spans="2:6">
      <c r="B642" s="14"/>
      <c r="F642" s="14"/>
    </row>
    <row r="643" spans="2:6">
      <c r="B643" s="14"/>
      <c r="F643" s="14"/>
    </row>
    <row r="644" spans="2:6">
      <c r="B644" s="14"/>
      <c r="F644" s="14"/>
    </row>
    <row r="645" spans="2:6">
      <c r="B645" s="14"/>
      <c r="F645" s="14"/>
    </row>
    <row r="646" spans="2:6">
      <c r="B646" s="14"/>
      <c r="F646" s="14"/>
    </row>
    <row r="647" spans="2:6">
      <c r="B647" s="14"/>
      <c r="F647" s="14"/>
    </row>
    <row r="648" spans="2:6">
      <c r="B648" s="14"/>
      <c r="F648" s="14"/>
    </row>
    <row r="649" spans="2:6">
      <c r="B649" s="14"/>
      <c r="F649" s="14"/>
    </row>
    <row r="650" spans="2:6">
      <c r="B650" s="14"/>
      <c r="F650" s="14"/>
    </row>
    <row r="651" spans="2:6">
      <c r="B651" s="14"/>
      <c r="F651" s="14"/>
    </row>
    <row r="652" spans="2:6">
      <c r="B652" s="14"/>
      <c r="F652" s="14"/>
    </row>
    <row r="653" spans="2:6">
      <c r="B653" s="14"/>
      <c r="F653" s="14"/>
    </row>
    <row r="654" spans="2:6">
      <c r="B654" s="14"/>
      <c r="F654" s="14"/>
    </row>
    <row r="655" spans="2:6">
      <c r="B655" s="14"/>
      <c r="F655" s="14"/>
    </row>
    <row r="656" spans="2:6">
      <c r="B656" s="14"/>
      <c r="F656" s="14"/>
    </row>
    <row r="657" spans="2:6">
      <c r="B657" s="14"/>
      <c r="F657" s="14"/>
    </row>
    <row r="658" spans="2:6">
      <c r="B658" s="14"/>
      <c r="F658" s="14"/>
    </row>
    <row r="659" spans="2:6">
      <c r="B659" s="14"/>
      <c r="F659" s="14"/>
    </row>
    <row r="660" spans="2:6">
      <c r="B660" s="14"/>
      <c r="F660" s="14"/>
    </row>
    <row r="661" spans="2:6">
      <c r="B661" s="14"/>
      <c r="F661" s="14"/>
    </row>
    <row r="662" spans="2:6">
      <c r="B662" s="14"/>
      <c r="F662" s="14"/>
    </row>
    <row r="663" spans="2:6">
      <c r="B663" s="14"/>
      <c r="F663" s="14"/>
    </row>
    <row r="664" spans="2:6">
      <c r="B664" s="14"/>
      <c r="F664" s="14"/>
    </row>
    <row r="665" spans="2:6">
      <c r="B665" s="14"/>
      <c r="F665" s="14"/>
    </row>
    <row r="666" spans="2:6">
      <c r="B666" s="14"/>
      <c r="F666" s="14"/>
    </row>
    <row r="667" spans="2:6">
      <c r="B667" s="14"/>
      <c r="F667" s="14"/>
    </row>
    <row r="668" spans="2:6">
      <c r="B668" s="14"/>
      <c r="F668" s="14"/>
    </row>
    <row r="669" spans="2:6">
      <c r="B669" s="14"/>
      <c r="F669" s="14"/>
    </row>
    <row r="670" spans="2:6">
      <c r="B670" s="14"/>
      <c r="F670" s="14"/>
    </row>
    <row r="671" spans="2:6">
      <c r="B671" s="14"/>
      <c r="F671" s="14"/>
    </row>
    <row r="672" spans="2:6">
      <c r="B672" s="14"/>
      <c r="F672" s="14"/>
    </row>
    <row r="673" spans="2:6">
      <c r="B673" s="14"/>
      <c r="F673" s="14"/>
    </row>
    <row r="674" spans="2:6">
      <c r="B674" s="14"/>
      <c r="F674" s="14"/>
    </row>
    <row r="675" spans="2:6">
      <c r="B675" s="14"/>
      <c r="F675" s="14"/>
    </row>
    <row r="676" spans="2:6">
      <c r="B676" s="14"/>
      <c r="F676" s="14"/>
    </row>
    <row r="677" spans="2:6">
      <c r="B677" s="14"/>
      <c r="F677" s="14"/>
    </row>
    <row r="678" spans="2:6">
      <c r="B678" s="14"/>
      <c r="F678" s="14"/>
    </row>
    <row r="679" spans="2:6">
      <c r="B679" s="14"/>
      <c r="F679" s="14"/>
    </row>
    <row r="680" spans="2:6">
      <c r="B680" s="14"/>
      <c r="F680" s="14"/>
    </row>
    <row r="681" spans="2:6">
      <c r="B681" s="14"/>
      <c r="F681" s="14"/>
    </row>
    <row r="682" spans="2:6">
      <c r="B682" s="14"/>
      <c r="F682" s="14"/>
    </row>
    <row r="683" spans="2:6">
      <c r="B683" s="14"/>
      <c r="F683" s="14"/>
    </row>
    <row r="684" spans="2:6">
      <c r="B684" s="14"/>
      <c r="F684" s="14"/>
    </row>
    <row r="685" spans="2:6">
      <c r="B685" s="14"/>
      <c r="F685" s="14"/>
    </row>
    <row r="686" spans="2:6">
      <c r="B686" s="14"/>
      <c r="F686" s="14"/>
    </row>
    <row r="687" spans="2:6">
      <c r="B687" s="14"/>
      <c r="F687" s="14"/>
    </row>
    <row r="688" spans="2:6">
      <c r="B688" s="14"/>
      <c r="F688" s="14"/>
    </row>
    <row r="689" spans="2:6">
      <c r="B689" s="14"/>
      <c r="F689" s="14"/>
    </row>
    <row r="690" spans="2:6">
      <c r="B690" s="14"/>
      <c r="F690" s="14"/>
    </row>
    <row r="691" spans="2:6">
      <c r="B691" s="14"/>
      <c r="F691" s="14"/>
    </row>
    <row r="692" spans="2:6">
      <c r="B692" s="14"/>
      <c r="F692" s="14"/>
    </row>
    <row r="693" spans="2:6">
      <c r="B693" s="14"/>
      <c r="F693" s="14"/>
    </row>
    <row r="694" spans="2:6">
      <c r="B694" s="14"/>
      <c r="F694" s="14"/>
    </row>
    <row r="695" spans="2:6">
      <c r="B695" s="14"/>
      <c r="F695" s="14"/>
    </row>
    <row r="696" spans="2:6">
      <c r="B696" s="14"/>
      <c r="F696" s="14"/>
    </row>
    <row r="697" spans="2:6">
      <c r="B697" s="14"/>
      <c r="F697" s="14"/>
    </row>
    <row r="698" spans="2:6">
      <c r="B698" s="14"/>
      <c r="F698" s="14"/>
    </row>
    <row r="699" spans="2:6">
      <c r="B699" s="14"/>
      <c r="F699" s="14"/>
    </row>
    <row r="700" spans="2:6">
      <c r="B700" s="14"/>
      <c r="F700" s="14"/>
    </row>
    <row r="701" spans="2:6">
      <c r="B701" s="14"/>
      <c r="F701" s="14"/>
    </row>
    <row r="702" spans="2:6">
      <c r="B702" s="14"/>
      <c r="F702" s="14"/>
    </row>
    <row r="703" spans="2:6">
      <c r="B703" s="14"/>
      <c r="F703" s="14"/>
    </row>
    <row r="704" spans="2:6">
      <c r="B704" s="14"/>
      <c r="F704" s="14"/>
    </row>
    <row r="705" spans="2:6">
      <c r="B705" s="14"/>
      <c r="F705" s="14"/>
    </row>
    <row r="706" spans="2:6">
      <c r="B706" s="14"/>
      <c r="F706" s="14"/>
    </row>
    <row r="707" spans="2:6">
      <c r="B707" s="14"/>
      <c r="F707" s="14"/>
    </row>
    <row r="708" spans="2:6">
      <c r="B708" s="14"/>
      <c r="F708" s="14"/>
    </row>
    <row r="709" spans="2:6">
      <c r="B709" s="14"/>
      <c r="F709" s="14"/>
    </row>
    <row r="710" spans="2:6">
      <c r="B710" s="14"/>
      <c r="F710" s="14"/>
    </row>
    <row r="711" spans="2:6">
      <c r="B711" s="14"/>
      <c r="F711" s="14"/>
    </row>
    <row r="712" spans="2:6">
      <c r="B712" s="14"/>
      <c r="F712" s="14"/>
    </row>
    <row r="713" spans="2:6">
      <c r="B713" s="14"/>
      <c r="F713" s="14"/>
    </row>
    <row r="714" spans="2:6">
      <c r="B714" s="14"/>
      <c r="F714" s="14"/>
    </row>
    <row r="715" spans="2:6">
      <c r="B715" s="14"/>
      <c r="F715" s="14"/>
    </row>
    <row r="716" spans="2:6">
      <c r="B716" s="14"/>
      <c r="F716" s="14"/>
    </row>
    <row r="717" spans="2:6">
      <c r="B717" s="14"/>
      <c r="F717" s="14"/>
    </row>
    <row r="718" spans="2:6">
      <c r="B718" s="14"/>
      <c r="F718" s="14"/>
    </row>
    <row r="719" spans="2:6">
      <c r="B719" s="14"/>
      <c r="F719" s="14"/>
    </row>
    <row r="720" spans="2:6">
      <c r="B720" s="14"/>
      <c r="F720" s="14"/>
    </row>
    <row r="721" spans="2:6">
      <c r="B721" s="14"/>
      <c r="F721" s="14"/>
    </row>
    <row r="722" spans="2:6">
      <c r="B722" s="14"/>
      <c r="F722" s="14"/>
    </row>
    <row r="723" spans="2:6">
      <c r="B723" s="14"/>
      <c r="F723" s="14"/>
    </row>
    <row r="724" spans="2:6">
      <c r="B724" s="14"/>
      <c r="F724" s="14"/>
    </row>
    <row r="725" spans="2:6">
      <c r="B725" s="14"/>
      <c r="F725" s="14"/>
    </row>
    <row r="726" spans="2:6">
      <c r="B726" s="14"/>
      <c r="F726" s="14"/>
    </row>
    <row r="727" spans="2:6">
      <c r="B727" s="14"/>
      <c r="F727" s="14"/>
    </row>
    <row r="728" spans="2:6">
      <c r="B728" s="14"/>
      <c r="F728" s="14"/>
    </row>
    <row r="729" spans="2:6">
      <c r="B729" s="14"/>
      <c r="F729" s="14"/>
    </row>
    <row r="730" spans="2:6">
      <c r="B730" s="14"/>
      <c r="F730" s="14"/>
    </row>
    <row r="731" spans="2:6">
      <c r="B731" s="14"/>
      <c r="F731" s="14"/>
    </row>
    <row r="732" spans="2:6">
      <c r="B732" s="14"/>
      <c r="F732" s="14"/>
    </row>
    <row r="733" spans="2:6">
      <c r="B733" s="14"/>
      <c r="F733" s="14"/>
    </row>
    <row r="734" spans="2:6">
      <c r="B734" s="14"/>
      <c r="F734" s="14"/>
    </row>
    <row r="735" spans="2:6">
      <c r="B735" s="14"/>
      <c r="F735" s="14"/>
    </row>
    <row r="736" spans="2:6">
      <c r="B736" s="14"/>
      <c r="F736" s="14"/>
    </row>
    <row r="737" spans="2:6">
      <c r="B737" s="14"/>
      <c r="F737" s="14"/>
    </row>
    <row r="738" spans="2:6">
      <c r="B738" s="14"/>
      <c r="F738" s="14"/>
    </row>
    <row r="739" spans="2:6">
      <c r="B739" s="14"/>
      <c r="F739" s="14"/>
    </row>
    <row r="740" spans="2:6">
      <c r="B740" s="14"/>
      <c r="F740" s="14"/>
    </row>
    <row r="741" spans="2:6">
      <c r="B741" s="14"/>
      <c r="F741" s="14"/>
    </row>
    <row r="742" spans="2:6">
      <c r="B742" s="14"/>
      <c r="F742" s="14"/>
    </row>
    <row r="743" spans="2:6">
      <c r="B743" s="14"/>
      <c r="F743" s="14"/>
    </row>
    <row r="744" spans="2:6">
      <c r="B744" s="14"/>
      <c r="F744" s="14"/>
    </row>
    <row r="745" spans="2:6">
      <c r="B745" s="14"/>
      <c r="F745" s="14"/>
    </row>
    <row r="746" spans="2:6">
      <c r="B746" s="14"/>
      <c r="F746" s="14"/>
    </row>
    <row r="747" spans="2:6">
      <c r="B747" s="14"/>
      <c r="F747" s="14"/>
    </row>
    <row r="748" spans="2:6">
      <c r="B748" s="14"/>
      <c r="F748" s="14"/>
    </row>
    <row r="749" spans="2:6">
      <c r="B749" s="14"/>
      <c r="F749" s="14"/>
    </row>
    <row r="750" spans="2:6">
      <c r="B750" s="14"/>
      <c r="F750" s="14"/>
    </row>
    <row r="751" spans="2:6">
      <c r="B751" s="14"/>
      <c r="F751" s="14"/>
    </row>
    <row r="752" spans="2:6">
      <c r="B752" s="14"/>
      <c r="F752" s="14"/>
    </row>
    <row r="753" spans="2:6">
      <c r="B753" s="14"/>
      <c r="F753" s="14"/>
    </row>
    <row r="754" spans="2:6">
      <c r="B754" s="14"/>
      <c r="F754" s="14"/>
    </row>
    <row r="755" spans="2:6">
      <c r="B755" s="14"/>
      <c r="F755" s="14"/>
    </row>
    <row r="756" spans="2:6">
      <c r="B756" s="14"/>
      <c r="F756" s="14"/>
    </row>
    <row r="757" spans="2:6">
      <c r="B757" s="14"/>
      <c r="F757" s="14"/>
    </row>
    <row r="758" spans="2:6">
      <c r="B758" s="14"/>
      <c r="F758" s="14"/>
    </row>
    <row r="759" spans="2:6">
      <c r="B759" s="14"/>
      <c r="F759" s="14"/>
    </row>
    <row r="760" spans="2:6">
      <c r="B760" s="14"/>
      <c r="F760" s="14"/>
    </row>
    <row r="761" spans="2:6">
      <c r="B761" s="14"/>
      <c r="F761" s="14"/>
    </row>
    <row r="762" spans="2:6">
      <c r="B762" s="14"/>
      <c r="F762" s="14"/>
    </row>
    <row r="763" spans="2:6">
      <c r="B763" s="14"/>
      <c r="F763" s="14"/>
    </row>
    <row r="764" spans="2:6">
      <c r="B764" s="14"/>
      <c r="F764" s="14"/>
    </row>
    <row r="765" spans="2:6">
      <c r="B765" s="14"/>
      <c r="F765" s="14"/>
    </row>
    <row r="766" spans="2:6">
      <c r="B766" s="14"/>
      <c r="F766" s="14"/>
    </row>
    <row r="767" spans="2:6">
      <c r="B767" s="14"/>
      <c r="F767" s="14"/>
    </row>
    <row r="768" spans="2:6">
      <c r="B768" s="14"/>
      <c r="F768" s="14"/>
    </row>
    <row r="769" spans="2:6">
      <c r="B769" s="14"/>
      <c r="F769" s="14"/>
    </row>
    <row r="770" spans="2:6">
      <c r="B770" s="14"/>
      <c r="F770" s="14"/>
    </row>
    <row r="771" spans="2:6">
      <c r="B771" s="14"/>
      <c r="F771" s="14"/>
    </row>
    <row r="772" spans="2:6">
      <c r="B772" s="14"/>
      <c r="F772" s="14"/>
    </row>
    <row r="773" spans="2:6">
      <c r="B773" s="14"/>
      <c r="F773" s="14"/>
    </row>
    <row r="774" spans="2:6">
      <c r="B774" s="14"/>
      <c r="F774" s="14"/>
    </row>
    <row r="775" spans="2:6">
      <c r="B775" s="14"/>
      <c r="F775" s="14"/>
    </row>
    <row r="776" spans="2:6">
      <c r="B776" s="14"/>
      <c r="F776" s="14"/>
    </row>
    <row r="777" spans="2:6">
      <c r="B777" s="14"/>
      <c r="F777" s="14"/>
    </row>
    <row r="778" spans="2:6">
      <c r="B778" s="14"/>
      <c r="F778" s="14"/>
    </row>
    <row r="779" spans="2:6">
      <c r="B779" s="14"/>
      <c r="F779" s="14"/>
    </row>
    <row r="780" spans="2:6">
      <c r="B780" s="14"/>
      <c r="F780" s="14"/>
    </row>
    <row r="781" spans="2:6">
      <c r="B781" s="14"/>
      <c r="F781" s="14"/>
    </row>
    <row r="782" spans="2:6">
      <c r="B782" s="14"/>
      <c r="F782" s="14"/>
    </row>
    <row r="783" spans="2:6">
      <c r="B783" s="14"/>
      <c r="F783" s="14"/>
    </row>
    <row r="784" spans="2:6">
      <c r="B784" s="14"/>
      <c r="F784" s="14"/>
    </row>
    <row r="785" spans="2:6">
      <c r="B785" s="14"/>
      <c r="F785" s="14"/>
    </row>
    <row r="786" spans="2:6">
      <c r="B786" s="14"/>
      <c r="F786" s="14"/>
    </row>
    <row r="787" spans="2:6">
      <c r="B787" s="14"/>
      <c r="F787" s="14"/>
    </row>
    <row r="788" spans="2:6">
      <c r="B788" s="14"/>
      <c r="F788" s="14"/>
    </row>
    <row r="789" spans="2:6">
      <c r="B789" s="14"/>
      <c r="F789" s="14"/>
    </row>
    <row r="790" spans="2:6">
      <c r="B790" s="14"/>
      <c r="F790" s="14"/>
    </row>
    <row r="791" spans="2:6">
      <c r="B791" s="14"/>
      <c r="F791" s="14"/>
    </row>
    <row r="792" spans="2:6">
      <c r="B792" s="14"/>
      <c r="F792" s="14"/>
    </row>
    <row r="793" spans="2:6">
      <c r="B793" s="14"/>
      <c r="F793" s="14"/>
    </row>
    <row r="794" spans="2:6">
      <c r="B794" s="14"/>
      <c r="F794" s="14"/>
    </row>
    <row r="795" spans="2:6">
      <c r="B795" s="14"/>
      <c r="F795" s="14"/>
    </row>
    <row r="796" spans="2:6">
      <c r="B796" s="14"/>
      <c r="F796" s="14"/>
    </row>
    <row r="797" spans="2:6">
      <c r="B797" s="14"/>
      <c r="F797" s="14"/>
    </row>
    <row r="798" spans="2:6">
      <c r="B798" s="14"/>
      <c r="F798" s="14"/>
    </row>
    <row r="799" spans="2:6">
      <c r="B799" s="14"/>
      <c r="F799" s="14"/>
    </row>
    <row r="800" spans="2:6">
      <c r="B800" s="14"/>
      <c r="F800" s="14"/>
    </row>
    <row r="801" spans="2:6">
      <c r="B801" s="14"/>
      <c r="F801" s="14"/>
    </row>
    <row r="802" spans="2:6">
      <c r="B802" s="14"/>
      <c r="F802" s="14"/>
    </row>
    <row r="803" spans="2:6">
      <c r="B803" s="14"/>
      <c r="F803" s="14"/>
    </row>
    <row r="804" spans="2:6">
      <c r="B804" s="14"/>
      <c r="F804" s="14"/>
    </row>
    <row r="805" spans="2:6">
      <c r="B805" s="14"/>
      <c r="F805" s="14"/>
    </row>
    <row r="806" spans="2:6">
      <c r="B806" s="14"/>
      <c r="F806" s="14"/>
    </row>
    <row r="807" spans="2:6">
      <c r="B807" s="14"/>
      <c r="F807" s="14"/>
    </row>
    <row r="808" spans="2:6">
      <c r="B808" s="14"/>
      <c r="F808" s="14"/>
    </row>
    <row r="809" spans="2:6">
      <c r="B809" s="14"/>
      <c r="F809" s="14"/>
    </row>
    <row r="810" spans="2:6">
      <c r="B810" s="14"/>
      <c r="F810" s="14"/>
    </row>
    <row r="811" spans="2:6">
      <c r="B811" s="14"/>
      <c r="F811" s="14"/>
    </row>
    <row r="812" spans="2:6">
      <c r="B812" s="14"/>
      <c r="F812" s="14"/>
    </row>
    <row r="813" spans="2:6">
      <c r="B813" s="14"/>
      <c r="F813" s="14"/>
    </row>
    <row r="814" spans="2:6">
      <c r="B814" s="14"/>
      <c r="F814" s="14"/>
    </row>
    <row r="815" spans="2:6">
      <c r="B815" s="14"/>
      <c r="F815" s="14"/>
    </row>
    <row r="816" spans="2:6">
      <c r="B816" s="14"/>
      <c r="F816" s="14"/>
    </row>
    <row r="817" spans="2:6">
      <c r="B817" s="14"/>
      <c r="F817" s="14"/>
    </row>
    <row r="818" spans="2:6">
      <c r="B818" s="14"/>
      <c r="F818" s="14"/>
    </row>
    <row r="819" spans="2:6">
      <c r="B819" s="14"/>
      <c r="F819" s="14"/>
    </row>
    <row r="820" spans="2:6">
      <c r="B820" s="14"/>
      <c r="F820" s="14"/>
    </row>
    <row r="821" spans="2:6">
      <c r="B821" s="14"/>
      <c r="F821" s="14"/>
    </row>
    <row r="822" spans="2:6">
      <c r="B822" s="14"/>
      <c r="F822" s="14"/>
    </row>
    <row r="823" spans="2:6">
      <c r="B823" s="14"/>
      <c r="F823" s="14"/>
    </row>
    <row r="824" spans="2:6">
      <c r="B824" s="14"/>
      <c r="F824" s="14"/>
    </row>
    <row r="825" spans="2:6">
      <c r="B825" s="14"/>
      <c r="F825" s="14"/>
    </row>
    <row r="826" spans="2:6">
      <c r="B826" s="14"/>
      <c r="F826" s="14"/>
    </row>
    <row r="827" spans="2:6">
      <c r="B827" s="14"/>
      <c r="F827" s="14"/>
    </row>
    <row r="828" spans="2:6">
      <c r="B828" s="14"/>
      <c r="F828" s="14"/>
    </row>
    <row r="829" spans="2:6">
      <c r="B829" s="14"/>
      <c r="F829" s="14"/>
    </row>
    <row r="830" spans="2:6">
      <c r="B830" s="14"/>
      <c r="F830" s="14"/>
    </row>
    <row r="831" spans="2:6">
      <c r="B831" s="14"/>
      <c r="F831" s="14"/>
    </row>
    <row r="832" spans="2:6">
      <c r="B832" s="14"/>
      <c r="F832" s="14"/>
    </row>
    <row r="833" spans="2:6">
      <c r="B833" s="14"/>
      <c r="F833" s="14"/>
    </row>
    <row r="834" spans="2:6">
      <c r="B834" s="14"/>
      <c r="F834" s="14"/>
    </row>
    <row r="835" spans="2:6">
      <c r="B835" s="14"/>
      <c r="F835" s="14"/>
    </row>
    <row r="836" spans="2:6">
      <c r="B836" s="14"/>
      <c r="F836" s="14"/>
    </row>
    <row r="837" spans="2:6">
      <c r="B837" s="14"/>
      <c r="F837" s="14"/>
    </row>
    <row r="838" spans="2:6">
      <c r="B838" s="14"/>
      <c r="F838" s="14"/>
    </row>
    <row r="839" spans="2:6">
      <c r="B839" s="14"/>
      <c r="F839" s="14"/>
    </row>
    <row r="840" spans="2:6">
      <c r="B840" s="14"/>
      <c r="F840" s="14"/>
    </row>
    <row r="841" spans="2:6">
      <c r="B841" s="14"/>
      <c r="F841" s="14"/>
    </row>
    <row r="842" spans="2:6">
      <c r="B842" s="14"/>
      <c r="F842" s="14"/>
    </row>
    <row r="843" spans="2:6">
      <c r="B843" s="14"/>
      <c r="F843" s="14"/>
    </row>
    <row r="844" spans="2:6">
      <c r="B844" s="14"/>
      <c r="F844" s="14"/>
    </row>
    <row r="845" spans="2:6">
      <c r="B845" s="14"/>
      <c r="F845" s="14"/>
    </row>
    <row r="846" spans="2:6">
      <c r="B846" s="14"/>
      <c r="F846" s="14"/>
    </row>
    <row r="847" spans="2:6">
      <c r="B847" s="14"/>
      <c r="F847" s="14"/>
    </row>
    <row r="848" spans="2:6">
      <c r="B848" s="14"/>
      <c r="F848" s="14"/>
    </row>
    <row r="849" spans="2:6">
      <c r="B849" s="14"/>
      <c r="F849" s="14"/>
    </row>
    <row r="850" spans="2:6">
      <c r="B850" s="14"/>
      <c r="F850" s="14"/>
    </row>
    <row r="851" spans="2:6">
      <c r="B851" s="14"/>
      <c r="F851" s="14"/>
    </row>
    <row r="852" spans="2:6">
      <c r="B852" s="14"/>
      <c r="F852" s="14"/>
    </row>
    <row r="853" spans="2:6">
      <c r="B853" s="14"/>
      <c r="F853" s="14"/>
    </row>
    <row r="854" spans="2:6">
      <c r="B854" s="14"/>
      <c r="F854" s="14"/>
    </row>
    <row r="855" spans="2:6">
      <c r="B855" s="14"/>
      <c r="F855" s="14"/>
    </row>
    <row r="856" spans="2:6">
      <c r="B856" s="14"/>
      <c r="F856" s="14"/>
    </row>
    <row r="857" spans="2:6">
      <c r="B857" s="14"/>
      <c r="F857" s="14"/>
    </row>
    <row r="858" spans="2:6">
      <c r="B858" s="14"/>
      <c r="F858" s="14"/>
    </row>
    <row r="859" spans="2:6">
      <c r="B859" s="14"/>
      <c r="F859" s="14"/>
    </row>
    <row r="860" spans="2:6">
      <c r="B860" s="14"/>
      <c r="F860" s="14"/>
    </row>
    <row r="861" spans="2:6">
      <c r="B861" s="14"/>
      <c r="F861" s="14"/>
    </row>
    <row r="862" spans="2:6">
      <c r="B862" s="14"/>
      <c r="F862" s="14"/>
    </row>
    <row r="863" spans="2:6">
      <c r="B863" s="14"/>
      <c r="F863" s="14"/>
    </row>
    <row r="864" spans="2:6">
      <c r="B864" s="14"/>
      <c r="F864" s="14"/>
    </row>
    <row r="865" spans="2:6">
      <c r="B865" s="14"/>
      <c r="F865" s="14"/>
    </row>
    <row r="866" spans="2:6">
      <c r="B866" s="14"/>
      <c r="F866" s="14"/>
    </row>
    <row r="867" spans="2:6">
      <c r="B867" s="14"/>
      <c r="F867" s="14"/>
    </row>
    <row r="868" spans="2:6">
      <c r="B868" s="14"/>
      <c r="F868" s="14"/>
    </row>
    <row r="869" spans="2:6">
      <c r="B869" s="14"/>
      <c r="F869" s="14"/>
    </row>
    <row r="870" spans="2:6">
      <c r="B870" s="14"/>
      <c r="F870" s="14"/>
    </row>
    <row r="871" spans="2:6">
      <c r="B871" s="14"/>
      <c r="F871" s="14"/>
    </row>
    <row r="872" spans="2:6">
      <c r="B872" s="14"/>
      <c r="F872" s="14"/>
    </row>
    <row r="873" spans="2:6">
      <c r="B873" s="14"/>
      <c r="F873" s="14"/>
    </row>
    <row r="874" spans="2:6">
      <c r="B874" s="14"/>
      <c r="F874" s="14"/>
    </row>
    <row r="875" spans="2:6">
      <c r="B875" s="14"/>
      <c r="F875" s="14"/>
    </row>
    <row r="876" spans="2:6">
      <c r="B876" s="14"/>
      <c r="F876" s="14"/>
    </row>
    <row r="877" spans="2:6">
      <c r="B877" s="14"/>
      <c r="F877" s="14"/>
    </row>
    <row r="878" spans="2:6">
      <c r="B878" s="14"/>
      <c r="F878" s="14"/>
    </row>
    <row r="879" spans="2:6">
      <c r="B879" s="14"/>
      <c r="F879" s="14"/>
    </row>
    <row r="880" spans="2:6">
      <c r="B880" s="14"/>
      <c r="F880" s="14"/>
    </row>
    <row r="881" spans="2:6">
      <c r="B881" s="14"/>
      <c r="F881" s="14"/>
    </row>
    <row r="882" spans="2:6">
      <c r="B882" s="14"/>
      <c r="F882" s="14"/>
    </row>
    <row r="883" spans="2:6">
      <c r="B883" s="14"/>
      <c r="F883" s="14"/>
    </row>
    <row r="884" spans="2:6">
      <c r="B884" s="14"/>
      <c r="F884" s="14"/>
    </row>
    <row r="885" spans="2:6">
      <c r="B885" s="14"/>
      <c r="F885" s="14"/>
    </row>
    <row r="886" spans="2:6">
      <c r="B886" s="14"/>
      <c r="F886" s="14"/>
    </row>
    <row r="887" spans="2:6">
      <c r="B887" s="14"/>
      <c r="F887" s="14"/>
    </row>
    <row r="888" spans="2:6">
      <c r="B888" s="14"/>
      <c r="F888" s="14"/>
    </row>
    <row r="889" spans="2:6">
      <c r="B889" s="14"/>
      <c r="F889" s="14"/>
    </row>
    <row r="890" spans="2:6">
      <c r="B890" s="14"/>
      <c r="F890" s="14"/>
    </row>
    <row r="891" spans="2:6">
      <c r="B891" s="14"/>
      <c r="F891" s="14"/>
    </row>
    <row r="892" spans="2:6">
      <c r="B892" s="14"/>
      <c r="F892" s="14"/>
    </row>
    <row r="893" spans="2:6">
      <c r="B893" s="14"/>
      <c r="F893" s="14"/>
    </row>
    <row r="894" spans="2:6">
      <c r="B894" s="14"/>
      <c r="F894" s="14"/>
    </row>
    <row r="895" spans="2:6">
      <c r="B895" s="14"/>
      <c r="F895" s="14"/>
    </row>
    <row r="896" spans="2:6">
      <c r="B896" s="14"/>
      <c r="F896" s="14"/>
    </row>
    <row r="897" spans="2:6">
      <c r="B897" s="14"/>
      <c r="F897" s="14"/>
    </row>
    <row r="898" spans="2:6">
      <c r="B898" s="14"/>
      <c r="F898" s="14"/>
    </row>
    <row r="899" spans="2:6">
      <c r="B899" s="14"/>
      <c r="F899" s="14"/>
    </row>
    <row r="900" spans="2:6">
      <c r="B900" s="14"/>
      <c r="F900" s="14"/>
    </row>
    <row r="901" spans="2:6">
      <c r="B901" s="14"/>
      <c r="F901" s="14"/>
    </row>
    <row r="902" spans="2:6">
      <c r="B902" s="14"/>
      <c r="F902" s="14"/>
    </row>
    <row r="903" spans="2:6">
      <c r="B903" s="14"/>
      <c r="F903" s="14"/>
    </row>
    <row r="904" spans="2:6">
      <c r="B904" s="14"/>
      <c r="F904" s="14"/>
    </row>
    <row r="905" spans="2:6">
      <c r="B905" s="14"/>
      <c r="F905" s="14"/>
    </row>
    <row r="906" spans="2:6">
      <c r="B906" s="14"/>
      <c r="F906" s="14"/>
    </row>
    <row r="907" spans="2:6">
      <c r="B907" s="14"/>
      <c r="F907" s="14"/>
    </row>
    <row r="908" spans="2:6">
      <c r="B908" s="14"/>
      <c r="F908" s="14"/>
    </row>
    <row r="909" spans="2:6">
      <c r="B909" s="14"/>
      <c r="F909" s="14"/>
    </row>
    <row r="910" spans="2:6">
      <c r="B910" s="14"/>
      <c r="F910" s="14"/>
    </row>
    <row r="911" spans="2:6">
      <c r="B911" s="14"/>
      <c r="F911" s="14"/>
    </row>
    <row r="912" spans="2:6">
      <c r="B912" s="14"/>
      <c r="F912" s="14"/>
    </row>
    <row r="913" spans="2:6">
      <c r="B913" s="14"/>
      <c r="F913" s="14"/>
    </row>
    <row r="914" spans="2:6">
      <c r="B914" s="14"/>
      <c r="F914" s="14"/>
    </row>
    <row r="915" spans="2:6">
      <c r="B915" s="14"/>
      <c r="F915" s="14"/>
    </row>
    <row r="916" spans="2:6">
      <c r="B916" s="14"/>
      <c r="F916" s="14"/>
    </row>
    <row r="917" spans="2:6">
      <c r="B917" s="14"/>
      <c r="F917" s="14"/>
    </row>
    <row r="918" spans="2:6">
      <c r="B918" s="14"/>
      <c r="F918" s="14"/>
    </row>
    <row r="919" spans="2:6">
      <c r="B919" s="14"/>
      <c r="F919" s="14"/>
    </row>
    <row r="920" spans="2:6">
      <c r="B920" s="14"/>
      <c r="F920" s="14"/>
    </row>
    <row r="921" spans="2:6">
      <c r="B921" s="14"/>
      <c r="F921" s="14"/>
    </row>
    <row r="922" spans="2:6">
      <c r="B922" s="14"/>
      <c r="F922" s="14"/>
    </row>
    <row r="923" spans="2:6">
      <c r="B923" s="14"/>
      <c r="F923" s="14"/>
    </row>
    <row r="924" spans="2:6">
      <c r="B924" s="14"/>
      <c r="F924" s="14"/>
    </row>
    <row r="925" spans="2:6">
      <c r="B925" s="14"/>
      <c r="F925" s="14"/>
    </row>
    <row r="926" spans="2:6">
      <c r="B926" s="14"/>
      <c r="F926" s="14"/>
    </row>
    <row r="927" spans="2:6">
      <c r="B927" s="14"/>
      <c r="F927" s="14"/>
    </row>
    <row r="928" spans="2:6">
      <c r="B928" s="14"/>
      <c r="F928" s="14"/>
    </row>
    <row r="929" spans="2:6">
      <c r="B929" s="14"/>
      <c r="F929" s="14"/>
    </row>
    <row r="930" spans="2:6">
      <c r="B930" s="14"/>
      <c r="F930" s="14"/>
    </row>
    <row r="931" spans="2:6">
      <c r="B931" s="14"/>
      <c r="F931" s="14"/>
    </row>
    <row r="932" spans="2:6">
      <c r="B932" s="14"/>
      <c r="F932" s="14"/>
    </row>
    <row r="933" spans="2:6">
      <c r="B933" s="14"/>
      <c r="F933" s="14"/>
    </row>
    <row r="934" spans="2:6">
      <c r="B934" s="14"/>
      <c r="F934" s="14"/>
    </row>
    <row r="935" spans="2:6">
      <c r="B935" s="14"/>
      <c r="F935" s="14"/>
    </row>
    <row r="936" spans="2:6">
      <c r="B936" s="14"/>
      <c r="F936" s="14"/>
    </row>
    <row r="937" spans="2:6">
      <c r="B937" s="14"/>
      <c r="F937" s="14"/>
    </row>
    <row r="938" spans="2:6">
      <c r="B938" s="14"/>
      <c r="F938" s="14"/>
    </row>
    <row r="939" spans="2:6">
      <c r="B939" s="14"/>
      <c r="F939" s="14"/>
    </row>
    <row r="940" spans="2:6">
      <c r="B940" s="14"/>
      <c r="F940" s="14"/>
    </row>
    <row r="941" spans="2:6">
      <c r="B941" s="14"/>
      <c r="F941" s="14"/>
    </row>
    <row r="942" spans="2:6">
      <c r="B942" s="14"/>
      <c r="F942" s="14"/>
    </row>
    <row r="943" spans="2:6">
      <c r="B943" s="14"/>
      <c r="F943" s="14"/>
    </row>
    <row r="944" spans="2:6">
      <c r="B944" s="14"/>
      <c r="F944" s="14"/>
    </row>
    <row r="945" spans="2:6">
      <c r="B945" s="14"/>
      <c r="F945" s="14"/>
    </row>
    <row r="946" spans="2:6">
      <c r="B946" s="14"/>
      <c r="F946" s="14"/>
    </row>
    <row r="947" spans="2:6">
      <c r="B947" s="14"/>
      <c r="F947" s="14"/>
    </row>
    <row r="948" spans="2:6">
      <c r="B948" s="14"/>
      <c r="F948" s="14"/>
    </row>
    <row r="949" spans="2:6">
      <c r="B949" s="14"/>
      <c r="F949" s="14"/>
    </row>
    <row r="950" spans="2:6">
      <c r="B950" s="14"/>
      <c r="F950" s="14"/>
    </row>
    <row r="951" spans="2:6">
      <c r="B951" s="14"/>
      <c r="F951" s="14"/>
    </row>
    <row r="952" spans="2:6">
      <c r="B952" s="14"/>
      <c r="F952" s="14"/>
    </row>
    <row r="953" spans="2:6">
      <c r="B953" s="14"/>
      <c r="F953" s="14"/>
    </row>
    <row r="954" spans="2:6">
      <c r="B954" s="14"/>
      <c r="F954" s="14"/>
    </row>
    <row r="955" spans="2:6">
      <c r="B955" s="14"/>
      <c r="F955" s="14"/>
    </row>
    <row r="956" spans="2:6">
      <c r="B956" s="14"/>
      <c r="F956" s="14"/>
    </row>
    <row r="957" spans="2:6">
      <c r="B957" s="14"/>
      <c r="F957" s="14"/>
    </row>
    <row r="958" spans="2:6">
      <c r="B958" s="14"/>
      <c r="F958" s="14"/>
    </row>
    <row r="959" spans="2:6">
      <c r="B959" s="14"/>
      <c r="F959" s="14"/>
    </row>
    <row r="960" spans="2:6">
      <c r="B960" s="14"/>
      <c r="F960" s="14"/>
    </row>
    <row r="961" spans="2:6">
      <c r="B961" s="14"/>
      <c r="F961" s="14"/>
    </row>
    <row r="962" spans="2:6">
      <c r="B962" s="14"/>
      <c r="F962" s="14"/>
    </row>
    <row r="963" spans="2:6">
      <c r="B963" s="14"/>
      <c r="F963" s="14"/>
    </row>
    <row r="964" spans="2:6">
      <c r="B964" s="14"/>
      <c r="F964" s="14"/>
    </row>
    <row r="965" spans="2:6">
      <c r="B965" s="14"/>
      <c r="F965" s="14"/>
    </row>
    <row r="966" spans="2:6">
      <c r="B966" s="14"/>
      <c r="F966" s="14"/>
    </row>
    <row r="967" spans="2:6">
      <c r="B967" s="14"/>
      <c r="F967" s="14"/>
    </row>
    <row r="968" spans="2:6">
      <c r="B968" s="14"/>
      <c r="F968" s="14"/>
    </row>
    <row r="969" spans="2:6">
      <c r="B969" s="14"/>
      <c r="F969" s="14"/>
    </row>
    <row r="970" spans="2:6">
      <c r="B970" s="14"/>
      <c r="F970" s="14"/>
    </row>
    <row r="971" spans="2:6">
      <c r="B971" s="14"/>
      <c r="F971" s="14"/>
    </row>
    <row r="972" spans="2:6">
      <c r="B972" s="14"/>
      <c r="F972" s="14"/>
    </row>
    <row r="973" spans="2:6">
      <c r="B973" s="14"/>
      <c r="F973" s="14"/>
    </row>
    <row r="974" spans="2:6">
      <c r="B974" s="14"/>
      <c r="F974" s="14"/>
    </row>
    <row r="975" spans="2:6">
      <c r="B975" s="14"/>
      <c r="F975" s="14"/>
    </row>
    <row r="976" spans="2:6">
      <c r="B976" s="14"/>
      <c r="F976" s="14"/>
    </row>
    <row r="977" spans="2:6">
      <c r="B977" s="14"/>
      <c r="F977" s="14"/>
    </row>
    <row r="978" spans="2:6">
      <c r="B978" s="14"/>
      <c r="F978" s="14"/>
    </row>
    <row r="979" spans="2:6">
      <c r="B979" s="14"/>
      <c r="F979" s="14"/>
    </row>
    <row r="980" spans="2:6">
      <c r="B980" s="14"/>
      <c r="F980" s="14"/>
    </row>
    <row r="981" spans="2:6">
      <c r="B981" s="14"/>
      <c r="F981" s="14"/>
    </row>
    <row r="982" spans="2:6">
      <c r="B982" s="14"/>
      <c r="F982" s="14"/>
    </row>
    <row r="983" spans="2:6">
      <c r="B983" s="14"/>
      <c r="F983" s="14"/>
    </row>
    <row r="984" spans="2:6">
      <c r="B984" s="14"/>
      <c r="F984" s="14"/>
    </row>
    <row r="985" spans="2:6">
      <c r="B985" s="14"/>
      <c r="F985" s="14"/>
    </row>
    <row r="986" spans="2:6">
      <c r="B986" s="14"/>
      <c r="F986" s="14"/>
    </row>
    <row r="987" spans="2:6">
      <c r="B987" s="14"/>
      <c r="F987" s="14"/>
    </row>
    <row r="988" spans="2:6">
      <c r="B988" s="14"/>
      <c r="F988" s="14"/>
    </row>
    <row r="989" spans="2:6">
      <c r="B989" s="14"/>
      <c r="F989" s="14"/>
    </row>
    <row r="990" spans="2:6">
      <c r="B990" s="14"/>
      <c r="F990" s="14"/>
    </row>
    <row r="991" spans="2:6">
      <c r="B991" s="14"/>
      <c r="F991" s="14"/>
    </row>
    <row r="992" spans="2:6">
      <c r="B992" s="14"/>
      <c r="F992" s="14"/>
    </row>
    <row r="993" spans="2:6">
      <c r="B993" s="14"/>
      <c r="F993" s="14"/>
    </row>
    <row r="994" spans="2:6">
      <c r="B994" s="14"/>
      <c r="F994" s="14"/>
    </row>
    <row r="995" spans="2:6">
      <c r="B995" s="14"/>
      <c r="F995" s="14"/>
    </row>
    <row r="996" spans="2:6">
      <c r="B996" s="14"/>
      <c r="F996" s="14"/>
    </row>
    <row r="997" spans="2:6">
      <c r="B997" s="14"/>
      <c r="F997" s="14"/>
    </row>
    <row r="998" spans="2:6">
      <c r="B998" s="14"/>
      <c r="F998" s="14"/>
    </row>
    <row r="999" spans="2:6">
      <c r="B999" s="14"/>
      <c r="F999" s="14"/>
    </row>
    <row r="1000" spans="2:6">
      <c r="B1000" s="14"/>
      <c r="F1000" s="14"/>
    </row>
    <row r="1001" spans="2:6">
      <c r="B1001" s="14"/>
      <c r="F1001" s="14"/>
    </row>
    <row r="1002" spans="2:6">
      <c r="B1002" s="14"/>
      <c r="F1002" s="14"/>
    </row>
    <row r="1003" spans="2:6">
      <c r="B1003" s="14"/>
      <c r="F1003" s="14"/>
    </row>
    <row r="1004" spans="2:6">
      <c r="B1004" s="14"/>
      <c r="F1004" s="14"/>
    </row>
    <row r="1005" spans="2:6">
      <c r="B1005" s="14"/>
      <c r="F1005" s="14"/>
    </row>
    <row r="1006" spans="2:6">
      <c r="B1006" s="14"/>
      <c r="F1006" s="14"/>
    </row>
    <row r="1007" spans="2:6">
      <c r="B1007" s="14"/>
      <c r="F1007" s="14"/>
    </row>
    <row r="1008" spans="2:6">
      <c r="B1008" s="14"/>
      <c r="F1008" s="14"/>
    </row>
    <row r="1009" spans="2:6">
      <c r="B1009" s="14"/>
      <c r="F1009" s="14"/>
    </row>
    <row r="1010" spans="2:6">
      <c r="B1010" s="14"/>
      <c r="F1010" s="14"/>
    </row>
    <row r="1011" spans="2:6">
      <c r="B1011" s="14"/>
      <c r="F1011" s="14"/>
    </row>
    <row r="1012" spans="2:6">
      <c r="B1012" s="14"/>
      <c r="F1012" s="14"/>
    </row>
    <row r="1013" spans="2:6">
      <c r="B1013" s="14"/>
      <c r="F1013" s="14"/>
    </row>
    <row r="1014" spans="2:6">
      <c r="B1014" s="14"/>
      <c r="F1014" s="14"/>
    </row>
    <row r="1015" spans="2:6">
      <c r="B1015" s="14"/>
      <c r="F1015" s="14"/>
    </row>
    <row r="1016" spans="2:6">
      <c r="B1016" s="14"/>
      <c r="F1016" s="14"/>
    </row>
    <row r="1017" spans="2:6">
      <c r="B1017" s="14"/>
      <c r="F1017" s="14"/>
    </row>
    <row r="1018" spans="2:6">
      <c r="B1018" s="14"/>
      <c r="F1018" s="14"/>
    </row>
    <row r="1019" spans="2:6">
      <c r="B1019" s="14"/>
      <c r="F1019" s="14"/>
    </row>
    <row r="1020" spans="2:6">
      <c r="B1020" s="14"/>
      <c r="F1020" s="14"/>
    </row>
    <row r="1021" spans="2:6">
      <c r="B1021" s="14"/>
      <c r="F1021" s="14"/>
    </row>
    <row r="1022" spans="2:6">
      <c r="B1022" s="14"/>
      <c r="F1022" s="14"/>
    </row>
    <row r="1023" spans="2:6">
      <c r="B1023" s="14"/>
      <c r="F1023" s="14"/>
    </row>
    <row r="1024" spans="2:6">
      <c r="B1024" s="14"/>
      <c r="F1024" s="14"/>
    </row>
    <row r="1025" spans="2:6">
      <c r="B1025" s="14"/>
      <c r="F1025" s="14"/>
    </row>
    <row r="1026" spans="2:6">
      <c r="B1026" s="14"/>
      <c r="F1026" s="14"/>
    </row>
    <row r="1027" spans="2:6">
      <c r="B1027" s="14"/>
      <c r="F1027" s="14"/>
    </row>
    <row r="1028" spans="2:6">
      <c r="B1028" s="14"/>
      <c r="F1028" s="14"/>
    </row>
    <row r="1029" spans="2:6">
      <c r="B1029" s="14"/>
      <c r="F1029" s="14"/>
    </row>
    <row r="1030" spans="2:6">
      <c r="B1030" s="14"/>
      <c r="F1030" s="14"/>
    </row>
    <row r="1031" spans="2:6">
      <c r="B1031" s="14"/>
      <c r="F1031" s="14"/>
    </row>
    <row r="1032" spans="2:6">
      <c r="B1032" s="14"/>
      <c r="F1032" s="14"/>
    </row>
    <row r="1033" spans="2:6">
      <c r="B1033" s="14"/>
      <c r="F1033" s="14"/>
    </row>
    <row r="1034" spans="2:6">
      <c r="B1034" s="14"/>
      <c r="F1034" s="14"/>
    </row>
    <row r="1035" spans="2:6">
      <c r="B1035" s="14"/>
      <c r="F1035" s="14"/>
    </row>
    <row r="1036" spans="2:6">
      <c r="B1036" s="14"/>
      <c r="F1036" s="14"/>
    </row>
    <row r="1037" spans="2:6">
      <c r="B1037" s="14"/>
      <c r="F1037" s="14"/>
    </row>
    <row r="1038" spans="2:6">
      <c r="B1038" s="14"/>
      <c r="F1038" s="14"/>
    </row>
    <row r="1039" spans="2:6">
      <c r="B1039" s="14"/>
      <c r="F1039" s="14"/>
    </row>
    <row r="1040" spans="2:6">
      <c r="B1040" s="14"/>
      <c r="F1040" s="14"/>
    </row>
    <row r="1041" spans="2:6">
      <c r="B1041" s="14"/>
      <c r="F1041" s="14"/>
    </row>
    <row r="1042" spans="2:6">
      <c r="B1042" s="14"/>
      <c r="F1042" s="14"/>
    </row>
    <row r="1043" spans="2:6">
      <c r="B1043" s="14"/>
      <c r="F1043" s="14"/>
    </row>
    <row r="1044" spans="2:6">
      <c r="B1044" s="14"/>
      <c r="F1044" s="14"/>
    </row>
    <row r="1045" spans="2:6">
      <c r="B1045" s="14"/>
      <c r="F1045" s="14"/>
    </row>
    <row r="1046" spans="2:6">
      <c r="B1046" s="14"/>
      <c r="F1046" s="14"/>
    </row>
    <row r="1047" spans="2:6">
      <c r="B1047" s="14"/>
      <c r="F1047" s="14"/>
    </row>
    <row r="1048" spans="2:6">
      <c r="B1048" s="14"/>
      <c r="F1048" s="14"/>
    </row>
    <row r="1049" spans="2:6">
      <c r="B1049" s="14"/>
      <c r="F1049" s="14"/>
    </row>
    <row r="1050" spans="2:6">
      <c r="B1050" s="14"/>
      <c r="F1050" s="14"/>
    </row>
    <row r="1051" spans="2:6">
      <c r="B1051" s="14"/>
      <c r="F1051" s="14"/>
    </row>
    <row r="1052" spans="2:6">
      <c r="B1052" s="14"/>
      <c r="F1052" s="14"/>
    </row>
    <row r="1053" spans="2:6">
      <c r="B1053" s="14"/>
      <c r="F1053" s="14"/>
    </row>
    <row r="1054" spans="2:6">
      <c r="B1054" s="14"/>
      <c r="F1054" s="14"/>
    </row>
    <row r="1055" spans="2:6">
      <c r="B1055" s="14"/>
      <c r="F1055" s="14"/>
    </row>
    <row r="1056" spans="2:6">
      <c r="B1056" s="14"/>
      <c r="F1056" s="14"/>
    </row>
    <row r="1057" spans="2:6">
      <c r="B1057" s="14"/>
      <c r="F1057" s="14"/>
    </row>
    <row r="1058" spans="2:6">
      <c r="B1058" s="14"/>
      <c r="F1058" s="14"/>
    </row>
    <row r="1059" spans="2:6">
      <c r="B1059" s="14"/>
      <c r="F1059" s="14"/>
    </row>
    <row r="1060" spans="2:6">
      <c r="B1060" s="14"/>
      <c r="F1060" s="14"/>
    </row>
    <row r="1061" spans="2:6">
      <c r="B1061" s="14"/>
      <c r="F1061" s="14"/>
    </row>
    <row r="1062" spans="2:6">
      <c r="B1062" s="14"/>
      <c r="F1062" s="14"/>
    </row>
    <row r="1063" spans="2:6">
      <c r="B1063" s="14"/>
      <c r="F1063" s="14"/>
    </row>
    <row r="1064" spans="2:6">
      <c r="B1064" s="14"/>
      <c r="F1064" s="14"/>
    </row>
    <row r="1065" spans="2:6">
      <c r="B1065" s="14"/>
      <c r="F1065" s="14"/>
    </row>
    <row r="1066" spans="2:6">
      <c r="B1066" s="14"/>
      <c r="F1066" s="14"/>
    </row>
    <row r="1067" spans="2:6">
      <c r="B1067" s="14"/>
      <c r="F1067" s="14"/>
    </row>
    <row r="1068" spans="2:6">
      <c r="B1068" s="14"/>
      <c r="F1068" s="14"/>
    </row>
    <row r="1069" spans="2:6">
      <c r="B1069" s="14"/>
      <c r="F1069" s="14"/>
    </row>
    <row r="1070" spans="2:6">
      <c r="B1070" s="14"/>
      <c r="F1070" s="14"/>
    </row>
    <row r="1071" spans="2:6">
      <c r="B1071" s="14"/>
      <c r="F1071" s="14"/>
    </row>
    <row r="1072" spans="2:6">
      <c r="B1072" s="14"/>
      <c r="F1072" s="14"/>
    </row>
    <row r="1073" spans="2:6">
      <c r="B1073" s="14"/>
      <c r="F1073" s="14"/>
    </row>
    <row r="1074" spans="2:6">
      <c r="B1074" s="14"/>
      <c r="F1074" s="14"/>
    </row>
    <row r="1075" spans="2:6">
      <c r="B1075" s="14"/>
      <c r="F1075" s="14"/>
    </row>
    <row r="1076" spans="2:6">
      <c r="B1076" s="14"/>
      <c r="F1076" s="14"/>
    </row>
    <row r="1077" spans="2:6">
      <c r="B1077" s="14"/>
      <c r="F1077" s="14"/>
    </row>
    <row r="1078" spans="2:6">
      <c r="B1078" s="14"/>
      <c r="F1078" s="14"/>
    </row>
    <row r="1079" spans="2:6">
      <c r="B1079" s="14"/>
      <c r="F1079" s="14"/>
    </row>
    <row r="1080" spans="2:6">
      <c r="B1080" s="14"/>
      <c r="F1080" s="14"/>
    </row>
    <row r="1081" spans="2:6">
      <c r="B1081" s="14"/>
      <c r="F1081" s="14"/>
    </row>
    <row r="1082" spans="2:6">
      <c r="B1082" s="14"/>
      <c r="F1082" s="14"/>
    </row>
    <row r="1083" spans="2:6">
      <c r="B1083" s="14"/>
      <c r="F1083" s="14"/>
    </row>
    <row r="1084" spans="2:6">
      <c r="B1084" s="14"/>
      <c r="F1084" s="14"/>
    </row>
    <row r="1085" spans="2:6">
      <c r="B1085" s="14"/>
      <c r="F1085" s="14"/>
    </row>
    <row r="1086" spans="2:6">
      <c r="B1086" s="14"/>
      <c r="F1086" s="14"/>
    </row>
    <row r="1087" spans="2:6">
      <c r="B1087" s="14"/>
      <c r="F1087" s="14"/>
    </row>
    <row r="1088" spans="2:6">
      <c r="B1088" s="14"/>
      <c r="F1088" s="14"/>
    </row>
    <row r="1089" spans="2:6">
      <c r="B1089" s="14"/>
      <c r="F1089" s="14"/>
    </row>
    <row r="1090" spans="2:6">
      <c r="B1090" s="14"/>
      <c r="F1090" s="14"/>
    </row>
    <row r="1091" spans="2:6">
      <c r="B1091" s="14"/>
      <c r="F1091" s="14"/>
    </row>
    <row r="1092" spans="2:6">
      <c r="B1092" s="14"/>
      <c r="F1092" s="14"/>
    </row>
    <row r="1093" spans="2:6">
      <c r="B1093" s="14"/>
      <c r="F1093" s="14"/>
    </row>
    <row r="1094" spans="2:6">
      <c r="B1094" s="14"/>
      <c r="F1094" s="14"/>
    </row>
    <row r="1095" spans="2:6">
      <c r="B1095" s="14"/>
      <c r="F1095" s="14"/>
    </row>
    <row r="1096" spans="2:6">
      <c r="B1096" s="14"/>
      <c r="F1096" s="14"/>
    </row>
    <row r="1097" spans="2:6">
      <c r="B1097" s="14"/>
      <c r="F1097" s="14"/>
    </row>
    <row r="1098" spans="2:6">
      <c r="B1098" s="14"/>
      <c r="F1098" s="14"/>
    </row>
    <row r="1099" spans="2:6">
      <c r="B1099" s="14"/>
      <c r="F1099" s="14"/>
    </row>
    <row r="1100" spans="2:6">
      <c r="B1100" s="14"/>
      <c r="F1100" s="14"/>
    </row>
    <row r="1101" spans="2:6">
      <c r="B1101" s="14"/>
      <c r="F1101" s="14"/>
    </row>
    <row r="1102" spans="2:6">
      <c r="B1102" s="14"/>
      <c r="F1102" s="14"/>
    </row>
    <row r="1103" spans="2:6">
      <c r="B1103" s="14"/>
      <c r="F1103" s="14"/>
    </row>
    <row r="1104" spans="2:6">
      <c r="B1104" s="14"/>
      <c r="F1104" s="14"/>
    </row>
    <row r="1105" spans="2:6">
      <c r="B1105" s="14"/>
      <c r="F1105" s="14"/>
    </row>
    <row r="1106" spans="2:6">
      <c r="B1106" s="14"/>
      <c r="F1106" s="14"/>
    </row>
    <row r="1107" spans="2:6">
      <c r="B1107" s="14"/>
      <c r="F1107" s="14"/>
    </row>
    <row r="1108" spans="2:6">
      <c r="B1108" s="14"/>
      <c r="F1108" s="14"/>
    </row>
    <row r="1109" spans="2:6">
      <c r="B1109" s="14"/>
      <c r="F1109" s="14"/>
    </row>
    <row r="1110" spans="2:6">
      <c r="B1110" s="14"/>
      <c r="F1110" s="14"/>
    </row>
    <row r="1111" spans="2:6">
      <c r="B1111" s="14"/>
      <c r="F1111" s="14"/>
    </row>
    <row r="1112" spans="2:6">
      <c r="B1112" s="14"/>
      <c r="F1112" s="14"/>
    </row>
    <row r="1113" spans="2:6">
      <c r="B1113" s="14"/>
      <c r="F1113" s="14"/>
    </row>
    <row r="1114" spans="2:6">
      <c r="B1114" s="14"/>
      <c r="F1114" s="14"/>
    </row>
    <row r="1115" spans="2:6">
      <c r="B1115" s="14"/>
      <c r="F1115" s="14"/>
    </row>
    <row r="1116" spans="2:6">
      <c r="B1116" s="14"/>
      <c r="F1116" s="14"/>
    </row>
    <row r="1117" spans="2:6">
      <c r="B1117" s="14"/>
      <c r="F1117" s="14"/>
    </row>
    <row r="1118" spans="2:6">
      <c r="B1118" s="14"/>
      <c r="F1118" s="14"/>
    </row>
    <row r="1119" spans="2:6">
      <c r="B1119" s="14"/>
      <c r="F1119" s="14"/>
    </row>
    <row r="1120" spans="2:6">
      <c r="B1120" s="14"/>
      <c r="F1120" s="14"/>
    </row>
    <row r="1121" spans="2:6">
      <c r="B1121" s="14"/>
      <c r="F1121" s="14"/>
    </row>
    <row r="1122" spans="2:6">
      <c r="B1122" s="14"/>
      <c r="F1122" s="14"/>
    </row>
    <row r="1123" spans="2:6">
      <c r="B1123" s="14"/>
      <c r="F1123" s="14"/>
    </row>
    <row r="1124" spans="2:6">
      <c r="B1124" s="14"/>
      <c r="F1124" s="14"/>
    </row>
    <row r="1125" spans="2:6">
      <c r="B1125" s="14"/>
      <c r="F1125" s="14"/>
    </row>
    <row r="1126" spans="2:6">
      <c r="B1126" s="14"/>
      <c r="F1126" s="14"/>
    </row>
    <row r="1127" spans="2:6">
      <c r="B1127" s="14"/>
      <c r="F1127" s="14"/>
    </row>
    <row r="1128" spans="2:6">
      <c r="B1128" s="14"/>
      <c r="F1128" s="14"/>
    </row>
    <row r="1129" spans="2:6">
      <c r="B1129" s="14"/>
      <c r="F1129" s="14"/>
    </row>
    <row r="1130" spans="2:6">
      <c r="B1130" s="14"/>
      <c r="F1130" s="14"/>
    </row>
    <row r="1131" spans="2:6">
      <c r="B1131" s="14"/>
      <c r="F1131" s="14"/>
    </row>
    <row r="1132" spans="2:6">
      <c r="B1132" s="14"/>
      <c r="F1132" s="14"/>
    </row>
    <row r="1133" spans="2:6">
      <c r="B1133" s="14"/>
      <c r="F1133" s="14"/>
    </row>
    <row r="1134" spans="2:6">
      <c r="B1134" s="14"/>
      <c r="F1134" s="14"/>
    </row>
    <row r="1135" spans="2:6">
      <c r="B1135" s="14"/>
      <c r="F1135" s="14"/>
    </row>
    <row r="1136" spans="2:6">
      <c r="B1136" s="14"/>
      <c r="F1136" s="14"/>
    </row>
    <row r="1137" spans="2:6">
      <c r="B1137" s="14"/>
      <c r="F1137" s="14"/>
    </row>
    <row r="1138" spans="2:6">
      <c r="B1138" s="14"/>
      <c r="F1138" s="14"/>
    </row>
    <row r="1139" spans="2:6">
      <c r="B1139" s="14"/>
      <c r="F1139" s="14"/>
    </row>
  </sheetData>
  <phoneticPr fontId="10" type="noConversion"/>
  <hyperlinks>
    <hyperlink ref="A3" r:id="rId1" xr:uid="{00000000-0004-0000-0B00-000000000000}"/>
    <hyperlink ref="P27" r:id="rId2" display="http://www.konkoly.hu/cgi-bin/IBVS?2838" xr:uid="{00000000-0004-0000-0B00-000001000000}"/>
    <hyperlink ref="P39" r:id="rId3" display="http://www.bav-astro.de/sfs/BAVM_link.php?BAVMnr=36" xr:uid="{00000000-0004-0000-0B00-000002000000}"/>
    <hyperlink ref="P41" r:id="rId4" display="http://www.bav-astro.de/sfs/BAVM_link.php?BAVMnr=36" xr:uid="{00000000-0004-0000-0B00-000003000000}"/>
    <hyperlink ref="P44" r:id="rId5" display="http://www.bav-astro.de/sfs/BAVM_link.php?BAVMnr=38" xr:uid="{00000000-0004-0000-0B00-000004000000}"/>
    <hyperlink ref="P45" r:id="rId6" display="http://www.bav-astro.de/sfs/BAVM_link.php?BAVMnr=38" xr:uid="{00000000-0004-0000-0B00-000005000000}"/>
    <hyperlink ref="P46" r:id="rId7" display="http://www.bav-astro.de/sfs/BAVM_link.php?BAVMnr=38" xr:uid="{00000000-0004-0000-0B00-000006000000}"/>
    <hyperlink ref="P47" r:id="rId8" display="http://www.bav-astro.de/sfs/BAVM_link.php?BAVMnr=38" xr:uid="{00000000-0004-0000-0B00-000007000000}"/>
    <hyperlink ref="P49" r:id="rId9" display="http://www.bav-astro.de/sfs/BAVM_link.php?BAVMnr=38" xr:uid="{00000000-0004-0000-0B00-000008000000}"/>
    <hyperlink ref="P50" r:id="rId10" display="http://www.bav-astro.de/sfs/BAVM_link.php?BAVMnr=38" xr:uid="{00000000-0004-0000-0B00-000009000000}"/>
    <hyperlink ref="P55" r:id="rId11" display="http://www.bav-astro.de/sfs/BAVM_link.php?BAVMnr=39" xr:uid="{00000000-0004-0000-0B00-00000A000000}"/>
    <hyperlink ref="P58" r:id="rId12" display="http://www.bav-astro.de/sfs/BAVM_link.php?BAVMnr=43" xr:uid="{00000000-0004-0000-0B00-00000B000000}"/>
    <hyperlink ref="P59" r:id="rId13" display="http://www.bav-astro.de/sfs/BAVM_link.php?BAVMnr=43" xr:uid="{00000000-0004-0000-0B00-00000C000000}"/>
    <hyperlink ref="P60" r:id="rId14" display="http://www.konkoly.hu/cgi-bin/IBVS?2838" xr:uid="{00000000-0004-0000-0B00-00000D000000}"/>
    <hyperlink ref="P61" r:id="rId15" display="http://www.konkoly.hu/cgi-bin/IBVS?2838" xr:uid="{00000000-0004-0000-0B00-00000E000000}"/>
    <hyperlink ref="P69" r:id="rId16" display="http://www.bav-astro.de/sfs/BAVM_link.php?BAVMnr=50" xr:uid="{00000000-0004-0000-0B00-00000F000000}"/>
    <hyperlink ref="P149" r:id="rId17" display="http://www.bav-astro.de/sfs/BAVM_link.php?BAVMnr=56" xr:uid="{00000000-0004-0000-0B00-000010000000}"/>
    <hyperlink ref="P150" r:id="rId18" display="http://www.bav-astro.de/sfs/BAVM_link.php?BAVMnr=56" xr:uid="{00000000-0004-0000-0B00-000011000000}"/>
    <hyperlink ref="P73" r:id="rId19" display="http://www.bav-astro.de/sfs/BAVM_link.php?BAVMnr=60" xr:uid="{00000000-0004-0000-0B00-000012000000}"/>
    <hyperlink ref="P74" r:id="rId20" display="http://www.bav-astro.de/sfs/BAVM_link.php?BAVMnr=60" xr:uid="{00000000-0004-0000-0B00-000013000000}"/>
    <hyperlink ref="P75" r:id="rId21" display="http://www.bav-astro.de/sfs/BAVM_link.php?BAVMnr=60" xr:uid="{00000000-0004-0000-0B00-000014000000}"/>
    <hyperlink ref="P76" r:id="rId22" display="http://www.bav-astro.de/sfs/BAVM_link.php?BAVMnr=60" xr:uid="{00000000-0004-0000-0B00-000015000000}"/>
    <hyperlink ref="P151" r:id="rId23" display="http://www.konkoly.hu/cgi-bin/IBVS?4340" xr:uid="{00000000-0004-0000-0B00-000016000000}"/>
    <hyperlink ref="P152" r:id="rId24" display="http://www.konkoly.hu/cgi-bin/IBVS?4340" xr:uid="{00000000-0004-0000-0B00-000017000000}"/>
    <hyperlink ref="P81" r:id="rId25" display="http://www.bav-astro.de/sfs/BAVM_link.php?BAVMnr=80" xr:uid="{00000000-0004-0000-0B00-000018000000}"/>
    <hyperlink ref="P82" r:id="rId26" display="http://www.bav-astro.de/sfs/BAVM_link.php?BAVMnr=80" xr:uid="{00000000-0004-0000-0B00-000019000000}"/>
    <hyperlink ref="P153" r:id="rId27" display="http://www.bav-astro.de/sfs/BAVM_link.php?BAVMnr=91" xr:uid="{00000000-0004-0000-0B00-00001A000000}"/>
    <hyperlink ref="P154" r:id="rId28" display="http://www.bav-astro.de/sfs/BAVM_link.php?BAVMnr=91" xr:uid="{00000000-0004-0000-0B00-00001B000000}"/>
    <hyperlink ref="P163" r:id="rId29" display="http://www.konkoly.hu/cgi-bin/IBVS?5040" xr:uid="{00000000-0004-0000-0B00-00001C000000}"/>
    <hyperlink ref="P83" r:id="rId30" display="http://www.konkoly.hu/cgi-bin/IBVS?5220" xr:uid="{00000000-0004-0000-0B00-00001D000000}"/>
    <hyperlink ref="P84" r:id="rId31" display="http://www.konkoly.hu/cgi-bin/IBVS?5623" xr:uid="{00000000-0004-0000-0B00-00001E000000}"/>
    <hyperlink ref="P85" r:id="rId32" display="http://www.konkoly.hu/cgi-bin/IBVS?5623" xr:uid="{00000000-0004-0000-0B00-00001F000000}"/>
    <hyperlink ref="P168" r:id="rId33" display="http://vsolj.cetus-net.org/no40.pdf" xr:uid="{00000000-0004-0000-0B00-000020000000}"/>
    <hyperlink ref="P170" r:id="rId34" display="http://www.konkoly.hu/cgi-bin/IBVS?5594" xr:uid="{00000000-0004-0000-0B00-000021000000}"/>
    <hyperlink ref="P86" r:id="rId35" display="http://www.konkoly.hu/cgi-bin/IBVS?5313" xr:uid="{00000000-0004-0000-0B00-000022000000}"/>
    <hyperlink ref="P87" r:id="rId36" display="http://www.konkoly.hu/cgi-bin/IBVS?5623" xr:uid="{00000000-0004-0000-0B00-000023000000}"/>
    <hyperlink ref="P173" r:id="rId37" display="http://www.konkoly.hu/cgi-bin/IBVS?5623" xr:uid="{00000000-0004-0000-0B00-000024000000}"/>
    <hyperlink ref="P88" r:id="rId38" display="http://www.konkoly.hu/cgi-bin/IBVS?5623" xr:uid="{00000000-0004-0000-0B00-000025000000}"/>
    <hyperlink ref="P89" r:id="rId39" display="http://www.konkoly.hu/cgi-bin/IBVS?5623" xr:uid="{00000000-0004-0000-0B00-000026000000}"/>
    <hyperlink ref="P90" r:id="rId40" display="http://www.konkoly.hu/cgi-bin/IBVS?5623" xr:uid="{00000000-0004-0000-0B00-000027000000}"/>
    <hyperlink ref="P91" r:id="rId41" display="http://www.bav-astro.de/sfs/BAVM_link.php?BAVMnr=172" xr:uid="{00000000-0004-0000-0B00-000028000000}"/>
    <hyperlink ref="P176" r:id="rId42" display="http://vsolj.cetus-net.org/no43.pdf" xr:uid="{00000000-0004-0000-0B00-000029000000}"/>
    <hyperlink ref="P177" r:id="rId43" display="http://www.konkoly.hu/cgi-bin/IBVS?5579" xr:uid="{00000000-0004-0000-0B00-00002A000000}"/>
    <hyperlink ref="P92" r:id="rId44" display="http://var.astro.cz/oejv/issues/oejv0074.pdf" xr:uid="{00000000-0004-0000-0B00-00002B000000}"/>
    <hyperlink ref="P93" r:id="rId45" display="http://www.bav-astro.de/sfs/BAVM_link.php?BAVMnr=173" xr:uid="{00000000-0004-0000-0B00-00002C000000}"/>
    <hyperlink ref="P94" r:id="rId46" display="http://var.astro.cz/oejv/issues/oejv0074.pdf" xr:uid="{00000000-0004-0000-0B00-00002D000000}"/>
    <hyperlink ref="P95" r:id="rId47" display="http://www.konkoly.hu/cgi-bin/IBVS?5662" xr:uid="{00000000-0004-0000-0B00-00002E000000}"/>
    <hyperlink ref="P96" r:id="rId48" display="http://www.bav-astro.de/sfs/BAVM_link.php?BAVMnr=178" xr:uid="{00000000-0004-0000-0B00-00002F000000}"/>
    <hyperlink ref="P97" r:id="rId49" display="http://www.konkoly.hu/cgi-bin/IBVS?5649" xr:uid="{00000000-0004-0000-0B00-000030000000}"/>
    <hyperlink ref="P98" r:id="rId50" display="http://www.konkoly.hu/cgi-bin/IBVS?5649" xr:uid="{00000000-0004-0000-0B00-000031000000}"/>
    <hyperlink ref="P99" r:id="rId51" display="http://www.bav-astro.de/sfs/BAVM_link.php?BAVMnr=178" xr:uid="{00000000-0004-0000-0B00-000032000000}"/>
    <hyperlink ref="P181" r:id="rId52" display="http://vsolj.cetus-net.org/no44.pdf" xr:uid="{00000000-0004-0000-0B00-000033000000}"/>
    <hyperlink ref="P100" r:id="rId53" display="http://var.astro.cz/oejv/issues/oejv0074.pdf" xr:uid="{00000000-0004-0000-0B00-000034000000}"/>
    <hyperlink ref="P101" r:id="rId54" display="http://var.astro.cz/oejv/issues/oejv0074.pdf" xr:uid="{00000000-0004-0000-0B00-000035000000}"/>
    <hyperlink ref="P102" r:id="rId55" display="http://var.astro.cz/oejv/issues/oejv0074.pdf" xr:uid="{00000000-0004-0000-0B00-000036000000}"/>
    <hyperlink ref="P103" r:id="rId56" display="http://var.astro.cz/oejv/issues/oejv0074.pdf" xr:uid="{00000000-0004-0000-0B00-000037000000}"/>
    <hyperlink ref="P104" r:id="rId57" display="http://var.astro.cz/oejv/issues/oejv0074.pdf" xr:uid="{00000000-0004-0000-0B00-000038000000}"/>
    <hyperlink ref="P105" r:id="rId58" display="http://var.astro.cz/oejv/issues/oejv0074.pdf" xr:uid="{00000000-0004-0000-0B00-000039000000}"/>
    <hyperlink ref="P106" r:id="rId59" display="http://www.konkoly.hu/cgi-bin/IBVS?5746" xr:uid="{00000000-0004-0000-0B00-00003A000000}"/>
    <hyperlink ref="P107" r:id="rId60" display="http://var.astro.cz/oejv/issues/oejv0074.pdf" xr:uid="{00000000-0004-0000-0B00-00003B000000}"/>
    <hyperlink ref="P184" r:id="rId61" display="http://vsolj.cetus-net.org/no46.pdf" xr:uid="{00000000-0004-0000-0B00-00003C000000}"/>
    <hyperlink ref="P108" r:id="rId62" display="http://var.astro.cz/oejv/issues/oejv0074.pdf" xr:uid="{00000000-0004-0000-0B00-00003D000000}"/>
    <hyperlink ref="P109" r:id="rId63" display="http://var.astro.cz/oejv/issues/oejv0074.pdf" xr:uid="{00000000-0004-0000-0B00-00003E000000}"/>
    <hyperlink ref="P110" r:id="rId64" display="http://var.astro.cz/oejv/issues/oejv0074.pdf" xr:uid="{00000000-0004-0000-0B00-00003F000000}"/>
    <hyperlink ref="P111" r:id="rId65" display="http://var.astro.cz/oejv/issues/oejv0074.pdf" xr:uid="{00000000-0004-0000-0B00-000040000000}"/>
    <hyperlink ref="P185" r:id="rId66" display="http://www.bav-astro.de/sfs/BAVM_link.php?BAVMnr=193" xr:uid="{00000000-0004-0000-0B00-000041000000}"/>
    <hyperlink ref="P186" r:id="rId67" display="http://www.aavso.org/sites/default/files/jaavso/v36n2/171.pdf" xr:uid="{00000000-0004-0000-0B00-000042000000}"/>
    <hyperlink ref="P187" r:id="rId68" display="http://www.aavso.org/sites/default/files/jaavso/v36n2/171.pdf" xr:uid="{00000000-0004-0000-0B00-000043000000}"/>
    <hyperlink ref="P188" r:id="rId69" display="http://www.aavso.org/sites/default/files/jaavso/v36n2/171.pdf" xr:uid="{00000000-0004-0000-0B00-000044000000}"/>
    <hyperlink ref="P189" r:id="rId70" display="http://www.aavso.org/sites/default/files/jaavso/v36n2/171.pdf" xr:uid="{00000000-0004-0000-0B00-000045000000}"/>
    <hyperlink ref="P190" r:id="rId71" display="http://www.aavso.org/sites/default/files/jaavso/v36n2/186.pdf" xr:uid="{00000000-0004-0000-0B00-000046000000}"/>
    <hyperlink ref="P191" r:id="rId72" display="http://www.aavso.org/sites/default/files/jaavso/v36n2/186.pdf" xr:uid="{00000000-0004-0000-0B00-000047000000}"/>
    <hyperlink ref="P192" r:id="rId73" display="http://www.aavso.org/sites/default/files/jaavso/v36n2/186.pdf" xr:uid="{00000000-0004-0000-0B00-000048000000}"/>
    <hyperlink ref="P193" r:id="rId74" display="http://www.aavso.org/sites/default/files/jaavso/v36n2/186.pdf" xr:uid="{00000000-0004-0000-0B00-000049000000}"/>
    <hyperlink ref="P194" r:id="rId75" display="http://vsolj.cetus-net.org/no48.pdf" xr:uid="{00000000-0004-0000-0B00-00004A000000}"/>
    <hyperlink ref="P195" r:id="rId76" display="http://var.astro.cz/oejv/issues/oejv0094.pdf" xr:uid="{00000000-0004-0000-0B00-00004B000000}"/>
    <hyperlink ref="P196" r:id="rId77" display="http://var.astro.cz/oejv/issues/oejv0094.pdf" xr:uid="{00000000-0004-0000-0B00-00004C000000}"/>
    <hyperlink ref="P197" r:id="rId78" display="http://var.astro.cz/oejv/issues/oejv0094.pdf" xr:uid="{00000000-0004-0000-0B00-00004D000000}"/>
    <hyperlink ref="P198" r:id="rId79" display="http://var.astro.cz/oejv/issues/oejv0107.pdf" xr:uid="{00000000-0004-0000-0B00-00004E000000}"/>
    <hyperlink ref="P199" r:id="rId80" display="http://var.astro.cz/oejv/issues/oejv0107.pdf" xr:uid="{00000000-0004-0000-0B00-00004F000000}"/>
    <hyperlink ref="P123" r:id="rId81" display="http://www.konkoly.hu/cgi-bin/IBVS?6042" xr:uid="{00000000-0004-0000-0B00-000050000000}"/>
    <hyperlink ref="P121" r:id="rId82" display="http://var.astro.cz/oejv/issues/oejv0160.pdf" xr:uid="{00000000-0004-0000-0B00-000051000000}"/>
    <hyperlink ref="P120" r:id="rId83" display="http://www.konkoly.hu/cgi-bin/IBVS?6011" xr:uid="{00000000-0004-0000-0B00-000052000000}"/>
    <hyperlink ref="P118" r:id="rId84" display="http://var.astro.cz/oejv/issues/oejv0160.pdf" xr:uid="{00000000-0004-0000-0B00-000053000000}"/>
    <hyperlink ref="P117" r:id="rId85" display="http://var.astro.cz/oejv/issues/oejv0160.pdf" xr:uid="{00000000-0004-0000-0B00-000054000000}"/>
    <hyperlink ref="P214" r:id="rId86" display="http://vsolj.cetus-net.org/vsoljno53.pdf" xr:uid="{00000000-0004-0000-0B00-000055000000}"/>
    <hyperlink ref="P213" r:id="rId87" display="http://vsolj.cetus-net.org/vsoljno51.pdf" xr:uid="{00000000-0004-0000-0B00-000056000000}"/>
    <hyperlink ref="P212" r:id="rId88" display="http://vsolj.cetus-net.org/vsoljno51.pdf" xr:uid="{00000000-0004-0000-0B00-000057000000}"/>
    <hyperlink ref="P211" r:id="rId89" display="http://var.astro.cz/oejv/issues/oejv0137.pdf" xr:uid="{00000000-0004-0000-0B00-000058000000}"/>
    <hyperlink ref="P114" r:id="rId90" display="http://www.konkoly.hu/cgi-bin/IBVS?5988" xr:uid="{00000000-0004-0000-0B00-000059000000}"/>
    <hyperlink ref="P113" r:id="rId91" display="http://www.konkoly.hu/cgi-bin/IBVS?5920" xr:uid="{00000000-0004-0000-0B00-00005A000000}"/>
    <hyperlink ref="P209" r:id="rId92" display="http://www.bav-astro.de/sfs/BAVM_link.php?BAVMnr=212" xr:uid="{00000000-0004-0000-0B00-00005B000000}"/>
    <hyperlink ref="P208" r:id="rId93" display="http://www.bav-astro.de/sfs/BAVM_link.php?BAVMnr=212" xr:uid="{00000000-0004-0000-0B00-00005C000000}"/>
    <hyperlink ref="P112" r:id="rId94" display="http://www.konkoly.hu/cgi-bin/IBVS?5924" xr:uid="{00000000-0004-0000-0B00-00005D000000}"/>
    <hyperlink ref="P206" r:id="rId95" display="http://www.bav-astro.de/sfs/BAVM_link.php?BAVMnr=212" xr:uid="{00000000-0004-0000-0B00-00005E000000}"/>
    <hyperlink ref="P205" r:id="rId96" display="http://var.astro.cz/oejv/issues/oejv0137.pdf" xr:uid="{00000000-0004-0000-0B00-00005F000000}"/>
    <hyperlink ref="P204" r:id="rId97" display="http://var.astro.cz/oejv/issues/oejv0137.pdf" xr:uid="{00000000-0004-0000-0B00-000060000000}"/>
    <hyperlink ref="P203" r:id="rId98" display="http://var.astro.cz/oejv/issues/oejv0137.pdf" xr:uid="{00000000-0004-0000-0B00-000061000000}"/>
    <hyperlink ref="P202" r:id="rId99" display="http://www.bav-astro.de/sfs/BAVM_link.php?BAVMnr=212" xr:uid="{00000000-0004-0000-0B00-000062000000}"/>
  </hyperlinks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1266"/>
  <sheetViews>
    <sheetView topLeftCell="A187" workbookViewId="0">
      <selection activeCell="A194" sqref="A194:D238"/>
    </sheetView>
  </sheetViews>
  <sheetFormatPr defaultRowHeight="12.75"/>
  <cols>
    <col min="1" max="1" width="18.140625" style="25" customWidth="1"/>
    <col min="2" max="2" width="4.28515625" style="55" customWidth="1"/>
    <col min="3" max="3" width="10.7109375" style="55" customWidth="1"/>
    <col min="4" max="4" width="5" style="55" customWidth="1"/>
    <col min="5" max="5" width="17.28515625" style="55" customWidth="1"/>
    <col min="6" max="6" width="4" style="139" customWidth="1"/>
    <col min="7" max="11" width="9.140625" style="55"/>
    <col min="12" max="12" width="14" style="55" customWidth="1"/>
    <col min="13" max="13" width="12" style="55" customWidth="1"/>
    <col min="14" max="14" width="14.28515625" style="55" customWidth="1"/>
    <col min="15" max="16384" width="9.140625" style="55"/>
  </cols>
  <sheetData>
    <row r="1" spans="1:14" ht="18">
      <c r="A1" s="138" t="s">
        <v>309</v>
      </c>
      <c r="F1" s="55"/>
    </row>
    <row r="2" spans="1:14">
      <c r="F2" s="55"/>
    </row>
    <row r="3" spans="1:14">
      <c r="A3" s="130" t="s">
        <v>310</v>
      </c>
      <c r="F3" s="55"/>
    </row>
    <row r="4" spans="1:14">
      <c r="F4" s="55"/>
    </row>
    <row r="5" spans="1:14">
      <c r="F5" s="55"/>
    </row>
    <row r="6" spans="1:14">
      <c r="F6" s="55"/>
    </row>
    <row r="7" spans="1:14">
      <c r="F7" s="55"/>
    </row>
    <row r="8" spans="1:14">
      <c r="F8" s="55"/>
    </row>
    <row r="9" spans="1:14">
      <c r="F9" s="55"/>
    </row>
    <row r="10" spans="1:14" ht="13.5" thickBot="1">
      <c r="F10" s="74"/>
      <c r="G10" s="74"/>
      <c r="H10" s="74"/>
      <c r="I10" s="74"/>
      <c r="J10" s="74"/>
      <c r="K10" s="74"/>
      <c r="L10" s="74"/>
      <c r="M10" s="74"/>
      <c r="N10" s="74"/>
    </row>
    <row r="11" spans="1:14">
      <c r="A11" s="25" t="str">
        <f t="shared" ref="A11:A74" si="0">L11</f>
        <v>Guthnick P</v>
      </c>
      <c r="B11" s="14" t="str">
        <f t="shared" ref="B11:B74" si="1">IF(J11="s","II","I")</f>
        <v>I</v>
      </c>
      <c r="C11" s="25">
        <f t="shared" ref="C11:C42" si="2">I11</f>
        <v>24760.039000000001</v>
      </c>
      <c r="D11" s="55" t="str">
        <f t="shared" ref="D11:D74" si="3">K11</f>
        <v>pg</v>
      </c>
      <c r="E11" s="133">
        <f>VLOOKUP(C11,'A (old)'!C$21:E$935,3,FALSE)</f>
        <v>-28127.917163410228</v>
      </c>
      <c r="G11" s="55">
        <v>-37208</v>
      </c>
      <c r="H11" s="55">
        <v>0.1021</v>
      </c>
      <c r="I11" s="55">
        <v>24760.039000000001</v>
      </c>
      <c r="J11" s="55" t="s">
        <v>311</v>
      </c>
      <c r="K11" s="55" t="s">
        <v>102</v>
      </c>
      <c r="L11" s="55" t="s">
        <v>1025</v>
      </c>
      <c r="N11" s="55" t="s">
        <v>1026</v>
      </c>
    </row>
    <row r="12" spans="1:14">
      <c r="A12" s="25" t="str">
        <f t="shared" si="0"/>
        <v>Zessewitsch V P</v>
      </c>
      <c r="B12" s="14" t="str">
        <f t="shared" si="1"/>
        <v>I</v>
      </c>
      <c r="C12" s="25">
        <f t="shared" si="2"/>
        <v>26568.422999999999</v>
      </c>
      <c r="D12" s="55" t="str">
        <f t="shared" si="3"/>
        <v>vis</v>
      </c>
      <c r="E12" s="133">
        <f>VLOOKUP(C12,'A (old)'!C$21:E$935,3,FALSE)</f>
        <v>-24285.936482047498</v>
      </c>
      <c r="G12" s="55">
        <v>-33366</v>
      </c>
      <c r="H12" s="55">
        <v>8.3599999999999994E-2</v>
      </c>
      <c r="I12" s="55">
        <v>26568.422999999999</v>
      </c>
      <c r="J12" s="55" t="s">
        <v>311</v>
      </c>
      <c r="K12" s="55" t="s">
        <v>297</v>
      </c>
      <c r="L12" s="55" t="s">
        <v>1030</v>
      </c>
      <c r="N12" s="55" t="s">
        <v>1031</v>
      </c>
    </row>
    <row r="13" spans="1:14">
      <c r="A13" s="25" t="str">
        <f t="shared" si="0"/>
        <v>Szafraniec R</v>
      </c>
      <c r="B13" s="14" t="str">
        <f t="shared" si="1"/>
        <v>I</v>
      </c>
      <c r="C13" s="25">
        <f t="shared" si="2"/>
        <v>34458.584000000003</v>
      </c>
      <c r="D13" s="55" t="str">
        <f t="shared" si="3"/>
        <v>vis</v>
      </c>
      <c r="E13" s="133">
        <f>VLOOKUP(C13,'A (old)'!C$21:E$935,3,FALSE)</f>
        <v>-7522.9889361492342</v>
      </c>
      <c r="G13" s="55">
        <v>-16603</v>
      </c>
      <c r="H13" s="55">
        <v>1.7899999999999999E-2</v>
      </c>
      <c r="I13" s="55">
        <v>34458.584000000003</v>
      </c>
      <c r="J13" s="55" t="s">
        <v>311</v>
      </c>
      <c r="K13" s="55" t="s">
        <v>297</v>
      </c>
      <c r="L13" s="55" t="s">
        <v>1035</v>
      </c>
      <c r="N13" s="55" t="s">
        <v>1039</v>
      </c>
    </row>
    <row r="14" spans="1:14">
      <c r="A14" s="25" t="str">
        <f t="shared" si="0"/>
        <v>Klepikova L A</v>
      </c>
      <c r="B14" s="14" t="str">
        <f t="shared" si="1"/>
        <v>I</v>
      </c>
      <c r="C14" s="25">
        <f t="shared" si="2"/>
        <v>34668.502999999997</v>
      </c>
      <c r="D14" s="55" t="str">
        <f t="shared" si="3"/>
        <v>vis</v>
      </c>
      <c r="E14" s="133">
        <f>VLOOKUP(C14,'A (old)'!C$21:E$935,3,FALSE)</f>
        <v>-7077.0080257613063</v>
      </c>
      <c r="G14" s="55">
        <v>-16157</v>
      </c>
      <c r="H14" s="55">
        <v>7.7999999999999996E-3</v>
      </c>
      <c r="I14" s="55">
        <v>34668.502999999997</v>
      </c>
      <c r="J14" s="55" t="s">
        <v>311</v>
      </c>
      <c r="K14" s="55" t="s">
        <v>297</v>
      </c>
      <c r="L14" s="55" t="s">
        <v>1040</v>
      </c>
      <c r="N14" s="55" t="s">
        <v>1031</v>
      </c>
    </row>
    <row r="15" spans="1:14">
      <c r="A15" s="25" t="str">
        <f t="shared" si="0"/>
        <v>Szafraniec Rosa</v>
      </c>
      <c r="B15" s="14" t="str">
        <f t="shared" si="1"/>
        <v>I</v>
      </c>
      <c r="C15" s="25">
        <f t="shared" si="2"/>
        <v>34702.402000000002</v>
      </c>
      <c r="D15" s="55" t="str">
        <f t="shared" si="3"/>
        <v>vis</v>
      </c>
      <c r="E15" s="133">
        <f>VLOOKUP(C15,'A (old)'!C$21:E$935,3,FALSE)</f>
        <v>-7004.9883091980464</v>
      </c>
      <c r="G15" s="55">
        <v>-16085</v>
      </c>
      <c r="H15" s="55">
        <v>1.6899999999999998E-2</v>
      </c>
      <c r="I15" s="55">
        <v>34702.402000000002</v>
      </c>
      <c r="J15" s="55" t="s">
        <v>311</v>
      </c>
      <c r="K15" s="55" t="s">
        <v>297</v>
      </c>
      <c r="L15" s="55" t="s">
        <v>1041</v>
      </c>
      <c r="N15" s="55" t="s">
        <v>1031</v>
      </c>
    </row>
    <row r="16" spans="1:14">
      <c r="A16" s="25" t="str">
        <f t="shared" si="0"/>
        <v>Szafraniec Rosa</v>
      </c>
      <c r="B16" s="14" t="str">
        <f t="shared" si="1"/>
        <v>I</v>
      </c>
      <c r="C16" s="25">
        <f t="shared" si="2"/>
        <v>34988.578000000001</v>
      </c>
      <c r="D16" s="55" t="str">
        <f t="shared" si="3"/>
        <v>vis</v>
      </c>
      <c r="E16" s="133">
        <f>VLOOKUP(C16,'A (old)'!C$21:E$935,3,FALSE)</f>
        <v>-6396.9964980176446</v>
      </c>
      <c r="G16" s="55">
        <v>-15477</v>
      </c>
      <c r="H16" s="55">
        <v>1.1599999999999999E-2</v>
      </c>
      <c r="I16" s="55">
        <v>34988.578000000001</v>
      </c>
      <c r="J16" s="55" t="s">
        <v>311</v>
      </c>
      <c r="K16" s="55" t="s">
        <v>297</v>
      </c>
      <c r="L16" s="55" t="s">
        <v>1041</v>
      </c>
      <c r="N16" s="55" t="s">
        <v>1031</v>
      </c>
    </row>
    <row r="17" spans="1:14">
      <c r="A17" s="25" t="str">
        <f t="shared" si="0"/>
        <v>Szafraniec Rosa</v>
      </c>
      <c r="B17" s="14" t="str">
        <f t="shared" si="1"/>
        <v>I</v>
      </c>
      <c r="C17" s="25">
        <f t="shared" si="2"/>
        <v>35303.47</v>
      </c>
      <c r="D17" s="55" t="str">
        <f t="shared" si="3"/>
        <v>vis</v>
      </c>
      <c r="E17" s="133">
        <f>VLOOKUP(C17,'A (old)'!C$21:E$935,3,FALSE)</f>
        <v>-5727.9964511715807</v>
      </c>
      <c r="G17" s="55">
        <v>-14808</v>
      </c>
      <c r="H17" s="55">
        <v>9.9000000000000008E-3</v>
      </c>
      <c r="I17" s="55">
        <v>35303.47</v>
      </c>
      <c r="J17" s="55" t="s">
        <v>311</v>
      </c>
      <c r="K17" s="55" t="s">
        <v>297</v>
      </c>
      <c r="L17" s="55" t="s">
        <v>1041</v>
      </c>
      <c r="N17" s="55" t="s">
        <v>1031</v>
      </c>
    </row>
    <row r="18" spans="1:14">
      <c r="A18" s="25" t="str">
        <f t="shared" si="0"/>
        <v>Hinderer F</v>
      </c>
      <c r="B18" s="14" t="str">
        <f t="shared" si="1"/>
        <v>I</v>
      </c>
      <c r="C18" s="25">
        <f t="shared" si="2"/>
        <v>35762.391000000003</v>
      </c>
      <c r="D18" s="55" t="str">
        <f t="shared" si="3"/>
        <v>pe</v>
      </c>
      <c r="E18" s="133">
        <f>VLOOKUP(C18,'A (old)'!C$21:E$935,3,FALSE)</f>
        <v>-4753.0013083967742</v>
      </c>
      <c r="G18" s="55">
        <v>-13833</v>
      </c>
      <c r="H18" s="55">
        <v>5.3E-3</v>
      </c>
      <c r="I18" s="55">
        <v>35762.391000000003</v>
      </c>
      <c r="J18" s="55" t="s">
        <v>311</v>
      </c>
      <c r="K18" s="55" t="s">
        <v>259</v>
      </c>
      <c r="L18" s="55" t="s">
        <v>1044</v>
      </c>
      <c r="N18" s="55" t="s">
        <v>1031</v>
      </c>
    </row>
    <row r="19" spans="1:14">
      <c r="A19" s="25" t="str">
        <f t="shared" si="0"/>
        <v>Szafraniec Rosa</v>
      </c>
      <c r="B19" s="14" t="str">
        <f t="shared" si="1"/>
        <v>I</v>
      </c>
      <c r="C19" s="25">
        <f t="shared" si="2"/>
        <v>36163.421000000002</v>
      </c>
      <c r="D19" s="55" t="str">
        <f t="shared" si="3"/>
        <v>vis</v>
      </c>
      <c r="E19" s="133">
        <f>VLOOKUP(C19,'A (old)'!C$21:E$935,3,FALSE)</f>
        <v>-3900.997799934582</v>
      </c>
      <c r="G19" s="55">
        <v>-12981</v>
      </c>
      <c r="H19" s="55">
        <v>4.7999999999999996E-3</v>
      </c>
      <c r="I19" s="55">
        <v>36163.421000000002</v>
      </c>
      <c r="J19" s="55" t="s">
        <v>311</v>
      </c>
      <c r="K19" s="55" t="s">
        <v>297</v>
      </c>
      <c r="L19" s="55" t="s">
        <v>1041</v>
      </c>
      <c r="N19" s="55" t="s">
        <v>1031</v>
      </c>
    </row>
    <row r="20" spans="1:14">
      <c r="A20" s="25" t="str">
        <f t="shared" si="0"/>
        <v>Szafraniec Rosa</v>
      </c>
      <c r="B20" s="14" t="str">
        <f t="shared" si="1"/>
        <v>I</v>
      </c>
      <c r="C20" s="25">
        <f t="shared" si="2"/>
        <v>36453.353000000003</v>
      </c>
      <c r="D20" s="55" t="str">
        <f t="shared" si="3"/>
        <v>vis</v>
      </c>
      <c r="E20" s="133">
        <f>VLOOKUP(C20,'A (old)'!C$21:E$935,3,FALSE)</f>
        <v>-3285.02622370472</v>
      </c>
      <c r="G20" s="55">
        <v>-12365</v>
      </c>
      <c r="H20" s="55">
        <v>-1.01E-2</v>
      </c>
      <c r="I20" s="55">
        <v>36453.353000000003</v>
      </c>
      <c r="J20" s="55" t="s">
        <v>311</v>
      </c>
      <c r="K20" s="55" t="s">
        <v>297</v>
      </c>
      <c r="L20" s="55" t="s">
        <v>1041</v>
      </c>
      <c r="N20" s="55" t="s">
        <v>1031</v>
      </c>
    </row>
    <row r="21" spans="1:14">
      <c r="A21" s="25" t="str">
        <f t="shared" si="0"/>
        <v>Binnendijk L</v>
      </c>
      <c r="B21" s="14" t="str">
        <f t="shared" si="1"/>
        <v>II</v>
      </c>
      <c r="C21" s="25">
        <f t="shared" si="2"/>
        <v>37995.583100000003</v>
      </c>
      <c r="D21" s="55" t="str">
        <f t="shared" si="3"/>
        <v>pe</v>
      </c>
      <c r="E21" s="133">
        <f>VLOOKUP(C21,'A (old)'!C$21:E$935,3,FALSE)</f>
        <v>-8.4996395189936749</v>
      </c>
      <c r="G21" s="55">
        <v>-9089</v>
      </c>
      <c r="H21" s="55">
        <v>-5.1999999999999998E-3</v>
      </c>
      <c r="I21" s="55">
        <v>37995.583100000003</v>
      </c>
      <c r="J21" s="55" t="s">
        <v>1028</v>
      </c>
      <c r="K21" s="55" t="s">
        <v>259</v>
      </c>
      <c r="L21" s="55" t="s">
        <v>1046</v>
      </c>
      <c r="N21" s="55" t="s">
        <v>1031</v>
      </c>
    </row>
    <row r="22" spans="1:14">
      <c r="A22" s="25" t="str">
        <f t="shared" si="0"/>
        <v>Binnendijk L</v>
      </c>
      <c r="B22" s="14" t="str">
        <f t="shared" si="1"/>
        <v>I</v>
      </c>
      <c r="C22" s="25">
        <f t="shared" si="2"/>
        <v>37999.5838</v>
      </c>
      <c r="D22" s="55" t="str">
        <f t="shared" si="3"/>
        <v>pe</v>
      </c>
      <c r="E22" s="133">
        <f>VLOOKUP(C22,'A (old)'!C$21:E$935,3,FALSE)</f>
        <v>0</v>
      </c>
      <c r="G22" s="55">
        <v>-9080</v>
      </c>
      <c r="H22" s="55">
        <v>-5.7999999999999996E-3</v>
      </c>
      <c r="I22" s="55">
        <v>37999.5838</v>
      </c>
      <c r="J22" s="55" t="s">
        <v>311</v>
      </c>
      <c r="K22" s="55" t="s">
        <v>259</v>
      </c>
      <c r="L22" s="55" t="s">
        <v>1046</v>
      </c>
      <c r="N22" s="55" t="s">
        <v>1047</v>
      </c>
    </row>
    <row r="23" spans="1:14">
      <c r="A23" s="25" t="str">
        <f t="shared" si="0"/>
        <v>Binnendijk L</v>
      </c>
      <c r="B23" s="14" t="str">
        <f t="shared" si="1"/>
        <v>I</v>
      </c>
      <c r="C23" s="25">
        <f t="shared" si="2"/>
        <v>38000.525699999998</v>
      </c>
      <c r="D23" s="55" t="str">
        <f t="shared" si="3"/>
        <v>pe</v>
      </c>
      <c r="E23" s="133">
        <f>VLOOKUP(C23,'A (old)'!C$21:E$935,3,FALSE)</f>
        <v>2.0011024228083314</v>
      </c>
      <c r="G23" s="55">
        <v>-9078</v>
      </c>
      <c r="H23" s="55">
        <v>-5.1999999999999998E-3</v>
      </c>
      <c r="I23" s="55">
        <v>38000.525699999998</v>
      </c>
      <c r="J23" s="55" t="s">
        <v>311</v>
      </c>
      <c r="K23" s="55" t="s">
        <v>259</v>
      </c>
      <c r="L23" s="55" t="s">
        <v>1046</v>
      </c>
      <c r="N23" s="55" t="s">
        <v>1031</v>
      </c>
    </row>
    <row r="24" spans="1:14">
      <c r="A24" s="25" t="str">
        <f t="shared" si="0"/>
        <v>Locher Kurt</v>
      </c>
      <c r="B24" s="14" t="str">
        <f t="shared" si="1"/>
        <v>I</v>
      </c>
      <c r="C24" s="25">
        <f t="shared" si="2"/>
        <v>42273.462</v>
      </c>
      <c r="D24" s="55" t="str">
        <f t="shared" si="3"/>
        <v>vis</v>
      </c>
      <c r="E24" s="133">
        <f>VLOOKUP(C24,'A (old)'!C$21:E$935,3,FALSE)</f>
        <v>9080.0170090519114</v>
      </c>
      <c r="G24" s="55">
        <v>0</v>
      </c>
      <c r="H24" s="55">
        <v>-0.02</v>
      </c>
      <c r="I24" s="55">
        <v>42273.462</v>
      </c>
      <c r="J24" s="55" t="s">
        <v>311</v>
      </c>
      <c r="K24" s="55" t="s">
        <v>297</v>
      </c>
      <c r="L24" s="55" t="s">
        <v>1049</v>
      </c>
      <c r="N24" s="55" t="s">
        <v>1050</v>
      </c>
    </row>
    <row r="25" spans="1:14">
      <c r="A25" s="25" t="str">
        <f t="shared" si="0"/>
        <v>Diethelm Roger</v>
      </c>
      <c r="B25" s="14" t="str">
        <f t="shared" si="1"/>
        <v>I</v>
      </c>
      <c r="C25" s="25">
        <f t="shared" si="2"/>
        <v>42273.47</v>
      </c>
      <c r="D25" s="55" t="str">
        <f t="shared" si="3"/>
        <v>vis</v>
      </c>
      <c r="E25" s="133">
        <f>VLOOKUP(C25,'A (old)'!C$21:E$935,3,FALSE)</f>
        <v>9080.0340053565997</v>
      </c>
      <c r="G25" s="55">
        <v>0</v>
      </c>
      <c r="H25" s="55">
        <v>-1.2E-2</v>
      </c>
      <c r="I25" s="55">
        <v>42273.47</v>
      </c>
      <c r="J25" s="55" t="s">
        <v>311</v>
      </c>
      <c r="K25" s="55" t="s">
        <v>297</v>
      </c>
      <c r="L25" s="55" t="s">
        <v>1051</v>
      </c>
      <c r="N25" s="55" t="s">
        <v>1050</v>
      </c>
    </row>
    <row r="26" spans="1:14">
      <c r="A26" s="25" t="str">
        <f t="shared" si="0"/>
        <v>Diethelm Roger</v>
      </c>
      <c r="B26" s="14" t="str">
        <f t="shared" si="1"/>
        <v>II</v>
      </c>
      <c r="C26" s="25">
        <f t="shared" si="2"/>
        <v>42606.451999999997</v>
      </c>
      <c r="D26" s="55" t="str">
        <f t="shared" si="3"/>
        <v>vis</v>
      </c>
      <c r="E26" s="133">
        <f>VLOOKUP(C26,'A (old)'!C$21:E$935,3,FALSE)</f>
        <v>9787.4669461708909</v>
      </c>
      <c r="G26" s="55">
        <v>707</v>
      </c>
      <c r="H26" s="55">
        <v>-4.4999999999999998E-2</v>
      </c>
      <c r="I26" s="55">
        <v>42606.451999999997</v>
      </c>
      <c r="J26" s="55" t="s">
        <v>1028</v>
      </c>
      <c r="K26" s="55" t="s">
        <v>297</v>
      </c>
      <c r="L26" s="55" t="s">
        <v>1051</v>
      </c>
      <c r="N26" s="55" t="s">
        <v>1052</v>
      </c>
    </row>
    <row r="27" spans="1:14">
      <c r="A27" s="25" t="str">
        <f t="shared" si="0"/>
        <v>Samolyk Gerry</v>
      </c>
      <c r="B27" s="14" t="str">
        <f t="shared" si="1"/>
        <v>I</v>
      </c>
      <c r="C27" s="25">
        <f t="shared" si="2"/>
        <v>43013.847000000002</v>
      </c>
      <c r="D27" s="55" t="str">
        <f t="shared" si="3"/>
        <v>vis</v>
      </c>
      <c r="E27" s="133">
        <f>VLOOKUP(C27,'A (old)'!C$21:E$935,3,FALSE)</f>
        <v>10652.993139547843</v>
      </c>
      <c r="G27" s="55">
        <v>1573</v>
      </c>
      <c r="H27" s="55">
        <v>-3.5099999999999999E-2</v>
      </c>
      <c r="I27" s="55">
        <v>43013.847000000002</v>
      </c>
      <c r="J27" s="55" t="s">
        <v>311</v>
      </c>
      <c r="K27" s="55" t="s">
        <v>297</v>
      </c>
      <c r="L27" s="55" t="s">
        <v>1053</v>
      </c>
      <c r="N27" s="55" t="s">
        <v>1054</v>
      </c>
    </row>
    <row r="28" spans="1:14">
      <c r="A28" s="25" t="str">
        <f t="shared" si="0"/>
        <v>Samolyk Gerry</v>
      </c>
      <c r="B28" s="14" t="str">
        <f t="shared" si="1"/>
        <v>I</v>
      </c>
      <c r="C28" s="25">
        <f t="shared" si="2"/>
        <v>43032.686999999998</v>
      </c>
      <c r="D28" s="55" t="str">
        <f t="shared" si="3"/>
        <v>vis</v>
      </c>
      <c r="E28" s="133">
        <f>VLOOKUP(C28,'A (old)'!C$21:E$935,3,FALSE)</f>
        <v>10693.01943708026</v>
      </c>
      <c r="G28" s="55">
        <v>1613</v>
      </c>
      <c r="H28" s="55">
        <v>-2.2800000000000001E-2</v>
      </c>
      <c r="I28" s="55">
        <v>43032.686999999998</v>
      </c>
      <c r="J28" s="55" t="s">
        <v>311</v>
      </c>
      <c r="K28" s="55" t="s">
        <v>297</v>
      </c>
      <c r="L28" s="55" t="s">
        <v>1053</v>
      </c>
      <c r="N28" s="55" t="s">
        <v>1054</v>
      </c>
    </row>
    <row r="29" spans="1:14">
      <c r="A29" s="25" t="str">
        <f t="shared" si="0"/>
        <v>Rucinski S</v>
      </c>
      <c r="B29" s="14" t="str">
        <f t="shared" si="1"/>
        <v>I</v>
      </c>
      <c r="C29" s="25">
        <f t="shared" si="2"/>
        <v>43081.636700000003</v>
      </c>
      <c r="D29" s="55" t="str">
        <f t="shared" si="3"/>
        <v>pe</v>
      </c>
      <c r="E29" s="133">
        <f>VLOOKUP(C29,'A (old)'!C$21:E$935,3,FALSE)</f>
        <v>10797.014939008235</v>
      </c>
      <c r="G29" s="55">
        <v>1717</v>
      </c>
      <c r="H29" s="55">
        <v>-2.52E-2</v>
      </c>
      <c r="I29" s="55">
        <v>43081.636700000003</v>
      </c>
      <c r="J29" s="55" t="s">
        <v>311</v>
      </c>
      <c r="K29" s="55" t="s">
        <v>259</v>
      </c>
      <c r="L29" s="55" t="s">
        <v>1055</v>
      </c>
      <c r="N29" s="55" t="s">
        <v>1031</v>
      </c>
    </row>
    <row r="30" spans="1:14">
      <c r="A30" s="25" t="str">
        <f t="shared" si="0"/>
        <v>Samolyk Gerry</v>
      </c>
      <c r="B30" s="14" t="str">
        <f t="shared" si="1"/>
        <v>I</v>
      </c>
      <c r="C30" s="25">
        <f t="shared" si="2"/>
        <v>43098.561999999998</v>
      </c>
      <c r="D30" s="55" t="str">
        <f t="shared" si="3"/>
        <v>vis</v>
      </c>
      <c r="E30" s="133">
        <f>VLOOKUP(C30,'A (old)'!C$21:E$935,3,FALSE)</f>
        <v>10832.973383468179</v>
      </c>
      <c r="G30" s="55">
        <v>1753</v>
      </c>
      <c r="H30" s="55">
        <v>-4.48E-2</v>
      </c>
      <c r="I30" s="55">
        <v>43098.561999999998</v>
      </c>
      <c r="J30" s="55" t="s">
        <v>311</v>
      </c>
      <c r="K30" s="55" t="s">
        <v>297</v>
      </c>
      <c r="L30" s="55" t="s">
        <v>1053</v>
      </c>
      <c r="N30" s="55" t="s">
        <v>1054</v>
      </c>
    </row>
    <row r="31" spans="1:14">
      <c r="A31" s="25" t="str">
        <f t="shared" si="0"/>
        <v>Samolyk Gerry</v>
      </c>
      <c r="B31" s="14" t="str">
        <f t="shared" si="1"/>
        <v>I</v>
      </c>
      <c r="C31" s="25">
        <f t="shared" si="2"/>
        <v>43304.73</v>
      </c>
      <c r="D31" s="55" t="str">
        <f t="shared" si="3"/>
        <v>vis</v>
      </c>
      <c r="E31" s="133">
        <f>VLOOKUP(C31,'A (old)'!C$21:E$935,3,FALSE)</f>
        <v>11270.9851514971</v>
      </c>
      <c r="G31" s="55">
        <v>2191</v>
      </c>
      <c r="H31" s="55">
        <v>-4.0399999999999998E-2</v>
      </c>
      <c r="I31" s="55">
        <v>43304.73</v>
      </c>
      <c r="J31" s="55" t="s">
        <v>311</v>
      </c>
      <c r="K31" s="55" t="s">
        <v>297</v>
      </c>
      <c r="L31" s="55" t="s">
        <v>1053</v>
      </c>
      <c r="N31" s="55" t="s">
        <v>1054</v>
      </c>
    </row>
    <row r="32" spans="1:14">
      <c r="A32" s="25" t="str">
        <f t="shared" si="0"/>
        <v>Baldwin Marvin</v>
      </c>
      <c r="B32" s="14" t="str">
        <f t="shared" si="1"/>
        <v>I</v>
      </c>
      <c r="C32" s="25">
        <f t="shared" si="2"/>
        <v>43370.639000000003</v>
      </c>
      <c r="D32" s="55" t="str">
        <f t="shared" si="3"/>
        <v>vis</v>
      </c>
      <c r="E32" s="133">
        <f>VLOOKUP(C32,'A (old)'!C$21:E$935,3,FALSE)</f>
        <v>11411.011332179927</v>
      </c>
      <c r="G32" s="55">
        <v>2331</v>
      </c>
      <c r="H32" s="55">
        <v>-2.8400000000000002E-2</v>
      </c>
      <c r="I32" s="55">
        <v>43370.639000000003</v>
      </c>
      <c r="J32" s="55" t="s">
        <v>311</v>
      </c>
      <c r="K32" s="55" t="s">
        <v>297</v>
      </c>
      <c r="L32" s="55" t="s">
        <v>1056</v>
      </c>
      <c r="N32" s="55" t="s">
        <v>1054</v>
      </c>
    </row>
    <row r="33" spans="1:14">
      <c r="A33" s="25" t="str">
        <f t="shared" si="0"/>
        <v>Samolyk Gerry</v>
      </c>
      <c r="B33" s="14" t="str">
        <f t="shared" si="1"/>
        <v>I</v>
      </c>
      <c r="C33" s="25">
        <f t="shared" si="2"/>
        <v>43665.748</v>
      </c>
      <c r="D33" s="55" t="str">
        <f t="shared" si="3"/>
        <v>vis</v>
      </c>
      <c r="E33" s="133">
        <f>VLOOKUP(C33,'A (old)'!C$21:E$935,3,FALSE)</f>
        <v>12037.981642078856</v>
      </c>
      <c r="G33" s="55">
        <v>2958</v>
      </c>
      <c r="H33" s="55">
        <v>-4.3900000000000002E-2</v>
      </c>
      <c r="I33" s="55">
        <v>43665.748</v>
      </c>
      <c r="J33" s="55" t="s">
        <v>311</v>
      </c>
      <c r="K33" s="55" t="s">
        <v>297</v>
      </c>
      <c r="L33" s="55" t="s">
        <v>1053</v>
      </c>
      <c r="N33" s="55" t="s">
        <v>1054</v>
      </c>
    </row>
    <row r="34" spans="1:14">
      <c r="A34" s="25" t="str">
        <f t="shared" si="0"/>
        <v>Baldwin Marvin</v>
      </c>
      <c r="B34" s="14" t="str">
        <f t="shared" si="1"/>
        <v>I</v>
      </c>
      <c r="C34" s="25">
        <f t="shared" si="2"/>
        <v>43754.728000000003</v>
      </c>
      <c r="D34" s="55" t="str">
        <f t="shared" si="3"/>
        <v>vis</v>
      </c>
      <c r="E34" s="133">
        <f>VLOOKUP(C34,'A (old)'!C$21:E$935,3,FALSE)</f>
        <v>12227.023040934224</v>
      </c>
      <c r="G34" s="55">
        <v>3147</v>
      </c>
      <c r="H34" s="55">
        <v>-2.4899999999999999E-2</v>
      </c>
      <c r="I34" s="55">
        <v>43754.728000000003</v>
      </c>
      <c r="J34" s="55" t="s">
        <v>311</v>
      </c>
      <c r="K34" s="55" t="s">
        <v>297</v>
      </c>
      <c r="L34" s="55" t="s">
        <v>1056</v>
      </c>
      <c r="N34" s="55" t="s">
        <v>1054</v>
      </c>
    </row>
    <row r="35" spans="1:14">
      <c r="A35" s="25" t="str">
        <f t="shared" si="0"/>
        <v>Baldwin Marvin</v>
      </c>
      <c r="B35" s="14" t="str">
        <f t="shared" si="1"/>
        <v>I</v>
      </c>
      <c r="C35" s="25">
        <f t="shared" si="2"/>
        <v>43761.792999999998</v>
      </c>
      <c r="D35" s="55" t="str">
        <f t="shared" si="3"/>
        <v>vis</v>
      </c>
      <c r="E35" s="133">
        <f>VLOOKUP(C35,'A (old)'!C$21:E$935,3,FALSE)</f>
        <v>12242.032902508872</v>
      </c>
      <c r="G35" s="55">
        <v>3162</v>
      </c>
      <c r="H35" s="55">
        <v>-2.0299999999999999E-2</v>
      </c>
      <c r="I35" s="55">
        <v>43761.792999999998</v>
      </c>
      <c r="J35" s="55" t="s">
        <v>311</v>
      </c>
      <c r="K35" s="55" t="s">
        <v>297</v>
      </c>
      <c r="L35" s="55" t="s">
        <v>1056</v>
      </c>
      <c r="N35" s="55" t="s">
        <v>1054</v>
      </c>
    </row>
    <row r="36" spans="1:14">
      <c r="A36" s="25" t="str">
        <f t="shared" si="0"/>
        <v>Samolyk Gerry</v>
      </c>
      <c r="B36" s="14" t="str">
        <f t="shared" si="1"/>
        <v>I</v>
      </c>
      <c r="C36" s="25">
        <f t="shared" si="2"/>
        <v>43779.665999999997</v>
      </c>
      <c r="D36" s="55" t="str">
        <f t="shared" si="3"/>
        <v>vis</v>
      </c>
      <c r="E36" s="133">
        <f>VLOOKUP(C36,'A (old)'!C$21:E$935,3,FALSE)</f>
        <v>12280.004771712534</v>
      </c>
      <c r="G36" s="55">
        <v>3200</v>
      </c>
      <c r="H36" s="55">
        <v>-3.3599999999999998E-2</v>
      </c>
      <c r="I36" s="55">
        <v>43779.665999999997</v>
      </c>
      <c r="J36" s="55" t="s">
        <v>311</v>
      </c>
      <c r="K36" s="55" t="s">
        <v>297</v>
      </c>
      <c r="L36" s="55" t="s">
        <v>1053</v>
      </c>
      <c r="N36" s="55" t="s">
        <v>1054</v>
      </c>
    </row>
    <row r="37" spans="1:14">
      <c r="A37" s="25" t="str">
        <f t="shared" si="0"/>
        <v>Samolyk Gerry</v>
      </c>
      <c r="B37" s="14" t="str">
        <f t="shared" si="1"/>
        <v>I</v>
      </c>
      <c r="C37" s="25">
        <f t="shared" si="2"/>
        <v>44156.692000000003</v>
      </c>
      <c r="D37" s="55" t="str">
        <f t="shared" si="3"/>
        <v>vis</v>
      </c>
      <c r="E37" s="133">
        <f>VLOOKUP(C37,'A (old)'!C$21:E$935,3,FALSE)</f>
        <v>13081.010867968356</v>
      </c>
      <c r="G37" s="55">
        <v>4001</v>
      </c>
      <c r="H37" s="55">
        <v>-3.27E-2</v>
      </c>
      <c r="I37" s="55">
        <v>44156.692000000003</v>
      </c>
      <c r="J37" s="55" t="s">
        <v>311</v>
      </c>
      <c r="K37" s="55" t="s">
        <v>297</v>
      </c>
      <c r="L37" s="55" t="s">
        <v>1053</v>
      </c>
      <c r="N37" s="55" t="s">
        <v>1054</v>
      </c>
    </row>
    <row r="38" spans="1:14">
      <c r="A38" s="25" t="str">
        <f t="shared" si="0"/>
        <v>Samolyk Gerry</v>
      </c>
      <c r="B38" s="14" t="str">
        <f t="shared" si="1"/>
        <v>I</v>
      </c>
      <c r="C38" s="25">
        <f t="shared" si="2"/>
        <v>44222.576000000001</v>
      </c>
      <c r="D38" s="55" t="str">
        <f t="shared" si="3"/>
        <v>vis</v>
      </c>
      <c r="E38" s="133">
        <f>VLOOKUP(C38,'A (old)'!C$21:E$935,3,FALSE)</f>
        <v>13220.983935199041</v>
      </c>
      <c r="G38" s="55">
        <v>4141</v>
      </c>
      <c r="H38" s="55">
        <v>-4.5699999999999998E-2</v>
      </c>
      <c r="I38" s="55">
        <v>44222.576000000001</v>
      </c>
      <c r="J38" s="55" t="s">
        <v>311</v>
      </c>
      <c r="K38" s="55" t="s">
        <v>297</v>
      </c>
      <c r="L38" s="55" t="s">
        <v>1053</v>
      </c>
      <c r="N38" s="55" t="s">
        <v>1054</v>
      </c>
    </row>
    <row r="39" spans="1:14">
      <c r="A39" s="25" t="str">
        <f t="shared" si="0"/>
        <v>Samolyk Gerry</v>
      </c>
      <c r="B39" s="14" t="str">
        <f t="shared" si="1"/>
        <v>I</v>
      </c>
      <c r="C39" s="25">
        <f t="shared" si="2"/>
        <v>44419.809000000001</v>
      </c>
      <c r="D39" s="55" t="str">
        <f t="shared" si="3"/>
        <v>vis</v>
      </c>
      <c r="E39" s="133">
        <f>VLOOKUP(C39,'A (old)'!C$21:E$935,3,FALSE)</f>
        <v>13640.012955433249</v>
      </c>
      <c r="G39" s="55">
        <v>4560</v>
      </c>
      <c r="H39" s="55">
        <v>-3.3099999999999997E-2</v>
      </c>
      <c r="I39" s="55">
        <v>44419.809000000001</v>
      </c>
      <c r="J39" s="55" t="s">
        <v>311</v>
      </c>
      <c r="K39" s="55" t="s">
        <v>297</v>
      </c>
      <c r="L39" s="55" t="s">
        <v>1053</v>
      </c>
      <c r="N39" s="55" t="s">
        <v>1054</v>
      </c>
    </row>
    <row r="40" spans="1:14">
      <c r="A40" s="25" t="str">
        <f t="shared" si="0"/>
        <v>Samolyk Gerry</v>
      </c>
      <c r="B40" s="14" t="str">
        <f t="shared" si="1"/>
        <v>I</v>
      </c>
      <c r="C40" s="25">
        <f t="shared" si="2"/>
        <v>44445.697999999997</v>
      </c>
      <c r="D40" s="55" t="str">
        <f t="shared" si="3"/>
        <v>vis</v>
      </c>
      <c r="E40" s="133">
        <f>VLOOKUP(C40,'A (old)'!C$21:E$935,3,FALSE)</f>
        <v>13695.015121930952</v>
      </c>
      <c r="G40" s="55">
        <v>4615</v>
      </c>
      <c r="H40" s="55">
        <v>-3.2199999999999999E-2</v>
      </c>
      <c r="I40" s="55">
        <v>44445.697999999997</v>
      </c>
      <c r="J40" s="55" t="s">
        <v>311</v>
      </c>
      <c r="K40" s="55" t="s">
        <v>297</v>
      </c>
      <c r="L40" s="55" t="s">
        <v>1053</v>
      </c>
      <c r="N40" s="55" t="s">
        <v>1054</v>
      </c>
    </row>
    <row r="41" spans="1:14">
      <c r="A41" s="25" t="str">
        <f t="shared" si="0"/>
        <v>Agerer Franz</v>
      </c>
      <c r="B41" s="14" t="str">
        <f t="shared" si="1"/>
        <v>II</v>
      </c>
      <c r="C41" s="25">
        <f t="shared" si="2"/>
        <v>45225.401899999997</v>
      </c>
      <c r="D41" s="55" t="str">
        <f t="shared" si="3"/>
        <v>vis</v>
      </c>
      <c r="E41" s="133">
        <f>VLOOKUP(C41,'A (old)'!C$21:E$935,3,FALSE)</f>
        <v>15351.525752960191</v>
      </c>
      <c r="G41" s="55">
        <v>6271</v>
      </c>
      <c r="H41" s="55">
        <v>-3.09E-2</v>
      </c>
      <c r="I41" s="55">
        <v>45225.401899999997</v>
      </c>
      <c r="J41" s="55" t="s">
        <v>1028</v>
      </c>
      <c r="K41" s="55" t="s">
        <v>297</v>
      </c>
      <c r="L41" s="55" t="s">
        <v>1057</v>
      </c>
      <c r="N41" s="55" t="s">
        <v>1058</v>
      </c>
    </row>
    <row r="42" spans="1:14">
      <c r="A42" s="25" t="str">
        <f t="shared" si="0"/>
        <v>Samolyk Gerry</v>
      </c>
      <c r="B42" s="14" t="str">
        <f t="shared" si="1"/>
        <v>I</v>
      </c>
      <c r="C42" s="25">
        <f t="shared" si="2"/>
        <v>45264.699000000001</v>
      </c>
      <c r="D42" s="55" t="str">
        <f t="shared" si="3"/>
        <v>vis</v>
      </c>
      <c r="E42" s="133">
        <f>VLOOKUP(C42,'A (old)'!C$21:E$935,3,FALSE)</f>
        <v>15435.013938563246</v>
      </c>
      <c r="G42" s="55">
        <v>6355</v>
      </c>
      <c r="H42" s="55">
        <v>-3.6999999999999998E-2</v>
      </c>
      <c r="I42" s="55">
        <v>45264.699000000001</v>
      </c>
      <c r="J42" s="55" t="s">
        <v>311</v>
      </c>
      <c r="K42" s="55" t="s">
        <v>297</v>
      </c>
      <c r="L42" s="55" t="s">
        <v>1053</v>
      </c>
      <c r="N42" s="55" t="s">
        <v>1054</v>
      </c>
    </row>
    <row r="43" spans="1:14">
      <c r="A43" s="25" t="str">
        <f t="shared" si="0"/>
        <v>Grzelczyk H</v>
      </c>
      <c r="B43" s="14" t="str">
        <f t="shared" si="1"/>
        <v>I</v>
      </c>
      <c r="C43" s="25">
        <f t="shared" ref="C43:C74" si="4">I43</f>
        <v>45336.252</v>
      </c>
      <c r="D43" s="55" t="str">
        <f t="shared" si="3"/>
        <v>vis</v>
      </c>
      <c r="E43" s="133">
        <f>VLOOKUP(C43,'A (old)'!C$21:E$935,3,FALSE)</f>
        <v>15587.031012201116</v>
      </c>
      <c r="G43" s="55">
        <v>6507</v>
      </c>
      <c r="H43" s="55">
        <v>-2.9399999999999999E-2</v>
      </c>
      <c r="I43" s="55">
        <v>45336.252</v>
      </c>
      <c r="J43" s="55" t="s">
        <v>311</v>
      </c>
      <c r="K43" s="55" t="s">
        <v>297</v>
      </c>
      <c r="L43" s="55" t="s">
        <v>1059</v>
      </c>
      <c r="N43" s="55" t="s">
        <v>1058</v>
      </c>
    </row>
    <row r="44" spans="1:14">
      <c r="A44" s="25" t="str">
        <f t="shared" si="0"/>
        <v>Samolyk Gerry</v>
      </c>
      <c r="B44" s="14" t="str">
        <f t="shared" si="1"/>
        <v>I</v>
      </c>
      <c r="C44" s="25">
        <f t="shared" si="4"/>
        <v>45521.692000000003</v>
      </c>
      <c r="D44" s="55" t="str">
        <f t="shared" si="3"/>
        <v>vis</v>
      </c>
      <c r="E44" s="133">
        <f>VLOOKUP(C44,'A (old)'!C$21:E$935,3,FALSE)</f>
        <v>15981.005354792023</v>
      </c>
      <c r="G44" s="55">
        <v>6901</v>
      </c>
      <c r="H44" s="55">
        <v>-4.24E-2</v>
      </c>
      <c r="I44" s="55">
        <v>45521.692000000003</v>
      </c>
      <c r="J44" s="55" t="s">
        <v>311</v>
      </c>
      <c r="K44" s="55" t="s">
        <v>297</v>
      </c>
      <c r="L44" s="55" t="s">
        <v>1053</v>
      </c>
      <c r="N44" s="55" t="s">
        <v>1054</v>
      </c>
    </row>
    <row r="45" spans="1:14">
      <c r="A45" s="25" t="str">
        <f t="shared" si="0"/>
        <v>Samolyk Gerry</v>
      </c>
      <c r="B45" s="14" t="str">
        <f t="shared" si="1"/>
        <v>I</v>
      </c>
      <c r="C45" s="25">
        <f t="shared" si="4"/>
        <v>45552.752999999997</v>
      </c>
      <c r="D45" s="55" t="str">
        <f t="shared" si="3"/>
        <v>vis</v>
      </c>
      <c r="E45" s="133">
        <f>VLOOKUP(C45,'A (old)'!C$21:E$935,3,FALSE)</f>
        <v>16046.99563226837</v>
      </c>
      <c r="G45" s="55">
        <v>6967</v>
      </c>
      <c r="H45" s="55">
        <v>-4.7100000000000003E-2</v>
      </c>
      <c r="I45" s="55">
        <v>45552.752999999997</v>
      </c>
      <c r="J45" s="55" t="s">
        <v>311</v>
      </c>
      <c r="K45" s="55" t="s">
        <v>297</v>
      </c>
      <c r="L45" s="55" t="s">
        <v>1053</v>
      </c>
      <c r="N45" s="55" t="s">
        <v>1054</v>
      </c>
    </row>
    <row r="46" spans="1:14">
      <c r="A46" s="25" t="str">
        <f t="shared" si="0"/>
        <v>Braune Werner</v>
      </c>
      <c r="B46" s="14" t="str">
        <f t="shared" si="1"/>
        <v>I</v>
      </c>
      <c r="C46" s="25">
        <f t="shared" si="4"/>
        <v>45558.392999999996</v>
      </c>
      <c r="D46" s="55" t="str">
        <f t="shared" si="3"/>
        <v>vis</v>
      </c>
      <c r="E46" s="133">
        <f>VLOOKUP(C46,'A (old)'!C$21:E$935,3,FALSE)</f>
        <v>16058.978027071069</v>
      </c>
      <c r="G46" s="55">
        <v>6979</v>
      </c>
      <c r="H46" s="55">
        <v>-5.5399999999999998E-2</v>
      </c>
      <c r="I46" s="55">
        <v>45558.392999999996</v>
      </c>
      <c r="J46" s="55" t="s">
        <v>311</v>
      </c>
      <c r="K46" s="55" t="s">
        <v>297</v>
      </c>
      <c r="L46" s="55" t="s">
        <v>1060</v>
      </c>
      <c r="N46" s="55" t="s">
        <v>1061</v>
      </c>
    </row>
    <row r="47" spans="1:14">
      <c r="A47" s="25" t="str">
        <f t="shared" si="0"/>
        <v>Grzelczyk H</v>
      </c>
      <c r="B47" s="14" t="str">
        <f t="shared" si="1"/>
        <v>II</v>
      </c>
      <c r="C47" s="25">
        <f t="shared" si="4"/>
        <v>45561.476000000002</v>
      </c>
      <c r="D47" s="55" t="str">
        <f t="shared" si="3"/>
        <v>vis</v>
      </c>
      <c r="E47" s="133">
        <f>VLOOKUP(C47,'A (old)'!C$21:E$935,3,FALSE)</f>
        <v>16065.527977988941</v>
      </c>
      <c r="G47" s="55">
        <v>6985</v>
      </c>
      <c r="H47" s="55">
        <v>-3.1600000000000003E-2</v>
      </c>
      <c r="I47" s="55">
        <v>45561.476000000002</v>
      </c>
      <c r="J47" s="55" t="s">
        <v>1028</v>
      </c>
      <c r="K47" s="55" t="s">
        <v>297</v>
      </c>
      <c r="L47" s="55" t="s">
        <v>1059</v>
      </c>
      <c r="N47" s="55" t="s">
        <v>1061</v>
      </c>
    </row>
    <row r="48" spans="1:14">
      <c r="A48" s="25" t="str">
        <f t="shared" si="0"/>
        <v>Vielmetter H</v>
      </c>
      <c r="B48" s="14" t="str">
        <f t="shared" si="1"/>
        <v>I</v>
      </c>
      <c r="C48" s="25">
        <f t="shared" si="4"/>
        <v>45565.474999999999</v>
      </c>
      <c r="D48" s="55" t="str">
        <f t="shared" si="3"/>
        <v>vis</v>
      </c>
      <c r="E48" s="133">
        <f>VLOOKUP(C48,'A (old)'!C$21:E$935,3,FALSE)</f>
        <v>16074.024005793188</v>
      </c>
      <c r="G48" s="55">
        <v>6994</v>
      </c>
      <c r="H48" s="55">
        <v>-3.3799999999999997E-2</v>
      </c>
      <c r="I48" s="55">
        <v>45565.474999999999</v>
      </c>
      <c r="J48" s="55" t="s">
        <v>311</v>
      </c>
      <c r="K48" s="55" t="s">
        <v>297</v>
      </c>
      <c r="L48" s="55" t="s">
        <v>1062</v>
      </c>
      <c r="N48" s="55" t="s">
        <v>1061</v>
      </c>
    </row>
    <row r="49" spans="1:15">
      <c r="A49" s="25" t="str">
        <f t="shared" si="0"/>
        <v>Vielmetter H</v>
      </c>
      <c r="B49" s="14" t="str">
        <f t="shared" si="1"/>
        <v>II</v>
      </c>
      <c r="C49" s="25">
        <f t="shared" si="4"/>
        <v>45578.417999999998</v>
      </c>
      <c r="D49" s="55" t="str">
        <f t="shared" si="3"/>
        <v>vis</v>
      </c>
      <c r="E49" s="133">
        <f>VLOOKUP(C49,'A (old)'!C$21:E$935,3,FALSE)</f>
        <v>16101.521902234914</v>
      </c>
      <c r="G49" s="55">
        <v>7021</v>
      </c>
      <c r="H49" s="55">
        <v>-3.4599999999999999E-2</v>
      </c>
      <c r="I49" s="55">
        <v>45578.417999999998</v>
      </c>
      <c r="J49" s="55" t="s">
        <v>1028</v>
      </c>
      <c r="K49" s="55" t="s">
        <v>297</v>
      </c>
      <c r="L49" s="55" t="s">
        <v>1062</v>
      </c>
      <c r="N49" s="55" t="s">
        <v>1061</v>
      </c>
    </row>
    <row r="50" spans="1:15">
      <c r="A50" s="25" t="str">
        <f t="shared" si="0"/>
        <v>Samolyk Gerry</v>
      </c>
      <c r="B50" s="14" t="str">
        <f t="shared" si="1"/>
        <v>I</v>
      </c>
      <c r="C50" s="25">
        <f t="shared" si="4"/>
        <v>45578.654999999999</v>
      </c>
      <c r="D50" s="55" t="str">
        <f t="shared" si="3"/>
        <v>vis</v>
      </c>
      <c r="E50" s="133">
        <f>VLOOKUP(C50,'A (old)'!C$21:E$935,3,FALSE)</f>
        <v>16102.025417761199</v>
      </c>
      <c r="G50" s="55">
        <v>7022</v>
      </c>
      <c r="H50" s="55">
        <v>-3.32E-2</v>
      </c>
      <c r="I50" s="55">
        <v>45578.654999999999</v>
      </c>
      <c r="J50" s="55" t="s">
        <v>311</v>
      </c>
      <c r="K50" s="55" t="s">
        <v>297</v>
      </c>
      <c r="L50" s="55" t="s">
        <v>1053</v>
      </c>
      <c r="N50" s="55" t="s">
        <v>1054</v>
      </c>
    </row>
    <row r="51" spans="1:15">
      <c r="A51" s="25" t="str">
        <f t="shared" si="0"/>
        <v>Vielmetter H</v>
      </c>
      <c r="B51" s="14" t="str">
        <f t="shared" si="1"/>
        <v>II</v>
      </c>
      <c r="C51" s="25">
        <f t="shared" si="4"/>
        <v>45585.478999999999</v>
      </c>
      <c r="D51" s="55" t="str">
        <f t="shared" si="3"/>
        <v>vis</v>
      </c>
      <c r="E51" s="133">
        <f>VLOOKUP(C51,'A (old)'!C$21:E$935,3,FALSE)</f>
        <v>16116.523265657233</v>
      </c>
      <c r="G51" s="55">
        <v>7036</v>
      </c>
      <c r="H51" s="55">
        <v>-3.39E-2</v>
      </c>
      <c r="I51" s="55">
        <v>45585.478999999999</v>
      </c>
      <c r="J51" s="55" t="s">
        <v>1028</v>
      </c>
      <c r="K51" s="55" t="s">
        <v>297</v>
      </c>
      <c r="L51" s="55" t="s">
        <v>1062</v>
      </c>
      <c r="N51" s="55" t="s">
        <v>1061</v>
      </c>
    </row>
    <row r="52" spans="1:15">
      <c r="A52" s="25" t="str">
        <f t="shared" si="0"/>
        <v>Vielmetter H</v>
      </c>
      <c r="B52" s="14" t="str">
        <f t="shared" si="1"/>
        <v>I</v>
      </c>
      <c r="C52" s="25">
        <f t="shared" si="4"/>
        <v>45605.483999999997</v>
      </c>
      <c r="D52" s="55" t="str">
        <f t="shared" si="3"/>
        <v>vis</v>
      </c>
      <c r="E52" s="133">
        <f>VLOOKUP(C52,'A (old)'!C$21:E$935,3,FALSE)</f>
        <v>16159.024650059358</v>
      </c>
      <c r="G52" s="55">
        <v>7079</v>
      </c>
      <c r="H52" s="55">
        <v>-3.3700000000000001E-2</v>
      </c>
      <c r="I52" s="55">
        <v>45605.483999999997</v>
      </c>
      <c r="J52" s="55" t="s">
        <v>311</v>
      </c>
      <c r="K52" s="55" t="s">
        <v>297</v>
      </c>
      <c r="L52" s="55" t="s">
        <v>1062</v>
      </c>
      <c r="N52" s="55" t="s">
        <v>1061</v>
      </c>
    </row>
    <row r="53" spans="1:15">
      <c r="A53" s="25" t="str">
        <f t="shared" si="0"/>
        <v>Samolyk Gerry</v>
      </c>
      <c r="B53" s="14" t="str">
        <f t="shared" si="1"/>
        <v>I</v>
      </c>
      <c r="C53" s="25">
        <f t="shared" si="4"/>
        <v>45643.605000000003</v>
      </c>
      <c r="D53" s="55" t="str">
        <f t="shared" si="3"/>
        <v>vis</v>
      </c>
      <c r="E53" s="133">
        <f>VLOOKUP(C53,'A (old)'!C$21:E$935,3,FALSE)</f>
        <v>16240.014166419962</v>
      </c>
      <c r="G53" s="55">
        <v>7160</v>
      </c>
      <c r="H53" s="55">
        <v>-3.8899999999999997E-2</v>
      </c>
      <c r="I53" s="55">
        <v>45643.605000000003</v>
      </c>
      <c r="J53" s="55" t="s">
        <v>311</v>
      </c>
      <c r="K53" s="55" t="s">
        <v>297</v>
      </c>
      <c r="L53" s="55" t="s">
        <v>1053</v>
      </c>
      <c r="N53" s="55" t="s">
        <v>1054</v>
      </c>
    </row>
    <row r="54" spans="1:15">
      <c r="A54" s="25" t="str">
        <f t="shared" si="0"/>
        <v>Wils P</v>
      </c>
      <c r="B54" s="14" t="str">
        <f t="shared" si="1"/>
        <v>II</v>
      </c>
      <c r="C54" s="25">
        <f t="shared" si="4"/>
        <v>45906.502999999997</v>
      </c>
      <c r="D54" s="55" t="str">
        <f t="shared" si="3"/>
        <v>vis</v>
      </c>
      <c r="E54" s="133">
        <f>VLOOKUP(C54,'A (old)'!C$21:E$935,3,FALSE)</f>
        <v>16798.5509800441</v>
      </c>
      <c r="G54" s="55">
        <v>7718</v>
      </c>
      <c r="H54" s="55">
        <v>-2.2599999999999999E-2</v>
      </c>
      <c r="I54" s="55">
        <v>45906.502999999997</v>
      </c>
      <c r="J54" s="55" t="s">
        <v>1028</v>
      </c>
      <c r="K54" s="55" t="s">
        <v>297</v>
      </c>
      <c r="L54" s="55" t="s">
        <v>103</v>
      </c>
      <c r="O54" s="55" t="s">
        <v>1063</v>
      </c>
    </row>
    <row r="55" spans="1:15">
      <c r="A55" s="25" t="str">
        <f t="shared" si="0"/>
        <v>Wils P</v>
      </c>
      <c r="B55" s="14" t="str">
        <f t="shared" si="1"/>
        <v>I</v>
      </c>
      <c r="C55" s="25">
        <f t="shared" si="4"/>
        <v>45910.485999999997</v>
      </c>
      <c r="D55" s="55" t="str">
        <f t="shared" si="3"/>
        <v>vis</v>
      </c>
      <c r="E55" s="133">
        <f>VLOOKUP(C55,'A (old)'!C$21:E$935,3,FALSE)</f>
        <v>16807.013015238987</v>
      </c>
      <c r="G55" s="55">
        <v>7727</v>
      </c>
      <c r="H55" s="55">
        <v>-4.0800000000000003E-2</v>
      </c>
      <c r="I55" s="55">
        <v>45910.485999999997</v>
      </c>
      <c r="J55" s="55" t="s">
        <v>311</v>
      </c>
      <c r="K55" s="55" t="s">
        <v>297</v>
      </c>
      <c r="L55" s="55" t="s">
        <v>103</v>
      </c>
      <c r="O55" s="55" t="s">
        <v>1063</v>
      </c>
    </row>
    <row r="56" spans="1:15">
      <c r="A56" s="25" t="str">
        <f t="shared" si="0"/>
        <v>Williams D</v>
      </c>
      <c r="B56" s="14" t="str">
        <f t="shared" si="1"/>
        <v>I</v>
      </c>
      <c r="C56" s="25">
        <f t="shared" si="4"/>
        <v>45964.606</v>
      </c>
      <c r="D56" s="55" t="str">
        <f t="shared" si="3"/>
        <v>vis</v>
      </c>
      <c r="E56" s="133">
        <f>VLOOKUP(C56,'A (old)'!C$21:E$935,3,FALSE)</f>
        <v>16921.993016430857</v>
      </c>
      <c r="G56" s="55">
        <v>7842</v>
      </c>
      <c r="H56" s="55">
        <v>-5.0500000000000003E-2</v>
      </c>
      <c r="I56" s="55">
        <v>45964.606</v>
      </c>
      <c r="J56" s="55" t="s">
        <v>311</v>
      </c>
      <c r="K56" s="55" t="s">
        <v>297</v>
      </c>
      <c r="L56" s="55" t="s">
        <v>1064</v>
      </c>
      <c r="N56" s="55" t="s">
        <v>1054</v>
      </c>
    </row>
    <row r="57" spans="1:15">
      <c r="A57" s="25" t="str">
        <f t="shared" si="0"/>
        <v>Quester Wolfgang</v>
      </c>
      <c r="B57" s="14" t="str">
        <f t="shared" si="1"/>
        <v>II</v>
      </c>
      <c r="C57" s="25">
        <f t="shared" si="4"/>
        <v>46005.338000000003</v>
      </c>
      <c r="D57" s="55" t="str">
        <f t="shared" si="3"/>
        <v>vis</v>
      </c>
      <c r="E57" s="133">
        <f>VLOOKUP(C57,'A (old)'!C$21:E$935,3,FALSE)</f>
        <v>17008.529701732918</v>
      </c>
      <c r="G57" s="55">
        <v>7928</v>
      </c>
      <c r="H57" s="55">
        <v>-3.3099999999999997E-2</v>
      </c>
      <c r="I57" s="55">
        <v>46005.338000000003</v>
      </c>
      <c r="J57" s="55" t="s">
        <v>1028</v>
      </c>
      <c r="K57" s="55" t="s">
        <v>297</v>
      </c>
      <c r="L57" s="55" t="s">
        <v>1065</v>
      </c>
      <c r="M57" s="55" t="s">
        <v>1066</v>
      </c>
    </row>
    <row r="58" spans="1:15">
      <c r="A58" s="25" t="str">
        <f t="shared" si="0"/>
        <v>Williams D</v>
      </c>
      <c r="B58" s="14" t="str">
        <f t="shared" si="1"/>
        <v>I</v>
      </c>
      <c r="C58" s="25">
        <f t="shared" si="4"/>
        <v>46021.563999999998</v>
      </c>
      <c r="D58" s="55" t="str">
        <f t="shared" si="3"/>
        <v>vis</v>
      </c>
      <c r="E58" s="133">
        <f>VLOOKUP(C58,'A (old)'!C$21:E$935,3,FALSE)</f>
        <v>17043.002456709612</v>
      </c>
      <c r="G58" s="55">
        <v>7963</v>
      </c>
      <c r="H58" s="55">
        <v>-4.6399999999999997E-2</v>
      </c>
      <c r="I58" s="55">
        <v>46021.563999999998</v>
      </c>
      <c r="J58" s="55" t="s">
        <v>311</v>
      </c>
      <c r="K58" s="55" t="s">
        <v>297</v>
      </c>
      <c r="L58" s="55" t="s">
        <v>1064</v>
      </c>
      <c r="N58" s="55" t="s">
        <v>1054</v>
      </c>
    </row>
    <row r="59" spans="1:15">
      <c r="A59" s="25" t="str">
        <f t="shared" si="0"/>
        <v>Williams D</v>
      </c>
      <c r="B59" s="14" t="str">
        <f t="shared" si="1"/>
        <v>I</v>
      </c>
      <c r="C59" s="25">
        <f t="shared" si="4"/>
        <v>46029.584000000003</v>
      </c>
      <c r="D59" s="55" t="str">
        <f t="shared" si="3"/>
        <v>vis</v>
      </c>
      <c r="E59" s="133">
        <f>VLOOKUP(C59,'A (old)'!C$21:E$935,3,FALSE)</f>
        <v>17060.041252156014</v>
      </c>
      <c r="G59" s="55">
        <v>7980</v>
      </c>
      <c r="H59" s="55">
        <v>-2.81E-2</v>
      </c>
      <c r="I59" s="55">
        <v>46029.584000000003</v>
      </c>
      <c r="J59" s="55" t="s">
        <v>311</v>
      </c>
      <c r="K59" s="55" t="s">
        <v>297</v>
      </c>
      <c r="L59" s="55" t="s">
        <v>1064</v>
      </c>
      <c r="N59" s="55" t="s">
        <v>1054</v>
      </c>
    </row>
    <row r="60" spans="1:15">
      <c r="A60" s="25" t="str">
        <f t="shared" si="0"/>
        <v>Vielmetter H</v>
      </c>
      <c r="B60" s="14" t="str">
        <f t="shared" si="1"/>
        <v>II</v>
      </c>
      <c r="C60" s="25">
        <f t="shared" si="4"/>
        <v>46259.5</v>
      </c>
      <c r="D60" s="55" t="str">
        <f t="shared" si="3"/>
        <v>pg</v>
      </c>
      <c r="E60" s="133">
        <f>VLOOKUP(C60,'A (old)'!C$21:E$935,3,FALSE)</f>
        <v>17548.506550641392</v>
      </c>
      <c r="G60" s="55">
        <v>8468</v>
      </c>
      <c r="H60" s="55">
        <v>-4.53E-2</v>
      </c>
      <c r="I60" s="55">
        <v>46259.5</v>
      </c>
      <c r="J60" s="55" t="s">
        <v>1028</v>
      </c>
      <c r="K60" s="55" t="s">
        <v>102</v>
      </c>
      <c r="L60" s="55" t="s">
        <v>1062</v>
      </c>
      <c r="N60" s="55" t="s">
        <v>1067</v>
      </c>
    </row>
    <row r="61" spans="1:15">
      <c r="A61" s="25" t="str">
        <f t="shared" si="0"/>
        <v>Vielmetter H</v>
      </c>
      <c r="B61" s="14" t="str">
        <f t="shared" si="1"/>
        <v>II</v>
      </c>
      <c r="C61" s="25">
        <f t="shared" si="4"/>
        <v>46260.442000000003</v>
      </c>
      <c r="D61" s="55" t="str">
        <f t="shared" si="3"/>
        <v>pg</v>
      </c>
      <c r="E61" s="133">
        <f>VLOOKUP(C61,'A (old)'!C$21:E$935,3,FALSE)</f>
        <v>17550.507865518019</v>
      </c>
      <c r="G61" s="55">
        <v>8470</v>
      </c>
      <c r="H61" s="55">
        <v>-4.4699999999999997E-2</v>
      </c>
      <c r="I61" s="55">
        <v>46260.442000000003</v>
      </c>
      <c r="J61" s="55" t="s">
        <v>1028</v>
      </c>
      <c r="K61" s="55" t="s">
        <v>102</v>
      </c>
      <c r="L61" s="55" t="s">
        <v>1062</v>
      </c>
      <c r="N61" s="55" t="s">
        <v>1067</v>
      </c>
    </row>
    <row r="62" spans="1:15">
      <c r="A62" s="25" t="str">
        <f t="shared" si="0"/>
        <v>Rucinski S</v>
      </c>
      <c r="B62" s="14" t="str">
        <f t="shared" si="1"/>
        <v>II</v>
      </c>
      <c r="C62" s="25">
        <f t="shared" si="4"/>
        <v>46300.463499999998</v>
      </c>
      <c r="D62" s="55" t="str">
        <f t="shared" si="3"/>
        <v>pe</v>
      </c>
      <c r="E62" s="133">
        <f>VLOOKUP(C62,'A (old)'!C$21:E$935,3,FALSE)</f>
        <v>17635.535066510252</v>
      </c>
      <c r="G62" s="55">
        <v>8555</v>
      </c>
      <c r="H62" s="55">
        <v>-3.2099999999999997E-2</v>
      </c>
      <c r="I62" s="55">
        <v>46300.463499999998</v>
      </c>
      <c r="J62" s="55" t="s">
        <v>1028</v>
      </c>
      <c r="K62" s="55" t="s">
        <v>259</v>
      </c>
      <c r="L62" s="55" t="s">
        <v>1055</v>
      </c>
      <c r="N62" s="55" t="s">
        <v>1031</v>
      </c>
    </row>
    <row r="63" spans="1:15">
      <c r="A63" s="25" t="str">
        <f t="shared" si="0"/>
        <v>Rucinski S</v>
      </c>
      <c r="B63" s="14" t="str">
        <f t="shared" si="1"/>
        <v>I</v>
      </c>
      <c r="C63" s="25">
        <f t="shared" si="4"/>
        <v>46303.5245</v>
      </c>
      <c r="D63" s="55" t="str">
        <f t="shared" si="3"/>
        <v>pe</v>
      </c>
      <c r="E63" s="133">
        <f>VLOOKUP(C63,'A (old)'!C$21:E$935,3,FALSE)</f>
        <v>17642.038277590233</v>
      </c>
      <c r="G63" s="55">
        <v>8562</v>
      </c>
      <c r="H63" s="55">
        <v>-3.1E-2</v>
      </c>
      <c r="I63" s="55">
        <v>46303.5245</v>
      </c>
      <c r="J63" s="55" t="s">
        <v>311</v>
      </c>
      <c r="K63" s="55" t="s">
        <v>259</v>
      </c>
      <c r="L63" s="55" t="s">
        <v>1055</v>
      </c>
      <c r="N63" s="55" t="s">
        <v>1031</v>
      </c>
    </row>
    <row r="64" spans="1:15">
      <c r="A64" s="25" t="str">
        <f t="shared" si="0"/>
        <v>Atwood P</v>
      </c>
      <c r="B64" s="14" t="str">
        <f t="shared" si="1"/>
        <v>I</v>
      </c>
      <c r="C64" s="25">
        <f t="shared" si="4"/>
        <v>46323.781999999999</v>
      </c>
      <c r="D64" s="55" t="str">
        <f t="shared" si="3"/>
        <v>vis</v>
      </c>
      <c r="E64" s="133">
        <f>VLOOKUP(C64,'A (old)'!C$21:E$935,3,FALSE)</f>
        <v>17685.076107858971</v>
      </c>
      <c r="G64" s="55">
        <v>8605</v>
      </c>
      <c r="H64" s="55">
        <v>-1.3299999999999999E-2</v>
      </c>
      <c r="I64" s="55">
        <v>46323.781999999999</v>
      </c>
      <c r="J64" s="55" t="s">
        <v>311</v>
      </c>
      <c r="K64" s="55" t="s">
        <v>297</v>
      </c>
      <c r="L64" s="55" t="s">
        <v>1068</v>
      </c>
      <c r="N64" s="55" t="s">
        <v>1054</v>
      </c>
    </row>
    <row r="65" spans="1:15">
      <c r="A65" s="25" t="str">
        <f t="shared" si="0"/>
        <v>Samolyk Gerry</v>
      </c>
      <c r="B65" s="14" t="str">
        <f t="shared" si="1"/>
        <v>I</v>
      </c>
      <c r="C65" s="25">
        <f t="shared" si="4"/>
        <v>46654.665999999997</v>
      </c>
      <c r="D65" s="55" t="str">
        <f t="shared" si="3"/>
        <v>vis</v>
      </c>
      <c r="E65" s="133">
        <f>VLOOKUP(C65,'A (old)'!C$21:E$935,3,FALSE)</f>
        <v>18388.05176776971</v>
      </c>
      <c r="G65" s="55">
        <v>9308</v>
      </c>
      <c r="H65" s="55">
        <v>-2.64E-2</v>
      </c>
      <c r="I65" s="55">
        <v>46654.665999999997</v>
      </c>
      <c r="J65" s="55" t="s">
        <v>311</v>
      </c>
      <c r="K65" s="55" t="s">
        <v>297</v>
      </c>
      <c r="L65" s="55" t="s">
        <v>1053</v>
      </c>
      <c r="N65" s="55" t="s">
        <v>1054</v>
      </c>
    </row>
    <row r="66" spans="1:15">
      <c r="A66" s="25" t="str">
        <f t="shared" si="0"/>
        <v>Awadalla N S</v>
      </c>
      <c r="B66" s="14" t="str">
        <f t="shared" si="1"/>
        <v>I</v>
      </c>
      <c r="C66" s="25">
        <f t="shared" si="4"/>
        <v>46676.315499999997</v>
      </c>
      <c r="D66" s="55" t="str">
        <f t="shared" si="3"/>
        <v>pe</v>
      </c>
      <c r="E66" s="133">
        <f>VLOOKUP(C66,'A (old)'!C$21:E$935,3,FALSE)</f>
        <v>18434.046955053585</v>
      </c>
      <c r="G66" s="55">
        <v>9354</v>
      </c>
      <c r="H66" s="55">
        <v>-2.8799999999999999E-2</v>
      </c>
      <c r="I66" s="55">
        <v>46676.315499999997</v>
      </c>
      <c r="J66" s="55" t="s">
        <v>311</v>
      </c>
      <c r="K66" s="55" t="s">
        <v>259</v>
      </c>
      <c r="L66" s="55" t="s">
        <v>1069</v>
      </c>
      <c r="N66" s="55" t="s">
        <v>1070</v>
      </c>
    </row>
    <row r="67" spans="1:15">
      <c r="A67" s="25" t="str">
        <f t="shared" si="0"/>
        <v>Awadalla N S</v>
      </c>
      <c r="B67" s="14" t="str">
        <f t="shared" si="1"/>
        <v>II</v>
      </c>
      <c r="C67" s="25">
        <f t="shared" si="4"/>
        <v>46679.3773</v>
      </c>
      <c r="D67" s="55" t="str">
        <f t="shared" si="3"/>
        <v>pe</v>
      </c>
      <c r="E67" s="133">
        <f>VLOOKUP(C67,'A (old)'!C$21:E$935,3,FALSE)</f>
        <v>18440.551865764035</v>
      </c>
      <c r="G67" s="55">
        <v>9360</v>
      </c>
      <c r="H67" s="55">
        <v>-2.6200000000000001E-2</v>
      </c>
      <c r="I67" s="55">
        <v>46679.3773</v>
      </c>
      <c r="J67" s="55" t="s">
        <v>1028</v>
      </c>
      <c r="K67" s="55" t="s">
        <v>259</v>
      </c>
      <c r="L67" s="55" t="s">
        <v>1069</v>
      </c>
      <c r="N67" s="55" t="s">
        <v>1070</v>
      </c>
    </row>
    <row r="68" spans="1:15">
      <c r="A68" s="25" t="str">
        <f t="shared" si="0"/>
        <v>Awadalla N S</v>
      </c>
      <c r="B68" s="14" t="str">
        <f t="shared" si="1"/>
        <v>II</v>
      </c>
      <c r="C68" s="25">
        <f t="shared" si="4"/>
        <v>46680.316400000003</v>
      </c>
      <c r="D68" s="55" t="str">
        <f t="shared" si="3"/>
        <v>pe</v>
      </c>
      <c r="E68" s="133">
        <f>VLOOKUP(C68,'A (old)'!C$21:E$935,3,FALSE)</f>
        <v>18442.547019480215</v>
      </c>
      <c r="G68" s="55">
        <v>9362</v>
      </c>
      <c r="H68" s="55">
        <v>-2.8500000000000001E-2</v>
      </c>
      <c r="I68" s="55">
        <v>46680.316400000003</v>
      </c>
      <c r="J68" s="55" t="s">
        <v>1028</v>
      </c>
      <c r="K68" s="55" t="s">
        <v>259</v>
      </c>
      <c r="L68" s="55" t="s">
        <v>1069</v>
      </c>
      <c r="N68" s="55" t="s">
        <v>1070</v>
      </c>
    </row>
    <row r="69" spans="1:15">
      <c r="A69" s="25" t="str">
        <f t="shared" si="0"/>
        <v>Awadalla N S</v>
      </c>
      <c r="B69" s="14" t="str">
        <f t="shared" si="1"/>
        <v>I</v>
      </c>
      <c r="C69" s="25">
        <f t="shared" si="4"/>
        <v>46680.551700000004</v>
      </c>
      <c r="D69" s="55" t="str">
        <f t="shared" si="3"/>
        <v>pe</v>
      </c>
      <c r="E69" s="133">
        <f>VLOOKUP(C69,'A (old)'!C$21:E$935,3,FALSE)</f>
        <v>18443.046923291753</v>
      </c>
      <c r="G69" s="55">
        <v>9363</v>
      </c>
      <c r="H69" s="55">
        <v>-2.8899999999999999E-2</v>
      </c>
      <c r="I69" s="55">
        <v>46680.551700000004</v>
      </c>
      <c r="J69" s="55" t="s">
        <v>311</v>
      </c>
      <c r="K69" s="55" t="s">
        <v>259</v>
      </c>
      <c r="L69" s="55" t="s">
        <v>1069</v>
      </c>
      <c r="N69" s="55" t="s">
        <v>1070</v>
      </c>
    </row>
    <row r="70" spans="1:15">
      <c r="A70" s="25" t="str">
        <f t="shared" si="0"/>
        <v>Samolyk Gerry</v>
      </c>
      <c r="B70" s="14" t="str">
        <f t="shared" si="1"/>
        <v>I</v>
      </c>
      <c r="C70" s="25">
        <f t="shared" si="4"/>
        <v>46759.608999999997</v>
      </c>
      <c r="D70" s="55" t="str">
        <f t="shared" si="3"/>
        <v>vis</v>
      </c>
      <c r="E70" s="133">
        <f>VLOOKUP(C70,'A (old)'!C$21:E$935,3,FALSE)</f>
        <v>18611.007168085267</v>
      </c>
      <c r="G70" s="55">
        <v>9531</v>
      </c>
      <c r="H70" s="55">
        <v>-4.8000000000000001E-2</v>
      </c>
      <c r="I70" s="55">
        <v>46759.608999999997</v>
      </c>
      <c r="J70" s="55" t="s">
        <v>311</v>
      </c>
      <c r="K70" s="55" t="s">
        <v>297</v>
      </c>
      <c r="L70" s="55" t="s">
        <v>1053</v>
      </c>
      <c r="N70" s="55" t="s">
        <v>1054</v>
      </c>
    </row>
    <row r="71" spans="1:15">
      <c r="A71" s="25" t="str">
        <f t="shared" si="0"/>
        <v>Agerer Franz</v>
      </c>
      <c r="B71" s="14" t="str">
        <f t="shared" si="1"/>
        <v>I</v>
      </c>
      <c r="C71" s="25">
        <f t="shared" si="4"/>
        <v>47051.456100000003</v>
      </c>
      <c r="D71" s="55" t="str">
        <f t="shared" si="3"/>
        <v>B</v>
      </c>
      <c r="E71" s="133">
        <f>VLOOKUP(C71,'A (old)'!C$21:E$935,3,FALSE)</f>
        <v>19231.047447202844</v>
      </c>
      <c r="G71" s="55">
        <v>10151</v>
      </c>
      <c r="H71" s="55">
        <v>-3.0499999999999999E-2</v>
      </c>
      <c r="I71" s="55">
        <v>47051.456100000003</v>
      </c>
      <c r="J71" s="55" t="s">
        <v>311</v>
      </c>
      <c r="K71" s="55" t="s">
        <v>92</v>
      </c>
      <c r="L71" s="55" t="s">
        <v>1057</v>
      </c>
      <c r="N71" s="55" t="s">
        <v>1071</v>
      </c>
    </row>
    <row r="72" spans="1:15">
      <c r="A72" s="25" t="str">
        <f t="shared" si="0"/>
        <v>Samolyk Gerry</v>
      </c>
      <c r="B72" s="14" t="str">
        <f t="shared" si="1"/>
        <v>I</v>
      </c>
      <c r="C72" s="25">
        <f t="shared" si="4"/>
        <v>47105.578999999998</v>
      </c>
      <c r="D72" s="55" t="str">
        <f t="shared" si="3"/>
        <v>vis</v>
      </c>
      <c r="E72" s="133">
        <f>VLOOKUP(C72,'A (old)'!C$21:E$935,3,FALSE)</f>
        <v>19346.033609555147</v>
      </c>
      <c r="G72" s="55">
        <v>10266</v>
      </c>
      <c r="H72" s="55">
        <v>-3.73E-2</v>
      </c>
      <c r="I72" s="55">
        <v>47105.578999999998</v>
      </c>
      <c r="J72" s="55" t="s">
        <v>311</v>
      </c>
      <c r="K72" s="55" t="s">
        <v>297</v>
      </c>
      <c r="L72" s="55" t="s">
        <v>1053</v>
      </c>
      <c r="N72" s="55" t="s">
        <v>1054</v>
      </c>
    </row>
    <row r="73" spans="1:15">
      <c r="A73" s="25" t="str">
        <f t="shared" si="0"/>
        <v>Samolyk Gerry</v>
      </c>
      <c r="B73" s="14" t="str">
        <f t="shared" si="1"/>
        <v>I</v>
      </c>
      <c r="C73" s="25">
        <f t="shared" si="4"/>
        <v>47744.796999999999</v>
      </c>
      <c r="D73" s="55" t="str">
        <f t="shared" si="3"/>
        <v>vis</v>
      </c>
      <c r="E73" s="133">
        <f>VLOOKUP(C73,'A (old)'!C$21:E$935,3,FALSE)</f>
        <v>20704.076595546689</v>
      </c>
      <c r="G73" s="55">
        <v>11624</v>
      </c>
      <c r="H73" s="55">
        <v>-2.0400000000000001E-2</v>
      </c>
      <c r="I73" s="55">
        <v>47744.796999999999</v>
      </c>
      <c r="J73" s="55" t="s">
        <v>311</v>
      </c>
      <c r="K73" s="55" t="s">
        <v>297</v>
      </c>
      <c r="L73" s="55" t="s">
        <v>1053</v>
      </c>
      <c r="N73" s="55" t="s">
        <v>1054</v>
      </c>
    </row>
    <row r="74" spans="1:15">
      <c r="A74" s="25" t="str">
        <f t="shared" si="0"/>
        <v>Agerer Franz</v>
      </c>
      <c r="B74" s="14" t="str">
        <f t="shared" si="1"/>
        <v>I</v>
      </c>
      <c r="C74" s="25">
        <f t="shared" si="4"/>
        <v>47758.434500000003</v>
      </c>
      <c r="D74" s="55" t="str">
        <f t="shared" si="3"/>
        <v>B</v>
      </c>
      <c r="E74" s="133">
        <f>VLOOKUP(C74,'A (old)'!C$21:E$935,3,FALSE)</f>
        <v>20733.049983688867</v>
      </c>
      <c r="G74" s="55">
        <v>11653</v>
      </c>
      <c r="H74" s="55">
        <v>-3.3000000000000002E-2</v>
      </c>
      <c r="I74" s="55">
        <v>47758.434500000003</v>
      </c>
      <c r="J74" s="55" t="s">
        <v>311</v>
      </c>
      <c r="K74" s="55" t="s">
        <v>92</v>
      </c>
      <c r="L74" s="55" t="s">
        <v>1057</v>
      </c>
      <c r="N74" s="55" t="s">
        <v>1072</v>
      </c>
    </row>
    <row r="75" spans="1:15">
      <c r="A75" s="25" t="str">
        <f t="shared" ref="A75:A138" si="5">L75</f>
        <v>Agerer Franz</v>
      </c>
      <c r="B75" s="14" t="str">
        <f t="shared" ref="B75:B138" si="6">IF(J75="s","II","I")</f>
        <v>I</v>
      </c>
      <c r="C75" s="25">
        <f t="shared" ref="C75:C106" si="7">I75</f>
        <v>47758.4352</v>
      </c>
      <c r="D75" s="55" t="str">
        <f t="shared" ref="D75:D138" si="8">K75</f>
        <v>V</v>
      </c>
      <c r="E75" s="133">
        <f>VLOOKUP(C75,'A (old)'!C$21:E$935,3,FALSE)</f>
        <v>20733.051470865517</v>
      </c>
      <c r="G75" s="55">
        <v>11653</v>
      </c>
      <c r="H75" s="55">
        <v>-3.2300000000000002E-2</v>
      </c>
      <c r="I75" s="55">
        <v>47758.4352</v>
      </c>
      <c r="J75" s="55" t="s">
        <v>311</v>
      </c>
      <c r="K75" s="55" t="s">
        <v>98</v>
      </c>
      <c r="L75" s="55" t="s">
        <v>1057</v>
      </c>
      <c r="N75" s="55" t="s">
        <v>1072</v>
      </c>
    </row>
    <row r="76" spans="1:15">
      <c r="A76" s="25" t="str">
        <f t="shared" si="5"/>
        <v>Agerer Franz</v>
      </c>
      <c r="B76" s="14" t="str">
        <f t="shared" si="6"/>
        <v>I</v>
      </c>
      <c r="C76" s="25">
        <f t="shared" si="7"/>
        <v>47790.443599999999</v>
      </c>
      <c r="D76" s="55" t="str">
        <f t="shared" si="8"/>
        <v>V</v>
      </c>
      <c r="E76" s="133">
        <f>VLOOKUP(C76,'A (old)'!C$21:E$935,3,FALSE)</f>
        <v>20801.054535724157</v>
      </c>
      <c r="G76" s="55">
        <v>11721</v>
      </c>
      <c r="H76" s="55">
        <v>-3.1099999999999999E-2</v>
      </c>
      <c r="I76" s="55">
        <v>47790.443599999999</v>
      </c>
      <c r="J76" s="55" t="s">
        <v>311</v>
      </c>
      <c r="K76" s="55" t="s">
        <v>98</v>
      </c>
      <c r="L76" s="55" t="s">
        <v>1057</v>
      </c>
      <c r="N76" s="55" t="s">
        <v>1072</v>
      </c>
    </row>
    <row r="77" spans="1:15">
      <c r="A77" s="25" t="str">
        <f t="shared" si="5"/>
        <v>Agerer Franz</v>
      </c>
      <c r="B77" s="14" t="str">
        <f t="shared" si="6"/>
        <v>I</v>
      </c>
      <c r="C77" s="25">
        <f t="shared" si="7"/>
        <v>47790.443800000001</v>
      </c>
      <c r="D77" s="55" t="str">
        <f t="shared" si="8"/>
        <v>B</v>
      </c>
      <c r="E77" s="133">
        <f>VLOOKUP(C77,'A (old)'!C$21:E$935,3,FALSE)</f>
        <v>20801.05496063178</v>
      </c>
      <c r="G77" s="55">
        <v>11721</v>
      </c>
      <c r="H77" s="55">
        <v>-3.09E-2</v>
      </c>
      <c r="I77" s="55">
        <v>47790.443800000001</v>
      </c>
      <c r="J77" s="55" t="s">
        <v>311</v>
      </c>
      <c r="K77" s="55" t="s">
        <v>92</v>
      </c>
      <c r="L77" s="55" t="s">
        <v>1057</v>
      </c>
      <c r="N77" s="55" t="s">
        <v>1072</v>
      </c>
    </row>
    <row r="78" spans="1:15">
      <c r="A78" s="25" t="str">
        <f t="shared" si="5"/>
        <v>Samolyk Gerry</v>
      </c>
      <c r="B78" s="14" t="str">
        <f t="shared" si="6"/>
        <v>I</v>
      </c>
      <c r="C78" s="25">
        <f t="shared" si="7"/>
        <v>47803.63</v>
      </c>
      <c r="D78" s="55" t="str">
        <f t="shared" si="8"/>
        <v>vis</v>
      </c>
      <c r="E78" s="133">
        <f>VLOOKUP(C78,'A (old)'!C$21:E$935,3,FALSE)</f>
        <v>20829.069544735914</v>
      </c>
      <c r="G78" s="55">
        <v>11749</v>
      </c>
      <c r="H78" s="55">
        <v>-2.41E-2</v>
      </c>
      <c r="I78" s="55">
        <v>47803.63</v>
      </c>
      <c r="J78" s="55" t="s">
        <v>311</v>
      </c>
      <c r="K78" s="55" t="s">
        <v>297</v>
      </c>
      <c r="L78" s="55" t="s">
        <v>1053</v>
      </c>
      <c r="N78" s="55" t="s">
        <v>1054</v>
      </c>
    </row>
    <row r="79" spans="1:15">
      <c r="A79" s="25" t="str">
        <f t="shared" si="5"/>
        <v>Wolf</v>
      </c>
      <c r="B79" s="14" t="str">
        <f t="shared" si="6"/>
        <v>I</v>
      </c>
      <c r="C79" s="25">
        <f t="shared" si="7"/>
        <v>47963.661999999997</v>
      </c>
      <c r="D79" s="55" t="str">
        <f t="shared" si="8"/>
        <v>pe</v>
      </c>
      <c r="E79" s="133">
        <f>VLOOKUP(C79,'A (old)'!C$21:E$935,3,FALSE)</f>
        <v>21169.063623648268</v>
      </c>
      <c r="G79" s="55">
        <v>12089</v>
      </c>
      <c r="H79" s="55">
        <v>-2.7699999999999999E-2</v>
      </c>
      <c r="I79" s="55">
        <v>47963.661999999997</v>
      </c>
      <c r="J79" s="55" t="s">
        <v>311</v>
      </c>
      <c r="K79" s="55" t="s">
        <v>259</v>
      </c>
      <c r="L79" s="55" t="s">
        <v>1073</v>
      </c>
      <c r="O79" s="55" t="s">
        <v>1074</v>
      </c>
    </row>
    <row r="80" spans="1:15">
      <c r="A80" s="25" t="str">
        <f t="shared" si="5"/>
        <v>Wolf</v>
      </c>
      <c r="B80" s="14" t="str">
        <f t="shared" si="6"/>
        <v>II</v>
      </c>
      <c r="C80" s="25">
        <f t="shared" si="7"/>
        <v>47963.896000000001</v>
      </c>
      <c r="D80" s="55" t="str">
        <f t="shared" si="8"/>
        <v>pe</v>
      </c>
      <c r="E80" s="133">
        <f>VLOOKUP(C80,'A (old)'!C$21:E$935,3,FALSE)</f>
        <v>21169.560765560305</v>
      </c>
      <c r="G80" s="55">
        <v>12089</v>
      </c>
      <c r="H80" s="55">
        <v>-2.87E-2</v>
      </c>
      <c r="I80" s="55">
        <v>47963.896000000001</v>
      </c>
      <c r="J80" s="55" t="s">
        <v>1028</v>
      </c>
      <c r="K80" s="55" t="s">
        <v>259</v>
      </c>
      <c r="L80" s="55" t="s">
        <v>1073</v>
      </c>
      <c r="O80" s="55" t="s">
        <v>1074</v>
      </c>
    </row>
    <row r="81" spans="1:15">
      <c r="A81" s="25" t="str">
        <f t="shared" si="5"/>
        <v>Wolf</v>
      </c>
      <c r="B81" s="14" t="str">
        <f t="shared" si="6"/>
        <v>II</v>
      </c>
      <c r="C81" s="25">
        <f t="shared" si="7"/>
        <v>48297.616000000002</v>
      </c>
      <c r="D81" s="55" t="str">
        <f t="shared" si="8"/>
        <v>pe</v>
      </c>
      <c r="E81" s="133">
        <f>VLOOKUP(C81,'A (old)'!C$21:E$935,3,FALSE)</f>
        <v>21878.561615481769</v>
      </c>
      <c r="G81" s="55">
        <v>12798</v>
      </c>
      <c r="H81" s="55">
        <v>-0.03</v>
      </c>
      <c r="I81" s="55">
        <v>48297.616000000002</v>
      </c>
      <c r="J81" s="55" t="s">
        <v>1028</v>
      </c>
      <c r="K81" s="55" t="s">
        <v>259</v>
      </c>
      <c r="L81" s="55" t="s">
        <v>1073</v>
      </c>
      <c r="O81" s="55" t="s">
        <v>1074</v>
      </c>
    </row>
    <row r="82" spans="1:15">
      <c r="A82" s="25" t="str">
        <f t="shared" si="5"/>
        <v>Wolf</v>
      </c>
      <c r="B82" s="14" t="str">
        <f t="shared" si="6"/>
        <v>II</v>
      </c>
      <c r="C82" s="25">
        <f t="shared" si="7"/>
        <v>48302.792999999998</v>
      </c>
      <c r="D82" s="55" t="str">
        <f t="shared" si="8"/>
        <v>pe</v>
      </c>
      <c r="E82" s="133">
        <f>VLOOKUP(C82,'A (old)'!C$21:E$935,3,FALSE)</f>
        <v>21889.560349150834</v>
      </c>
      <c r="G82" s="55">
        <v>12809</v>
      </c>
      <c r="H82" s="55">
        <v>-3.0599999999999999E-2</v>
      </c>
      <c r="I82" s="55">
        <v>48302.792999999998</v>
      </c>
      <c r="J82" s="55" t="s">
        <v>1028</v>
      </c>
      <c r="K82" s="55" t="s">
        <v>259</v>
      </c>
      <c r="L82" s="55" t="s">
        <v>1073</v>
      </c>
      <c r="O82" s="55" t="s">
        <v>1074</v>
      </c>
    </row>
    <row r="83" spans="1:15">
      <c r="A83" s="25" t="str">
        <f t="shared" si="5"/>
        <v>Agerer Franz</v>
      </c>
      <c r="B83" s="14" t="str">
        <f t="shared" si="6"/>
        <v>II</v>
      </c>
      <c r="C83" s="25">
        <f t="shared" si="7"/>
        <v>48502.364999999998</v>
      </c>
      <c r="D83" s="55" t="str">
        <f t="shared" si="8"/>
        <v>B</v>
      </c>
      <c r="E83" s="133">
        <f>VLOOKUP(C83,'A (old)'!C$21:E$935,3,FALSE)</f>
        <v>22313.558663967226</v>
      </c>
      <c r="G83" s="55">
        <v>13233</v>
      </c>
      <c r="H83" s="55">
        <v>-3.2500000000000001E-2</v>
      </c>
      <c r="I83" s="55">
        <v>48502.364999999998</v>
      </c>
      <c r="J83" s="55" t="s">
        <v>1028</v>
      </c>
      <c r="K83" s="55" t="s">
        <v>92</v>
      </c>
      <c r="L83" s="55" t="s">
        <v>1057</v>
      </c>
      <c r="N83" s="55" t="s">
        <v>1078</v>
      </c>
    </row>
    <row r="84" spans="1:15">
      <c r="A84" s="25" t="str">
        <f t="shared" si="5"/>
        <v>Agerer Franz</v>
      </c>
      <c r="B84" s="14" t="str">
        <f t="shared" si="6"/>
        <v>II</v>
      </c>
      <c r="C84" s="25">
        <f t="shared" si="7"/>
        <v>48502.366999999998</v>
      </c>
      <c r="D84" s="55" t="str">
        <f t="shared" si="8"/>
        <v>V</v>
      </c>
      <c r="E84" s="133">
        <f>VLOOKUP(C84,'A (old)'!C$21:E$935,3,FALSE)</f>
        <v>22313.562913043395</v>
      </c>
      <c r="G84" s="55">
        <v>13233</v>
      </c>
      <c r="H84" s="55">
        <v>-3.0499999999999999E-2</v>
      </c>
      <c r="I84" s="55">
        <v>48502.366999999998</v>
      </c>
      <c r="J84" s="55" t="s">
        <v>1028</v>
      </c>
      <c r="K84" s="55" t="s">
        <v>98</v>
      </c>
      <c r="L84" s="55" t="s">
        <v>1057</v>
      </c>
      <c r="N84" s="55" t="s">
        <v>1078</v>
      </c>
    </row>
    <row r="85" spans="1:15">
      <c r="A85" s="25" t="str">
        <f t="shared" si="5"/>
        <v>Agerer Franz</v>
      </c>
      <c r="B85" s="14" t="str">
        <f t="shared" si="6"/>
        <v>II</v>
      </c>
      <c r="C85" s="25">
        <f t="shared" si="7"/>
        <v>48559.318899999998</v>
      </c>
      <c r="D85" s="55" t="str">
        <f t="shared" si="8"/>
        <v>B</v>
      </c>
      <c r="E85" s="133">
        <f>VLOOKUP(C85,'A (old)'!C$21:E$935,3,FALSE)</f>
        <v>22434.559393639829</v>
      </c>
      <c r="G85" s="55">
        <v>13354</v>
      </c>
      <c r="H85" s="55">
        <v>-3.2399999999999998E-2</v>
      </c>
      <c r="I85" s="55">
        <v>48559.318899999998</v>
      </c>
      <c r="J85" s="55" t="s">
        <v>1028</v>
      </c>
      <c r="K85" s="55" t="s">
        <v>92</v>
      </c>
      <c r="L85" s="55" t="s">
        <v>1057</v>
      </c>
      <c r="N85" s="55" t="s">
        <v>1078</v>
      </c>
    </row>
    <row r="86" spans="1:15">
      <c r="A86" s="25" t="str">
        <f t="shared" si="5"/>
        <v>Agerer Franz</v>
      </c>
      <c r="B86" s="14" t="str">
        <f t="shared" si="6"/>
        <v>II</v>
      </c>
      <c r="C86" s="25">
        <f t="shared" si="7"/>
        <v>48559.320800000001</v>
      </c>
      <c r="D86" s="55" t="str">
        <f t="shared" si="8"/>
        <v>V</v>
      </c>
      <c r="E86" s="133">
        <f>VLOOKUP(C86,'A (old)'!C$21:E$935,3,FALSE)</f>
        <v>22434.563430262198</v>
      </c>
      <c r="G86" s="55">
        <v>13354</v>
      </c>
      <c r="H86" s="55">
        <v>-3.0499999999999999E-2</v>
      </c>
      <c r="I86" s="55">
        <v>48559.320800000001</v>
      </c>
      <c r="J86" s="55" t="s">
        <v>1028</v>
      </c>
      <c r="K86" s="55" t="s">
        <v>98</v>
      </c>
      <c r="L86" s="55" t="s">
        <v>1057</v>
      </c>
      <c r="N86" s="55" t="s">
        <v>1078</v>
      </c>
    </row>
    <row r="87" spans="1:15">
      <c r="A87" s="25" t="str">
        <f t="shared" si="5"/>
        <v>Samolyk Gerry</v>
      </c>
      <c r="B87" s="14" t="str">
        <f t="shared" si="6"/>
        <v>I</v>
      </c>
      <c r="C87" s="25">
        <f t="shared" si="7"/>
        <v>48885.758000000002</v>
      </c>
      <c r="D87" s="55" t="str">
        <f t="shared" si="8"/>
        <v>vis</v>
      </c>
      <c r="E87" s="133">
        <f>VLOOKUP(C87,'A (old)'!C$21:E$935,3,FALSE)</f>
        <v>23128.091694213963</v>
      </c>
      <c r="G87" s="55">
        <v>14048</v>
      </c>
      <c r="H87" s="55">
        <v>-1.9300000000000001E-2</v>
      </c>
      <c r="I87" s="55">
        <v>48885.758000000002</v>
      </c>
      <c r="J87" s="55" t="s">
        <v>311</v>
      </c>
      <c r="K87" s="55" t="s">
        <v>297</v>
      </c>
      <c r="L87" s="55" t="s">
        <v>1053</v>
      </c>
      <c r="N87" s="55" t="s">
        <v>1054</v>
      </c>
    </row>
    <row r="88" spans="1:15">
      <c r="A88" s="25" t="str">
        <f t="shared" si="5"/>
        <v>Samolyk Gerry</v>
      </c>
      <c r="B88" s="14" t="str">
        <f t="shared" si="6"/>
        <v>I</v>
      </c>
      <c r="C88" s="25">
        <f t="shared" si="7"/>
        <v>49282.567000000003</v>
      </c>
      <c r="D88" s="55" t="str">
        <f t="shared" si="8"/>
        <v>vis</v>
      </c>
      <c r="E88" s="133">
        <f>VLOOKUP(C88,'A (old)'!C$21:E$935,3,FALSE)</f>
        <v>23971.127527416906</v>
      </c>
      <c r="G88" s="55">
        <v>14891</v>
      </c>
      <c r="H88" s="55">
        <v>-4.4999999999999997E-3</v>
      </c>
      <c r="I88" s="55">
        <v>49282.567000000003</v>
      </c>
      <c r="J88" s="55" t="s">
        <v>311</v>
      </c>
      <c r="K88" s="55" t="s">
        <v>297</v>
      </c>
      <c r="L88" s="55" t="s">
        <v>1053</v>
      </c>
      <c r="N88" s="55" t="s">
        <v>1054</v>
      </c>
    </row>
    <row r="89" spans="1:15">
      <c r="A89" s="25" t="str">
        <f t="shared" si="5"/>
        <v>Samolyk Gerry</v>
      </c>
      <c r="B89" s="14" t="str">
        <f t="shared" si="6"/>
        <v>I</v>
      </c>
      <c r="C89" s="25">
        <f t="shared" si="7"/>
        <v>49586.62</v>
      </c>
      <c r="D89" s="55" t="str">
        <f t="shared" si="8"/>
        <v>vis</v>
      </c>
      <c r="E89" s="133">
        <f>VLOOKUP(C89,'A (old)'!C$21:E$935,3,FALSE)</f>
        <v>24617.099705953311</v>
      </c>
      <c r="G89" s="55">
        <v>15537</v>
      </c>
      <c r="H89" s="55">
        <v>-1.9099999999999999E-2</v>
      </c>
      <c r="I89" s="55">
        <v>49586.62</v>
      </c>
      <c r="J89" s="55" t="s">
        <v>311</v>
      </c>
      <c r="K89" s="55" t="s">
        <v>297</v>
      </c>
      <c r="L89" s="55" t="s">
        <v>1053</v>
      </c>
      <c r="N89" s="55" t="s">
        <v>1054</v>
      </c>
    </row>
    <row r="90" spans="1:15">
      <c r="A90" s="25" t="str">
        <f t="shared" si="5"/>
        <v>Samolyk Gerry</v>
      </c>
      <c r="B90" s="14" t="str">
        <f t="shared" si="6"/>
        <v>I</v>
      </c>
      <c r="C90" s="25">
        <f t="shared" si="7"/>
        <v>49635.576000000001</v>
      </c>
      <c r="D90" s="55" t="str">
        <f t="shared" si="8"/>
        <v>vis</v>
      </c>
      <c r="E90" s="133">
        <f>VLOOKUP(C90,'A (old)'!C$21:E$935,3,FALSE)</f>
        <v>24721.108592471213</v>
      </c>
      <c r="G90" s="55">
        <v>15641</v>
      </c>
      <c r="H90" s="55">
        <v>-1.52E-2</v>
      </c>
      <c r="I90" s="55">
        <v>49635.576000000001</v>
      </c>
      <c r="J90" s="55" t="s">
        <v>311</v>
      </c>
      <c r="K90" s="55" t="s">
        <v>297</v>
      </c>
      <c r="L90" s="55" t="s">
        <v>1053</v>
      </c>
      <c r="N90" s="55" t="s">
        <v>1054</v>
      </c>
    </row>
    <row r="91" spans="1:15">
      <c r="A91" s="25" t="str">
        <f t="shared" si="5"/>
        <v>Agerer Franz</v>
      </c>
      <c r="B91" s="14" t="str">
        <f t="shared" si="6"/>
        <v>I</v>
      </c>
      <c r="C91" s="25">
        <f t="shared" si="7"/>
        <v>49637.443599999999</v>
      </c>
      <c r="D91" s="55" t="str">
        <f t="shared" si="8"/>
        <v>B</v>
      </c>
      <c r="E91" s="133">
        <f>VLOOKUP(C91,'A (old)'!C$21:E$935,3,FALSE)</f>
        <v>24725.076379799848</v>
      </c>
      <c r="G91" s="55">
        <v>15645</v>
      </c>
      <c r="H91" s="55">
        <v>-3.04E-2</v>
      </c>
      <c r="I91" s="55">
        <v>49637.443599999999</v>
      </c>
      <c r="J91" s="55" t="s">
        <v>311</v>
      </c>
      <c r="K91" s="55" t="s">
        <v>92</v>
      </c>
      <c r="L91" s="55" t="s">
        <v>1057</v>
      </c>
      <c r="N91" s="55" t="s">
        <v>1081</v>
      </c>
    </row>
    <row r="92" spans="1:15">
      <c r="A92" s="25" t="str">
        <f t="shared" si="5"/>
        <v>Agerer Franz</v>
      </c>
      <c r="B92" s="14" t="str">
        <f t="shared" si="6"/>
        <v>I</v>
      </c>
      <c r="C92" s="25">
        <f t="shared" si="7"/>
        <v>49637.444100000001</v>
      </c>
      <c r="D92" s="55" t="str">
        <f t="shared" si="8"/>
        <v>V</v>
      </c>
      <c r="E92" s="133">
        <f>VLOOKUP(C92,'A (old)'!C$21:E$935,3,FALSE)</f>
        <v>24725.077442068894</v>
      </c>
      <c r="G92" s="55">
        <v>15645</v>
      </c>
      <c r="H92" s="55">
        <v>-2.9899999999999999E-2</v>
      </c>
      <c r="I92" s="55">
        <v>49637.444100000001</v>
      </c>
      <c r="J92" s="55" t="s">
        <v>311</v>
      </c>
      <c r="K92" s="55" t="s">
        <v>98</v>
      </c>
      <c r="L92" s="55" t="s">
        <v>1057</v>
      </c>
      <c r="N92" s="55" t="s">
        <v>1081</v>
      </c>
    </row>
    <row r="93" spans="1:15">
      <c r="A93" s="25" t="str">
        <f t="shared" si="5"/>
        <v>Baldinelli Luigi</v>
      </c>
      <c r="B93" s="14" t="str">
        <f t="shared" si="6"/>
        <v>I</v>
      </c>
      <c r="C93" s="25">
        <f t="shared" si="7"/>
        <v>52144.361299999997</v>
      </c>
      <c r="D93" s="55" t="str">
        <f t="shared" si="8"/>
        <v>ccd</v>
      </c>
      <c r="E93" s="133">
        <f>VLOOKUP(C93,'A (old)'!C$21:E$935,3,FALSE)</f>
        <v>30051.118510877255</v>
      </c>
      <c r="G93" s="55">
        <v>20971</v>
      </c>
      <c r="H93" s="55">
        <v>-2.3599999999999999E-2</v>
      </c>
      <c r="I93" s="55">
        <v>52144.361299999997</v>
      </c>
      <c r="J93" s="55" t="s">
        <v>311</v>
      </c>
      <c r="K93" s="55" t="s">
        <v>1085</v>
      </c>
      <c r="L93" s="55" t="s">
        <v>1092</v>
      </c>
      <c r="M93" s="55" t="s">
        <v>1093</v>
      </c>
    </row>
    <row r="94" spans="1:15">
      <c r="A94" s="25" t="str">
        <f t="shared" si="5"/>
        <v>Zola Stanislaw</v>
      </c>
      <c r="B94" s="14" t="str">
        <f t="shared" si="6"/>
        <v>II</v>
      </c>
      <c r="C94" s="25">
        <f t="shared" si="7"/>
        <v>52145.538</v>
      </c>
      <c r="D94" s="55" t="str">
        <f t="shared" si="8"/>
        <v>BVR</v>
      </c>
      <c r="E94" s="133">
        <f>VLOOKUP(C94,'A (old)'!C$21:E$935,3,FALSE)</f>
        <v>30053.618454842574</v>
      </c>
      <c r="G94" s="55">
        <v>20973</v>
      </c>
      <c r="H94" s="55">
        <v>-2.3300000000000001E-2</v>
      </c>
      <c r="I94" s="55">
        <v>52145.538</v>
      </c>
      <c r="J94" s="55" t="s">
        <v>1028</v>
      </c>
      <c r="K94" s="55" t="s">
        <v>1094</v>
      </c>
      <c r="L94" s="55" t="s">
        <v>1095</v>
      </c>
      <c r="N94" s="55" t="s">
        <v>1096</v>
      </c>
    </row>
    <row r="95" spans="1:15">
      <c r="A95" s="25" t="str">
        <f t="shared" si="5"/>
        <v>Ogloza Waldemar</v>
      </c>
      <c r="B95" s="14" t="str">
        <f t="shared" si="6"/>
        <v>II</v>
      </c>
      <c r="C95" s="25">
        <f t="shared" si="7"/>
        <v>52147.4211</v>
      </c>
      <c r="D95" s="55" t="str">
        <f t="shared" si="8"/>
        <v>BVR</v>
      </c>
      <c r="E95" s="133">
        <f>VLOOKUP(C95,'A (old)'!C$21:E$935,3,FALSE)</f>
        <v>30057.619172511535</v>
      </c>
      <c r="G95" s="55">
        <v>20977</v>
      </c>
      <c r="H95" s="55">
        <v>-2.3E-2</v>
      </c>
      <c r="I95" s="55">
        <v>52147.4211</v>
      </c>
      <c r="J95" s="55" t="s">
        <v>1028</v>
      </c>
      <c r="K95" s="55" t="s">
        <v>1094</v>
      </c>
      <c r="L95" s="55" t="s">
        <v>1097</v>
      </c>
      <c r="N95" s="55" t="s">
        <v>1096</v>
      </c>
    </row>
    <row r="96" spans="1:15">
      <c r="A96" s="25" t="str">
        <f t="shared" si="5"/>
        <v>Csizmadia Szilar</v>
      </c>
      <c r="B96" s="14" t="str">
        <f t="shared" si="6"/>
        <v>I</v>
      </c>
      <c r="C96" s="25">
        <f t="shared" si="7"/>
        <v>52512.441500000001</v>
      </c>
      <c r="D96" s="55" t="str">
        <f t="shared" si="8"/>
        <v>VRI</v>
      </c>
      <c r="E96" s="133">
        <f>VLOOKUP(C96,'A (old)'!C$21:E$935,3,FALSE)</f>
        <v>30833.118914327049</v>
      </c>
      <c r="G96" s="55">
        <v>21753</v>
      </c>
      <c r="H96" s="55">
        <v>-2.53E-2</v>
      </c>
      <c r="I96" s="55">
        <v>52512.441500000001</v>
      </c>
      <c r="J96" s="55" t="s">
        <v>311</v>
      </c>
      <c r="K96" s="55" t="s">
        <v>1103</v>
      </c>
      <c r="L96" s="55" t="s">
        <v>1104</v>
      </c>
      <c r="M96" s="55" t="s">
        <v>1105</v>
      </c>
    </row>
    <row r="97" spans="1:15">
      <c r="A97" s="25" t="str">
        <f t="shared" si="5"/>
        <v>Drozdz Marek</v>
      </c>
      <c r="B97" s="14" t="str">
        <f t="shared" si="6"/>
        <v>II</v>
      </c>
      <c r="C97" s="25">
        <f t="shared" si="7"/>
        <v>52517.3871</v>
      </c>
      <c r="D97" s="55" t="str">
        <f t="shared" si="8"/>
        <v>BVR</v>
      </c>
      <c r="E97" s="133">
        <f>VLOOKUP(C97,'A (old)'!C$21:E$935,3,FALSE)</f>
        <v>30843.626029883115</v>
      </c>
      <c r="G97" s="55">
        <v>21763</v>
      </c>
      <c r="H97" s="55">
        <v>-2.1700000000000001E-2</v>
      </c>
      <c r="I97" s="55">
        <v>52517.3871</v>
      </c>
      <c r="J97" s="55" t="s">
        <v>1028</v>
      </c>
      <c r="K97" s="55" t="s">
        <v>1094</v>
      </c>
      <c r="L97" s="55" t="s">
        <v>1106</v>
      </c>
      <c r="N97" s="55" t="s">
        <v>1096</v>
      </c>
    </row>
    <row r="98" spans="1:15">
      <c r="A98" s="25" t="str">
        <f t="shared" si="5"/>
        <v>Drozdz Marek</v>
      </c>
      <c r="B98" s="14" t="str">
        <f t="shared" si="6"/>
        <v>I</v>
      </c>
      <c r="C98" s="25">
        <f t="shared" si="7"/>
        <v>52528.446799999998</v>
      </c>
      <c r="D98" s="55" t="str">
        <f t="shared" si="8"/>
        <v>BVR</v>
      </c>
      <c r="E98" s="133">
        <f>VLOOKUP(C98,'A (old)'!C$21:E$935,3,FALSE)</f>
        <v>30867.122783748258</v>
      </c>
      <c r="G98" s="55">
        <v>21787</v>
      </c>
      <c r="H98" s="55">
        <v>-2.3599999999999999E-2</v>
      </c>
      <c r="I98" s="55">
        <v>52528.446799999998</v>
      </c>
      <c r="J98" s="55" t="s">
        <v>311</v>
      </c>
      <c r="K98" s="55" t="s">
        <v>1094</v>
      </c>
      <c r="L98" s="55" t="s">
        <v>1106</v>
      </c>
      <c r="N98" s="55" t="s">
        <v>1096</v>
      </c>
    </row>
    <row r="99" spans="1:15">
      <c r="A99" s="25" t="str">
        <f t="shared" si="5"/>
        <v>Drozdz Marek</v>
      </c>
      <c r="B99" s="14" t="str">
        <f t="shared" si="6"/>
        <v>II</v>
      </c>
      <c r="C99" s="25">
        <f t="shared" si="7"/>
        <v>52531.505799999999</v>
      </c>
      <c r="D99" s="55" t="str">
        <f t="shared" si="8"/>
        <v>BVR</v>
      </c>
      <c r="E99" s="133">
        <f>VLOOKUP(C99,'A (old)'!C$21:E$935,3,FALSE)</f>
        <v>30873.621745752065</v>
      </c>
      <c r="G99" s="55">
        <v>21793</v>
      </c>
      <c r="H99" s="55">
        <v>-2.3699999999999999E-2</v>
      </c>
      <c r="I99" s="55">
        <v>52531.505799999999</v>
      </c>
      <c r="J99" s="55" t="s">
        <v>1028</v>
      </c>
      <c r="K99" s="55" t="s">
        <v>1094</v>
      </c>
      <c r="L99" s="55" t="s">
        <v>1106</v>
      </c>
      <c r="N99" s="55" t="s">
        <v>1096</v>
      </c>
    </row>
    <row r="100" spans="1:15">
      <c r="A100" s="25" t="str">
        <f t="shared" si="5"/>
        <v>Drozdz Marek</v>
      </c>
      <c r="B100" s="14" t="str">
        <f t="shared" si="6"/>
        <v>I</v>
      </c>
      <c r="C100" s="25">
        <f t="shared" si="7"/>
        <v>52888.530700000003</v>
      </c>
      <c r="D100" s="55" t="str">
        <f t="shared" si="8"/>
        <v>BVR</v>
      </c>
      <c r="E100" s="133">
        <f>VLOOKUP(C100,'A (old)'!C$21:E$935,3,FALSE)</f>
        <v>31632.134743304287</v>
      </c>
      <c r="G100" s="55">
        <v>22552</v>
      </c>
      <c r="H100" s="55">
        <v>-1.9800000000000002E-2</v>
      </c>
      <c r="I100" s="55">
        <v>52888.530700000003</v>
      </c>
      <c r="J100" s="55" t="s">
        <v>311</v>
      </c>
      <c r="K100" s="55" t="s">
        <v>1094</v>
      </c>
      <c r="L100" s="55" t="s">
        <v>1106</v>
      </c>
      <c r="N100" s="55" t="s">
        <v>1096</v>
      </c>
    </row>
    <row r="101" spans="1:15">
      <c r="A101" s="25" t="str">
        <f t="shared" si="5"/>
        <v>Drozdz Marek</v>
      </c>
      <c r="B101" s="14" t="str">
        <f t="shared" si="6"/>
        <v>II</v>
      </c>
      <c r="C101" s="25">
        <f t="shared" si="7"/>
        <v>52909.475700000003</v>
      </c>
      <c r="D101" s="55" t="str">
        <f t="shared" si="8"/>
        <v>UBVR</v>
      </c>
      <c r="E101" s="133">
        <f>VLOOKUP(C101,'A (old)'!C$21:E$935,3,FALSE)</f>
        <v>31676.633193506867</v>
      </c>
      <c r="G101" s="55">
        <v>22596</v>
      </c>
      <c r="H101" s="55">
        <v>-2.0299999999999999E-2</v>
      </c>
      <c r="I101" s="55">
        <v>52909.475700000003</v>
      </c>
      <c r="J101" s="55" t="s">
        <v>1028</v>
      </c>
      <c r="K101" s="55" t="s">
        <v>1107</v>
      </c>
      <c r="L101" s="55" t="s">
        <v>1106</v>
      </c>
      <c r="N101" s="55" t="s">
        <v>1096</v>
      </c>
    </row>
    <row r="102" spans="1:15">
      <c r="A102" s="25" t="str">
        <f t="shared" si="5"/>
        <v>Raetz Manfred</v>
      </c>
      <c r="B102" s="14" t="str">
        <f t="shared" si="6"/>
        <v>II</v>
      </c>
      <c r="C102" s="25">
        <f t="shared" si="7"/>
        <v>52950.422899999998</v>
      </c>
      <c r="D102" s="55" t="e">
        <f t="shared" si="8"/>
        <v>#NAME?</v>
      </c>
      <c r="E102" s="133">
        <f>VLOOKUP(C102,'A (old)'!C$21:E$935,3,FALSE)</f>
        <v>31763.627079404927</v>
      </c>
      <c r="G102" s="55">
        <v>22683</v>
      </c>
      <c r="H102" s="55">
        <v>-2.3400000000000001E-2</v>
      </c>
      <c r="I102" s="55">
        <v>52950.422899999998</v>
      </c>
      <c r="J102" s="55" t="s">
        <v>1028</v>
      </c>
      <c r="K102" s="55" t="e">
        <f>-Ir</f>
        <v>#NAME?</v>
      </c>
      <c r="L102" s="55" t="s">
        <v>1108</v>
      </c>
      <c r="N102" s="55" t="s">
        <v>1109</v>
      </c>
    </row>
    <row r="103" spans="1:15">
      <c r="A103" s="25" t="str">
        <f t="shared" si="5"/>
        <v>Agerer Franz</v>
      </c>
      <c r="B103" s="14" t="str">
        <f t="shared" si="6"/>
        <v>I</v>
      </c>
      <c r="C103" s="25">
        <f t="shared" si="7"/>
        <v>53227.429199999999</v>
      </c>
      <c r="D103" s="55" t="str">
        <f t="shared" si="8"/>
        <v>ccd</v>
      </c>
      <c r="E103" s="133">
        <f>VLOOKUP(C103,'A (old)'!C$21:E$935,3,FALSE)</f>
        <v>32352.137513701939</v>
      </c>
      <c r="G103" s="55">
        <v>23272</v>
      </c>
      <c r="H103" s="55">
        <v>-2.0299999999999999E-2</v>
      </c>
      <c r="I103" s="55">
        <v>53227.429199999999</v>
      </c>
      <c r="J103" s="55" t="s">
        <v>311</v>
      </c>
      <c r="K103" s="55" t="s">
        <v>1085</v>
      </c>
      <c r="L103" s="55" t="s">
        <v>1057</v>
      </c>
      <c r="N103" s="55" t="s">
        <v>1115</v>
      </c>
    </row>
    <row r="104" spans="1:15">
      <c r="A104" s="25" t="str">
        <f t="shared" si="5"/>
        <v>Bakis Volkan</v>
      </c>
      <c r="B104" s="14" t="str">
        <f t="shared" si="6"/>
        <v>I</v>
      </c>
      <c r="C104" s="25">
        <f t="shared" si="7"/>
        <v>53596.4542</v>
      </c>
      <c r="D104" s="55" t="str">
        <f t="shared" si="8"/>
        <v>V</v>
      </c>
      <c r="E104" s="133">
        <f>VLOOKUP(C104,'A (old)'!C$21:E$935,3,FALSE)</f>
        <v>33136.145180734988</v>
      </c>
      <c r="G104" s="55">
        <v>24056</v>
      </c>
      <c r="H104" s="55">
        <v>-1.8599999999999998E-2</v>
      </c>
      <c r="I104" s="55">
        <v>53596.4542</v>
      </c>
      <c r="J104" s="55" t="s">
        <v>311</v>
      </c>
      <c r="K104" s="55" t="s">
        <v>98</v>
      </c>
      <c r="L104" s="55" t="s">
        <v>1117</v>
      </c>
      <c r="N104" s="55" t="s">
        <v>1118</v>
      </c>
    </row>
    <row r="105" spans="1:15">
      <c r="A105" s="25" t="str">
        <f t="shared" si="5"/>
        <v>Raetz Manfred</v>
      </c>
      <c r="B105" s="14" t="str">
        <f t="shared" si="6"/>
        <v>II</v>
      </c>
      <c r="C105" s="25">
        <f t="shared" si="7"/>
        <v>53600.455399999999</v>
      </c>
      <c r="D105" s="55" t="e">
        <f t="shared" si="8"/>
        <v>#NAME?</v>
      </c>
      <c r="E105" s="133">
        <f>VLOOKUP(C105,'A (old)'!C$21:E$935,3,FALSE)</f>
        <v>33144.645882523029</v>
      </c>
      <c r="G105" s="55">
        <v>24064</v>
      </c>
      <c r="H105" s="55">
        <v>-1.7999999999999999E-2</v>
      </c>
      <c r="I105" s="55">
        <v>53600.455399999999</v>
      </c>
      <c r="J105" s="55" t="s">
        <v>1028</v>
      </c>
      <c r="K105" s="55" t="e">
        <f>-Ir</f>
        <v>#NAME?</v>
      </c>
      <c r="L105" s="55" t="s">
        <v>1108</v>
      </c>
      <c r="N105" s="55" t="s">
        <v>1119</v>
      </c>
    </row>
    <row r="106" spans="1:15">
      <c r="A106" s="25" t="str">
        <f t="shared" si="5"/>
        <v>Oezuyar D</v>
      </c>
      <c r="B106" s="14" t="str">
        <f t="shared" si="6"/>
        <v>I</v>
      </c>
      <c r="C106" s="25">
        <f t="shared" si="7"/>
        <v>53605.3969</v>
      </c>
      <c r="D106" s="55" t="str">
        <f t="shared" si="8"/>
        <v>BV</v>
      </c>
      <c r="E106" s="133">
        <f>VLOOKUP(C106,'A (old)'!C$21:E$935,3,FALSE)</f>
        <v>33155.144287472947</v>
      </c>
      <c r="G106" s="55">
        <v>24075</v>
      </c>
      <c r="H106" s="55">
        <v>-1.9099999999999999E-2</v>
      </c>
      <c r="I106" s="55">
        <v>53605.3969</v>
      </c>
      <c r="J106" s="55" t="s">
        <v>311</v>
      </c>
      <c r="K106" s="55" t="s">
        <v>1120</v>
      </c>
      <c r="L106" s="55" t="s">
        <v>1121</v>
      </c>
      <c r="N106" s="55" t="s">
        <v>1122</v>
      </c>
    </row>
    <row r="107" spans="1:15">
      <c r="A107" s="25" t="str">
        <f t="shared" si="5"/>
        <v>Kilicoglu T</v>
      </c>
      <c r="B107" s="14" t="str">
        <f t="shared" si="6"/>
        <v>I</v>
      </c>
      <c r="C107" s="25">
        <f t="shared" ref="C107:C116" si="9">I107</f>
        <v>53614.3416</v>
      </c>
      <c r="D107" s="55" t="str">
        <f t="shared" si="8"/>
        <v>BV</v>
      </c>
      <c r="E107" s="133">
        <f>VLOOKUP(C107,'A (old)'!C$21:E$935,3,FALSE)</f>
        <v>33174.147643287084</v>
      </c>
      <c r="G107" s="55">
        <v>24094</v>
      </c>
      <c r="H107" s="55">
        <v>-1.7500000000000002E-2</v>
      </c>
      <c r="I107" s="55">
        <v>53614.3416</v>
      </c>
      <c r="J107" s="55" t="s">
        <v>311</v>
      </c>
      <c r="K107" s="55" t="s">
        <v>1120</v>
      </c>
      <c r="L107" s="55" t="s">
        <v>1123</v>
      </c>
      <c r="N107" s="55" t="s">
        <v>1122</v>
      </c>
    </row>
    <row r="108" spans="1:15">
      <c r="A108" s="25" t="str">
        <f t="shared" si="5"/>
        <v>Jungbluth Helmut</v>
      </c>
      <c r="B108" s="14" t="str">
        <f t="shared" si="6"/>
        <v>I</v>
      </c>
      <c r="C108" s="25">
        <f t="shared" si="9"/>
        <v>53637.406300000002</v>
      </c>
      <c r="D108" s="55" t="str">
        <f t="shared" si="8"/>
        <v>ccd</v>
      </c>
      <c r="E108" s="133">
        <f>VLOOKUP(C108,'A (old)'!C$21:E$935,3,FALSE)</f>
        <v>33223.149476869679</v>
      </c>
      <c r="G108" s="55">
        <v>24143</v>
      </c>
      <c r="H108" s="55">
        <v>-1.6799999999999999E-2</v>
      </c>
      <c r="I108" s="55">
        <v>53637.406300000002</v>
      </c>
      <c r="J108" s="55" t="s">
        <v>311</v>
      </c>
      <c r="K108" s="55" t="s">
        <v>1085</v>
      </c>
      <c r="L108" s="55" t="s">
        <v>1124</v>
      </c>
      <c r="M108" s="55" t="s">
        <v>1119</v>
      </c>
    </row>
    <row r="109" spans="1:15">
      <c r="A109" s="25" t="str">
        <f t="shared" si="5"/>
        <v>Dogru S S</v>
      </c>
      <c r="B109" s="14" t="str">
        <f t="shared" si="6"/>
        <v>I</v>
      </c>
      <c r="C109" s="25">
        <f t="shared" si="9"/>
        <v>54014.4274</v>
      </c>
      <c r="D109" s="55" t="str">
        <f t="shared" si="8"/>
        <v>ccd</v>
      </c>
      <c r="E109" s="133">
        <f>VLOOKUP(C109,'A (old)'!C$21:E$935,3,FALSE)</f>
        <v>34024.145162888868</v>
      </c>
      <c r="G109" s="55">
        <v>24944</v>
      </c>
      <c r="H109" s="55">
        <v>-2.0799999999999999E-2</v>
      </c>
      <c r="I109" s="55">
        <v>54014.4274</v>
      </c>
      <c r="J109" s="55" t="s">
        <v>311</v>
      </c>
      <c r="K109" s="55" t="s">
        <v>1085</v>
      </c>
      <c r="L109" s="55" t="s">
        <v>1128</v>
      </c>
      <c r="N109" s="55" t="s">
        <v>1129</v>
      </c>
    </row>
    <row r="110" spans="1:15">
      <c r="A110" s="25" t="str">
        <f t="shared" si="5"/>
        <v>Erkan N</v>
      </c>
      <c r="B110" s="14" t="str">
        <f t="shared" si="6"/>
        <v>I</v>
      </c>
      <c r="C110" s="25">
        <f t="shared" si="9"/>
        <v>55075.378299999997</v>
      </c>
      <c r="D110" s="55" t="str">
        <f t="shared" si="8"/>
        <v>ccd</v>
      </c>
      <c r="E110" s="133">
        <f>VLOOKUP(C110,'A (old)'!C$21:E$935,3,FALSE)</f>
        <v>36278.175756874654</v>
      </c>
      <c r="G110" s="55">
        <v>27198</v>
      </c>
      <c r="H110" s="55">
        <v>-1.1900000000000001E-2</v>
      </c>
      <c r="I110" s="55">
        <v>55075.378299999997</v>
      </c>
      <c r="J110" s="55" t="s">
        <v>311</v>
      </c>
      <c r="K110" s="55" t="s">
        <v>1085</v>
      </c>
      <c r="L110" s="55" t="s">
        <v>1143</v>
      </c>
      <c r="O110" s="55" t="s">
        <v>1144</v>
      </c>
    </row>
    <row r="111" spans="1:15">
      <c r="A111" s="25" t="str">
        <f t="shared" si="5"/>
        <v>Diethelm Roger</v>
      </c>
      <c r="B111" s="14" t="str">
        <f t="shared" si="6"/>
        <v>II</v>
      </c>
      <c r="C111" s="25">
        <f t="shared" si="9"/>
        <v>55114.68</v>
      </c>
      <c r="D111" s="55" t="str">
        <f t="shared" si="8"/>
        <v>V</v>
      </c>
      <c r="E111" s="133">
        <f>VLOOKUP(C111,'A (old)'!C$21:E$935,3,FALSE)</f>
        <v>36361.673715352903</v>
      </c>
      <c r="G111" s="55">
        <v>27281</v>
      </c>
      <c r="H111" s="55">
        <v>-1.2699999999999999E-2</v>
      </c>
      <c r="I111" s="55">
        <v>55114.68</v>
      </c>
      <c r="J111" s="55" t="s">
        <v>1028</v>
      </c>
      <c r="K111" s="55" t="s">
        <v>98</v>
      </c>
      <c r="L111" s="55" t="s">
        <v>1051</v>
      </c>
      <c r="N111" s="55" t="s">
        <v>1147</v>
      </c>
    </row>
    <row r="112" spans="1:15">
      <c r="A112" s="25" t="str">
        <f t="shared" si="5"/>
        <v>Dogru S S</v>
      </c>
      <c r="B112" s="14" t="str">
        <f t="shared" si="6"/>
        <v>I</v>
      </c>
      <c r="C112" s="25">
        <f t="shared" si="9"/>
        <v>55346.498800000001</v>
      </c>
      <c r="D112" s="55" t="str">
        <f t="shared" si="8"/>
        <v>RcIc</v>
      </c>
      <c r="E112" s="133">
        <f>VLOOKUP(C112,'A (old)'!C$21:E$935,3,FALSE)</f>
        <v>36854.181584907543</v>
      </c>
      <c r="G112" s="55">
        <v>27774</v>
      </c>
      <c r="H112" s="55">
        <v>-1.06E-2</v>
      </c>
      <c r="I112" s="55">
        <v>55346.498800000001</v>
      </c>
      <c r="J112" s="55" t="s">
        <v>311</v>
      </c>
      <c r="K112" s="55" t="s">
        <v>1148</v>
      </c>
      <c r="L112" s="55" t="s">
        <v>1128</v>
      </c>
      <c r="N112" s="55" t="s">
        <v>1149</v>
      </c>
    </row>
    <row r="113" spans="1:14">
      <c r="A113" s="25" t="str">
        <f t="shared" si="5"/>
        <v>Menzies K</v>
      </c>
      <c r="B113" s="14" t="str">
        <f t="shared" si="6"/>
        <v>I</v>
      </c>
      <c r="C113" s="25">
        <f t="shared" si="9"/>
        <v>55408.629699999998</v>
      </c>
      <c r="D113" s="55" t="str">
        <f t="shared" si="8"/>
        <v>ccd</v>
      </c>
      <c r="E113" s="133">
        <f>VLOOKUP(C113,'A (old)'!C$21:E$935,3,FALSE)</f>
        <v>36986.181048249215</v>
      </c>
      <c r="G113" s="55">
        <v>27906</v>
      </c>
      <c r="H113" s="55">
        <v>-1.12E-2</v>
      </c>
      <c r="I113" s="55">
        <v>55408.629699999998</v>
      </c>
      <c r="J113" s="55" t="s">
        <v>311</v>
      </c>
      <c r="K113" s="55" t="s">
        <v>1085</v>
      </c>
      <c r="L113" s="55" t="s">
        <v>1134</v>
      </c>
      <c r="N113" s="55" t="s">
        <v>1150</v>
      </c>
    </row>
    <row r="114" spans="1:14">
      <c r="A114" s="25" t="str">
        <f t="shared" si="5"/>
        <v>Diethelm Roger</v>
      </c>
      <c r="B114" s="14" t="str">
        <f t="shared" si="6"/>
        <v>I</v>
      </c>
      <c r="C114" s="25">
        <f t="shared" si="9"/>
        <v>55849.673499999997</v>
      </c>
      <c r="D114" s="55" t="str">
        <f t="shared" si="8"/>
        <v>ccd</v>
      </c>
      <c r="E114" s="133">
        <f>VLOOKUP(C114,'A (old)'!C$21:E$935,3,FALSE)</f>
        <v>37923.195398760392</v>
      </c>
      <c r="G114" s="55">
        <v>28843</v>
      </c>
      <c r="H114" s="55">
        <v>-6.7000000000000002E-3</v>
      </c>
      <c r="I114" s="55">
        <v>55849.673499999997</v>
      </c>
      <c r="J114" s="55" t="s">
        <v>311</v>
      </c>
      <c r="K114" s="55" t="s">
        <v>1085</v>
      </c>
      <c r="L114" s="55" t="s">
        <v>1051</v>
      </c>
      <c r="N114" s="55" t="s">
        <v>1155</v>
      </c>
    </row>
    <row r="115" spans="1:14">
      <c r="A115" s="25" t="str">
        <f t="shared" si="5"/>
        <v>Diethelm Roger</v>
      </c>
      <c r="B115" s="14" t="str">
        <f t="shared" si="6"/>
        <v>I</v>
      </c>
      <c r="C115" s="25">
        <f t="shared" si="9"/>
        <v>56218.699399999998</v>
      </c>
      <c r="D115" s="55" t="str">
        <f t="shared" si="8"/>
        <v>V</v>
      </c>
      <c r="E115" s="133">
        <f>VLOOKUP(C115,'A (old)'!C$21:E$935,3,FALSE)</f>
        <v>38707.204977877715</v>
      </c>
      <c r="G115" s="55">
        <v>29627</v>
      </c>
      <c r="H115" s="55">
        <v>-4.1000000000000003E-3</v>
      </c>
      <c r="I115" s="55">
        <v>56218.699399999998</v>
      </c>
      <c r="J115" s="55" t="s">
        <v>311</v>
      </c>
      <c r="K115" s="55" t="s">
        <v>98</v>
      </c>
      <c r="L115" s="55" t="s">
        <v>1051</v>
      </c>
      <c r="N115" s="55" t="s">
        <v>1156</v>
      </c>
    </row>
    <row r="116" spans="1:14">
      <c r="A116" s="25" t="str">
        <f t="shared" si="5"/>
        <v>Samolyk G</v>
      </c>
      <c r="B116" s="14" t="str">
        <f t="shared" si="6"/>
        <v>I</v>
      </c>
      <c r="C116" s="25">
        <f t="shared" si="9"/>
        <v>56565.604500000001</v>
      </c>
      <c r="D116" s="55" t="str">
        <f t="shared" si="8"/>
        <v>V</v>
      </c>
      <c r="E116" s="133">
        <f>VLOOKUP(C116,'A (old)'!C$21:E$935,3,FALSE)</f>
        <v>39444.218074911427</v>
      </c>
      <c r="G116" s="55">
        <v>30364</v>
      </c>
      <c r="H116" s="55">
        <v>2.0000000000000001E-4</v>
      </c>
      <c r="I116" s="55">
        <v>56565.604500000001</v>
      </c>
      <c r="J116" s="55" t="s">
        <v>311</v>
      </c>
      <c r="K116" s="55" t="s">
        <v>98</v>
      </c>
      <c r="L116" s="55" t="s">
        <v>1110</v>
      </c>
      <c r="N116" s="55" t="s">
        <v>1157</v>
      </c>
    </row>
    <row r="117" spans="1:14">
      <c r="A117" s="25" t="str">
        <f t="shared" si="5"/>
        <v>Guthnick P</v>
      </c>
      <c r="B117" s="14" t="str">
        <f t="shared" si="6"/>
        <v>I</v>
      </c>
      <c r="C117" s="25">
        <v>24816.521000000001</v>
      </c>
      <c r="D117" s="55" t="str">
        <f t="shared" si="8"/>
        <v>pg</v>
      </c>
      <c r="E117" s="133" t="e">
        <f>VLOOKUP(C117,#REF!,3,FALSE)</f>
        <v>#REF!</v>
      </c>
      <c r="G117" s="55">
        <v>-37088</v>
      </c>
      <c r="H117" s="55">
        <v>0.10100000000000001</v>
      </c>
      <c r="I117" s="55">
        <v>24816.521000000001</v>
      </c>
      <c r="J117" s="55" t="s">
        <v>311</v>
      </c>
      <c r="K117" s="55" t="s">
        <v>102</v>
      </c>
      <c r="L117" s="55" t="s">
        <v>1025</v>
      </c>
      <c r="N117" s="55" t="s">
        <v>1027</v>
      </c>
    </row>
    <row r="118" spans="1:14">
      <c r="A118" s="25" t="str">
        <f t="shared" si="5"/>
        <v>Guthnick P</v>
      </c>
      <c r="B118" s="14" t="str">
        <f t="shared" si="6"/>
        <v>I</v>
      </c>
      <c r="C118" s="25">
        <v>24825.460999999999</v>
      </c>
      <c r="D118" s="55" t="str">
        <f t="shared" si="8"/>
        <v>pg</v>
      </c>
      <c r="E118" s="133" t="e">
        <f>VLOOKUP(C118,#REF!,3,FALSE)</f>
        <v>#REF!</v>
      </c>
      <c r="G118" s="55">
        <v>-37069</v>
      </c>
      <c r="H118" s="55">
        <v>9.7799999999999998E-2</v>
      </c>
      <c r="I118" s="55">
        <v>24825.460999999999</v>
      </c>
      <c r="J118" s="55" t="s">
        <v>311</v>
      </c>
      <c r="K118" s="55" t="s">
        <v>102</v>
      </c>
      <c r="L118" s="55" t="s">
        <v>1025</v>
      </c>
      <c r="N118" s="55" t="s">
        <v>1027</v>
      </c>
    </row>
    <row r="119" spans="1:14">
      <c r="A119" s="25" t="str">
        <f t="shared" si="5"/>
        <v>Guthnick P</v>
      </c>
      <c r="B119" s="14" t="str">
        <f t="shared" si="6"/>
        <v>II</v>
      </c>
      <c r="C119" s="25">
        <v>24830.469000000001</v>
      </c>
      <c r="D119" s="55" t="str">
        <f t="shared" si="8"/>
        <v>pg</v>
      </c>
      <c r="E119" s="133" t="e">
        <f>VLOOKUP(C119,#REF!,3,FALSE)</f>
        <v>#REF!</v>
      </c>
      <c r="G119" s="55">
        <v>-37059</v>
      </c>
      <c r="H119" s="55">
        <v>0.16389999999999999</v>
      </c>
      <c r="I119" s="55">
        <v>24830.469000000001</v>
      </c>
      <c r="J119" s="55" t="s">
        <v>1028</v>
      </c>
      <c r="K119" s="55" t="s">
        <v>102</v>
      </c>
      <c r="L119" s="55" t="s">
        <v>1025</v>
      </c>
      <c r="N119" s="55" t="s">
        <v>1029</v>
      </c>
    </row>
    <row r="120" spans="1:14">
      <c r="A120" s="25" t="str">
        <f t="shared" si="5"/>
        <v>Piotrowski S</v>
      </c>
      <c r="B120" s="14" t="str">
        <f t="shared" si="6"/>
        <v>I</v>
      </c>
      <c r="C120" s="25">
        <v>28068.503000000001</v>
      </c>
      <c r="D120" s="55" t="str">
        <f t="shared" si="8"/>
        <v>vis</v>
      </c>
      <c r="E120" s="133" t="e">
        <f>VLOOKUP(C120,#REF!,3,FALSE)</f>
        <v>#REF!</v>
      </c>
      <c r="G120" s="55">
        <v>-30179</v>
      </c>
      <c r="H120" s="55">
        <v>6.5000000000000002E-2</v>
      </c>
      <c r="I120" s="55">
        <v>28068.503000000001</v>
      </c>
      <c r="J120" s="55" t="s">
        <v>311</v>
      </c>
      <c r="K120" s="55" t="s">
        <v>297</v>
      </c>
      <c r="L120" s="55" t="s">
        <v>1032</v>
      </c>
      <c r="N120" s="55" t="s">
        <v>1031</v>
      </c>
    </row>
    <row r="121" spans="1:14">
      <c r="A121" s="25" t="str">
        <f t="shared" si="5"/>
        <v>Istchenko I M</v>
      </c>
      <c r="B121" s="14" t="str">
        <f t="shared" si="6"/>
        <v>I</v>
      </c>
      <c r="C121" s="25">
        <v>29305.472000000002</v>
      </c>
      <c r="D121" s="55" t="str">
        <f t="shared" si="8"/>
        <v>pg</v>
      </c>
      <c r="E121" s="133" t="e">
        <f>VLOOKUP(C121,#REF!,3,FALSE)</f>
        <v>#REF!</v>
      </c>
      <c r="G121" s="55">
        <v>-27551</v>
      </c>
      <c r="H121" s="55">
        <v>5.28E-2</v>
      </c>
      <c r="I121" s="55">
        <v>29305.472000000002</v>
      </c>
      <c r="J121" s="55" t="s">
        <v>311</v>
      </c>
      <c r="K121" s="55" t="s">
        <v>102</v>
      </c>
      <c r="L121" s="55" t="s">
        <v>1033</v>
      </c>
      <c r="N121" s="55" t="s">
        <v>1034</v>
      </c>
    </row>
    <row r="122" spans="1:14">
      <c r="A122" s="25" t="str">
        <f t="shared" si="5"/>
        <v>Istchenko I M</v>
      </c>
      <c r="B122" s="14" t="str">
        <f t="shared" si="6"/>
        <v>II</v>
      </c>
      <c r="C122" s="25">
        <v>29330.181</v>
      </c>
      <c r="D122" s="55" t="str">
        <f t="shared" si="8"/>
        <v>pg</v>
      </c>
      <c r="E122" s="133" t="e">
        <f>VLOOKUP(C122,#REF!,3,FALSE)</f>
        <v>#REF!</v>
      </c>
      <c r="G122" s="55">
        <v>-27499</v>
      </c>
      <c r="H122" s="55">
        <v>5.0799999999999998E-2</v>
      </c>
      <c r="I122" s="55">
        <v>29330.181</v>
      </c>
      <c r="J122" s="55" t="s">
        <v>1028</v>
      </c>
      <c r="K122" s="55" t="s">
        <v>102</v>
      </c>
      <c r="L122" s="55" t="s">
        <v>1033</v>
      </c>
      <c r="N122" s="55" t="s">
        <v>1034</v>
      </c>
    </row>
    <row r="123" spans="1:14">
      <c r="A123" s="25" t="str">
        <f t="shared" si="5"/>
        <v>Szafraniec R</v>
      </c>
      <c r="B123" s="14" t="str">
        <f t="shared" si="6"/>
        <v>I</v>
      </c>
      <c r="C123" s="25">
        <v>33539.309000000001</v>
      </c>
      <c r="D123" s="55" t="str">
        <f t="shared" si="8"/>
        <v>vis</v>
      </c>
      <c r="E123" s="133" t="e">
        <f>VLOOKUP(C123,#REF!,3,FALSE)</f>
        <v>#REF!</v>
      </c>
      <c r="G123" s="55">
        <v>-18556</v>
      </c>
      <c r="H123" s="55">
        <v>6.3E-3</v>
      </c>
      <c r="I123" s="55">
        <v>33539.309000000001</v>
      </c>
      <c r="J123" s="55" t="s">
        <v>311</v>
      </c>
      <c r="K123" s="55" t="s">
        <v>297</v>
      </c>
      <c r="L123" s="55" t="s">
        <v>1035</v>
      </c>
      <c r="N123" s="55" t="s">
        <v>1036</v>
      </c>
    </row>
    <row r="124" spans="1:14">
      <c r="A124" s="25" t="str">
        <f t="shared" si="5"/>
        <v>Szafraniec R</v>
      </c>
      <c r="B124" s="14" t="str">
        <f t="shared" si="6"/>
        <v>I</v>
      </c>
      <c r="C124" s="25">
        <v>33571.33</v>
      </c>
      <c r="D124" s="55" t="str">
        <f t="shared" si="8"/>
        <v>vis</v>
      </c>
      <c r="E124" s="133" t="e">
        <f>VLOOKUP(C124,#REF!,3,FALSE)</f>
        <v>#REF!</v>
      </c>
      <c r="G124" s="55">
        <v>-18488</v>
      </c>
      <c r="H124" s="55">
        <v>2.0199999999999999E-2</v>
      </c>
      <c r="I124" s="55">
        <v>33571.33</v>
      </c>
      <c r="J124" s="55" t="s">
        <v>311</v>
      </c>
      <c r="K124" s="55" t="s">
        <v>297</v>
      </c>
      <c r="L124" s="55" t="s">
        <v>1035</v>
      </c>
      <c r="N124" s="55" t="s">
        <v>1036</v>
      </c>
    </row>
    <row r="125" spans="1:14">
      <c r="A125" s="25" t="str">
        <f t="shared" si="5"/>
        <v>Szafraniec R</v>
      </c>
      <c r="B125" s="14" t="str">
        <f t="shared" si="6"/>
        <v>I</v>
      </c>
      <c r="C125" s="25">
        <v>33889.514000000003</v>
      </c>
      <c r="D125" s="55" t="str">
        <f t="shared" si="8"/>
        <v>vis</v>
      </c>
      <c r="E125" s="133" t="e">
        <f>VLOOKUP(C125,#REF!,3,FALSE)</f>
        <v>#REF!</v>
      </c>
      <c r="G125" s="55">
        <v>-17812</v>
      </c>
      <c r="H125" s="55">
        <v>1.5699999999999999E-2</v>
      </c>
      <c r="I125" s="55">
        <v>33889.514000000003</v>
      </c>
      <c r="J125" s="55" t="s">
        <v>311</v>
      </c>
      <c r="K125" s="55" t="s">
        <v>297</v>
      </c>
      <c r="L125" s="55" t="s">
        <v>1035</v>
      </c>
      <c r="N125" s="55" t="s">
        <v>1037</v>
      </c>
    </row>
    <row r="126" spans="1:14">
      <c r="A126" s="25" t="str">
        <f t="shared" si="5"/>
        <v>Szafraniec R</v>
      </c>
      <c r="B126" s="14" t="str">
        <f t="shared" si="6"/>
        <v>I</v>
      </c>
      <c r="C126" s="25">
        <v>33900.332999999999</v>
      </c>
      <c r="D126" s="55" t="str">
        <f t="shared" si="8"/>
        <v>vis</v>
      </c>
      <c r="E126" s="133" t="e">
        <f>VLOOKUP(C126,#REF!,3,FALSE)</f>
        <v>#REF!</v>
      </c>
      <c r="G126" s="55">
        <v>-17789</v>
      </c>
      <c r="H126" s="55">
        <v>8.8000000000000005E-3</v>
      </c>
      <c r="I126" s="55">
        <v>33900.332999999999</v>
      </c>
      <c r="J126" s="55" t="s">
        <v>311</v>
      </c>
      <c r="K126" s="55" t="s">
        <v>297</v>
      </c>
      <c r="L126" s="55" t="s">
        <v>1035</v>
      </c>
      <c r="N126" s="55" t="s">
        <v>1037</v>
      </c>
    </row>
    <row r="127" spans="1:14">
      <c r="A127" s="25" t="str">
        <f t="shared" si="5"/>
        <v>Szafraniec R</v>
      </c>
      <c r="B127" s="14" t="str">
        <f t="shared" si="6"/>
        <v>I</v>
      </c>
      <c r="C127" s="25">
        <v>34179.459000000003</v>
      </c>
      <c r="D127" s="55" t="str">
        <f t="shared" si="8"/>
        <v>vis</v>
      </c>
      <c r="E127" s="133" t="e">
        <f>VLOOKUP(C127,#REF!,3,FALSE)</f>
        <v>#REF!</v>
      </c>
      <c r="G127" s="55">
        <v>-17196</v>
      </c>
      <c r="H127" s="55">
        <v>1.38E-2</v>
      </c>
      <c r="I127" s="55">
        <v>34179.459000000003</v>
      </c>
      <c r="J127" s="55" t="s">
        <v>311</v>
      </c>
      <c r="K127" s="55" t="s">
        <v>297</v>
      </c>
      <c r="L127" s="55" t="s">
        <v>1035</v>
      </c>
      <c r="N127" s="55" t="s">
        <v>1038</v>
      </c>
    </row>
    <row r="128" spans="1:14">
      <c r="A128" s="25" t="str">
        <f t="shared" si="5"/>
        <v>Szafraniec R</v>
      </c>
      <c r="B128" s="14" t="str">
        <f t="shared" si="6"/>
        <v>I</v>
      </c>
      <c r="C128" s="25">
        <v>34277.370000000003</v>
      </c>
      <c r="D128" s="55" t="str">
        <f t="shared" si="8"/>
        <v>vis</v>
      </c>
      <c r="E128" s="133" t="e">
        <f>VLOOKUP(C128,#REF!,3,FALSE)</f>
        <v>#REF!</v>
      </c>
      <c r="G128" s="55">
        <v>-16988</v>
      </c>
      <c r="H128" s="55">
        <v>2.07E-2</v>
      </c>
      <c r="I128" s="55">
        <v>34277.370000000003</v>
      </c>
      <c r="J128" s="55" t="s">
        <v>311</v>
      </c>
      <c r="K128" s="55" t="s">
        <v>297</v>
      </c>
      <c r="L128" s="55" t="s">
        <v>1035</v>
      </c>
      <c r="N128" s="55" t="s">
        <v>1039</v>
      </c>
    </row>
    <row r="129" spans="1:15">
      <c r="A129" s="25" t="str">
        <f t="shared" si="5"/>
        <v>Szafraniec R</v>
      </c>
      <c r="B129" s="14" t="str">
        <f t="shared" si="6"/>
        <v>I</v>
      </c>
      <c r="C129" s="25">
        <v>34604.498</v>
      </c>
      <c r="D129" s="55" t="str">
        <f t="shared" si="8"/>
        <v>vis</v>
      </c>
      <c r="E129" s="133" t="e">
        <f>VLOOKUP(C129,#REF!,3,FALSE)</f>
        <v>#REF!</v>
      </c>
      <c r="G129" s="55">
        <v>-16293</v>
      </c>
      <c r="H129" s="55">
        <v>1.7000000000000001E-2</v>
      </c>
      <c r="I129" s="55">
        <v>34604.498</v>
      </c>
      <c r="J129" s="55" t="s">
        <v>311</v>
      </c>
      <c r="K129" s="55" t="s">
        <v>297</v>
      </c>
      <c r="L129" s="55" t="s">
        <v>1035</v>
      </c>
      <c r="N129" s="55" t="s">
        <v>1039</v>
      </c>
    </row>
    <row r="130" spans="1:15">
      <c r="A130" s="25" t="str">
        <f t="shared" si="5"/>
        <v>Szafraniec R</v>
      </c>
      <c r="B130" s="14" t="str">
        <f t="shared" si="6"/>
        <v>I</v>
      </c>
      <c r="C130" s="25">
        <v>34606.375999999997</v>
      </c>
      <c r="D130" s="55" t="str">
        <f t="shared" si="8"/>
        <v>vis</v>
      </c>
      <c r="E130" s="133" t="e">
        <f>VLOOKUP(C130,#REF!,3,FALSE)</f>
        <v>#REF!</v>
      </c>
      <c r="G130" s="55">
        <v>-16289</v>
      </c>
      <c r="H130" s="55">
        <v>1.23E-2</v>
      </c>
      <c r="I130" s="55">
        <v>34606.375999999997</v>
      </c>
      <c r="J130" s="55" t="s">
        <v>311</v>
      </c>
      <c r="K130" s="55" t="s">
        <v>297</v>
      </c>
      <c r="L130" s="55" t="s">
        <v>1035</v>
      </c>
      <c r="N130" s="55" t="s">
        <v>1039</v>
      </c>
    </row>
    <row r="131" spans="1:15">
      <c r="A131" s="25" t="str">
        <f t="shared" si="5"/>
        <v>Szafraniec R</v>
      </c>
      <c r="B131" s="14" t="str">
        <f t="shared" si="6"/>
        <v>I</v>
      </c>
      <c r="C131" s="25">
        <v>34654.392</v>
      </c>
      <c r="D131" s="55" t="str">
        <f t="shared" si="8"/>
        <v>vis</v>
      </c>
      <c r="E131" s="133" t="e">
        <f>VLOOKUP(C131,#REF!,3,FALSE)</f>
        <v>#REF!</v>
      </c>
      <c r="G131" s="55">
        <v>-16187</v>
      </c>
      <c r="H131" s="55">
        <v>1.7600000000000001E-2</v>
      </c>
      <c r="I131" s="55">
        <v>34654.392</v>
      </c>
      <c r="J131" s="55" t="s">
        <v>311</v>
      </c>
      <c r="K131" s="55" t="s">
        <v>297</v>
      </c>
      <c r="L131" s="55" t="s">
        <v>1035</v>
      </c>
      <c r="N131" s="55" t="s">
        <v>1039</v>
      </c>
    </row>
    <row r="132" spans="1:15">
      <c r="A132" s="25" t="str">
        <f t="shared" si="5"/>
        <v>Szafraniec R</v>
      </c>
      <c r="B132" s="14" t="str">
        <f t="shared" si="6"/>
        <v>I</v>
      </c>
      <c r="C132" s="25">
        <v>34662.402000000002</v>
      </c>
      <c r="D132" s="55" t="str">
        <f t="shared" si="8"/>
        <v>vis</v>
      </c>
      <c r="E132" s="133" t="e">
        <f>VLOOKUP(C132,#REF!,3,FALSE)</f>
        <v>#REF!</v>
      </c>
      <c r="G132" s="55">
        <v>-16170</v>
      </c>
      <c r="H132" s="55">
        <v>2.58E-2</v>
      </c>
      <c r="I132" s="55">
        <v>34662.402000000002</v>
      </c>
      <c r="J132" s="55" t="s">
        <v>311</v>
      </c>
      <c r="K132" s="55" t="s">
        <v>297</v>
      </c>
      <c r="L132" s="55" t="s">
        <v>1035</v>
      </c>
      <c r="N132" s="55" t="s">
        <v>1039</v>
      </c>
    </row>
    <row r="133" spans="1:15">
      <c r="A133" s="25" t="str">
        <f t="shared" si="5"/>
        <v>Szafraniec R</v>
      </c>
      <c r="B133" s="14" t="str">
        <f t="shared" si="6"/>
        <v>I</v>
      </c>
      <c r="C133" s="25">
        <v>34679.341999999997</v>
      </c>
      <c r="D133" s="55" t="str">
        <f t="shared" si="8"/>
        <v>vis</v>
      </c>
      <c r="E133" s="133" t="e">
        <f>VLOOKUP(C133,#REF!,3,FALSE)</f>
        <v>#REF!</v>
      </c>
      <c r="G133" s="55">
        <v>-16134</v>
      </c>
      <c r="H133" s="55">
        <v>2.0899999999999998E-2</v>
      </c>
      <c r="I133" s="55">
        <v>34679.341999999997</v>
      </c>
      <c r="J133" s="55" t="s">
        <v>311</v>
      </c>
      <c r="K133" s="55" t="s">
        <v>297</v>
      </c>
      <c r="L133" s="55" t="s">
        <v>1035</v>
      </c>
      <c r="N133" s="55" t="s">
        <v>1039</v>
      </c>
    </row>
    <row r="134" spans="1:15">
      <c r="A134" s="25" t="str">
        <f t="shared" si="5"/>
        <v>Hinderer</v>
      </c>
      <c r="B134" s="14" t="str">
        <f t="shared" si="6"/>
        <v>I</v>
      </c>
      <c r="C134" s="25">
        <v>35761.450100000002</v>
      </c>
      <c r="D134" s="55" t="str">
        <f t="shared" si="8"/>
        <v>pe</v>
      </c>
      <c r="E134" s="133" t="e">
        <f>VLOOKUP(C134,#REF!,3,FALSE)</f>
        <v>#REF!</v>
      </c>
      <c r="G134" s="55">
        <v>-13835</v>
      </c>
      <c r="H134" s="55">
        <v>5.7999999999999996E-3</v>
      </c>
      <c r="I134" s="55">
        <v>35761.450100000002</v>
      </c>
      <c r="J134" s="55" t="s">
        <v>311</v>
      </c>
      <c r="K134" s="55" t="s">
        <v>259</v>
      </c>
      <c r="L134" s="55" t="s">
        <v>1042</v>
      </c>
      <c r="N134" s="55" t="s">
        <v>1043</v>
      </c>
    </row>
    <row r="135" spans="1:15">
      <c r="A135" s="25" t="str">
        <f t="shared" si="5"/>
        <v>Hinderer</v>
      </c>
      <c r="B135" s="14" t="str">
        <f t="shared" si="6"/>
        <v>I</v>
      </c>
      <c r="C135" s="25">
        <v>35778.394699999997</v>
      </c>
      <c r="D135" s="55" t="str">
        <f t="shared" si="8"/>
        <v>pe</v>
      </c>
      <c r="E135" s="133" t="e">
        <f>VLOOKUP(C135,#REF!,3,FALSE)</f>
        <v>#REF!</v>
      </c>
      <c r="G135" s="55">
        <v>-13799</v>
      </c>
      <c r="H135" s="55">
        <v>5.4000000000000003E-3</v>
      </c>
      <c r="I135" s="55">
        <v>35778.394699999997</v>
      </c>
      <c r="J135" s="55" t="s">
        <v>311</v>
      </c>
      <c r="K135" s="55" t="s">
        <v>259</v>
      </c>
      <c r="L135" s="55" t="s">
        <v>1042</v>
      </c>
      <c r="N135" s="55" t="s">
        <v>1045</v>
      </c>
    </row>
    <row r="136" spans="1:15">
      <c r="A136" s="25" t="str">
        <f t="shared" si="5"/>
        <v>Hinderer</v>
      </c>
      <c r="B136" s="14" t="str">
        <f t="shared" si="6"/>
        <v>I</v>
      </c>
      <c r="C136" s="25">
        <v>35787.340700000001</v>
      </c>
      <c r="D136" s="55" t="str">
        <f t="shared" si="8"/>
        <v>pe</v>
      </c>
      <c r="E136" s="133" t="e">
        <f>VLOOKUP(C136,#REF!,3,FALSE)</f>
        <v>#REF!</v>
      </c>
      <c r="G136" s="55">
        <v>-13780</v>
      </c>
      <c r="H136" s="55">
        <v>8.2000000000000007E-3</v>
      </c>
      <c r="I136" s="55">
        <v>35787.340700000001</v>
      </c>
      <c r="J136" s="55" t="s">
        <v>311</v>
      </c>
      <c r="K136" s="55" t="s">
        <v>259</v>
      </c>
      <c r="L136" s="55" t="s">
        <v>1042</v>
      </c>
      <c r="N136" s="55" t="s">
        <v>1045</v>
      </c>
    </row>
    <row r="137" spans="1:15">
      <c r="A137" s="25" t="str">
        <f t="shared" si="5"/>
        <v>Szafraniec R</v>
      </c>
      <c r="B137" s="14" t="str">
        <f t="shared" si="6"/>
        <v>I</v>
      </c>
      <c r="C137" s="25">
        <v>38941.442000000003</v>
      </c>
      <c r="D137" s="55" t="str">
        <f t="shared" si="8"/>
        <v>vis</v>
      </c>
      <c r="E137" s="133" t="e">
        <f>VLOOKUP(C137,#REF!,3,FALSE)</f>
        <v>#REF!</v>
      </c>
      <c r="G137" s="55">
        <v>-7079</v>
      </c>
      <c r="H137" s="55">
        <v>-4.3E-3</v>
      </c>
      <c r="I137" s="55">
        <v>38941.442000000003</v>
      </c>
      <c r="J137" s="55" t="s">
        <v>311</v>
      </c>
      <c r="K137" s="55" t="s">
        <v>297</v>
      </c>
      <c r="L137" s="55" t="s">
        <v>1035</v>
      </c>
      <c r="N137" s="55" t="s">
        <v>1048</v>
      </c>
    </row>
    <row r="138" spans="1:15">
      <c r="A138" s="25" t="str">
        <f t="shared" si="5"/>
        <v>Awadalla N S</v>
      </c>
      <c r="B138" s="14" t="str">
        <f t="shared" si="6"/>
        <v>II</v>
      </c>
      <c r="C138" s="25">
        <v>46676.550799999997</v>
      </c>
      <c r="D138" s="55" t="str">
        <f t="shared" si="8"/>
        <v>pe</v>
      </c>
      <c r="E138" s="133" t="e">
        <f>VLOOKUP(C138,#REF!,3,FALSE)</f>
        <v>#REF!</v>
      </c>
      <c r="G138" s="55">
        <v>9354</v>
      </c>
      <c r="H138" s="55">
        <v>-2.8500000000000001E-2</v>
      </c>
      <c r="I138" s="55">
        <v>46676.550799999997</v>
      </c>
      <c r="J138" s="55" t="s">
        <v>1028</v>
      </c>
      <c r="K138" s="55" t="s">
        <v>259</v>
      </c>
      <c r="L138" s="55" t="s">
        <v>1069</v>
      </c>
      <c r="N138" s="55" t="s">
        <v>1070</v>
      </c>
    </row>
    <row r="139" spans="1:15">
      <c r="A139" s="25" t="str">
        <f t="shared" ref="A139:A202" si="10">L139</f>
        <v>Carbol K</v>
      </c>
      <c r="B139" s="14" t="str">
        <f t="shared" ref="B139:B202" si="11">IF(J139="s","II","I")</f>
        <v>I</v>
      </c>
      <c r="C139" s="25">
        <v>38644.396000000001</v>
      </c>
      <c r="D139" s="55" t="str">
        <f t="shared" ref="D139:D202" si="12">K139</f>
        <v>vis</v>
      </c>
      <c r="E139" s="133" t="e">
        <f>VLOOKUP(C139,#REF!,3,FALSE)</f>
        <v>#REF!</v>
      </c>
      <c r="G139" s="55">
        <v>-7710</v>
      </c>
      <c r="H139" s="55">
        <v>-4.2999999999999997E-2</v>
      </c>
      <c r="I139" s="55">
        <v>38644.396000000001</v>
      </c>
      <c r="J139" s="55" t="s">
        <v>311</v>
      </c>
      <c r="K139" s="55" t="s">
        <v>297</v>
      </c>
      <c r="L139" s="55" t="s">
        <v>1158</v>
      </c>
      <c r="N139" s="55" t="s">
        <v>1159</v>
      </c>
    </row>
    <row r="140" spans="1:15">
      <c r="A140" s="25" t="str">
        <f t="shared" si="10"/>
        <v>Paragi Z</v>
      </c>
      <c r="B140" s="14" t="str">
        <f t="shared" si="11"/>
        <v>I</v>
      </c>
      <c r="C140" s="25">
        <v>48841.502399999998</v>
      </c>
      <c r="D140" s="55" t="str">
        <f t="shared" si="12"/>
        <v>V</v>
      </c>
      <c r="E140" s="133" t="e">
        <f>VLOOKUP(C140,#REF!,3,FALSE)</f>
        <v>#REF!</v>
      </c>
      <c r="G140" s="55">
        <v>13954</v>
      </c>
      <c r="H140" s="55">
        <v>-2.9700000000000001E-2</v>
      </c>
      <c r="I140" s="55">
        <v>48841.502399999998</v>
      </c>
      <c r="J140" s="55" t="s">
        <v>311</v>
      </c>
      <c r="K140" s="55" t="s">
        <v>98</v>
      </c>
      <c r="L140" s="55" t="s">
        <v>1079</v>
      </c>
      <c r="N140" s="55" t="s">
        <v>1080</v>
      </c>
    </row>
    <row r="141" spans="1:15">
      <c r="A141" s="25" t="str">
        <f t="shared" si="10"/>
        <v>Paragi Z</v>
      </c>
      <c r="B141" s="14" t="str">
        <f t="shared" si="11"/>
        <v>I</v>
      </c>
      <c r="C141" s="25">
        <v>48841.502800000002</v>
      </c>
      <c r="D141" s="55" t="str">
        <f t="shared" si="12"/>
        <v>B</v>
      </c>
      <c r="E141" s="133" t="e">
        <f>VLOOKUP(C141,#REF!,3,FALSE)</f>
        <v>#REF!</v>
      </c>
      <c r="G141" s="55">
        <v>13954</v>
      </c>
      <c r="H141" s="55">
        <v>-2.93E-2</v>
      </c>
      <c r="I141" s="55">
        <v>48841.502800000002</v>
      </c>
      <c r="J141" s="55" t="s">
        <v>311</v>
      </c>
      <c r="K141" s="55" t="s">
        <v>92</v>
      </c>
      <c r="L141" s="55" t="s">
        <v>1079</v>
      </c>
      <c r="N141" s="55" t="s">
        <v>1080</v>
      </c>
    </row>
    <row r="142" spans="1:15">
      <c r="A142" s="25" t="str">
        <f t="shared" si="10"/>
        <v>Agerer Franz</v>
      </c>
      <c r="B142" s="14" t="str">
        <f t="shared" si="11"/>
        <v>I</v>
      </c>
      <c r="C142" s="25">
        <v>49918.447</v>
      </c>
      <c r="D142" s="55" t="str">
        <f t="shared" si="12"/>
        <v>B</v>
      </c>
      <c r="E142" s="133" t="e">
        <f>VLOOKUP(C142,#REF!,3,FALSE)</f>
        <v>#REF!</v>
      </c>
      <c r="G142" s="55">
        <v>16242</v>
      </c>
      <c r="H142" s="55">
        <v>-3.0700000000000002E-2</v>
      </c>
      <c r="I142" s="55">
        <v>49918.447</v>
      </c>
      <c r="J142" s="55" t="s">
        <v>311</v>
      </c>
      <c r="K142" s="55" t="s">
        <v>92</v>
      </c>
      <c r="L142" s="55" t="s">
        <v>1057</v>
      </c>
      <c r="N142" s="55" t="s">
        <v>1082</v>
      </c>
    </row>
    <row r="143" spans="1:15">
      <c r="A143" s="25" t="str">
        <f t="shared" si="10"/>
        <v>Agerer Franz</v>
      </c>
      <c r="B143" s="14" t="str">
        <f t="shared" si="11"/>
        <v>I</v>
      </c>
      <c r="C143" s="25">
        <v>49918.447500000002</v>
      </c>
      <c r="D143" s="55" t="str">
        <f t="shared" si="12"/>
        <v>V</v>
      </c>
      <c r="E143" s="133" t="e">
        <f>VLOOKUP(C143,#REF!,3,FALSE)</f>
        <v>#REF!</v>
      </c>
      <c r="G143" s="55">
        <v>16242</v>
      </c>
      <c r="H143" s="55">
        <v>-3.0200000000000001E-2</v>
      </c>
      <c r="I143" s="55">
        <v>49918.447500000002</v>
      </c>
      <c r="J143" s="55" t="s">
        <v>311</v>
      </c>
      <c r="K143" s="55" t="s">
        <v>98</v>
      </c>
      <c r="L143" s="55" t="s">
        <v>1057</v>
      </c>
      <c r="N143" s="55" t="s">
        <v>1082</v>
      </c>
    </row>
    <row r="144" spans="1:15">
      <c r="A144" s="25" t="str">
        <f t="shared" si="10"/>
        <v>Samolyk</v>
      </c>
      <c r="B144" s="14" t="str">
        <f t="shared" si="11"/>
        <v>I</v>
      </c>
      <c r="C144" s="25">
        <v>49988.584000000003</v>
      </c>
      <c r="D144" s="55" t="str">
        <f t="shared" si="12"/>
        <v>vis</v>
      </c>
      <c r="E144" s="133" t="e">
        <f>VLOOKUP(C144,#REF!,3,FALSE)</f>
        <v>#REF!</v>
      </c>
      <c r="G144" s="55">
        <v>16391</v>
      </c>
      <c r="H144" s="55">
        <v>-2.7E-2</v>
      </c>
      <c r="I144" s="55">
        <v>49988.584000000003</v>
      </c>
      <c r="J144" s="55" t="s">
        <v>311</v>
      </c>
      <c r="K144" s="55" t="s">
        <v>297</v>
      </c>
      <c r="L144" s="55" t="s">
        <v>1083</v>
      </c>
      <c r="O144" s="55" t="s">
        <v>1084</v>
      </c>
    </row>
    <row r="145" spans="1:15">
      <c r="A145" s="25" t="str">
        <f t="shared" si="10"/>
        <v>Lubcke</v>
      </c>
      <c r="B145" s="14" t="str">
        <f t="shared" si="11"/>
        <v>I</v>
      </c>
      <c r="C145" s="25">
        <v>50003.645600000003</v>
      </c>
      <c r="D145" s="55" t="str">
        <f t="shared" si="12"/>
        <v>ccd</v>
      </c>
      <c r="E145" s="133" t="e">
        <f>VLOOKUP(C145,#REF!,3,FALSE)</f>
        <v>#REF!</v>
      </c>
      <c r="G145" s="55">
        <v>16423</v>
      </c>
      <c r="H145" s="55">
        <v>-2.75E-2</v>
      </c>
      <c r="I145" s="55">
        <v>50003.645600000003</v>
      </c>
      <c r="J145" s="55" t="s">
        <v>311</v>
      </c>
      <c r="K145" s="55" t="s">
        <v>1085</v>
      </c>
      <c r="L145" s="55" t="s">
        <v>1086</v>
      </c>
      <c r="O145" s="55" t="s">
        <v>1084</v>
      </c>
    </row>
    <row r="146" spans="1:15">
      <c r="A146" s="25" t="str">
        <f t="shared" si="10"/>
        <v>Samolyk</v>
      </c>
      <c r="B146" s="14" t="str">
        <f t="shared" si="11"/>
        <v>I</v>
      </c>
      <c r="C146" s="25">
        <v>50313.824000000001</v>
      </c>
      <c r="D146" s="55" t="str">
        <f t="shared" si="12"/>
        <v>vis</v>
      </c>
      <c r="E146" s="133" t="e">
        <f>VLOOKUP(C146,#REF!,3,FALSE)</f>
        <v>#REF!</v>
      </c>
      <c r="G146" s="55">
        <v>17082</v>
      </c>
      <c r="H146" s="55">
        <v>-3.5799999999999998E-2</v>
      </c>
      <c r="I146" s="55">
        <v>50313.824000000001</v>
      </c>
      <c r="J146" s="55" t="s">
        <v>311</v>
      </c>
      <c r="K146" s="55" t="s">
        <v>297</v>
      </c>
      <c r="L146" s="55" t="s">
        <v>1083</v>
      </c>
      <c r="O146" s="55" t="s">
        <v>1084</v>
      </c>
    </row>
    <row r="147" spans="1:15">
      <c r="A147" s="25" t="str">
        <f t="shared" si="10"/>
        <v>McKenna</v>
      </c>
      <c r="B147" s="14" t="str">
        <f t="shared" si="11"/>
        <v>I</v>
      </c>
      <c r="C147" s="25">
        <v>50341.612999999998</v>
      </c>
      <c r="D147" s="55" t="str">
        <f t="shared" si="12"/>
        <v>vis</v>
      </c>
      <c r="E147" s="133" t="e">
        <f>VLOOKUP(C147,#REF!,3,FALSE)</f>
        <v>#REF!</v>
      </c>
      <c r="G147" s="55">
        <v>17141</v>
      </c>
      <c r="H147" s="55">
        <v>-1.77E-2</v>
      </c>
      <c r="I147" s="55">
        <v>50341.612999999998</v>
      </c>
      <c r="J147" s="55" t="s">
        <v>311</v>
      </c>
      <c r="K147" s="55" t="s">
        <v>297</v>
      </c>
      <c r="L147" s="55" t="s">
        <v>1087</v>
      </c>
      <c r="O147" s="55" t="s">
        <v>1084</v>
      </c>
    </row>
    <row r="148" spans="1:15">
      <c r="A148" s="25" t="str">
        <f t="shared" si="10"/>
        <v>McKenna</v>
      </c>
      <c r="B148" s="14" t="str">
        <f t="shared" si="11"/>
        <v>I</v>
      </c>
      <c r="C148" s="25">
        <v>50397.606</v>
      </c>
      <c r="D148" s="55" t="str">
        <f t="shared" si="12"/>
        <v>vis</v>
      </c>
      <c r="E148" s="133" t="e">
        <f>VLOOKUP(C148,#REF!,3,FALSE)</f>
        <v>#REF!</v>
      </c>
      <c r="G148" s="55">
        <v>17260</v>
      </c>
      <c r="H148" s="55">
        <v>-3.7199999999999997E-2</v>
      </c>
      <c r="I148" s="55">
        <v>50397.606</v>
      </c>
      <c r="J148" s="55" t="s">
        <v>311</v>
      </c>
      <c r="K148" s="55" t="s">
        <v>297</v>
      </c>
      <c r="L148" s="55" t="s">
        <v>1087</v>
      </c>
      <c r="O148" s="55" t="s">
        <v>1084</v>
      </c>
    </row>
    <row r="149" spans="1:15">
      <c r="A149" s="25" t="str">
        <f t="shared" si="10"/>
        <v>Samolyk</v>
      </c>
      <c r="B149" s="14" t="str">
        <f t="shared" si="11"/>
        <v>I</v>
      </c>
      <c r="C149" s="25">
        <v>50692.74</v>
      </c>
      <c r="D149" s="55" t="str">
        <f t="shared" si="12"/>
        <v>vis</v>
      </c>
      <c r="E149" s="133" t="e">
        <f>VLOOKUP(C149,#REF!,3,FALSE)</f>
        <v>#REF!</v>
      </c>
      <c r="G149" s="55">
        <v>17887</v>
      </c>
      <c r="H149" s="55">
        <v>-2.7699999999999999E-2</v>
      </c>
      <c r="I149" s="55">
        <v>50692.74</v>
      </c>
      <c r="J149" s="55" t="s">
        <v>311</v>
      </c>
      <c r="K149" s="55" t="s">
        <v>297</v>
      </c>
      <c r="L149" s="55" t="s">
        <v>1083</v>
      </c>
      <c r="O149" s="55" t="s">
        <v>1084</v>
      </c>
    </row>
    <row r="150" spans="1:15">
      <c r="A150" s="25" t="str">
        <f t="shared" si="10"/>
        <v>Samolyk</v>
      </c>
      <c r="B150" s="14" t="str">
        <f t="shared" si="11"/>
        <v>I</v>
      </c>
      <c r="C150" s="25">
        <v>51095.66</v>
      </c>
      <c r="D150" s="55" t="str">
        <f t="shared" si="12"/>
        <v>vis</v>
      </c>
      <c r="E150" s="133" t="e">
        <f>VLOOKUP(C150,#REF!,3,FALSE)</f>
        <v>#REF!</v>
      </c>
      <c r="G150" s="55">
        <v>18743</v>
      </c>
      <c r="H150" s="55">
        <v>-2.0899999999999998E-2</v>
      </c>
      <c r="I150" s="55">
        <v>51095.66</v>
      </c>
      <c r="J150" s="55" t="s">
        <v>311</v>
      </c>
      <c r="K150" s="55" t="s">
        <v>297</v>
      </c>
      <c r="L150" s="55" t="s">
        <v>1083</v>
      </c>
      <c r="O150" s="55" t="s">
        <v>1084</v>
      </c>
    </row>
    <row r="151" spans="1:15">
      <c r="A151" s="25" t="str">
        <f t="shared" si="10"/>
        <v>Samolyk</v>
      </c>
      <c r="B151" s="14" t="str">
        <f t="shared" si="11"/>
        <v>I</v>
      </c>
      <c r="C151" s="25">
        <v>51160.597999999998</v>
      </c>
      <c r="D151" s="55" t="str">
        <f t="shared" si="12"/>
        <v>vis</v>
      </c>
      <c r="E151" s="133" t="e">
        <f>VLOOKUP(C151,#REF!,3,FALSE)</f>
        <v>#REF!</v>
      </c>
      <c r="G151" s="55">
        <v>18881</v>
      </c>
      <c r="H151" s="55">
        <v>-3.85E-2</v>
      </c>
      <c r="I151" s="55">
        <v>51160.597999999998</v>
      </c>
      <c r="J151" s="55" t="s">
        <v>311</v>
      </c>
      <c r="K151" s="55" t="s">
        <v>297</v>
      </c>
      <c r="L151" s="55" t="s">
        <v>1083</v>
      </c>
      <c r="O151" s="55" t="s">
        <v>1084</v>
      </c>
    </row>
    <row r="152" spans="1:15">
      <c r="A152" s="25" t="str">
        <f t="shared" si="10"/>
        <v>Nelson Robert</v>
      </c>
      <c r="B152" s="14" t="str">
        <f t="shared" si="11"/>
        <v>I</v>
      </c>
      <c r="C152" s="25">
        <v>51710.849900000001</v>
      </c>
      <c r="D152" s="55" t="str">
        <f t="shared" si="12"/>
        <v>ccd</v>
      </c>
      <c r="E152" s="133" t="e">
        <f>VLOOKUP(C152,#REF!,3,FALSE)</f>
        <v>#REF!</v>
      </c>
      <c r="G152" s="55">
        <v>20050</v>
      </c>
      <c r="H152" s="55">
        <v>-2.6800000000000001E-2</v>
      </c>
      <c r="I152" s="55">
        <v>51710.849900000001</v>
      </c>
      <c r="J152" s="55" t="s">
        <v>311</v>
      </c>
      <c r="K152" s="55" t="s">
        <v>1085</v>
      </c>
      <c r="L152" s="55" t="s">
        <v>1090</v>
      </c>
      <c r="N152" s="55" t="s">
        <v>1091</v>
      </c>
    </row>
    <row r="153" spans="1:15">
      <c r="A153" s="25" t="str">
        <f t="shared" si="10"/>
        <v>Samolyk</v>
      </c>
      <c r="B153" s="14" t="str">
        <f t="shared" si="11"/>
        <v>I</v>
      </c>
      <c r="C153" s="25">
        <v>51777.673999999999</v>
      </c>
      <c r="D153" s="55" t="str">
        <f t="shared" si="12"/>
        <v>vis</v>
      </c>
      <c r="E153" s="133" t="e">
        <f>VLOOKUP(C153,#REF!,3,FALSE)</f>
        <v>#REF!</v>
      </c>
      <c r="G153" s="55">
        <v>20192</v>
      </c>
      <c r="H153" s="55">
        <v>-4.1099999999999998E-2</v>
      </c>
      <c r="I153" s="55">
        <v>51777.673999999999</v>
      </c>
      <c r="J153" s="55" t="s">
        <v>311</v>
      </c>
      <c r="K153" s="55" t="s">
        <v>297</v>
      </c>
      <c r="L153" s="55" t="s">
        <v>1083</v>
      </c>
      <c r="O153" s="55" t="s">
        <v>1084</v>
      </c>
    </row>
    <row r="154" spans="1:15">
      <c r="A154" s="25" t="str">
        <f t="shared" si="10"/>
        <v>Samolyk</v>
      </c>
      <c r="B154" s="14" t="str">
        <f t="shared" si="11"/>
        <v>I</v>
      </c>
      <c r="C154" s="25">
        <v>52163.659</v>
      </c>
      <c r="D154" s="55" t="str">
        <f t="shared" si="12"/>
        <v>ccd</v>
      </c>
      <c r="E154" s="133" t="e">
        <f>VLOOKUP(C154,#REF!,3,FALSE)</f>
        <v>#REF!</v>
      </c>
      <c r="G154" s="55">
        <v>21012</v>
      </c>
      <c r="H154" s="55">
        <v>-2.4299999999999999E-2</v>
      </c>
      <c r="I154" s="55">
        <v>52163.659</v>
      </c>
      <c r="J154" s="55" t="s">
        <v>311</v>
      </c>
      <c r="K154" s="55" t="s">
        <v>1085</v>
      </c>
      <c r="L154" s="55" t="s">
        <v>1083</v>
      </c>
      <c r="O154" s="55" t="s">
        <v>1084</v>
      </c>
    </row>
    <row r="155" spans="1:15">
      <c r="A155" s="25" t="str">
        <f t="shared" si="10"/>
        <v>Dvorak</v>
      </c>
      <c r="B155" s="14" t="str">
        <f t="shared" si="11"/>
        <v>I</v>
      </c>
      <c r="C155" s="25">
        <v>52245.559200000003</v>
      </c>
      <c r="D155" s="55" t="str">
        <f t="shared" si="12"/>
        <v>ccd</v>
      </c>
      <c r="E155" s="133" t="e">
        <f>VLOOKUP(C155,#REF!,3,FALSE)</f>
        <v>#REF!</v>
      </c>
      <c r="G155" s="55">
        <v>21186</v>
      </c>
      <c r="H155" s="55">
        <v>-2.47E-2</v>
      </c>
      <c r="I155" s="55">
        <v>52245.559200000003</v>
      </c>
      <c r="J155" s="55" t="s">
        <v>311</v>
      </c>
      <c r="K155" s="55" t="s">
        <v>1085</v>
      </c>
      <c r="L155" s="55" t="s">
        <v>1098</v>
      </c>
      <c r="O155" s="55" t="s">
        <v>1084</v>
      </c>
    </row>
    <row r="156" spans="1:15">
      <c r="A156" s="25" t="str">
        <f t="shared" si="10"/>
        <v>Samolyk</v>
      </c>
      <c r="B156" s="14" t="str">
        <f t="shared" si="11"/>
        <v>I</v>
      </c>
      <c r="C156" s="25">
        <v>52253.561300000001</v>
      </c>
      <c r="D156" s="55" t="str">
        <f t="shared" si="12"/>
        <v>ccd</v>
      </c>
      <c r="E156" s="133" t="e">
        <f>VLOOKUP(C156,#REF!,3,FALSE)</f>
        <v>#REF!</v>
      </c>
      <c r="G156" s="55">
        <v>21203</v>
      </c>
      <c r="H156" s="55">
        <v>-2.4400000000000002E-2</v>
      </c>
      <c r="I156" s="55">
        <v>52253.561300000001</v>
      </c>
      <c r="J156" s="55" t="s">
        <v>311</v>
      </c>
      <c r="K156" s="55" t="s">
        <v>1085</v>
      </c>
      <c r="L156" s="55" t="s">
        <v>1083</v>
      </c>
      <c r="O156" s="55" t="s">
        <v>1084</v>
      </c>
    </row>
    <row r="157" spans="1:15">
      <c r="A157" s="25" t="str">
        <f t="shared" si="10"/>
        <v>Nakajima Kazuhir</v>
      </c>
      <c r="B157" s="14" t="str">
        <f t="shared" si="11"/>
        <v>I</v>
      </c>
      <c r="C157" s="25">
        <v>52435.246899999998</v>
      </c>
      <c r="D157" s="55" t="str">
        <f t="shared" si="12"/>
        <v>V</v>
      </c>
      <c r="E157" s="133" t="e">
        <f>VLOOKUP(C157,#REF!,3,FALSE)</f>
        <v>#REF!</v>
      </c>
      <c r="G157" s="55">
        <v>21589</v>
      </c>
      <c r="H157" s="55">
        <v>-2.63E-2</v>
      </c>
      <c r="I157" s="55">
        <v>52435.246899999998</v>
      </c>
      <c r="J157" s="55" t="s">
        <v>311</v>
      </c>
      <c r="K157" s="55" t="s">
        <v>98</v>
      </c>
      <c r="L157" s="55" t="s">
        <v>1099</v>
      </c>
      <c r="M157" s="55" t="s">
        <v>1100</v>
      </c>
    </row>
    <row r="158" spans="1:15">
      <c r="A158" s="25" t="str">
        <f t="shared" si="10"/>
        <v>Samolyk</v>
      </c>
      <c r="B158" s="14" t="str">
        <f t="shared" si="11"/>
        <v>I</v>
      </c>
      <c r="C158" s="25">
        <v>52441.838400000001</v>
      </c>
      <c r="D158" s="55" t="str">
        <f t="shared" si="12"/>
        <v>ccd</v>
      </c>
      <c r="E158" s="133" t="e">
        <f>VLOOKUP(C158,#REF!,3,FALSE)</f>
        <v>#REF!</v>
      </c>
      <c r="G158" s="55">
        <v>21603</v>
      </c>
      <c r="H158" s="55">
        <v>-2.4500000000000001E-2</v>
      </c>
      <c r="I158" s="55">
        <v>52441.838400000001</v>
      </c>
      <c r="J158" s="55" t="s">
        <v>311</v>
      </c>
      <c r="K158" s="55" t="s">
        <v>1085</v>
      </c>
      <c r="L158" s="55" t="s">
        <v>1083</v>
      </c>
      <c r="O158" s="55" t="s">
        <v>1084</v>
      </c>
    </row>
    <row r="159" spans="1:15">
      <c r="A159" s="25" t="str">
        <f t="shared" si="10"/>
        <v>Sarounova Lenka</v>
      </c>
      <c r="B159" s="14" t="str">
        <f t="shared" si="11"/>
        <v>I</v>
      </c>
      <c r="C159" s="25">
        <v>52505.382299999997</v>
      </c>
      <c r="D159" s="55" t="str">
        <f t="shared" si="12"/>
        <v>R</v>
      </c>
      <c r="E159" s="133" t="e">
        <f>VLOOKUP(C159,#REF!,3,FALSE)</f>
        <v>#REF!</v>
      </c>
      <c r="G159" s="55">
        <v>21738</v>
      </c>
      <c r="H159" s="55">
        <v>-2.41E-2</v>
      </c>
      <c r="I159" s="55">
        <v>52505.382299999997</v>
      </c>
      <c r="J159" s="55" t="s">
        <v>311</v>
      </c>
      <c r="K159" s="55" t="s">
        <v>181</v>
      </c>
      <c r="L159" s="55" t="s">
        <v>1101</v>
      </c>
      <c r="N159" s="55" t="s">
        <v>1102</v>
      </c>
    </row>
    <row r="160" spans="1:15">
      <c r="A160" s="25" t="str">
        <f t="shared" si="10"/>
        <v>Samolyk</v>
      </c>
      <c r="B160" s="14" t="str">
        <f t="shared" si="11"/>
        <v>I</v>
      </c>
      <c r="C160" s="25">
        <v>52525.623099999997</v>
      </c>
      <c r="D160" s="55" t="str">
        <f t="shared" si="12"/>
        <v>ccd</v>
      </c>
      <c r="E160" s="133" t="e">
        <f>VLOOKUP(C160,#REF!,3,FALSE)</f>
        <v>#REF!</v>
      </c>
      <c r="G160" s="55">
        <v>21781</v>
      </c>
      <c r="H160" s="55">
        <v>-2.3099999999999999E-2</v>
      </c>
      <c r="I160" s="55">
        <v>52525.623099999997</v>
      </c>
      <c r="J160" s="55" t="s">
        <v>311</v>
      </c>
      <c r="K160" s="55" t="s">
        <v>1085</v>
      </c>
      <c r="L160" s="55" t="s">
        <v>1083</v>
      </c>
      <c r="O160" s="55" t="s">
        <v>1084</v>
      </c>
    </row>
    <row r="161" spans="1:15">
      <c r="A161" s="25" t="str">
        <f t="shared" si="10"/>
        <v>Dvorak</v>
      </c>
      <c r="B161" s="14" t="str">
        <f t="shared" si="11"/>
        <v>I</v>
      </c>
      <c r="C161" s="25">
        <v>52526.564400000003</v>
      </c>
      <c r="D161" s="55" t="str">
        <f t="shared" si="12"/>
        <v>ccd</v>
      </c>
      <c r="E161" s="133" t="e">
        <f>VLOOKUP(C161,#REF!,3,FALSE)</f>
        <v>#REF!</v>
      </c>
      <c r="G161" s="55">
        <v>21783</v>
      </c>
      <c r="H161" s="55">
        <v>-2.3199999999999998E-2</v>
      </c>
      <c r="I161" s="55">
        <v>52526.564400000003</v>
      </c>
      <c r="J161" s="55" t="s">
        <v>311</v>
      </c>
      <c r="K161" s="55" t="s">
        <v>1085</v>
      </c>
      <c r="L161" s="55" t="s">
        <v>1098</v>
      </c>
      <c r="O161" s="55" t="s">
        <v>1084</v>
      </c>
    </row>
    <row r="162" spans="1:15">
      <c r="A162" s="25" t="str">
        <f t="shared" si="10"/>
        <v>Samolyk</v>
      </c>
      <c r="B162" s="14" t="str">
        <f t="shared" si="11"/>
        <v>I</v>
      </c>
      <c r="C162" s="25">
        <v>52811.806199999999</v>
      </c>
      <c r="D162" s="55" t="str">
        <f t="shared" si="12"/>
        <v>ccd</v>
      </c>
      <c r="E162" s="133" t="e">
        <f>VLOOKUP(C162,#REF!,3,FALSE)</f>
        <v>#REF!</v>
      </c>
      <c r="G162" s="55">
        <v>22389</v>
      </c>
      <c r="H162" s="55">
        <v>-2.1399999999999999E-2</v>
      </c>
      <c r="I162" s="55">
        <v>52811.806199999999</v>
      </c>
      <c r="J162" s="55" t="s">
        <v>311</v>
      </c>
      <c r="K162" s="55" t="s">
        <v>1085</v>
      </c>
      <c r="L162" s="55" t="s">
        <v>1083</v>
      </c>
      <c r="O162" s="55" t="s">
        <v>1084</v>
      </c>
    </row>
    <row r="163" spans="1:15">
      <c r="A163" s="25" t="str">
        <f t="shared" si="10"/>
        <v>Samolyk G</v>
      </c>
      <c r="B163" s="14" t="str">
        <f t="shared" si="11"/>
        <v>I</v>
      </c>
      <c r="C163" s="25">
        <v>52952.542200000004</v>
      </c>
      <c r="D163" s="55" t="str">
        <f t="shared" si="12"/>
        <v>ccd</v>
      </c>
      <c r="E163" s="133" t="e">
        <f>VLOOKUP(C163,#REF!,3,FALSE)</f>
        <v>#REF!</v>
      </c>
      <c r="G163" s="55">
        <v>22688</v>
      </c>
      <c r="H163" s="55">
        <v>-2.2599999999999999E-2</v>
      </c>
      <c r="I163" s="55">
        <v>52952.542200000004</v>
      </c>
      <c r="J163" s="55" t="s">
        <v>311</v>
      </c>
      <c r="K163" s="55" t="s">
        <v>1085</v>
      </c>
      <c r="L163" s="55" t="s">
        <v>1110</v>
      </c>
      <c r="N163" s="55" t="s">
        <v>1111</v>
      </c>
    </row>
    <row r="164" spans="1:15">
      <c r="A164" s="25" t="str">
        <f t="shared" si="10"/>
        <v>Nakajima Kazuhir</v>
      </c>
      <c r="B164" s="14" t="str">
        <f t="shared" si="11"/>
        <v>I</v>
      </c>
      <c r="C164" s="25">
        <v>53117.283300000003</v>
      </c>
      <c r="D164" s="55" t="str">
        <f t="shared" si="12"/>
        <v>V</v>
      </c>
      <c r="E164" s="133" t="e">
        <f>VLOOKUP(C164,#REF!,3,FALSE)</f>
        <v>#REF!</v>
      </c>
      <c r="G164" s="55">
        <v>23038</v>
      </c>
      <c r="H164" s="55">
        <v>-2.4E-2</v>
      </c>
      <c r="I164" s="55">
        <v>53117.283300000003</v>
      </c>
      <c r="J164" s="55" t="s">
        <v>311</v>
      </c>
      <c r="K164" s="55" t="s">
        <v>98</v>
      </c>
      <c r="L164" s="55" t="s">
        <v>1099</v>
      </c>
      <c r="M164" s="55" t="s">
        <v>1112</v>
      </c>
    </row>
    <row r="165" spans="1:15">
      <c r="A165" s="25" t="str">
        <f t="shared" si="10"/>
        <v>Csizmadia Szilar</v>
      </c>
      <c r="B165" s="14" t="str">
        <f t="shared" si="11"/>
        <v>I</v>
      </c>
      <c r="C165" s="25">
        <v>53137.526899999997</v>
      </c>
      <c r="D165" s="55" t="str">
        <f t="shared" si="12"/>
        <v>V</v>
      </c>
      <c r="E165" s="133" t="e">
        <f>VLOOKUP(C165,#REF!,3,FALSE)</f>
        <v>#REF!</v>
      </c>
      <c r="G165" s="55">
        <v>23081</v>
      </c>
      <c r="H165" s="55">
        <v>-2.0299999999999999E-2</v>
      </c>
      <c r="I165" s="55">
        <v>53137.526899999997</v>
      </c>
      <c r="J165" s="55" t="s">
        <v>311</v>
      </c>
      <c r="K165" s="55" t="s">
        <v>98</v>
      </c>
      <c r="L165" s="55" t="s">
        <v>1104</v>
      </c>
      <c r="M165" s="55" t="s">
        <v>1113</v>
      </c>
    </row>
    <row r="166" spans="1:15">
      <c r="A166" s="25" t="str">
        <f t="shared" si="10"/>
        <v>Samolyk G</v>
      </c>
      <c r="B166" s="14" t="str">
        <f t="shared" si="11"/>
        <v>I</v>
      </c>
      <c r="C166" s="25">
        <v>53189.774400000002</v>
      </c>
      <c r="D166" s="55" t="str">
        <f t="shared" si="12"/>
        <v>ccd</v>
      </c>
      <c r="E166" s="133" t="e">
        <f>VLOOKUP(C166,#REF!,3,FALSE)</f>
        <v>#REF!</v>
      </c>
      <c r="G166" s="55">
        <v>23192</v>
      </c>
      <c r="H166" s="55">
        <v>-1.9699999999999999E-2</v>
      </c>
      <c r="I166" s="55">
        <v>53189.774400000002</v>
      </c>
      <c r="J166" s="55" t="s">
        <v>311</v>
      </c>
      <c r="K166" s="55" t="s">
        <v>1085</v>
      </c>
      <c r="L166" s="55" t="s">
        <v>1110</v>
      </c>
      <c r="N166" s="55" t="s">
        <v>1111</v>
      </c>
    </row>
    <row r="167" spans="1:15">
      <c r="A167" s="25" t="str">
        <f t="shared" si="10"/>
        <v>Bialozynski J</v>
      </c>
      <c r="B167" s="14" t="str">
        <f t="shared" si="11"/>
        <v>I</v>
      </c>
      <c r="C167" s="25">
        <v>53247.668599999997</v>
      </c>
      <c r="D167" s="55" t="str">
        <f t="shared" si="12"/>
        <v>ccd</v>
      </c>
      <c r="E167" s="133" t="e">
        <f>VLOOKUP(C167,#REF!,3,FALSE)</f>
        <v>#REF!</v>
      </c>
      <c r="G167" s="55">
        <v>23315</v>
      </c>
      <c r="H167" s="55">
        <v>-2.07E-2</v>
      </c>
      <c r="I167" s="55">
        <v>53247.668599999997</v>
      </c>
      <c r="J167" s="55" t="s">
        <v>311</v>
      </c>
      <c r="K167" s="55" t="s">
        <v>1085</v>
      </c>
      <c r="L167" s="55" t="s">
        <v>1116</v>
      </c>
      <c r="N167" s="55" t="s">
        <v>1111</v>
      </c>
    </row>
    <row r="168" spans="1:15">
      <c r="A168" s="25" t="str">
        <f t="shared" si="10"/>
        <v>Samolyk G</v>
      </c>
      <c r="B168" s="14" t="str">
        <f t="shared" si="11"/>
        <v>I</v>
      </c>
      <c r="C168" s="25">
        <v>53574.800900000002</v>
      </c>
      <c r="D168" s="55" t="str">
        <f t="shared" si="12"/>
        <v>ccd</v>
      </c>
      <c r="E168" s="133" t="e">
        <f>VLOOKUP(C168,#REF!,3,FALSE)</f>
        <v>#REF!</v>
      </c>
      <c r="G168" s="55">
        <v>24010</v>
      </c>
      <c r="H168" s="55">
        <v>-0.02</v>
      </c>
      <c r="I168" s="55">
        <v>53574.800900000002</v>
      </c>
      <c r="J168" s="55" t="s">
        <v>311</v>
      </c>
      <c r="K168" s="55" t="s">
        <v>1085</v>
      </c>
      <c r="L168" s="55" t="s">
        <v>1110</v>
      </c>
      <c r="N168" s="55" t="s">
        <v>1111</v>
      </c>
    </row>
    <row r="169" spans="1:15">
      <c r="A169" s="25" t="str">
        <f t="shared" si="10"/>
        <v>Kubotera Katsua</v>
      </c>
      <c r="B169" s="14" t="str">
        <f t="shared" si="11"/>
        <v>I</v>
      </c>
      <c r="C169" s="25">
        <v>53643.055699999997</v>
      </c>
      <c r="D169" s="55" t="str">
        <f t="shared" si="12"/>
        <v>V</v>
      </c>
      <c r="E169" s="133" t="e">
        <f>VLOOKUP(C169,#REF!,3,FALSE)</f>
        <v>#REF!</v>
      </c>
      <c r="G169" s="55">
        <v>24155</v>
      </c>
      <c r="H169" s="55">
        <v>-1.5699999999999999E-2</v>
      </c>
      <c r="I169" s="55">
        <v>53643.055699999997</v>
      </c>
      <c r="J169" s="55" t="s">
        <v>311</v>
      </c>
      <c r="K169" s="55" t="s">
        <v>98</v>
      </c>
      <c r="L169" s="55" t="s">
        <v>1125</v>
      </c>
      <c r="N169" s="55" t="s">
        <v>1126</v>
      </c>
    </row>
    <row r="170" spans="1:15">
      <c r="A170" s="25" t="str">
        <f t="shared" si="10"/>
        <v>Gerner H</v>
      </c>
      <c r="B170" s="14" t="str">
        <f t="shared" si="11"/>
        <v>I</v>
      </c>
      <c r="C170" s="25">
        <v>53995.605300000003</v>
      </c>
      <c r="D170" s="55" t="str">
        <f t="shared" si="12"/>
        <v>ccd</v>
      </c>
      <c r="E170" s="133" t="e">
        <f>VLOOKUP(C170,#REF!,3,FALSE)</f>
        <v>#REF!</v>
      </c>
      <c r="G170" s="55">
        <v>24904</v>
      </c>
      <c r="H170" s="55">
        <v>-1.52E-2</v>
      </c>
      <c r="I170" s="55">
        <v>53995.605300000003</v>
      </c>
      <c r="J170" s="55" t="s">
        <v>311</v>
      </c>
      <c r="K170" s="55" t="s">
        <v>1085</v>
      </c>
      <c r="L170" s="55" t="s">
        <v>1127</v>
      </c>
      <c r="N170" s="55" t="s">
        <v>1111</v>
      </c>
    </row>
    <row r="171" spans="1:15">
      <c r="A171" s="25" t="str">
        <f t="shared" si="10"/>
        <v>Samolyk G</v>
      </c>
      <c r="B171" s="14" t="str">
        <f t="shared" si="11"/>
        <v>I</v>
      </c>
      <c r="C171" s="25">
        <v>54296.847999999998</v>
      </c>
      <c r="D171" s="55" t="str">
        <f t="shared" si="12"/>
        <v>ccd</v>
      </c>
      <c r="E171" s="133" t="e">
        <f>VLOOKUP(C171,#REF!,3,FALSE)</f>
        <v>#REF!</v>
      </c>
      <c r="G171" s="55">
        <v>25544</v>
      </c>
      <c r="H171" s="55">
        <v>-1.6E-2</v>
      </c>
      <c r="I171" s="55">
        <v>54296.847999999998</v>
      </c>
      <c r="J171" s="55" t="s">
        <v>311</v>
      </c>
      <c r="K171" s="55" t="s">
        <v>1085</v>
      </c>
      <c r="L171" s="55" t="s">
        <v>1110</v>
      </c>
      <c r="N171" s="55" t="s">
        <v>1111</v>
      </c>
    </row>
    <row r="172" spans="1:15">
      <c r="A172" s="25" t="str">
        <f t="shared" si="10"/>
        <v>Itoh Hiroshi</v>
      </c>
      <c r="B172" s="14" t="str">
        <f t="shared" si="11"/>
        <v>I</v>
      </c>
      <c r="C172" s="25">
        <v>54317.088799999998</v>
      </c>
      <c r="D172" s="55" t="str">
        <f t="shared" si="12"/>
        <v>V</v>
      </c>
      <c r="E172" s="133" t="e">
        <f>VLOOKUP(C172,#REF!,3,FALSE)</f>
        <v>#REF!</v>
      </c>
      <c r="G172" s="55">
        <v>25587</v>
      </c>
      <c r="H172" s="55">
        <v>-1.4999999999999999E-2</v>
      </c>
      <c r="I172" s="55">
        <v>54317.088799999998</v>
      </c>
      <c r="J172" s="55" t="s">
        <v>311</v>
      </c>
      <c r="K172" s="55" t="s">
        <v>98</v>
      </c>
      <c r="L172" s="55" t="s">
        <v>1130</v>
      </c>
      <c r="N172" s="55" t="s">
        <v>1131</v>
      </c>
    </row>
    <row r="173" spans="1:15">
      <c r="A173" s="25" t="str">
        <f t="shared" si="10"/>
        <v>Agerer Franz</v>
      </c>
      <c r="B173" s="14" t="str">
        <f t="shared" si="11"/>
        <v>I</v>
      </c>
      <c r="C173" s="25">
        <v>54360.392999999996</v>
      </c>
      <c r="D173" s="55" t="e">
        <f t="shared" si="12"/>
        <v>#NAME?</v>
      </c>
      <c r="E173" s="133" t="e">
        <f>VLOOKUP(C173,#REF!,3,FALSE)</f>
        <v>#REF!</v>
      </c>
      <c r="G173" s="55">
        <v>25679</v>
      </c>
      <c r="H173" s="55">
        <v>-1.4500000000000001E-2</v>
      </c>
      <c r="I173" s="55">
        <v>54360.392999999996</v>
      </c>
      <c r="J173" s="55" t="s">
        <v>311</v>
      </c>
      <c r="K173" s="55" t="e">
        <f>-Ir</f>
        <v>#NAME?</v>
      </c>
      <c r="L173" s="55" t="s">
        <v>1057</v>
      </c>
      <c r="N173" s="55" t="s">
        <v>1132</v>
      </c>
    </row>
    <row r="174" spans="1:15">
      <c r="A174" s="25" t="str">
        <f t="shared" si="10"/>
        <v>Samolyk G</v>
      </c>
      <c r="B174" s="14" t="str">
        <f t="shared" si="11"/>
        <v>I</v>
      </c>
      <c r="C174" s="25">
        <v>54372.631399999998</v>
      </c>
      <c r="D174" s="55" t="str">
        <f t="shared" si="12"/>
        <v>ccd</v>
      </c>
      <c r="E174" s="133" t="e">
        <f>VLOOKUP(C174,#REF!,3,FALSE)</f>
        <v>#REF!</v>
      </c>
      <c r="G174" s="55">
        <v>25705</v>
      </c>
      <c r="H174" s="55">
        <v>-1.4200000000000001E-2</v>
      </c>
      <c r="I174" s="55">
        <v>54372.631399999998</v>
      </c>
      <c r="J174" s="55" t="s">
        <v>311</v>
      </c>
      <c r="K174" s="55" t="s">
        <v>1085</v>
      </c>
      <c r="L174" s="55" t="s">
        <v>1110</v>
      </c>
      <c r="N174" s="55" t="s">
        <v>1133</v>
      </c>
    </row>
    <row r="175" spans="1:15">
      <c r="A175" s="25" t="str">
        <f t="shared" si="10"/>
        <v>Bialozynski J</v>
      </c>
      <c r="B175" s="14" t="str">
        <f t="shared" si="11"/>
        <v>I</v>
      </c>
      <c r="C175" s="25">
        <v>54378.749400000001</v>
      </c>
      <c r="D175" s="55" t="str">
        <f t="shared" si="12"/>
        <v>ccd</v>
      </c>
      <c r="E175" s="133" t="e">
        <f>VLOOKUP(C175,#REF!,3,FALSE)</f>
        <v>#REF!</v>
      </c>
      <c r="G175" s="55">
        <v>25718</v>
      </c>
      <c r="H175" s="55">
        <v>-1.52E-2</v>
      </c>
      <c r="I175" s="55">
        <v>54378.749400000001</v>
      </c>
      <c r="J175" s="55" t="s">
        <v>311</v>
      </c>
      <c r="K175" s="55" t="s">
        <v>1085</v>
      </c>
      <c r="L175" s="55" t="s">
        <v>1116</v>
      </c>
      <c r="N175" s="55" t="s">
        <v>1133</v>
      </c>
    </row>
    <row r="176" spans="1:15">
      <c r="A176" s="25" t="str">
        <f t="shared" si="10"/>
        <v>Gerner H</v>
      </c>
      <c r="B176" s="14" t="str">
        <f t="shared" si="11"/>
        <v>I</v>
      </c>
      <c r="C176" s="25">
        <v>54380.633300000001</v>
      </c>
      <c r="D176" s="55" t="str">
        <f t="shared" si="12"/>
        <v>ccd</v>
      </c>
      <c r="E176" s="133" t="e">
        <f>VLOOKUP(C176,#REF!,3,FALSE)</f>
        <v>#REF!</v>
      </c>
      <c r="G176" s="55">
        <v>25722</v>
      </c>
      <c r="H176" s="55">
        <v>-1.4E-2</v>
      </c>
      <c r="I176" s="55">
        <v>54380.633300000001</v>
      </c>
      <c r="J176" s="55" t="s">
        <v>311</v>
      </c>
      <c r="K176" s="55" t="s">
        <v>1085</v>
      </c>
      <c r="L176" s="55" t="s">
        <v>1127</v>
      </c>
      <c r="N176" s="55" t="s">
        <v>1133</v>
      </c>
    </row>
    <row r="177" spans="1:15">
      <c r="A177" s="25" t="str">
        <f t="shared" si="10"/>
        <v>Samolyk G</v>
      </c>
      <c r="B177" s="14" t="str">
        <f t="shared" si="11"/>
        <v>I</v>
      </c>
      <c r="C177" s="25">
        <v>54429.588000000003</v>
      </c>
      <c r="D177" s="55" t="str">
        <f t="shared" si="12"/>
        <v>ccd</v>
      </c>
      <c r="E177" s="133" t="e">
        <f>VLOOKUP(C177,#REF!,3,FALSE)</f>
        <v>#REF!</v>
      </c>
      <c r="G177" s="55">
        <v>25826</v>
      </c>
      <c r="H177" s="55">
        <v>-1.14E-2</v>
      </c>
      <c r="I177" s="55">
        <v>54429.588000000003</v>
      </c>
      <c r="J177" s="55" t="s">
        <v>311</v>
      </c>
      <c r="K177" s="55" t="s">
        <v>1085</v>
      </c>
      <c r="L177" s="55" t="s">
        <v>1110</v>
      </c>
      <c r="N177" s="55" t="s">
        <v>1133</v>
      </c>
    </row>
    <row r="178" spans="1:15">
      <c r="A178" s="25" t="str">
        <f t="shared" si="10"/>
        <v>Menzies K</v>
      </c>
      <c r="B178" s="14" t="str">
        <f t="shared" si="11"/>
        <v>I</v>
      </c>
      <c r="C178" s="25">
        <v>54642.811000000002</v>
      </c>
      <c r="D178" s="55" t="str">
        <f t="shared" si="12"/>
        <v>ccd</v>
      </c>
      <c r="E178" s="133" t="e">
        <f>VLOOKUP(C178,#REF!,3,FALSE)</f>
        <v>#REF!</v>
      </c>
      <c r="G178" s="55">
        <v>26279</v>
      </c>
      <c r="H178" s="55">
        <v>-1.23E-2</v>
      </c>
      <c r="I178" s="55">
        <v>54642.811000000002</v>
      </c>
      <c r="J178" s="55" t="s">
        <v>311</v>
      </c>
      <c r="K178" s="55" t="s">
        <v>1085</v>
      </c>
      <c r="L178" s="55" t="s">
        <v>1134</v>
      </c>
      <c r="N178" s="55" t="s">
        <v>1135</v>
      </c>
    </row>
    <row r="179" spans="1:15">
      <c r="A179" s="25" t="str">
        <f t="shared" si="10"/>
        <v>Menzies K</v>
      </c>
      <c r="B179" s="14" t="str">
        <f t="shared" si="11"/>
        <v>I</v>
      </c>
      <c r="C179" s="25">
        <v>54643.753499999999</v>
      </c>
      <c r="D179" s="55" t="str">
        <f t="shared" si="12"/>
        <v>ccd</v>
      </c>
      <c r="E179" s="133" t="e">
        <f>VLOOKUP(C179,#REF!,3,FALSE)</f>
        <v>#REF!</v>
      </c>
      <c r="G179" s="55">
        <v>26281</v>
      </c>
      <c r="H179" s="55">
        <v>-1.12E-2</v>
      </c>
      <c r="I179" s="55">
        <v>54643.753499999999</v>
      </c>
      <c r="J179" s="55" t="s">
        <v>311</v>
      </c>
      <c r="K179" s="55" t="s">
        <v>1085</v>
      </c>
      <c r="L179" s="55" t="s">
        <v>1134</v>
      </c>
      <c r="N179" s="55" t="s">
        <v>1135</v>
      </c>
    </row>
    <row r="180" spans="1:15">
      <c r="A180" s="25" t="str">
        <f t="shared" si="10"/>
        <v>Samolyk G</v>
      </c>
      <c r="B180" s="14" t="str">
        <f t="shared" si="11"/>
        <v>I</v>
      </c>
      <c r="C180" s="25">
        <v>54652.6944</v>
      </c>
      <c r="D180" s="55" t="str">
        <f t="shared" si="12"/>
        <v>ccd</v>
      </c>
      <c r="E180" s="133" t="e">
        <f>VLOOKUP(C180,#REF!,3,FALSE)</f>
        <v>#REF!</v>
      </c>
      <c r="G180" s="55">
        <v>26300</v>
      </c>
      <c r="H180" s="55">
        <v>-1.35E-2</v>
      </c>
      <c r="I180" s="55">
        <v>54652.6944</v>
      </c>
      <c r="J180" s="55" t="s">
        <v>311</v>
      </c>
      <c r="K180" s="55" t="s">
        <v>1085</v>
      </c>
      <c r="L180" s="55" t="s">
        <v>1110</v>
      </c>
      <c r="N180" s="55" t="s">
        <v>1135</v>
      </c>
    </row>
    <row r="181" spans="1:15">
      <c r="A181" s="25" t="str">
        <f t="shared" si="10"/>
        <v>Samolyk G</v>
      </c>
      <c r="B181" s="14" t="str">
        <f t="shared" si="11"/>
        <v>I</v>
      </c>
      <c r="C181" s="25">
        <v>54681.8799</v>
      </c>
      <c r="D181" s="55" t="str">
        <f t="shared" si="12"/>
        <v>ccd</v>
      </c>
      <c r="E181" s="133" t="e">
        <f>VLOOKUP(C181,#REF!,3,FALSE)</f>
        <v>#REF!</v>
      </c>
      <c r="G181" s="55">
        <v>26362</v>
      </c>
      <c r="H181" s="55">
        <v>-1.0999999999999999E-2</v>
      </c>
      <c r="I181" s="55">
        <v>54681.8799</v>
      </c>
      <c r="J181" s="55" t="s">
        <v>311</v>
      </c>
      <c r="K181" s="55" t="s">
        <v>1085</v>
      </c>
      <c r="L181" s="55" t="s">
        <v>1110</v>
      </c>
      <c r="N181" s="55" t="s">
        <v>1135</v>
      </c>
    </row>
    <row r="182" spans="1:15">
      <c r="A182" s="25" t="str">
        <f t="shared" si="10"/>
        <v>Itoh Hiroshi</v>
      </c>
      <c r="B182" s="14" t="str">
        <f t="shared" si="11"/>
        <v>II</v>
      </c>
      <c r="C182" s="25">
        <v>54682.112500000003</v>
      </c>
      <c r="D182" s="55" t="str">
        <f t="shared" si="12"/>
        <v>V</v>
      </c>
      <c r="E182" s="133" t="e">
        <f>VLOOKUP(C182,#REF!,3,FALSE)</f>
        <v>#REF!</v>
      </c>
      <c r="G182" s="55">
        <v>26362</v>
      </c>
      <c r="H182" s="55">
        <v>-1.34E-2</v>
      </c>
      <c r="I182" s="55">
        <v>54682.112500000003</v>
      </c>
      <c r="J182" s="55" t="s">
        <v>1028</v>
      </c>
      <c r="K182" s="55" t="s">
        <v>98</v>
      </c>
      <c r="L182" s="55" t="s">
        <v>1130</v>
      </c>
      <c r="N182" s="55" t="s">
        <v>1136</v>
      </c>
    </row>
    <row r="183" spans="1:15">
      <c r="A183" s="25" t="str">
        <f t="shared" si="10"/>
        <v>Smelcer Ladislav</v>
      </c>
      <c r="B183" s="14" t="str">
        <f t="shared" si="11"/>
        <v>I</v>
      </c>
      <c r="C183" s="25">
        <v>54737.422299999998</v>
      </c>
      <c r="D183" s="55" t="str">
        <f t="shared" si="12"/>
        <v>I</v>
      </c>
      <c r="E183" s="133" t="e">
        <f>VLOOKUP(C183,#REF!,3,FALSE)</f>
        <v>#REF!</v>
      </c>
      <c r="G183" s="55">
        <v>26480</v>
      </c>
      <c r="H183" s="55">
        <v>-1.04E-2</v>
      </c>
      <c r="I183" s="55">
        <v>54737.422299999998</v>
      </c>
      <c r="J183" s="55" t="s">
        <v>311</v>
      </c>
      <c r="K183" s="55" t="s">
        <v>114</v>
      </c>
      <c r="L183" s="55" t="s">
        <v>1172</v>
      </c>
      <c r="M183" s="55" t="s">
        <v>1174</v>
      </c>
    </row>
    <row r="184" spans="1:15">
      <c r="A184" s="25" t="str">
        <f t="shared" si="10"/>
        <v>Gerner</v>
      </c>
      <c r="B184" s="14" t="str">
        <f t="shared" si="11"/>
        <v>I</v>
      </c>
      <c r="C184" s="25">
        <v>54799.550499999998</v>
      </c>
      <c r="D184" s="55" t="str">
        <f t="shared" si="12"/>
        <v>ccd</v>
      </c>
      <c r="E184" s="133" t="e">
        <f>VLOOKUP(C184,#REF!,3,FALSE)</f>
        <v>#REF!</v>
      </c>
      <c r="G184" s="55">
        <v>26612</v>
      </c>
      <c r="H184" s="55">
        <v>-1.3599999999999999E-2</v>
      </c>
      <c r="I184" s="55">
        <v>54799.550499999998</v>
      </c>
      <c r="J184" s="55" t="s">
        <v>311</v>
      </c>
      <c r="K184" s="55" t="s">
        <v>1085</v>
      </c>
      <c r="L184" s="55" t="s">
        <v>1137</v>
      </c>
      <c r="O184" s="55" t="s">
        <v>1074</v>
      </c>
    </row>
    <row r="185" spans="1:15">
      <c r="A185" s="25" t="str">
        <f t="shared" si="10"/>
        <v>Samolyk G</v>
      </c>
      <c r="B185" s="14" t="str">
        <f t="shared" si="11"/>
        <v>I</v>
      </c>
      <c r="C185" s="25">
        <v>54980.7713</v>
      </c>
      <c r="D185" s="55" t="str">
        <f t="shared" si="12"/>
        <v>ccd</v>
      </c>
      <c r="E185" s="133" t="e">
        <f>VLOOKUP(C185,#REF!,3,FALSE)</f>
        <v>#REF!</v>
      </c>
      <c r="G185" s="55">
        <v>26997</v>
      </c>
      <c r="H185" s="55">
        <v>-9.5999999999999992E-3</v>
      </c>
      <c r="I185" s="55">
        <v>54980.7713</v>
      </c>
      <c r="J185" s="55" t="s">
        <v>311</v>
      </c>
      <c r="K185" s="55" t="s">
        <v>1085</v>
      </c>
      <c r="L185" s="55" t="s">
        <v>1110</v>
      </c>
      <c r="N185" s="55" t="s">
        <v>1138</v>
      </c>
    </row>
    <row r="186" spans="1:15">
      <c r="A186" s="25" t="str">
        <f t="shared" si="10"/>
        <v>Jungbluth H</v>
      </c>
      <c r="B186" s="14" t="str">
        <f t="shared" si="11"/>
        <v>I</v>
      </c>
      <c r="C186" s="25">
        <v>55050.431900000003</v>
      </c>
      <c r="D186" s="55" t="str">
        <f t="shared" si="12"/>
        <v>ccd</v>
      </c>
      <c r="E186" s="133" t="e">
        <f>VLOOKUP(C186,#REF!,3,FALSE)</f>
        <v>#REF!</v>
      </c>
      <c r="G186" s="55">
        <v>27145</v>
      </c>
      <c r="H186" s="55">
        <v>-1.1599999999999999E-2</v>
      </c>
      <c r="I186" s="55">
        <v>55050.431900000003</v>
      </c>
      <c r="J186" s="55" t="s">
        <v>311</v>
      </c>
      <c r="K186" s="55" t="s">
        <v>1085</v>
      </c>
      <c r="L186" s="55" t="s">
        <v>1140</v>
      </c>
      <c r="N186" s="55" t="s">
        <v>1141</v>
      </c>
    </row>
    <row r="187" spans="1:15">
      <c r="A187" s="25" t="str">
        <f t="shared" si="10"/>
        <v>Schmidt U</v>
      </c>
      <c r="B187" s="14" t="str">
        <f t="shared" si="11"/>
        <v>I</v>
      </c>
      <c r="C187" s="25">
        <v>55058.434999999998</v>
      </c>
      <c r="D187" s="55" t="str">
        <f t="shared" si="12"/>
        <v>ccd</v>
      </c>
      <c r="E187" s="133" t="e">
        <f>VLOOKUP(C187,#REF!,3,FALSE)</f>
        <v>#REF!</v>
      </c>
      <c r="G187" s="55">
        <v>27162</v>
      </c>
      <c r="H187" s="55">
        <v>-1.03E-2</v>
      </c>
      <c r="I187" s="55">
        <v>55058.434999999998</v>
      </c>
      <c r="J187" s="55" t="s">
        <v>311</v>
      </c>
      <c r="K187" s="55" t="s">
        <v>1085</v>
      </c>
      <c r="L187" s="55" t="s">
        <v>1142</v>
      </c>
      <c r="N187" s="55" t="s">
        <v>1141</v>
      </c>
    </row>
    <row r="188" spans="1:15">
      <c r="A188" s="25" t="str">
        <f t="shared" si="10"/>
        <v>Samolyk G</v>
      </c>
      <c r="B188" s="14" t="str">
        <f t="shared" si="11"/>
        <v>I</v>
      </c>
      <c r="C188" s="25">
        <v>55062.670299999998</v>
      </c>
      <c r="D188" s="55" t="str">
        <f t="shared" si="12"/>
        <v>ccd</v>
      </c>
      <c r="E188" s="133" t="e">
        <f>VLOOKUP(C188,#REF!,3,FALSE)</f>
        <v>#REF!</v>
      </c>
      <c r="G188" s="55">
        <v>27171</v>
      </c>
      <c r="H188" s="55">
        <v>-1.12E-2</v>
      </c>
      <c r="I188" s="55">
        <v>55062.670299999998</v>
      </c>
      <c r="J188" s="55" t="s">
        <v>311</v>
      </c>
      <c r="K188" s="55" t="s">
        <v>1085</v>
      </c>
      <c r="L188" s="55" t="s">
        <v>1110</v>
      </c>
      <c r="N188" s="55" t="s">
        <v>1138</v>
      </c>
    </row>
    <row r="189" spans="1:15">
      <c r="A189" s="25" t="str">
        <f t="shared" si="10"/>
        <v>Frank Peter</v>
      </c>
      <c r="B189" s="14" t="str">
        <f t="shared" si="11"/>
        <v>I</v>
      </c>
      <c r="C189" s="25">
        <v>55083.382400000002</v>
      </c>
      <c r="D189" s="55" t="e">
        <f t="shared" si="12"/>
        <v>#NAME?</v>
      </c>
      <c r="E189" s="133" t="e">
        <f>VLOOKUP(C189,#REF!,3,FALSE)</f>
        <v>#REF!</v>
      </c>
      <c r="G189" s="55">
        <v>27215</v>
      </c>
      <c r="H189" s="55">
        <v>-9.5999999999999992E-3</v>
      </c>
      <c r="I189" s="55">
        <v>55083.382400000002</v>
      </c>
      <c r="J189" s="55" t="s">
        <v>311</v>
      </c>
      <c r="K189" s="55" t="e">
        <f>-Ir</f>
        <v>#NAME?</v>
      </c>
      <c r="L189" s="55" t="s">
        <v>1145</v>
      </c>
      <c r="N189" s="55" t="s">
        <v>1146</v>
      </c>
    </row>
    <row r="190" spans="1:15">
      <c r="A190" s="25" t="str">
        <f t="shared" si="10"/>
        <v>Frank Peter</v>
      </c>
      <c r="B190" s="14" t="str">
        <f t="shared" si="11"/>
        <v>II</v>
      </c>
      <c r="C190" s="25">
        <v>55083.620499999997</v>
      </c>
      <c r="D190" s="55" t="e">
        <f t="shared" si="12"/>
        <v>#NAME?</v>
      </c>
      <c r="E190" s="133" t="e">
        <f>VLOOKUP(C190,#REF!,3,FALSE)</f>
        <v>#REF!</v>
      </c>
      <c r="G190" s="55">
        <v>27215</v>
      </c>
      <c r="H190" s="55">
        <v>-6.4999999999999997E-3</v>
      </c>
      <c r="I190" s="55">
        <v>55083.620499999997</v>
      </c>
      <c r="J190" s="55" t="s">
        <v>1028</v>
      </c>
      <c r="K190" s="55" t="e">
        <f>-Ir</f>
        <v>#NAME?</v>
      </c>
      <c r="L190" s="55" t="s">
        <v>1145</v>
      </c>
      <c r="N190" s="55" t="s">
        <v>1146</v>
      </c>
    </row>
    <row r="191" spans="1:15">
      <c r="A191" s="25" t="str">
        <f t="shared" si="10"/>
        <v>Itoh Hiroshi</v>
      </c>
      <c r="B191" s="14" t="str">
        <f t="shared" si="11"/>
        <v>I</v>
      </c>
      <c r="C191" s="25">
        <v>55416.163699999997</v>
      </c>
      <c r="D191" s="55" t="str">
        <f t="shared" si="12"/>
        <v>V</v>
      </c>
      <c r="E191" s="133" t="e">
        <f>VLOOKUP(C191,#REF!,3,FALSE)</f>
        <v>#REF!</v>
      </c>
      <c r="G191" s="55">
        <v>27922</v>
      </c>
      <c r="H191" s="55">
        <v>-8.2000000000000007E-3</v>
      </c>
      <c r="I191" s="55">
        <v>55416.163699999997</v>
      </c>
      <c r="J191" s="55" t="s">
        <v>311</v>
      </c>
      <c r="K191" s="55" t="s">
        <v>98</v>
      </c>
      <c r="L191" s="55" t="s">
        <v>1130</v>
      </c>
      <c r="N191" s="55" t="s">
        <v>1151</v>
      </c>
    </row>
    <row r="192" spans="1:15">
      <c r="A192" s="25" t="str">
        <f t="shared" si="10"/>
        <v>Itoh Hiroshi</v>
      </c>
      <c r="B192" s="14" t="str">
        <f t="shared" si="11"/>
        <v>II</v>
      </c>
      <c r="C192" s="25">
        <v>55461.116800000003</v>
      </c>
      <c r="D192" s="55" t="str">
        <f t="shared" si="12"/>
        <v>V</v>
      </c>
      <c r="E192" s="133" t="e">
        <f>VLOOKUP(C192,#REF!,3,FALSE)</f>
        <v>#REF!</v>
      </c>
      <c r="G192" s="55">
        <v>28017</v>
      </c>
      <c r="H192" s="55">
        <v>-6.0000000000000001E-3</v>
      </c>
      <c r="I192" s="55">
        <v>55461.116800000003</v>
      </c>
      <c r="J192" s="55" t="s">
        <v>1028</v>
      </c>
      <c r="K192" s="55" t="s">
        <v>98</v>
      </c>
      <c r="L192" s="55" t="s">
        <v>1130</v>
      </c>
      <c r="N192" s="55" t="s">
        <v>1151</v>
      </c>
    </row>
    <row r="193" spans="1:15">
      <c r="A193" s="25" t="str">
        <f t="shared" si="10"/>
        <v>Shiokawa Kazuhik</v>
      </c>
      <c r="B193" s="14" t="str">
        <f t="shared" si="11"/>
        <v>II</v>
      </c>
      <c r="C193" s="25">
        <v>55734.119200000001</v>
      </c>
      <c r="D193" s="55" t="str">
        <f t="shared" si="12"/>
        <v>Rc</v>
      </c>
      <c r="E193" s="133" t="e">
        <f>VLOOKUP(C193,#REF!,3,FALSE)</f>
        <v>#REF!</v>
      </c>
      <c r="G193" s="55">
        <v>28597</v>
      </c>
      <c r="H193" s="55">
        <v>-5.4999999999999997E-3</v>
      </c>
      <c r="I193" s="55">
        <v>55734.119200000001</v>
      </c>
      <c r="J193" s="55" t="s">
        <v>1028</v>
      </c>
      <c r="K193" s="55" t="s">
        <v>986</v>
      </c>
      <c r="L193" s="55" t="s">
        <v>1152</v>
      </c>
      <c r="M193" s="55" t="s">
        <v>1153</v>
      </c>
    </row>
    <row r="194" spans="1:15">
      <c r="A194" s="25" t="str">
        <f t="shared" si="10"/>
        <v>Elkatteb</v>
      </c>
      <c r="B194" s="14" t="str">
        <f t="shared" si="11"/>
        <v>II</v>
      </c>
      <c r="C194" s="25">
        <v>48265.137999999999</v>
      </c>
      <c r="D194" s="55" t="str">
        <f t="shared" si="12"/>
        <v>pe</v>
      </c>
      <c r="E194" s="133" t="e">
        <f>VLOOKUP(C194,#REF!,3,FALSE)</f>
        <v>#REF!</v>
      </c>
      <c r="G194" s="55">
        <v>12729</v>
      </c>
      <c r="H194" s="55">
        <v>-3.0200000000000001E-2</v>
      </c>
      <c r="I194" s="55">
        <v>48265.137999999999</v>
      </c>
      <c r="J194" s="55" t="s">
        <v>1028</v>
      </c>
      <c r="K194" s="55" t="s">
        <v>259</v>
      </c>
      <c r="L194" s="55" t="s">
        <v>1075</v>
      </c>
      <c r="N194" s="55" t="s">
        <v>1074</v>
      </c>
    </row>
    <row r="195" spans="1:15">
      <c r="A195" s="25" t="str">
        <f t="shared" si="10"/>
        <v>Elkatteb</v>
      </c>
      <c r="B195" s="14" t="str">
        <f t="shared" si="11"/>
        <v>II</v>
      </c>
      <c r="C195" s="25">
        <v>48265.138200000001</v>
      </c>
      <c r="D195" s="55" t="str">
        <f t="shared" si="12"/>
        <v>pe</v>
      </c>
      <c r="E195" s="133" t="e">
        <f>VLOOKUP(C195,#REF!,3,FALSE)</f>
        <v>#REF!</v>
      </c>
      <c r="G195" s="55">
        <v>12729</v>
      </c>
      <c r="H195" s="55">
        <v>-0.03</v>
      </c>
      <c r="I195" s="55">
        <v>48265.138200000001</v>
      </c>
      <c r="J195" s="55" t="s">
        <v>1028</v>
      </c>
      <c r="K195" s="55" t="s">
        <v>259</v>
      </c>
      <c r="L195" s="55" t="s">
        <v>1075</v>
      </c>
      <c r="N195" s="55" t="s">
        <v>1074</v>
      </c>
    </row>
    <row r="196" spans="1:15">
      <c r="A196" s="25" t="str">
        <f t="shared" si="10"/>
        <v>Elkatteb</v>
      </c>
      <c r="B196" s="14" t="str">
        <f t="shared" si="11"/>
        <v>II</v>
      </c>
      <c r="C196" s="25">
        <v>48272.198700000001</v>
      </c>
      <c r="D196" s="55" t="str">
        <f t="shared" si="12"/>
        <v>pe</v>
      </c>
      <c r="E196" s="133" t="e">
        <f>VLOOKUP(C196,#REF!,3,FALSE)</f>
        <v>#REF!</v>
      </c>
      <c r="G196" s="55">
        <v>12744</v>
      </c>
      <c r="H196" s="55">
        <v>-2.9899999999999999E-2</v>
      </c>
      <c r="I196" s="55">
        <v>48272.198700000001</v>
      </c>
      <c r="J196" s="55" t="s">
        <v>1028</v>
      </c>
      <c r="K196" s="55" t="s">
        <v>259</v>
      </c>
      <c r="L196" s="55" t="s">
        <v>1075</v>
      </c>
      <c r="N196" s="55" t="s">
        <v>1074</v>
      </c>
    </row>
    <row r="197" spans="1:15">
      <c r="A197" s="25" t="str">
        <f t="shared" si="10"/>
        <v>Elkatteb</v>
      </c>
      <c r="B197" s="14" t="str">
        <f t="shared" si="11"/>
        <v>I</v>
      </c>
      <c r="C197" s="25">
        <v>48308.207799999996</v>
      </c>
      <c r="D197" s="55" t="str">
        <f t="shared" si="12"/>
        <v>pe</v>
      </c>
      <c r="E197" s="133" t="e">
        <f>VLOOKUP(C197,#REF!,3,FALSE)</f>
        <v>#REF!</v>
      </c>
      <c r="G197" s="55">
        <v>12821</v>
      </c>
      <c r="H197" s="55">
        <v>-2.92E-2</v>
      </c>
      <c r="I197" s="55">
        <v>48308.207799999996</v>
      </c>
      <c r="J197" s="55" t="s">
        <v>311</v>
      </c>
      <c r="K197" s="55" t="s">
        <v>259</v>
      </c>
      <c r="L197" s="55" t="s">
        <v>1075</v>
      </c>
      <c r="N197" s="55" t="s">
        <v>1074</v>
      </c>
    </row>
    <row r="198" spans="1:15">
      <c r="A198" s="25" t="str">
        <f t="shared" si="10"/>
        <v>Elkatteb</v>
      </c>
      <c r="B198" s="14" t="str">
        <f t="shared" si="11"/>
        <v>I</v>
      </c>
      <c r="C198" s="25">
        <v>48308.207900000001</v>
      </c>
      <c r="D198" s="55" t="str">
        <f t="shared" si="12"/>
        <v>pe</v>
      </c>
      <c r="E198" s="133" t="e">
        <f>VLOOKUP(C198,#REF!,3,FALSE)</f>
        <v>#REF!</v>
      </c>
      <c r="G198" s="55">
        <v>12821</v>
      </c>
      <c r="H198" s="55">
        <v>-2.9100000000000001E-2</v>
      </c>
      <c r="I198" s="55">
        <v>48308.207900000001</v>
      </c>
      <c r="J198" s="55" t="s">
        <v>311</v>
      </c>
      <c r="K198" s="55" t="s">
        <v>259</v>
      </c>
      <c r="L198" s="55" t="s">
        <v>1075</v>
      </c>
      <c r="N198" s="55" t="s">
        <v>1074</v>
      </c>
    </row>
    <row r="199" spans="1:15">
      <c r="A199" s="25" t="str">
        <f t="shared" si="10"/>
        <v>Elkatteb</v>
      </c>
      <c r="B199" s="14" t="str">
        <f t="shared" si="11"/>
        <v>I</v>
      </c>
      <c r="C199" s="25">
        <v>48336.449099999998</v>
      </c>
      <c r="D199" s="55" t="str">
        <f t="shared" si="12"/>
        <v>pe</v>
      </c>
      <c r="E199" s="133" t="e">
        <f>VLOOKUP(C199,#REF!,3,FALSE)</f>
        <v>#REF!</v>
      </c>
      <c r="G199" s="55">
        <v>12881</v>
      </c>
      <c r="H199" s="55">
        <v>-2.9399999999999999E-2</v>
      </c>
      <c r="I199" s="55">
        <v>48336.449099999998</v>
      </c>
      <c r="J199" s="55" t="s">
        <v>311</v>
      </c>
      <c r="K199" s="55" t="s">
        <v>259</v>
      </c>
      <c r="L199" s="55" t="s">
        <v>1075</v>
      </c>
      <c r="N199" s="55" t="s">
        <v>1074</v>
      </c>
    </row>
    <row r="200" spans="1:15">
      <c r="A200" s="25" t="str">
        <f t="shared" si="10"/>
        <v>Hipparcos</v>
      </c>
      <c r="B200" s="14" t="str">
        <f t="shared" si="11"/>
        <v>I</v>
      </c>
      <c r="C200" s="25">
        <v>48500.247000000003</v>
      </c>
      <c r="D200" s="55" t="str">
        <f t="shared" si="12"/>
        <v>V</v>
      </c>
      <c r="E200" s="133" t="e">
        <f>VLOOKUP(C200,#REF!,3,FALSE)</f>
        <v>#REF!</v>
      </c>
      <c r="G200" s="55">
        <v>13229</v>
      </c>
      <c r="H200" s="55">
        <v>-3.27E-2</v>
      </c>
      <c r="I200" s="55">
        <v>48500.247000000003</v>
      </c>
      <c r="J200" s="55" t="s">
        <v>311</v>
      </c>
      <c r="K200" s="55" t="s">
        <v>98</v>
      </c>
      <c r="L200" s="55" t="s">
        <v>1076</v>
      </c>
      <c r="N200" s="55" t="s">
        <v>1077</v>
      </c>
    </row>
    <row r="201" spans="1:15">
      <c r="A201" s="25" t="str">
        <f t="shared" si="10"/>
        <v>Samolyk</v>
      </c>
      <c r="B201" s="14" t="str">
        <f t="shared" si="11"/>
        <v>I</v>
      </c>
      <c r="C201" s="25">
        <v>51000.099000000002</v>
      </c>
      <c r="D201" s="55" t="str">
        <f t="shared" si="12"/>
        <v>pe</v>
      </c>
      <c r="E201" s="133" t="e">
        <f>VLOOKUP(C201,#REF!,3,FALSE)</f>
        <v>#REF!</v>
      </c>
      <c r="G201" s="55">
        <v>18540</v>
      </c>
      <c r="H201" s="55">
        <v>-3.1199999999999999E-2</v>
      </c>
      <c r="I201" s="55">
        <v>51000.099000000002</v>
      </c>
      <c r="J201" s="55" t="s">
        <v>311</v>
      </c>
      <c r="K201" s="55" t="s">
        <v>259</v>
      </c>
      <c r="L201" s="55" t="s">
        <v>1083</v>
      </c>
      <c r="O201" s="55" t="s">
        <v>1074</v>
      </c>
    </row>
    <row r="202" spans="1:15">
      <c r="A202" s="25" t="str">
        <f t="shared" si="10"/>
        <v>Paschke Anton</v>
      </c>
      <c r="B202" s="14" t="str">
        <f t="shared" si="11"/>
        <v>I</v>
      </c>
      <c r="C202" s="25">
        <v>51295.695</v>
      </c>
      <c r="D202" s="55" t="str">
        <f t="shared" si="12"/>
        <v>ccd</v>
      </c>
      <c r="E202" s="133" t="e">
        <f>VLOOKUP(C202,#REF!,3,FALSE)</f>
        <v>#REF!</v>
      </c>
      <c r="G202" s="55">
        <v>19168</v>
      </c>
      <c r="H202" s="55">
        <v>-3.04E-2</v>
      </c>
      <c r="I202" s="55">
        <v>51295.695</v>
      </c>
      <c r="J202" s="55" t="s">
        <v>311</v>
      </c>
      <c r="K202" s="55" t="s">
        <v>1085</v>
      </c>
      <c r="L202" s="55" t="s">
        <v>1088</v>
      </c>
      <c r="N202" s="55" t="s">
        <v>1089</v>
      </c>
    </row>
    <row r="203" spans="1:15">
      <c r="A203" s="25" t="str">
        <f t="shared" ref="A203:A238" si="13">L203</f>
        <v>Wolf</v>
      </c>
      <c r="B203" s="14" t="str">
        <f t="shared" ref="B203:B238" si="14">IF(J203="s","II","I")</f>
        <v>I</v>
      </c>
      <c r="C203" s="25">
        <v>51379.482000000004</v>
      </c>
      <c r="D203" s="55" t="str">
        <f t="shared" ref="D203:D238" si="15">K203</f>
        <v>pe</v>
      </c>
      <c r="E203" s="133" t="e">
        <f>VLOOKUP(C203,#REF!,3,FALSE)</f>
        <v>#REF!</v>
      </c>
      <c r="G203" s="55">
        <v>19346</v>
      </c>
      <c r="H203" s="55">
        <v>-2.6800000000000001E-2</v>
      </c>
      <c r="I203" s="55">
        <v>51379.482000000004</v>
      </c>
      <c r="J203" s="55" t="s">
        <v>311</v>
      </c>
      <c r="K203" s="55" t="s">
        <v>259</v>
      </c>
      <c r="L203" s="55" t="s">
        <v>1073</v>
      </c>
      <c r="O203" s="55" t="s">
        <v>1074</v>
      </c>
    </row>
    <row r="204" spans="1:15">
      <c r="A204" s="25" t="str">
        <f t="shared" si="13"/>
        <v>Wolf</v>
      </c>
      <c r="B204" s="14" t="str">
        <f t="shared" si="14"/>
        <v>I</v>
      </c>
      <c r="C204" s="25">
        <v>51749.445</v>
      </c>
      <c r="D204" s="55" t="str">
        <f t="shared" si="15"/>
        <v>pe</v>
      </c>
      <c r="E204" s="133" t="e">
        <f>VLOOKUP(C204,#REF!,3,FALSE)</f>
        <v>#REF!</v>
      </c>
      <c r="G204" s="55">
        <v>20132</v>
      </c>
      <c r="H204" s="55">
        <v>-2.8500000000000001E-2</v>
      </c>
      <c r="I204" s="55">
        <v>51749.445</v>
      </c>
      <c r="J204" s="55" t="s">
        <v>311</v>
      </c>
      <c r="K204" s="55" t="s">
        <v>259</v>
      </c>
      <c r="L204" s="55" t="s">
        <v>1073</v>
      </c>
      <c r="O204" s="55" t="s">
        <v>1074</v>
      </c>
    </row>
    <row r="205" spans="1:15">
      <c r="A205" s="25" t="str">
        <f t="shared" si="13"/>
        <v>Borkovits</v>
      </c>
      <c r="B205" s="14" t="str">
        <f t="shared" si="14"/>
        <v>II</v>
      </c>
      <c r="C205" s="25">
        <v>53223.428599999999</v>
      </c>
      <c r="D205" s="55" t="str">
        <f t="shared" si="15"/>
        <v>ccd</v>
      </c>
      <c r="E205" s="133" t="e">
        <f>VLOOKUP(C205,#REF!,3,FALSE)</f>
        <v>#REF!</v>
      </c>
      <c r="G205" s="55">
        <v>23263</v>
      </c>
      <c r="H205" s="55">
        <v>-1.9699999999999999E-2</v>
      </c>
      <c r="I205" s="55">
        <v>53223.428599999999</v>
      </c>
      <c r="J205" s="55" t="s">
        <v>1028</v>
      </c>
      <c r="K205" s="55" t="s">
        <v>1085</v>
      </c>
      <c r="L205" s="55" t="s">
        <v>1114</v>
      </c>
      <c r="N205" s="55" t="s">
        <v>1074</v>
      </c>
    </row>
    <row r="206" spans="1:15">
      <c r="A206" s="25" t="str">
        <f t="shared" si="13"/>
        <v>Borkovits</v>
      </c>
      <c r="B206" s="14" t="str">
        <f t="shared" si="14"/>
        <v>I</v>
      </c>
      <c r="C206" s="25">
        <v>53228.3681</v>
      </c>
      <c r="D206" s="55" t="str">
        <f t="shared" si="15"/>
        <v>ccd</v>
      </c>
      <c r="E206" s="133" t="e">
        <f>VLOOKUP(C206,#REF!,3,FALSE)</f>
        <v>#REF!</v>
      </c>
      <c r="G206" s="55">
        <v>23274</v>
      </c>
      <c r="H206" s="55">
        <v>-2.2800000000000001E-2</v>
      </c>
      <c r="I206" s="55">
        <v>53228.3681</v>
      </c>
      <c r="J206" s="55" t="s">
        <v>311</v>
      </c>
      <c r="K206" s="55" t="s">
        <v>1085</v>
      </c>
      <c r="L206" s="55" t="s">
        <v>1114</v>
      </c>
      <c r="N206" s="55" t="s">
        <v>1074</v>
      </c>
    </row>
    <row r="207" spans="1:15">
      <c r="A207" s="25" t="str">
        <f t="shared" si="13"/>
        <v>Borkovits</v>
      </c>
      <c r="B207" s="14" t="str">
        <f t="shared" si="14"/>
        <v>II</v>
      </c>
      <c r="C207" s="25">
        <v>53246.495000000003</v>
      </c>
      <c r="D207" s="55" t="str">
        <f t="shared" si="15"/>
        <v>ccd</v>
      </c>
      <c r="E207" s="133" t="e">
        <f>VLOOKUP(C207,#REF!,3,FALSE)</f>
        <v>#REF!</v>
      </c>
      <c r="G207" s="55">
        <v>23312</v>
      </c>
      <c r="H207" s="55">
        <v>-1.72E-2</v>
      </c>
      <c r="I207" s="55">
        <v>53246.495000000003</v>
      </c>
      <c r="J207" s="55" t="s">
        <v>1028</v>
      </c>
      <c r="K207" s="55" t="s">
        <v>1085</v>
      </c>
      <c r="L207" s="55" t="s">
        <v>1114</v>
      </c>
      <c r="N207" s="55" t="s">
        <v>1074</v>
      </c>
    </row>
    <row r="208" spans="1:15">
      <c r="A208" s="25" t="str">
        <f t="shared" si="13"/>
        <v>Borkovits</v>
      </c>
      <c r="B208" s="14" t="str">
        <f t="shared" si="14"/>
        <v>II</v>
      </c>
      <c r="C208" s="25">
        <v>53247.434600000001</v>
      </c>
      <c r="D208" s="55" t="str">
        <f t="shared" si="15"/>
        <v>ccd</v>
      </c>
      <c r="E208" s="133" t="e">
        <f>VLOOKUP(C208,#REF!,3,FALSE)</f>
        <v>#REF!</v>
      </c>
      <c r="G208" s="55">
        <v>23314</v>
      </c>
      <c r="H208" s="55">
        <v>-1.9E-2</v>
      </c>
      <c r="I208" s="55">
        <v>53247.434600000001</v>
      </c>
      <c r="J208" s="55" t="s">
        <v>1028</v>
      </c>
      <c r="K208" s="55" t="s">
        <v>1085</v>
      </c>
      <c r="L208" s="55" t="s">
        <v>1114</v>
      </c>
      <c r="N208" s="55" t="s">
        <v>1074</v>
      </c>
    </row>
    <row r="209" spans="1:15">
      <c r="A209" s="25" t="str">
        <f t="shared" si="13"/>
        <v>Borkovits</v>
      </c>
      <c r="B209" s="14" t="str">
        <f t="shared" si="14"/>
        <v>I</v>
      </c>
      <c r="C209" s="25">
        <v>53285.326000000001</v>
      </c>
      <c r="D209" s="55" t="str">
        <f t="shared" si="15"/>
        <v>ccd</v>
      </c>
      <c r="E209" s="133" t="e">
        <f>VLOOKUP(C209,#REF!,3,FALSE)</f>
        <v>#REF!</v>
      </c>
      <c r="G209" s="55">
        <v>23395</v>
      </c>
      <c r="H209" s="55">
        <v>-1.8700000000000001E-2</v>
      </c>
      <c r="I209" s="55">
        <v>53285.326000000001</v>
      </c>
      <c r="J209" s="55" t="s">
        <v>311</v>
      </c>
      <c r="K209" s="55" t="s">
        <v>1085</v>
      </c>
      <c r="L209" s="55" t="s">
        <v>1114</v>
      </c>
      <c r="N209" s="55" t="s">
        <v>1074</v>
      </c>
    </row>
    <row r="210" spans="1:15">
      <c r="A210" s="25" t="str">
        <f t="shared" si="13"/>
        <v>Borkovits</v>
      </c>
      <c r="B210" s="14" t="str">
        <f t="shared" si="14"/>
        <v>I</v>
      </c>
      <c r="C210" s="25">
        <v>53286.265700000004</v>
      </c>
      <c r="D210" s="55" t="str">
        <f t="shared" si="15"/>
        <v>ccd</v>
      </c>
      <c r="E210" s="133" t="e">
        <f>VLOOKUP(C210,#REF!,3,FALSE)</f>
        <v>#REF!</v>
      </c>
      <c r="G210" s="55">
        <v>23397</v>
      </c>
      <c r="H210" s="55">
        <v>-2.0400000000000001E-2</v>
      </c>
      <c r="I210" s="55">
        <v>53286.265700000004</v>
      </c>
      <c r="J210" s="55" t="s">
        <v>311</v>
      </c>
      <c r="K210" s="55" t="s">
        <v>1085</v>
      </c>
      <c r="L210" s="55" t="s">
        <v>1114</v>
      </c>
      <c r="N210" s="55" t="s">
        <v>1074</v>
      </c>
    </row>
    <row r="211" spans="1:15">
      <c r="A211" s="25" t="str">
        <f t="shared" si="13"/>
        <v>Borkovits</v>
      </c>
      <c r="B211" s="14" t="str">
        <f t="shared" si="14"/>
        <v>I</v>
      </c>
      <c r="C211" s="25">
        <v>53302.267200000002</v>
      </c>
      <c r="D211" s="55" t="str">
        <f t="shared" si="15"/>
        <v>ccd</v>
      </c>
      <c r="E211" s="133" t="e">
        <f>VLOOKUP(C211,#REF!,3,FALSE)</f>
        <v>#REF!</v>
      </c>
      <c r="G211" s="55">
        <v>23431</v>
      </c>
      <c r="H211" s="55">
        <v>-2.2499999999999999E-2</v>
      </c>
      <c r="I211" s="55">
        <v>53302.267200000002</v>
      </c>
      <c r="J211" s="55" t="s">
        <v>311</v>
      </c>
      <c r="K211" s="55" t="s">
        <v>1085</v>
      </c>
      <c r="L211" s="55" t="s">
        <v>1114</v>
      </c>
      <c r="N211" s="55" t="s">
        <v>1074</v>
      </c>
    </row>
    <row r="212" spans="1:15">
      <c r="A212" s="25" t="str">
        <f t="shared" si="13"/>
        <v>Menzies</v>
      </c>
      <c r="B212" s="14" t="str">
        <f t="shared" si="14"/>
        <v>I</v>
      </c>
      <c r="C212" s="25">
        <v>55043.838100000001</v>
      </c>
      <c r="D212" s="55" t="str">
        <f t="shared" si="15"/>
        <v>ccd</v>
      </c>
      <c r="E212" s="133" t="e">
        <f>VLOOKUP(C212,#REF!,3,FALSE)</f>
        <v>#REF!</v>
      </c>
      <c r="G212" s="55">
        <v>27131</v>
      </c>
      <c r="H212" s="55">
        <v>-1.5699999999999999E-2</v>
      </c>
      <c r="I212" s="55">
        <v>55043.838100000001</v>
      </c>
      <c r="J212" s="55" t="s">
        <v>311</v>
      </c>
      <c r="K212" s="55" t="s">
        <v>1085</v>
      </c>
      <c r="L212" s="55" t="s">
        <v>1139</v>
      </c>
      <c r="O212" s="55" t="s">
        <v>1074</v>
      </c>
    </row>
    <row r="213" spans="1:15">
      <c r="A213" s="25" t="str">
        <f t="shared" si="13"/>
        <v>Menzies</v>
      </c>
      <c r="B213" s="14" t="str">
        <f t="shared" si="14"/>
        <v>I</v>
      </c>
      <c r="C213" s="25">
        <v>55088.554400000001</v>
      </c>
      <c r="D213" s="55" t="str">
        <f t="shared" si="15"/>
        <v>ccd</v>
      </c>
      <c r="E213" s="133" t="e">
        <f>VLOOKUP(C213,#REF!,3,FALSE)</f>
        <v>#REF!</v>
      </c>
      <c r="G213" s="55">
        <v>27226</v>
      </c>
      <c r="H213" s="55">
        <v>-1.52E-2</v>
      </c>
      <c r="I213" s="55">
        <v>55088.554400000001</v>
      </c>
      <c r="J213" s="55" t="s">
        <v>311</v>
      </c>
      <c r="K213" s="55" t="s">
        <v>1085</v>
      </c>
      <c r="L213" s="55" t="s">
        <v>1139</v>
      </c>
      <c r="O213" s="55" t="s">
        <v>1074</v>
      </c>
    </row>
    <row r="214" spans="1:15">
      <c r="A214" s="25" t="str">
        <f t="shared" si="13"/>
        <v>Simmons</v>
      </c>
      <c r="B214" s="14" t="str">
        <f t="shared" si="14"/>
        <v>I</v>
      </c>
      <c r="C214" s="25">
        <v>55810.602899999998</v>
      </c>
      <c r="D214" s="55" t="str">
        <f t="shared" si="15"/>
        <v>ccd</v>
      </c>
      <c r="E214" s="133" t="e">
        <f>VLOOKUP(C214,#REF!,3,FALSE)</f>
        <v>#REF!</v>
      </c>
      <c r="G214" s="55">
        <v>28760</v>
      </c>
      <c r="H214" s="55">
        <v>-9.7999999999999997E-3</v>
      </c>
      <c r="I214" s="55">
        <v>55810.602899999998</v>
      </c>
      <c r="J214" s="55" t="s">
        <v>311</v>
      </c>
      <c r="K214" s="55" t="s">
        <v>1085</v>
      </c>
      <c r="L214" s="55" t="s">
        <v>1154</v>
      </c>
      <c r="O214" s="55" t="s">
        <v>1074</v>
      </c>
    </row>
    <row r="215" spans="1:15">
      <c r="A215" s="25" t="str">
        <f t="shared" si="13"/>
        <v>Koss Karel</v>
      </c>
      <c r="B215" s="14" t="str">
        <f t="shared" si="14"/>
        <v>I</v>
      </c>
      <c r="C215" s="25">
        <v>53227.427300000003</v>
      </c>
      <c r="D215" s="55" t="str">
        <f t="shared" si="15"/>
        <v>ccdV</v>
      </c>
      <c r="E215" s="133" t="e">
        <f>VLOOKUP(C215,#REF!,3,FALSE)</f>
        <v>#REF!</v>
      </c>
      <c r="G215" s="55">
        <v>23272</v>
      </c>
      <c r="H215" s="55">
        <v>-2.2200000000000001E-2</v>
      </c>
      <c r="I215" s="55">
        <v>53227.427300000003</v>
      </c>
      <c r="J215" s="55" t="s">
        <v>311</v>
      </c>
      <c r="K215" s="55" t="s">
        <v>1160</v>
      </c>
      <c r="L215" s="55" t="s">
        <v>1161</v>
      </c>
      <c r="N215" s="55" t="s">
        <v>1162</v>
      </c>
    </row>
    <row r="216" spans="1:15">
      <c r="A216" s="25" t="str">
        <f t="shared" si="13"/>
        <v>Smelcer L</v>
      </c>
      <c r="B216" s="14" t="str">
        <f t="shared" si="14"/>
        <v>I</v>
      </c>
      <c r="C216" s="25">
        <v>53564.4476</v>
      </c>
      <c r="D216" s="55" t="str">
        <f t="shared" si="15"/>
        <v>ccdI</v>
      </c>
      <c r="E216" s="133" t="e">
        <f>VLOOKUP(C216,#REF!,3,FALSE)</f>
        <v>#REF!</v>
      </c>
      <c r="G216" s="55">
        <v>23988</v>
      </c>
      <c r="H216" s="55">
        <v>-1.7999999999999999E-2</v>
      </c>
      <c r="I216" s="55">
        <v>53564.4476</v>
      </c>
      <c r="J216" s="55" t="s">
        <v>311</v>
      </c>
      <c r="K216" s="55" t="s">
        <v>1163</v>
      </c>
      <c r="L216" s="55" t="s">
        <v>1164</v>
      </c>
      <c r="N216" s="55" t="s">
        <v>1165</v>
      </c>
    </row>
    <row r="217" spans="1:15">
      <c r="A217" s="25" t="str">
        <f t="shared" si="13"/>
        <v>Svoboda P</v>
      </c>
      <c r="B217" s="14" t="str">
        <f t="shared" si="14"/>
        <v>I</v>
      </c>
      <c r="C217" s="25">
        <v>53670.354700000004</v>
      </c>
      <c r="D217" s="55" t="str">
        <f t="shared" si="15"/>
        <v>ccdR</v>
      </c>
      <c r="E217" s="133" t="e">
        <f>VLOOKUP(C217,#REF!,3,FALSE)</f>
        <v>#REF!</v>
      </c>
      <c r="G217" s="55">
        <v>24213</v>
      </c>
      <c r="H217" s="55">
        <v>-1.6899999999999998E-2</v>
      </c>
      <c r="I217" s="55">
        <v>53670.354700000004</v>
      </c>
      <c r="J217" s="55" t="s">
        <v>311</v>
      </c>
      <c r="K217" s="55" t="s">
        <v>1166</v>
      </c>
      <c r="L217" s="55" t="s">
        <v>1167</v>
      </c>
      <c r="N217" s="55" t="s">
        <v>1168</v>
      </c>
    </row>
    <row r="218" spans="1:15">
      <c r="A218" s="25" t="str">
        <f t="shared" si="13"/>
        <v>Svoboda P</v>
      </c>
      <c r="B218" s="14" t="str">
        <f t="shared" si="14"/>
        <v>I</v>
      </c>
      <c r="C218" s="25">
        <v>53670.354700000004</v>
      </c>
      <c r="D218" s="55" t="str">
        <f t="shared" si="15"/>
        <v>ccdI</v>
      </c>
      <c r="E218" s="133" t="e">
        <f>VLOOKUP(C218,#REF!,3,FALSE)</f>
        <v>#REF!</v>
      </c>
      <c r="G218" s="55">
        <v>24213</v>
      </c>
      <c r="H218" s="55">
        <v>-1.6899999999999998E-2</v>
      </c>
      <c r="I218" s="55">
        <v>53670.354700000004</v>
      </c>
      <c r="J218" s="55" t="s">
        <v>311</v>
      </c>
      <c r="K218" s="55" t="s">
        <v>1163</v>
      </c>
      <c r="L218" s="55" t="s">
        <v>1167</v>
      </c>
      <c r="N218" s="55" t="s">
        <v>1168</v>
      </c>
    </row>
    <row r="219" spans="1:15">
      <c r="A219" s="25" t="str">
        <f t="shared" si="13"/>
        <v>Svoboda P</v>
      </c>
      <c r="B219" s="14" t="str">
        <f t="shared" si="14"/>
        <v>I</v>
      </c>
      <c r="C219" s="25">
        <v>53670.354700000004</v>
      </c>
      <c r="D219" s="55" t="str">
        <f t="shared" si="15"/>
        <v>ccdV</v>
      </c>
      <c r="E219" s="133" t="e">
        <f>VLOOKUP(C219,#REF!,3,FALSE)</f>
        <v>#REF!</v>
      </c>
      <c r="G219" s="55">
        <v>24213</v>
      </c>
      <c r="H219" s="55">
        <v>-1.6899999999999998E-2</v>
      </c>
      <c r="I219" s="55">
        <v>53670.354700000004</v>
      </c>
      <c r="J219" s="55" t="s">
        <v>311</v>
      </c>
      <c r="K219" s="55" t="s">
        <v>1160</v>
      </c>
      <c r="L219" s="55" t="s">
        <v>1167</v>
      </c>
      <c r="N219" s="55" t="s">
        <v>1168</v>
      </c>
    </row>
    <row r="220" spans="1:15">
      <c r="A220" s="25" t="str">
        <f t="shared" si="13"/>
        <v>Smelcer L</v>
      </c>
      <c r="B220" s="14" t="str">
        <f t="shared" si="14"/>
        <v>I</v>
      </c>
      <c r="C220" s="25">
        <v>53901.465400000001</v>
      </c>
      <c r="D220" s="55" t="str">
        <f t="shared" si="15"/>
        <v>ccdI</v>
      </c>
      <c r="E220" s="133" t="e">
        <f>VLOOKUP(C220,#REF!,3,FALSE)</f>
        <v>#REF!</v>
      </c>
      <c r="G220" s="55">
        <v>24704</v>
      </c>
      <c r="H220" s="55">
        <v>-1.6500000000000001E-2</v>
      </c>
      <c r="I220" s="55">
        <v>53901.465400000001</v>
      </c>
      <c r="J220" s="55" t="s">
        <v>311</v>
      </c>
      <c r="K220" s="55" t="s">
        <v>1163</v>
      </c>
      <c r="L220" s="55" t="s">
        <v>1164</v>
      </c>
      <c r="N220" s="55" t="s">
        <v>1165</v>
      </c>
    </row>
    <row r="221" spans="1:15">
      <c r="A221" s="25" t="str">
        <f t="shared" si="13"/>
        <v>Smelcer L</v>
      </c>
      <c r="B221" s="14" t="str">
        <f t="shared" si="14"/>
        <v>I</v>
      </c>
      <c r="C221" s="25">
        <v>53950.417999999998</v>
      </c>
      <c r="D221" s="55" t="str">
        <f t="shared" si="15"/>
        <v>ccdR</v>
      </c>
      <c r="E221" s="133" t="e">
        <f>VLOOKUP(C221,#REF!,3,FALSE)</f>
        <v>#REF!</v>
      </c>
      <c r="G221" s="55">
        <v>24808</v>
      </c>
      <c r="H221" s="55">
        <v>-1.6E-2</v>
      </c>
      <c r="I221" s="55">
        <v>53950.417999999998</v>
      </c>
      <c r="J221" s="55" t="s">
        <v>311</v>
      </c>
      <c r="K221" s="55" t="s">
        <v>1166</v>
      </c>
      <c r="L221" s="55" t="s">
        <v>1164</v>
      </c>
      <c r="N221" s="55" t="s">
        <v>1165</v>
      </c>
    </row>
    <row r="222" spans="1:15">
      <c r="A222" s="25" t="str">
        <f t="shared" si="13"/>
        <v>Smelcer L</v>
      </c>
      <c r="B222" s="14" t="str">
        <f t="shared" si="14"/>
        <v>I</v>
      </c>
      <c r="C222" s="25">
        <v>53984.306799999998</v>
      </c>
      <c r="D222" s="55" t="str">
        <f t="shared" si="15"/>
        <v>ccdI</v>
      </c>
      <c r="E222" s="133" t="e">
        <f>VLOOKUP(C222,#REF!,3,FALSE)</f>
        <v>#REF!</v>
      </c>
      <c r="G222" s="55">
        <v>24880</v>
      </c>
      <c r="H222" s="55">
        <v>-1.7000000000000001E-2</v>
      </c>
      <c r="I222" s="55">
        <v>53984.306799999998</v>
      </c>
      <c r="J222" s="55" t="s">
        <v>311</v>
      </c>
      <c r="K222" s="55" t="s">
        <v>1163</v>
      </c>
      <c r="L222" s="55" t="s">
        <v>1164</v>
      </c>
      <c r="N222" s="55" t="s">
        <v>1165</v>
      </c>
    </row>
    <row r="223" spans="1:15">
      <c r="A223" s="25" t="str">
        <f t="shared" si="13"/>
        <v>Smelcer L</v>
      </c>
      <c r="B223" s="14" t="str">
        <f t="shared" si="14"/>
        <v>I</v>
      </c>
      <c r="C223" s="25">
        <v>54025.258600000001</v>
      </c>
      <c r="D223" s="55" t="str">
        <f t="shared" si="15"/>
        <v>ccdI</v>
      </c>
      <c r="E223" s="133" t="e">
        <f>VLOOKUP(C223,#REF!,3,FALSE)</f>
        <v>#REF!</v>
      </c>
      <c r="G223" s="55">
        <v>24967</v>
      </c>
      <c r="H223" s="55">
        <v>-1.55E-2</v>
      </c>
      <c r="I223" s="55">
        <v>54025.258600000001</v>
      </c>
      <c r="J223" s="55" t="s">
        <v>311</v>
      </c>
      <c r="K223" s="55" t="s">
        <v>1163</v>
      </c>
      <c r="L223" s="55" t="s">
        <v>1164</v>
      </c>
      <c r="N223" s="55" t="s">
        <v>1165</v>
      </c>
    </row>
    <row r="224" spans="1:15">
      <c r="A224" s="25" t="str">
        <f t="shared" si="13"/>
        <v>Smelcer L</v>
      </c>
      <c r="B224" s="14" t="str">
        <f t="shared" si="14"/>
        <v>I</v>
      </c>
      <c r="C224" s="25">
        <v>54319.440799999997</v>
      </c>
      <c r="D224" s="55" t="str">
        <f t="shared" si="15"/>
        <v>ccdV</v>
      </c>
      <c r="E224" s="133" t="e">
        <f>VLOOKUP(C224,#REF!,3,FALSE)</f>
        <v>#REF!</v>
      </c>
      <c r="G224" s="55">
        <v>25592</v>
      </c>
      <c r="H224" s="55">
        <v>-1.6400000000000001E-2</v>
      </c>
      <c r="I224" s="55">
        <v>54319.440799999997</v>
      </c>
      <c r="J224" s="55" t="s">
        <v>311</v>
      </c>
      <c r="K224" s="55" t="s">
        <v>1160</v>
      </c>
      <c r="L224" s="55" t="s">
        <v>1164</v>
      </c>
      <c r="N224" s="55" t="s">
        <v>1169</v>
      </c>
    </row>
    <row r="225" spans="1:14">
      <c r="A225" s="25" t="str">
        <f t="shared" si="13"/>
        <v>Smelcer L</v>
      </c>
      <c r="B225" s="14" t="str">
        <f t="shared" si="14"/>
        <v>I</v>
      </c>
      <c r="C225" s="25">
        <v>54319.440900000001</v>
      </c>
      <c r="D225" s="55" t="str">
        <f t="shared" si="15"/>
        <v>ccdR</v>
      </c>
      <c r="E225" s="133" t="e">
        <f>VLOOKUP(C225,#REF!,3,FALSE)</f>
        <v>#REF!</v>
      </c>
      <c r="G225" s="55">
        <v>25592</v>
      </c>
      <c r="H225" s="55">
        <v>-1.6299999999999999E-2</v>
      </c>
      <c r="I225" s="55">
        <v>54319.440900000001</v>
      </c>
      <c r="J225" s="55" t="s">
        <v>311</v>
      </c>
      <c r="K225" s="55" t="s">
        <v>1166</v>
      </c>
      <c r="L225" s="55" t="s">
        <v>1164</v>
      </c>
      <c r="N225" s="55" t="s">
        <v>1169</v>
      </c>
    </row>
    <row r="226" spans="1:14">
      <c r="A226" s="25" t="str">
        <f t="shared" si="13"/>
        <v>Smelcer L</v>
      </c>
      <c r="B226" s="14" t="str">
        <f t="shared" si="14"/>
        <v>I</v>
      </c>
      <c r="C226" s="25">
        <v>54319.440900000001</v>
      </c>
      <c r="D226" s="55" t="str">
        <f t="shared" si="15"/>
        <v>ccdI</v>
      </c>
      <c r="E226" s="133" t="e">
        <f>VLOOKUP(C226,#REF!,3,FALSE)</f>
        <v>#REF!</v>
      </c>
      <c r="G226" s="55">
        <v>25592</v>
      </c>
      <c r="H226" s="55">
        <v>-1.6299999999999999E-2</v>
      </c>
      <c r="I226" s="55">
        <v>54319.440900000001</v>
      </c>
      <c r="J226" s="55" t="s">
        <v>311</v>
      </c>
      <c r="K226" s="55" t="s">
        <v>1163</v>
      </c>
      <c r="L226" s="55" t="s">
        <v>1164</v>
      </c>
      <c r="N226" s="55" t="s">
        <v>1169</v>
      </c>
    </row>
    <row r="227" spans="1:14">
      <c r="A227" s="25" t="str">
        <f t="shared" si="13"/>
        <v>Ehrenberger R</v>
      </c>
      <c r="B227" s="14" t="str">
        <f t="shared" si="14"/>
        <v>I</v>
      </c>
      <c r="C227" s="25">
        <v>54328.385000000002</v>
      </c>
      <c r="D227" s="55" t="str">
        <f t="shared" si="15"/>
        <v>ccdR</v>
      </c>
      <c r="E227" s="133" t="e">
        <f>VLOOKUP(C227,#REF!,3,FALSE)</f>
        <v>#REF!</v>
      </c>
      <c r="G227" s="55">
        <v>25611</v>
      </c>
      <c r="H227" s="55">
        <v>-1.54E-2</v>
      </c>
      <c r="I227" s="55">
        <v>54328.385000000002</v>
      </c>
      <c r="J227" s="55" t="s">
        <v>311</v>
      </c>
      <c r="K227" s="55" t="s">
        <v>1166</v>
      </c>
      <c r="L227" s="55" t="s">
        <v>1170</v>
      </c>
      <c r="N227" s="55" t="s">
        <v>1171</v>
      </c>
    </row>
    <row r="228" spans="1:14">
      <c r="A228" s="25" t="str">
        <f t="shared" si="13"/>
        <v>Smelcer Ladislav</v>
      </c>
      <c r="B228" s="14" t="str">
        <f t="shared" si="14"/>
        <v>I</v>
      </c>
      <c r="C228" s="25">
        <v>54697.412300000004</v>
      </c>
      <c r="D228" s="55" t="str">
        <f t="shared" si="15"/>
        <v>I</v>
      </c>
      <c r="E228" s="133" t="e">
        <f>VLOOKUP(C228,#REF!,3,FALSE)</f>
        <v>#REF!</v>
      </c>
      <c r="G228" s="55">
        <v>26395</v>
      </c>
      <c r="H228" s="55">
        <v>-1.15E-2</v>
      </c>
      <c r="I228" s="55">
        <v>54697.412300000004</v>
      </c>
      <c r="J228" s="55" t="s">
        <v>311</v>
      </c>
      <c r="K228" s="55" t="s">
        <v>114</v>
      </c>
      <c r="L228" s="55" t="s">
        <v>1172</v>
      </c>
      <c r="M228" s="55" t="s">
        <v>1173</v>
      </c>
    </row>
    <row r="229" spans="1:14">
      <c r="A229" s="25" t="str">
        <f t="shared" si="13"/>
        <v>Smelcer Ladislav</v>
      </c>
      <c r="B229" s="14" t="str">
        <f t="shared" si="14"/>
        <v>I</v>
      </c>
      <c r="C229" s="25">
        <v>54697.412900000003</v>
      </c>
      <c r="D229" s="55" t="str">
        <f t="shared" si="15"/>
        <v>R</v>
      </c>
      <c r="E229" s="133" t="e">
        <f>VLOOKUP(C229,#REF!,3,FALSE)</f>
        <v>#REF!</v>
      </c>
      <c r="G229" s="55">
        <v>26395</v>
      </c>
      <c r="H229" s="55">
        <v>-1.09E-2</v>
      </c>
      <c r="I229" s="55">
        <v>54697.412900000003</v>
      </c>
      <c r="J229" s="55" t="s">
        <v>311</v>
      </c>
      <c r="K229" s="55" t="s">
        <v>181</v>
      </c>
      <c r="L229" s="55" t="s">
        <v>1172</v>
      </c>
      <c r="M229" s="55" t="s">
        <v>1173</v>
      </c>
    </row>
    <row r="230" spans="1:14">
      <c r="A230" s="25" t="str">
        <f t="shared" si="13"/>
        <v>Smelcer Ladislav</v>
      </c>
      <c r="B230" s="14" t="str">
        <f t="shared" si="14"/>
        <v>I</v>
      </c>
      <c r="C230" s="25">
        <v>54697.412900000003</v>
      </c>
      <c r="D230" s="55" t="str">
        <f t="shared" si="15"/>
        <v>V</v>
      </c>
      <c r="E230" s="133" t="e">
        <f>VLOOKUP(C230,#REF!,3,FALSE)</f>
        <v>#REF!</v>
      </c>
      <c r="G230" s="55">
        <v>26395</v>
      </c>
      <c r="H230" s="55">
        <v>-1.09E-2</v>
      </c>
      <c r="I230" s="55">
        <v>54697.412900000003</v>
      </c>
      <c r="J230" s="55" t="s">
        <v>311</v>
      </c>
      <c r="K230" s="55" t="s">
        <v>98</v>
      </c>
      <c r="L230" s="55" t="s">
        <v>1172</v>
      </c>
      <c r="M230" s="55" t="s">
        <v>1173</v>
      </c>
    </row>
    <row r="231" spans="1:14">
      <c r="A231" s="25" t="str">
        <f t="shared" si="13"/>
        <v>Smelcer Ladislav</v>
      </c>
      <c r="B231" s="14" t="str">
        <f t="shared" si="14"/>
        <v>I</v>
      </c>
      <c r="C231" s="25">
        <v>54737.422400000003</v>
      </c>
      <c r="D231" s="55" t="str">
        <f t="shared" si="15"/>
        <v>V</v>
      </c>
      <c r="E231" s="133" t="e">
        <f>VLOOKUP(C231,#REF!,3,FALSE)</f>
        <v>#REF!</v>
      </c>
      <c r="G231" s="55">
        <v>26480</v>
      </c>
      <c r="H231" s="55">
        <v>-1.03E-2</v>
      </c>
      <c r="I231" s="55">
        <v>54737.422400000003</v>
      </c>
      <c r="J231" s="55" t="s">
        <v>311</v>
      </c>
      <c r="K231" s="55" t="s">
        <v>98</v>
      </c>
      <c r="L231" s="55" t="s">
        <v>1172</v>
      </c>
      <c r="M231" s="55" t="s">
        <v>1174</v>
      </c>
    </row>
    <row r="232" spans="1:14">
      <c r="A232" s="25" t="str">
        <f t="shared" si="13"/>
        <v>Smelcer L</v>
      </c>
      <c r="B232" s="14" t="str">
        <f t="shared" si="14"/>
        <v>I</v>
      </c>
      <c r="C232" s="25">
        <v>55051.373</v>
      </c>
      <c r="D232" s="55" t="str">
        <f t="shared" si="15"/>
        <v>V</v>
      </c>
      <c r="E232" s="133" t="e">
        <f>VLOOKUP(C232,#REF!,3,FALSE)</f>
        <v>#REF!</v>
      </c>
      <c r="G232" s="55">
        <v>27147</v>
      </c>
      <c r="H232" s="55">
        <v>-1.1900000000000001E-2</v>
      </c>
      <c r="I232" s="55">
        <v>55051.373</v>
      </c>
      <c r="J232" s="55" t="s">
        <v>311</v>
      </c>
      <c r="K232" s="55" t="s">
        <v>98</v>
      </c>
      <c r="L232" s="55" t="s">
        <v>1164</v>
      </c>
      <c r="N232" s="55" t="s">
        <v>1175</v>
      </c>
    </row>
    <row r="233" spans="1:14">
      <c r="A233" s="25" t="str">
        <f t="shared" si="13"/>
        <v>Smelcer L</v>
      </c>
      <c r="B233" s="14" t="str">
        <f t="shared" si="14"/>
        <v>I</v>
      </c>
      <c r="C233" s="25">
        <v>55051.373599999999</v>
      </c>
      <c r="D233" s="55" t="str">
        <f t="shared" si="15"/>
        <v>R</v>
      </c>
      <c r="E233" s="133" t="e">
        <f>VLOOKUP(C233,#REF!,3,FALSE)</f>
        <v>#REF!</v>
      </c>
      <c r="G233" s="55">
        <v>27147</v>
      </c>
      <c r="H233" s="55">
        <v>-1.1299999999999999E-2</v>
      </c>
      <c r="I233" s="55">
        <v>55051.373599999999</v>
      </c>
      <c r="J233" s="55" t="s">
        <v>311</v>
      </c>
      <c r="K233" s="55" t="s">
        <v>181</v>
      </c>
      <c r="L233" s="55" t="s">
        <v>1164</v>
      </c>
      <c r="N233" s="55" t="s">
        <v>1175</v>
      </c>
    </row>
    <row r="234" spans="1:14">
      <c r="A234" s="25" t="str">
        <f t="shared" si="13"/>
        <v>Smelcer L</v>
      </c>
      <c r="B234" s="14" t="str">
        <f t="shared" si="14"/>
        <v>I</v>
      </c>
      <c r="C234" s="25">
        <v>55051.373599999999</v>
      </c>
      <c r="D234" s="55" t="str">
        <f t="shared" si="15"/>
        <v>I</v>
      </c>
      <c r="E234" s="133" t="e">
        <f>VLOOKUP(C234,#REF!,3,FALSE)</f>
        <v>#REF!</v>
      </c>
      <c r="G234" s="55">
        <v>27147</v>
      </c>
      <c r="H234" s="55">
        <v>-1.1299999999999999E-2</v>
      </c>
      <c r="I234" s="55">
        <v>55051.373599999999</v>
      </c>
      <c r="J234" s="55" t="s">
        <v>311</v>
      </c>
      <c r="K234" s="55" t="s">
        <v>114</v>
      </c>
      <c r="L234" s="55" t="s">
        <v>1164</v>
      </c>
      <c r="N234" s="55" t="s">
        <v>1175</v>
      </c>
    </row>
    <row r="235" spans="1:14">
      <c r="A235" s="25" t="str">
        <f t="shared" si="13"/>
        <v>Vrastak M</v>
      </c>
      <c r="B235" s="14" t="str">
        <f t="shared" si="14"/>
        <v>I</v>
      </c>
      <c r="C235" s="25">
        <v>55379.446600000003</v>
      </c>
      <c r="D235" s="55" t="str">
        <f t="shared" si="15"/>
        <v>ccd</v>
      </c>
      <c r="E235" s="133" t="e">
        <f>VLOOKUP(C235,#REF!,3,FALSE)</f>
        <v>#REF!</v>
      </c>
      <c r="G235" s="55">
        <v>27844</v>
      </c>
      <c r="H235" s="55">
        <v>-1.1299999999999999E-2</v>
      </c>
      <c r="I235" s="55">
        <v>55379.446600000003</v>
      </c>
      <c r="J235" s="55" t="s">
        <v>311</v>
      </c>
      <c r="K235" s="55" t="s">
        <v>1085</v>
      </c>
      <c r="L235" s="55" t="s">
        <v>1176</v>
      </c>
      <c r="N235" s="55" t="s">
        <v>1177</v>
      </c>
    </row>
    <row r="236" spans="1:14">
      <c r="A236" s="25" t="str">
        <f t="shared" si="13"/>
        <v xml:space="preserve">Moudra Milada </v>
      </c>
      <c r="B236" s="14" t="str">
        <f t="shared" si="14"/>
        <v>II</v>
      </c>
      <c r="C236" s="25">
        <v>55794.368399999999</v>
      </c>
      <c r="D236" s="55" t="str">
        <f t="shared" si="15"/>
        <v>ccd</v>
      </c>
      <c r="E236" s="133" t="e">
        <f>VLOOKUP(C236,#REF!,3,FALSE)</f>
        <v>#REF!</v>
      </c>
      <c r="G236" s="55">
        <v>28725</v>
      </c>
      <c r="H236" s="55">
        <v>-5.0000000000000001E-3</v>
      </c>
      <c r="I236" s="55">
        <v>55794.368399999999</v>
      </c>
      <c r="J236" s="55" t="s">
        <v>1028</v>
      </c>
      <c r="K236" s="55" t="s">
        <v>1085</v>
      </c>
      <c r="L236" s="55" t="s">
        <v>1178</v>
      </c>
      <c r="N236" s="55" t="s">
        <v>1179</v>
      </c>
    </row>
    <row r="237" spans="1:14">
      <c r="A237" s="25" t="str">
        <f t="shared" si="13"/>
        <v>Masek Martin</v>
      </c>
      <c r="B237" s="14" t="str">
        <f t="shared" si="14"/>
        <v>II</v>
      </c>
      <c r="C237" s="25">
        <v>55800.489600000001</v>
      </c>
      <c r="D237" s="55" t="str">
        <f t="shared" si="15"/>
        <v>ccd</v>
      </c>
      <c r="E237" s="133" t="e">
        <f>VLOOKUP(C237,#REF!,3,FALSE)</f>
        <v>#REF!</v>
      </c>
      <c r="G237" s="55">
        <v>28738</v>
      </c>
      <c r="H237" s="55">
        <v>-2.8E-3</v>
      </c>
      <c r="I237" s="55">
        <v>55800.489600000001</v>
      </c>
      <c r="J237" s="55" t="s">
        <v>1028</v>
      </c>
      <c r="K237" s="55" t="s">
        <v>1085</v>
      </c>
      <c r="L237" s="55" t="s">
        <v>1180</v>
      </c>
      <c r="N237" s="55" t="s">
        <v>1181</v>
      </c>
    </row>
    <row r="238" spans="1:14">
      <c r="A238" s="25" t="str">
        <f t="shared" si="13"/>
        <v>Honkova Katerina</v>
      </c>
      <c r="B238" s="14" t="str">
        <f t="shared" si="14"/>
        <v>I</v>
      </c>
      <c r="C238" s="25">
        <v>56118.44</v>
      </c>
      <c r="D238" s="55" t="str">
        <f t="shared" si="15"/>
        <v>R</v>
      </c>
      <c r="E238" s="133" t="e">
        <f>VLOOKUP(C238,#REF!,3,FALSE)</f>
        <v>#REF!</v>
      </c>
      <c r="G238" s="55">
        <v>29414</v>
      </c>
      <c r="H238" s="55">
        <v>-5.8999999999999999E-3</v>
      </c>
      <c r="I238" s="55">
        <v>56118.44</v>
      </c>
      <c r="J238" s="55" t="s">
        <v>311</v>
      </c>
      <c r="K238" s="55" t="s">
        <v>181</v>
      </c>
      <c r="L238" s="55" t="s">
        <v>1182</v>
      </c>
      <c r="M238" s="55" t="s">
        <v>1183</v>
      </c>
    </row>
    <row r="239" spans="1:14">
      <c r="B239" s="14"/>
      <c r="C239" s="25"/>
      <c r="E239" s="133"/>
    </row>
    <row r="240" spans="1:14">
      <c r="B240" s="14"/>
      <c r="C240" s="25"/>
      <c r="E240" s="133"/>
    </row>
    <row r="241" spans="2:5">
      <c r="B241" s="14"/>
      <c r="C241" s="25"/>
      <c r="E241" s="133"/>
    </row>
    <row r="242" spans="2:5">
      <c r="B242" s="14"/>
      <c r="C242" s="25"/>
      <c r="E242" s="133"/>
    </row>
    <row r="243" spans="2:5">
      <c r="B243" s="14"/>
      <c r="C243" s="25"/>
      <c r="E243" s="133"/>
    </row>
    <row r="244" spans="2:5">
      <c r="B244" s="14"/>
      <c r="C244" s="25"/>
      <c r="E244" s="133"/>
    </row>
    <row r="245" spans="2:5">
      <c r="B245" s="14"/>
      <c r="C245" s="25"/>
      <c r="E245" s="133"/>
    </row>
    <row r="246" spans="2:5">
      <c r="B246" s="14"/>
      <c r="C246" s="25"/>
      <c r="E246" s="133"/>
    </row>
    <row r="247" spans="2:5">
      <c r="B247" s="14"/>
      <c r="C247" s="25"/>
      <c r="E247" s="133"/>
    </row>
    <row r="248" spans="2:5">
      <c r="B248" s="14"/>
      <c r="C248" s="25"/>
      <c r="E248" s="133"/>
    </row>
    <row r="249" spans="2:5">
      <c r="B249" s="14"/>
      <c r="C249" s="25"/>
      <c r="E249" s="133"/>
    </row>
    <row r="250" spans="2:5">
      <c r="B250" s="14"/>
      <c r="C250" s="25"/>
      <c r="E250" s="133"/>
    </row>
    <row r="251" spans="2:5">
      <c r="B251" s="14"/>
      <c r="C251" s="25"/>
      <c r="E251" s="133"/>
    </row>
    <row r="252" spans="2:5">
      <c r="B252" s="14"/>
      <c r="C252" s="25"/>
      <c r="E252" s="133"/>
    </row>
    <row r="253" spans="2:5">
      <c r="B253" s="14"/>
      <c r="C253" s="25"/>
      <c r="E253" s="133"/>
    </row>
    <row r="254" spans="2:5">
      <c r="B254" s="14"/>
      <c r="C254" s="25"/>
      <c r="E254" s="133"/>
    </row>
    <row r="255" spans="2:5">
      <c r="B255" s="14"/>
      <c r="C255" s="25"/>
      <c r="E255" s="133"/>
    </row>
    <row r="256" spans="2:5">
      <c r="B256" s="14"/>
      <c r="C256" s="25"/>
      <c r="E256" s="133"/>
    </row>
    <row r="257" spans="2:5">
      <c r="B257" s="14"/>
      <c r="C257" s="25"/>
      <c r="E257" s="133"/>
    </row>
    <row r="258" spans="2:5">
      <c r="B258" s="14"/>
      <c r="C258" s="25"/>
      <c r="E258" s="133"/>
    </row>
    <row r="259" spans="2:5">
      <c r="B259" s="14"/>
      <c r="C259" s="25"/>
      <c r="E259" s="133"/>
    </row>
    <row r="260" spans="2:5">
      <c r="B260" s="14"/>
      <c r="C260" s="25"/>
      <c r="E260" s="133"/>
    </row>
    <row r="261" spans="2:5">
      <c r="B261" s="14"/>
      <c r="C261" s="25"/>
      <c r="E261" s="133"/>
    </row>
    <row r="262" spans="2:5">
      <c r="B262" s="14"/>
      <c r="C262" s="25"/>
      <c r="E262" s="133"/>
    </row>
    <row r="263" spans="2:5">
      <c r="B263" s="14"/>
      <c r="C263" s="25"/>
      <c r="E263" s="133"/>
    </row>
    <row r="264" spans="2:5">
      <c r="B264" s="14"/>
      <c r="C264" s="25"/>
      <c r="E264" s="133"/>
    </row>
    <row r="265" spans="2:5">
      <c r="B265" s="14"/>
      <c r="C265" s="25"/>
      <c r="E265" s="133"/>
    </row>
    <row r="266" spans="2:5">
      <c r="B266" s="14"/>
      <c r="C266" s="25"/>
      <c r="E266" s="133"/>
    </row>
    <row r="267" spans="2:5">
      <c r="B267" s="14"/>
      <c r="C267" s="25"/>
      <c r="E267" s="133"/>
    </row>
    <row r="268" spans="2:5">
      <c r="B268" s="14"/>
      <c r="C268" s="25"/>
      <c r="E268" s="133"/>
    </row>
    <row r="269" spans="2:5">
      <c r="B269" s="14"/>
      <c r="C269" s="25"/>
      <c r="E269" s="133"/>
    </row>
    <row r="270" spans="2:5">
      <c r="B270" s="14"/>
      <c r="C270" s="25"/>
      <c r="E270" s="133"/>
    </row>
    <row r="271" spans="2:5">
      <c r="B271" s="14"/>
      <c r="C271" s="25"/>
      <c r="E271" s="133"/>
    </row>
    <row r="272" spans="2:5">
      <c r="B272" s="14"/>
      <c r="C272" s="25"/>
      <c r="E272" s="133"/>
    </row>
    <row r="273" spans="2:5">
      <c r="B273" s="14"/>
      <c r="C273" s="25"/>
      <c r="E273" s="133"/>
    </row>
    <row r="274" spans="2:5">
      <c r="B274" s="14"/>
      <c r="C274" s="25"/>
      <c r="E274" s="133"/>
    </row>
    <row r="275" spans="2:5">
      <c r="B275" s="14"/>
      <c r="C275" s="25"/>
      <c r="E275" s="133"/>
    </row>
    <row r="276" spans="2:5">
      <c r="B276" s="14"/>
      <c r="C276" s="25"/>
      <c r="E276" s="133"/>
    </row>
    <row r="277" spans="2:5">
      <c r="B277" s="14"/>
      <c r="C277" s="25"/>
      <c r="E277" s="133"/>
    </row>
    <row r="278" spans="2:5">
      <c r="B278" s="14"/>
      <c r="C278" s="25"/>
      <c r="E278" s="133"/>
    </row>
    <row r="279" spans="2:5">
      <c r="B279" s="14"/>
      <c r="C279" s="25"/>
      <c r="E279" s="133"/>
    </row>
    <row r="280" spans="2:5">
      <c r="B280" s="14"/>
      <c r="C280" s="25"/>
      <c r="E280" s="133"/>
    </row>
    <row r="281" spans="2:5">
      <c r="B281" s="14"/>
      <c r="C281" s="25"/>
      <c r="E281" s="133"/>
    </row>
    <row r="282" spans="2:5">
      <c r="B282" s="14"/>
      <c r="C282" s="25"/>
      <c r="E282" s="133"/>
    </row>
    <row r="283" spans="2:5">
      <c r="B283" s="14"/>
      <c r="C283" s="25"/>
      <c r="E283" s="133"/>
    </row>
    <row r="284" spans="2:5">
      <c r="B284" s="14"/>
      <c r="C284" s="25"/>
      <c r="E284" s="133"/>
    </row>
    <row r="285" spans="2:5">
      <c r="B285" s="14"/>
      <c r="C285" s="25"/>
      <c r="E285" s="133"/>
    </row>
    <row r="286" spans="2:5">
      <c r="B286" s="14"/>
      <c r="C286" s="25"/>
      <c r="E286" s="133"/>
    </row>
    <row r="287" spans="2:5">
      <c r="B287" s="14"/>
      <c r="C287" s="25"/>
      <c r="E287" s="133"/>
    </row>
    <row r="288" spans="2:5">
      <c r="B288" s="14"/>
      <c r="C288" s="25"/>
      <c r="E288" s="133"/>
    </row>
    <row r="289" spans="2:5">
      <c r="B289" s="14"/>
      <c r="C289" s="25"/>
      <c r="E289" s="133"/>
    </row>
    <row r="290" spans="2:5">
      <c r="B290" s="14"/>
      <c r="C290" s="25"/>
      <c r="E290" s="133"/>
    </row>
    <row r="291" spans="2:5">
      <c r="B291" s="14"/>
      <c r="C291" s="25"/>
      <c r="E291" s="133"/>
    </row>
    <row r="292" spans="2:5">
      <c r="B292" s="14"/>
      <c r="C292" s="25"/>
      <c r="E292" s="133"/>
    </row>
    <row r="293" spans="2:5">
      <c r="B293" s="14"/>
      <c r="C293" s="25"/>
    </row>
    <row r="294" spans="2:5">
      <c r="B294" s="14"/>
      <c r="C294" s="25"/>
    </row>
    <row r="295" spans="2:5">
      <c r="B295" s="14"/>
      <c r="C295" s="25"/>
    </row>
    <row r="296" spans="2:5">
      <c r="B296" s="14"/>
      <c r="C296" s="25"/>
    </row>
    <row r="297" spans="2:5">
      <c r="B297" s="14"/>
      <c r="C297" s="25"/>
    </row>
    <row r="298" spans="2:5">
      <c r="B298" s="14"/>
      <c r="C298" s="25"/>
    </row>
    <row r="299" spans="2:5">
      <c r="B299" s="14"/>
      <c r="C299" s="25"/>
    </row>
    <row r="300" spans="2:5">
      <c r="B300" s="14"/>
      <c r="C300" s="25"/>
    </row>
    <row r="301" spans="2:5">
      <c r="B301" s="14"/>
      <c r="C301" s="25"/>
    </row>
    <row r="302" spans="2:5">
      <c r="B302" s="14"/>
      <c r="C302" s="25"/>
    </row>
    <row r="303" spans="2:5">
      <c r="B303" s="14"/>
      <c r="C303" s="25"/>
    </row>
    <row r="304" spans="2:5">
      <c r="B304" s="14"/>
      <c r="C304" s="25"/>
    </row>
    <row r="305" spans="2:3">
      <c r="B305" s="14"/>
      <c r="C305" s="25"/>
    </row>
    <row r="306" spans="2:3">
      <c r="B306" s="14"/>
      <c r="C306" s="25"/>
    </row>
    <row r="307" spans="2:3">
      <c r="B307" s="14"/>
      <c r="C307" s="25"/>
    </row>
    <row r="308" spans="2:3">
      <c r="B308" s="14"/>
      <c r="C308" s="25"/>
    </row>
    <row r="309" spans="2:3">
      <c r="B309" s="14"/>
      <c r="C309" s="25"/>
    </row>
    <row r="310" spans="2:3">
      <c r="B310" s="14"/>
      <c r="C310" s="25"/>
    </row>
    <row r="311" spans="2:3">
      <c r="B311" s="14"/>
      <c r="C311" s="25"/>
    </row>
    <row r="312" spans="2:3">
      <c r="B312" s="14"/>
      <c r="C312" s="25"/>
    </row>
    <row r="313" spans="2:3">
      <c r="B313" s="14"/>
      <c r="C313" s="25"/>
    </row>
    <row r="314" spans="2:3">
      <c r="B314" s="14"/>
      <c r="C314" s="25"/>
    </row>
    <row r="315" spans="2:3">
      <c r="B315" s="14"/>
      <c r="C315" s="25"/>
    </row>
    <row r="316" spans="2:3">
      <c r="B316" s="14"/>
      <c r="C316" s="25"/>
    </row>
    <row r="317" spans="2:3">
      <c r="B317" s="14"/>
      <c r="C317" s="25"/>
    </row>
    <row r="318" spans="2:3">
      <c r="B318" s="14"/>
      <c r="C318" s="25"/>
    </row>
    <row r="319" spans="2:3">
      <c r="B319" s="14"/>
      <c r="C319" s="25"/>
    </row>
    <row r="320" spans="2:3">
      <c r="B320" s="14"/>
      <c r="C320" s="25"/>
    </row>
    <row r="321" spans="2:3">
      <c r="B321" s="14"/>
      <c r="C321" s="25"/>
    </row>
    <row r="322" spans="2:3">
      <c r="B322" s="14"/>
      <c r="C322" s="25"/>
    </row>
    <row r="323" spans="2:3">
      <c r="B323" s="14"/>
      <c r="C323" s="25"/>
    </row>
    <row r="324" spans="2:3">
      <c r="B324" s="14"/>
      <c r="C324" s="25"/>
    </row>
    <row r="325" spans="2:3">
      <c r="B325" s="14"/>
      <c r="C325" s="25"/>
    </row>
    <row r="326" spans="2:3">
      <c r="B326" s="14"/>
      <c r="C326" s="25"/>
    </row>
    <row r="327" spans="2:3">
      <c r="B327" s="14"/>
      <c r="C327" s="25"/>
    </row>
    <row r="328" spans="2:3">
      <c r="B328" s="14"/>
      <c r="C328" s="25"/>
    </row>
    <row r="329" spans="2:3">
      <c r="B329" s="14"/>
      <c r="C329" s="25"/>
    </row>
    <row r="330" spans="2:3">
      <c r="B330" s="14"/>
      <c r="C330" s="25"/>
    </row>
    <row r="331" spans="2:3">
      <c r="B331" s="14"/>
      <c r="C331" s="25"/>
    </row>
    <row r="332" spans="2:3">
      <c r="B332" s="14"/>
      <c r="C332" s="25"/>
    </row>
    <row r="333" spans="2:3">
      <c r="B333" s="14"/>
      <c r="C333" s="25"/>
    </row>
    <row r="334" spans="2:3">
      <c r="B334" s="14"/>
      <c r="C334" s="25"/>
    </row>
    <row r="335" spans="2:3">
      <c r="B335" s="14"/>
      <c r="C335" s="25"/>
    </row>
    <row r="336" spans="2:3">
      <c r="B336" s="14"/>
      <c r="C336" s="25"/>
    </row>
    <row r="337" spans="2:3">
      <c r="B337" s="14"/>
      <c r="C337" s="25"/>
    </row>
    <row r="338" spans="2:3">
      <c r="B338" s="14"/>
      <c r="C338" s="25"/>
    </row>
    <row r="339" spans="2:3">
      <c r="B339" s="14"/>
      <c r="C339" s="25"/>
    </row>
    <row r="340" spans="2:3">
      <c r="B340" s="14"/>
      <c r="C340" s="25"/>
    </row>
    <row r="341" spans="2:3">
      <c r="B341" s="14"/>
      <c r="C341" s="25"/>
    </row>
    <row r="342" spans="2:3">
      <c r="B342" s="14"/>
      <c r="C342" s="25"/>
    </row>
    <row r="343" spans="2:3">
      <c r="B343" s="14"/>
      <c r="C343" s="25"/>
    </row>
    <row r="344" spans="2:3">
      <c r="B344" s="14"/>
      <c r="C344" s="25"/>
    </row>
    <row r="345" spans="2:3">
      <c r="B345" s="14"/>
      <c r="C345" s="25"/>
    </row>
    <row r="346" spans="2:3">
      <c r="B346" s="14"/>
      <c r="C346" s="25"/>
    </row>
    <row r="347" spans="2:3">
      <c r="B347" s="14"/>
      <c r="C347" s="25"/>
    </row>
    <row r="348" spans="2:3">
      <c r="B348" s="14"/>
      <c r="C348" s="25"/>
    </row>
    <row r="349" spans="2:3">
      <c r="B349" s="14"/>
      <c r="C349" s="25"/>
    </row>
    <row r="350" spans="2:3">
      <c r="B350" s="14"/>
      <c r="C350" s="25"/>
    </row>
    <row r="351" spans="2:3">
      <c r="B351" s="14"/>
      <c r="C351" s="25"/>
    </row>
    <row r="352" spans="2:3">
      <c r="B352" s="14"/>
      <c r="C352" s="25"/>
    </row>
    <row r="353" spans="2:3">
      <c r="B353" s="14"/>
      <c r="C353" s="25"/>
    </row>
    <row r="354" spans="2:3">
      <c r="B354" s="14"/>
      <c r="C354" s="25"/>
    </row>
    <row r="355" spans="2:3">
      <c r="B355" s="14"/>
      <c r="C355" s="25"/>
    </row>
    <row r="356" spans="2:3">
      <c r="B356" s="14"/>
      <c r="C356" s="25"/>
    </row>
    <row r="357" spans="2:3">
      <c r="B357" s="14"/>
      <c r="C357" s="25"/>
    </row>
    <row r="358" spans="2:3">
      <c r="B358" s="14"/>
      <c r="C358" s="25"/>
    </row>
    <row r="359" spans="2:3">
      <c r="B359" s="14"/>
      <c r="C359" s="25"/>
    </row>
    <row r="360" spans="2:3">
      <c r="B360" s="14"/>
      <c r="C360" s="25"/>
    </row>
    <row r="361" spans="2:3">
      <c r="B361" s="14"/>
      <c r="C361" s="25"/>
    </row>
    <row r="362" spans="2:3">
      <c r="B362" s="14"/>
      <c r="C362" s="25"/>
    </row>
    <row r="363" spans="2:3">
      <c r="B363" s="14"/>
      <c r="C363" s="25"/>
    </row>
    <row r="364" spans="2:3">
      <c r="B364" s="14"/>
      <c r="C364" s="25"/>
    </row>
    <row r="365" spans="2:3">
      <c r="B365" s="14"/>
      <c r="C365" s="25"/>
    </row>
    <row r="366" spans="2:3">
      <c r="B366" s="14"/>
      <c r="C366" s="25"/>
    </row>
    <row r="367" spans="2:3">
      <c r="B367" s="14"/>
      <c r="C367" s="25"/>
    </row>
    <row r="368" spans="2:3">
      <c r="B368" s="14"/>
      <c r="C368" s="25"/>
    </row>
    <row r="369" spans="2:3">
      <c r="B369" s="14"/>
      <c r="C369" s="25"/>
    </row>
    <row r="370" spans="2:3">
      <c r="B370" s="14"/>
      <c r="C370" s="25"/>
    </row>
    <row r="371" spans="2:3">
      <c r="B371" s="14"/>
      <c r="C371" s="25"/>
    </row>
    <row r="372" spans="2:3">
      <c r="B372" s="14"/>
      <c r="C372" s="25"/>
    </row>
    <row r="373" spans="2:3">
      <c r="B373" s="14"/>
      <c r="C373" s="25"/>
    </row>
    <row r="374" spans="2:3">
      <c r="B374" s="14"/>
      <c r="C374" s="25"/>
    </row>
    <row r="375" spans="2:3">
      <c r="B375" s="14"/>
      <c r="C375" s="25"/>
    </row>
    <row r="376" spans="2:3">
      <c r="B376" s="14"/>
      <c r="C376" s="25"/>
    </row>
    <row r="377" spans="2:3">
      <c r="B377" s="14"/>
      <c r="C377" s="25"/>
    </row>
    <row r="378" spans="2:3">
      <c r="B378" s="14"/>
      <c r="C378" s="25"/>
    </row>
    <row r="379" spans="2:3">
      <c r="B379" s="14"/>
      <c r="C379" s="25"/>
    </row>
    <row r="380" spans="2:3">
      <c r="B380" s="14"/>
      <c r="C380" s="25"/>
    </row>
    <row r="381" spans="2:3">
      <c r="B381" s="14"/>
      <c r="C381" s="25"/>
    </row>
    <row r="382" spans="2:3">
      <c r="B382" s="14"/>
      <c r="C382" s="25"/>
    </row>
    <row r="383" spans="2:3">
      <c r="B383" s="14"/>
      <c r="C383" s="25"/>
    </row>
    <row r="384" spans="2:3">
      <c r="B384" s="14"/>
      <c r="C384" s="25"/>
    </row>
    <row r="385" spans="2:3">
      <c r="B385" s="14"/>
      <c r="C385" s="25"/>
    </row>
    <row r="386" spans="2:3">
      <c r="B386" s="14"/>
      <c r="C386" s="25"/>
    </row>
    <row r="387" spans="2:3">
      <c r="B387" s="14"/>
      <c r="C387" s="25"/>
    </row>
    <row r="388" spans="2:3">
      <c r="B388" s="14"/>
      <c r="C388" s="25"/>
    </row>
    <row r="389" spans="2:3">
      <c r="B389" s="14"/>
      <c r="C389" s="25"/>
    </row>
    <row r="390" spans="2:3">
      <c r="B390" s="14"/>
      <c r="C390" s="25"/>
    </row>
    <row r="391" spans="2:3">
      <c r="B391" s="14"/>
      <c r="C391" s="25"/>
    </row>
    <row r="392" spans="2:3">
      <c r="B392" s="14"/>
      <c r="C392" s="25"/>
    </row>
    <row r="393" spans="2:3">
      <c r="B393" s="14"/>
      <c r="C393" s="25"/>
    </row>
    <row r="394" spans="2:3">
      <c r="B394" s="14"/>
      <c r="C394" s="25"/>
    </row>
    <row r="395" spans="2:3">
      <c r="B395" s="14"/>
      <c r="C395" s="25"/>
    </row>
    <row r="396" spans="2:3">
      <c r="B396" s="14"/>
      <c r="C396" s="25"/>
    </row>
    <row r="397" spans="2:3">
      <c r="B397" s="14"/>
      <c r="C397" s="25"/>
    </row>
    <row r="398" spans="2:3">
      <c r="B398" s="14"/>
      <c r="C398" s="25"/>
    </row>
    <row r="399" spans="2:3">
      <c r="B399" s="14"/>
      <c r="C399" s="25"/>
    </row>
    <row r="400" spans="2:3">
      <c r="B400" s="14"/>
      <c r="C400" s="25"/>
    </row>
    <row r="401" spans="2:3">
      <c r="B401" s="14"/>
      <c r="C401" s="25"/>
    </row>
    <row r="402" spans="2:3">
      <c r="B402" s="14"/>
      <c r="C402" s="25"/>
    </row>
    <row r="403" spans="2:3">
      <c r="B403" s="14"/>
      <c r="C403" s="25"/>
    </row>
    <row r="404" spans="2:3">
      <c r="B404" s="14"/>
      <c r="C404" s="25"/>
    </row>
    <row r="405" spans="2:3">
      <c r="B405" s="14"/>
      <c r="C405" s="25"/>
    </row>
    <row r="406" spans="2:3">
      <c r="B406" s="14"/>
      <c r="C406" s="25"/>
    </row>
    <row r="407" spans="2:3">
      <c r="B407" s="14"/>
      <c r="C407" s="25"/>
    </row>
    <row r="408" spans="2:3">
      <c r="B408" s="14"/>
      <c r="C408" s="25"/>
    </row>
    <row r="409" spans="2:3">
      <c r="B409" s="14"/>
      <c r="C409" s="25"/>
    </row>
    <row r="410" spans="2:3">
      <c r="B410" s="14"/>
      <c r="C410" s="25"/>
    </row>
    <row r="411" spans="2:3">
      <c r="B411" s="14"/>
      <c r="C411" s="25"/>
    </row>
    <row r="412" spans="2:3">
      <c r="B412" s="14"/>
      <c r="C412" s="25"/>
    </row>
    <row r="413" spans="2:3">
      <c r="B413" s="14"/>
      <c r="C413" s="25"/>
    </row>
    <row r="414" spans="2:3">
      <c r="B414" s="14"/>
      <c r="C414" s="25"/>
    </row>
    <row r="415" spans="2:3">
      <c r="B415" s="14"/>
      <c r="C415" s="25"/>
    </row>
    <row r="416" spans="2:3">
      <c r="B416" s="14"/>
      <c r="C416" s="25"/>
    </row>
    <row r="417" spans="2:3">
      <c r="B417" s="14"/>
      <c r="C417" s="25"/>
    </row>
    <row r="418" spans="2:3">
      <c r="B418" s="14"/>
      <c r="C418" s="25"/>
    </row>
    <row r="419" spans="2:3">
      <c r="B419" s="14"/>
      <c r="C419" s="25"/>
    </row>
    <row r="420" spans="2:3">
      <c r="B420" s="14"/>
      <c r="C420" s="25"/>
    </row>
    <row r="421" spans="2:3">
      <c r="B421" s="14"/>
      <c r="C421" s="25"/>
    </row>
    <row r="422" spans="2:3">
      <c r="B422" s="14"/>
      <c r="C422" s="25"/>
    </row>
    <row r="423" spans="2:3">
      <c r="B423" s="14"/>
      <c r="C423" s="25"/>
    </row>
    <row r="424" spans="2:3">
      <c r="B424" s="14"/>
      <c r="C424" s="25"/>
    </row>
    <row r="425" spans="2:3">
      <c r="B425" s="14"/>
      <c r="C425" s="25"/>
    </row>
    <row r="426" spans="2:3">
      <c r="B426" s="14"/>
      <c r="C426" s="25"/>
    </row>
    <row r="427" spans="2:3">
      <c r="B427" s="14"/>
      <c r="C427" s="25"/>
    </row>
    <row r="428" spans="2:3">
      <c r="B428" s="14"/>
      <c r="C428" s="25"/>
    </row>
    <row r="429" spans="2:3">
      <c r="B429" s="14"/>
      <c r="C429" s="25"/>
    </row>
    <row r="430" spans="2:3">
      <c r="B430" s="14"/>
      <c r="C430" s="25"/>
    </row>
    <row r="431" spans="2:3">
      <c r="B431" s="14"/>
      <c r="C431" s="25"/>
    </row>
    <row r="432" spans="2:3">
      <c r="B432" s="14"/>
      <c r="C432" s="25"/>
    </row>
    <row r="433" spans="2:3">
      <c r="B433" s="14"/>
      <c r="C433" s="25"/>
    </row>
    <row r="434" spans="2:3">
      <c r="B434" s="14"/>
      <c r="C434" s="25"/>
    </row>
    <row r="435" spans="2:3">
      <c r="B435" s="14"/>
      <c r="C435" s="25"/>
    </row>
    <row r="436" spans="2:3">
      <c r="B436" s="14"/>
      <c r="C436" s="25"/>
    </row>
    <row r="437" spans="2:3">
      <c r="B437" s="14"/>
      <c r="C437" s="25"/>
    </row>
    <row r="438" spans="2:3">
      <c r="B438" s="14"/>
      <c r="C438" s="25"/>
    </row>
    <row r="439" spans="2:3">
      <c r="B439" s="14"/>
      <c r="C439" s="25"/>
    </row>
    <row r="440" spans="2:3">
      <c r="B440" s="14"/>
      <c r="C440" s="25"/>
    </row>
    <row r="441" spans="2:3">
      <c r="B441" s="14"/>
      <c r="C441" s="25"/>
    </row>
    <row r="442" spans="2:3">
      <c r="B442" s="14"/>
      <c r="C442" s="25"/>
    </row>
    <row r="443" spans="2:3">
      <c r="B443" s="14"/>
      <c r="C443" s="25"/>
    </row>
    <row r="444" spans="2:3">
      <c r="B444" s="14"/>
      <c r="C444" s="25"/>
    </row>
    <row r="445" spans="2:3">
      <c r="B445" s="14"/>
      <c r="C445" s="25"/>
    </row>
    <row r="446" spans="2:3">
      <c r="B446" s="14"/>
      <c r="C446" s="25"/>
    </row>
    <row r="447" spans="2:3">
      <c r="B447" s="14"/>
      <c r="C447" s="25"/>
    </row>
    <row r="448" spans="2:3">
      <c r="B448" s="14"/>
      <c r="C448" s="25"/>
    </row>
    <row r="449" spans="2:3">
      <c r="B449" s="14"/>
      <c r="C449" s="25"/>
    </row>
    <row r="450" spans="2:3">
      <c r="B450" s="14"/>
      <c r="C450" s="25"/>
    </row>
    <row r="451" spans="2:3">
      <c r="B451" s="14"/>
      <c r="C451" s="25"/>
    </row>
    <row r="452" spans="2:3">
      <c r="B452" s="14"/>
      <c r="C452" s="25"/>
    </row>
    <row r="453" spans="2:3">
      <c r="B453" s="14"/>
      <c r="C453" s="25"/>
    </row>
    <row r="454" spans="2:3">
      <c r="B454" s="14"/>
      <c r="C454" s="25"/>
    </row>
    <row r="455" spans="2:3">
      <c r="B455" s="14"/>
      <c r="C455" s="25"/>
    </row>
    <row r="456" spans="2:3">
      <c r="B456" s="14"/>
      <c r="C456" s="25"/>
    </row>
    <row r="457" spans="2:3">
      <c r="B457" s="14"/>
      <c r="C457" s="25"/>
    </row>
    <row r="458" spans="2:3">
      <c r="B458" s="14"/>
      <c r="C458" s="25"/>
    </row>
    <row r="459" spans="2:3">
      <c r="B459" s="14"/>
      <c r="C459" s="25"/>
    </row>
    <row r="460" spans="2:3">
      <c r="B460" s="14"/>
      <c r="C460" s="25"/>
    </row>
    <row r="461" spans="2:3">
      <c r="B461" s="14"/>
      <c r="C461" s="25"/>
    </row>
    <row r="462" spans="2:3">
      <c r="B462" s="14"/>
      <c r="C462" s="25"/>
    </row>
    <row r="463" spans="2:3">
      <c r="B463" s="14"/>
      <c r="C463" s="25"/>
    </row>
    <row r="464" spans="2:3">
      <c r="B464" s="14"/>
      <c r="C464" s="25"/>
    </row>
    <row r="465" spans="2:3">
      <c r="B465" s="14"/>
      <c r="C465" s="25"/>
    </row>
    <row r="466" spans="2:3">
      <c r="B466" s="14"/>
      <c r="C466" s="25"/>
    </row>
    <row r="467" spans="2:3">
      <c r="B467" s="14"/>
      <c r="C467" s="25"/>
    </row>
    <row r="468" spans="2:3">
      <c r="B468" s="14"/>
      <c r="C468" s="25"/>
    </row>
    <row r="469" spans="2:3">
      <c r="B469" s="14"/>
      <c r="C469" s="25"/>
    </row>
    <row r="470" spans="2:3">
      <c r="B470" s="14"/>
      <c r="C470" s="25"/>
    </row>
    <row r="471" spans="2:3">
      <c r="B471" s="14"/>
      <c r="C471" s="25"/>
    </row>
    <row r="472" spans="2:3">
      <c r="B472" s="14"/>
      <c r="C472" s="25"/>
    </row>
    <row r="473" spans="2:3">
      <c r="B473" s="14"/>
      <c r="C473" s="25"/>
    </row>
    <row r="474" spans="2:3">
      <c r="B474" s="14"/>
      <c r="C474" s="25"/>
    </row>
    <row r="475" spans="2:3">
      <c r="B475" s="14"/>
      <c r="C475" s="25"/>
    </row>
    <row r="476" spans="2:3">
      <c r="B476" s="14"/>
      <c r="C476" s="25"/>
    </row>
    <row r="477" spans="2:3">
      <c r="B477" s="14"/>
      <c r="C477" s="25"/>
    </row>
    <row r="478" spans="2:3">
      <c r="B478" s="14"/>
      <c r="C478" s="25"/>
    </row>
    <row r="479" spans="2:3">
      <c r="B479" s="14"/>
      <c r="C479" s="25"/>
    </row>
    <row r="480" spans="2:3">
      <c r="B480" s="14"/>
      <c r="C480" s="25"/>
    </row>
    <row r="481" spans="2:3">
      <c r="B481" s="14"/>
      <c r="C481" s="25"/>
    </row>
    <row r="482" spans="2:3">
      <c r="B482" s="14"/>
      <c r="C482" s="25"/>
    </row>
    <row r="483" spans="2:3">
      <c r="B483" s="14"/>
      <c r="C483" s="25"/>
    </row>
    <row r="484" spans="2:3">
      <c r="B484" s="14"/>
      <c r="C484" s="25"/>
    </row>
    <row r="485" spans="2:3">
      <c r="B485" s="14"/>
      <c r="C485" s="25"/>
    </row>
    <row r="486" spans="2:3">
      <c r="B486" s="14"/>
      <c r="C486" s="25"/>
    </row>
    <row r="487" spans="2:3">
      <c r="B487" s="14"/>
      <c r="C487" s="25"/>
    </row>
    <row r="488" spans="2:3">
      <c r="B488" s="14"/>
      <c r="C488" s="25"/>
    </row>
    <row r="489" spans="2:3">
      <c r="B489" s="14"/>
      <c r="C489" s="25"/>
    </row>
    <row r="490" spans="2:3">
      <c r="B490" s="14"/>
      <c r="C490" s="25"/>
    </row>
    <row r="491" spans="2:3">
      <c r="B491" s="14"/>
      <c r="C491" s="25"/>
    </row>
    <row r="492" spans="2:3">
      <c r="B492" s="14"/>
      <c r="C492" s="25"/>
    </row>
    <row r="493" spans="2:3">
      <c r="B493" s="14"/>
      <c r="C493" s="25"/>
    </row>
    <row r="494" spans="2:3">
      <c r="B494" s="14"/>
      <c r="C494" s="25"/>
    </row>
    <row r="495" spans="2:3">
      <c r="B495" s="14"/>
      <c r="C495" s="25"/>
    </row>
    <row r="496" spans="2:3">
      <c r="B496" s="14"/>
      <c r="C496" s="25"/>
    </row>
    <row r="497" spans="2:3">
      <c r="B497" s="14"/>
      <c r="C497" s="25"/>
    </row>
    <row r="498" spans="2:3">
      <c r="B498" s="14"/>
      <c r="C498" s="25"/>
    </row>
    <row r="499" spans="2:3">
      <c r="B499" s="14"/>
      <c r="C499" s="25"/>
    </row>
    <row r="500" spans="2:3">
      <c r="B500" s="14"/>
      <c r="C500" s="25"/>
    </row>
    <row r="501" spans="2:3">
      <c r="B501" s="14"/>
      <c r="C501" s="25"/>
    </row>
    <row r="502" spans="2:3">
      <c r="B502" s="14"/>
      <c r="C502" s="25"/>
    </row>
    <row r="503" spans="2:3">
      <c r="B503" s="14"/>
      <c r="C503" s="25"/>
    </row>
    <row r="504" spans="2:3">
      <c r="B504" s="14"/>
      <c r="C504" s="25"/>
    </row>
    <row r="505" spans="2:3">
      <c r="B505" s="14"/>
      <c r="C505" s="25"/>
    </row>
    <row r="506" spans="2:3">
      <c r="B506" s="14"/>
      <c r="C506" s="25"/>
    </row>
    <row r="507" spans="2:3">
      <c r="B507" s="14"/>
      <c r="C507" s="25"/>
    </row>
    <row r="508" spans="2:3">
      <c r="B508" s="14"/>
      <c r="C508" s="25"/>
    </row>
    <row r="509" spans="2:3">
      <c r="B509" s="14"/>
      <c r="C509" s="25"/>
    </row>
    <row r="510" spans="2:3">
      <c r="B510" s="14"/>
      <c r="C510" s="25"/>
    </row>
    <row r="511" spans="2:3">
      <c r="B511" s="14"/>
      <c r="C511" s="25"/>
    </row>
    <row r="512" spans="2:3">
      <c r="B512" s="14"/>
      <c r="C512" s="25"/>
    </row>
    <row r="513" spans="2:3">
      <c r="B513" s="14"/>
      <c r="C513" s="25"/>
    </row>
    <row r="514" spans="2:3">
      <c r="B514" s="14"/>
      <c r="C514" s="25"/>
    </row>
    <row r="515" spans="2:3">
      <c r="B515" s="14"/>
      <c r="C515" s="25"/>
    </row>
    <row r="516" spans="2:3">
      <c r="B516" s="14"/>
      <c r="C516" s="25"/>
    </row>
    <row r="517" spans="2:3">
      <c r="B517" s="14"/>
      <c r="C517" s="25"/>
    </row>
    <row r="518" spans="2:3">
      <c r="B518" s="14"/>
      <c r="C518" s="25"/>
    </row>
    <row r="519" spans="2:3">
      <c r="B519" s="14"/>
      <c r="C519" s="25"/>
    </row>
    <row r="520" spans="2:3">
      <c r="B520" s="14"/>
      <c r="C520" s="25"/>
    </row>
    <row r="521" spans="2:3">
      <c r="B521" s="14"/>
      <c r="C521" s="25"/>
    </row>
    <row r="522" spans="2:3">
      <c r="B522" s="14"/>
      <c r="C522" s="25"/>
    </row>
    <row r="523" spans="2:3">
      <c r="B523" s="14"/>
      <c r="C523" s="25"/>
    </row>
    <row r="524" spans="2:3">
      <c r="B524" s="14"/>
      <c r="C524" s="25"/>
    </row>
    <row r="525" spans="2:3">
      <c r="B525" s="14"/>
      <c r="C525" s="25"/>
    </row>
    <row r="526" spans="2:3">
      <c r="B526" s="14"/>
      <c r="C526" s="25"/>
    </row>
    <row r="527" spans="2:3">
      <c r="B527" s="14"/>
      <c r="C527" s="25"/>
    </row>
    <row r="528" spans="2:3">
      <c r="B528" s="14"/>
      <c r="C528" s="25"/>
    </row>
    <row r="529" spans="2:3">
      <c r="B529" s="14"/>
      <c r="C529" s="25"/>
    </row>
    <row r="530" spans="2:3">
      <c r="B530" s="14"/>
      <c r="C530" s="25"/>
    </row>
    <row r="531" spans="2:3">
      <c r="B531" s="14"/>
      <c r="C531" s="25"/>
    </row>
    <row r="532" spans="2:3">
      <c r="B532" s="14"/>
      <c r="C532" s="25"/>
    </row>
    <row r="533" spans="2:3">
      <c r="B533" s="14"/>
      <c r="C533" s="25"/>
    </row>
    <row r="534" spans="2:3">
      <c r="B534" s="14"/>
      <c r="C534" s="25"/>
    </row>
    <row r="535" spans="2:3">
      <c r="B535" s="14"/>
      <c r="C535" s="25"/>
    </row>
    <row r="536" spans="2:3">
      <c r="B536" s="14"/>
      <c r="C536" s="25"/>
    </row>
    <row r="537" spans="2:3">
      <c r="B537" s="14"/>
      <c r="C537" s="25"/>
    </row>
    <row r="538" spans="2:3">
      <c r="B538" s="14"/>
      <c r="C538" s="25"/>
    </row>
    <row r="539" spans="2:3">
      <c r="B539" s="14"/>
      <c r="C539" s="25"/>
    </row>
    <row r="540" spans="2:3">
      <c r="B540" s="14"/>
      <c r="C540" s="25"/>
    </row>
    <row r="541" spans="2:3">
      <c r="B541" s="14"/>
      <c r="C541" s="25"/>
    </row>
    <row r="542" spans="2:3">
      <c r="B542" s="14"/>
      <c r="C542" s="25"/>
    </row>
    <row r="543" spans="2:3">
      <c r="B543" s="14"/>
      <c r="C543" s="25"/>
    </row>
    <row r="544" spans="2:3">
      <c r="B544" s="14"/>
      <c r="C544" s="25"/>
    </row>
    <row r="545" spans="2:3">
      <c r="B545" s="14"/>
      <c r="C545" s="25"/>
    </row>
    <row r="546" spans="2:3">
      <c r="B546" s="14"/>
      <c r="C546" s="25"/>
    </row>
    <row r="547" spans="2:3">
      <c r="B547" s="14"/>
      <c r="C547" s="25"/>
    </row>
    <row r="548" spans="2:3">
      <c r="B548" s="14"/>
      <c r="C548" s="25"/>
    </row>
    <row r="549" spans="2:3">
      <c r="B549" s="14"/>
      <c r="C549" s="25"/>
    </row>
    <row r="550" spans="2:3">
      <c r="B550" s="14"/>
      <c r="C550" s="25"/>
    </row>
    <row r="551" spans="2:3">
      <c r="B551" s="14"/>
      <c r="C551" s="25"/>
    </row>
    <row r="552" spans="2:3">
      <c r="B552" s="14"/>
      <c r="C552" s="25"/>
    </row>
    <row r="553" spans="2:3">
      <c r="B553" s="14"/>
      <c r="C553" s="25"/>
    </row>
    <row r="554" spans="2:3">
      <c r="B554" s="14"/>
      <c r="C554" s="25"/>
    </row>
    <row r="555" spans="2:3">
      <c r="B555" s="14"/>
      <c r="C555" s="25"/>
    </row>
    <row r="556" spans="2:3">
      <c r="B556" s="14"/>
      <c r="C556" s="25"/>
    </row>
    <row r="557" spans="2:3">
      <c r="B557" s="14"/>
      <c r="C557" s="25"/>
    </row>
    <row r="558" spans="2:3">
      <c r="B558" s="14"/>
      <c r="C558" s="25"/>
    </row>
    <row r="559" spans="2:3">
      <c r="B559" s="14"/>
      <c r="C559" s="25"/>
    </row>
    <row r="560" spans="2:3">
      <c r="B560" s="14"/>
      <c r="C560" s="25"/>
    </row>
    <row r="561" spans="2:3">
      <c r="B561" s="14"/>
      <c r="C561" s="25"/>
    </row>
    <row r="562" spans="2:3">
      <c r="B562" s="14"/>
      <c r="C562" s="25"/>
    </row>
    <row r="563" spans="2:3">
      <c r="B563" s="14"/>
      <c r="C563" s="25"/>
    </row>
    <row r="564" spans="2:3">
      <c r="B564" s="14"/>
      <c r="C564" s="25"/>
    </row>
    <row r="565" spans="2:3">
      <c r="B565" s="14"/>
      <c r="C565" s="25"/>
    </row>
    <row r="566" spans="2:3">
      <c r="B566" s="14"/>
      <c r="C566" s="25"/>
    </row>
    <row r="567" spans="2:3">
      <c r="B567" s="14"/>
      <c r="C567" s="25"/>
    </row>
    <row r="568" spans="2:3">
      <c r="B568" s="14"/>
      <c r="C568" s="25"/>
    </row>
    <row r="569" spans="2:3">
      <c r="B569" s="14"/>
      <c r="C569" s="25"/>
    </row>
    <row r="570" spans="2:3">
      <c r="B570" s="14"/>
      <c r="C570" s="25"/>
    </row>
    <row r="571" spans="2:3">
      <c r="B571" s="14"/>
      <c r="C571" s="25"/>
    </row>
    <row r="572" spans="2:3">
      <c r="B572" s="14"/>
      <c r="C572" s="25"/>
    </row>
    <row r="573" spans="2:3">
      <c r="B573" s="14"/>
      <c r="C573" s="25"/>
    </row>
    <row r="574" spans="2:3">
      <c r="B574" s="14"/>
      <c r="C574" s="25"/>
    </row>
    <row r="575" spans="2:3">
      <c r="B575" s="14"/>
      <c r="C575" s="25"/>
    </row>
    <row r="576" spans="2:3">
      <c r="B576" s="14"/>
      <c r="C576" s="25"/>
    </row>
    <row r="577" spans="2:3">
      <c r="B577" s="14"/>
      <c r="C577" s="25"/>
    </row>
    <row r="578" spans="2:3">
      <c r="B578" s="14"/>
      <c r="C578" s="25"/>
    </row>
    <row r="579" spans="2:3">
      <c r="B579" s="14"/>
      <c r="C579" s="25"/>
    </row>
    <row r="580" spans="2:3">
      <c r="B580" s="14"/>
      <c r="C580" s="25"/>
    </row>
    <row r="581" spans="2:3">
      <c r="B581" s="14"/>
      <c r="C581" s="25"/>
    </row>
    <row r="582" spans="2:3">
      <c r="B582" s="14"/>
      <c r="C582" s="25"/>
    </row>
    <row r="583" spans="2:3">
      <c r="B583" s="14"/>
      <c r="C583" s="25"/>
    </row>
    <row r="584" spans="2:3">
      <c r="B584" s="14"/>
      <c r="C584" s="25"/>
    </row>
    <row r="585" spans="2:3">
      <c r="B585" s="14"/>
      <c r="C585" s="25"/>
    </row>
    <row r="586" spans="2:3">
      <c r="B586" s="14"/>
      <c r="C586" s="25"/>
    </row>
    <row r="587" spans="2:3">
      <c r="B587" s="14"/>
      <c r="C587" s="25"/>
    </row>
    <row r="588" spans="2:3">
      <c r="B588" s="14"/>
      <c r="C588" s="25"/>
    </row>
    <row r="589" spans="2:3">
      <c r="B589" s="14"/>
      <c r="C589" s="25"/>
    </row>
    <row r="590" spans="2:3">
      <c r="B590" s="14"/>
      <c r="C590" s="25"/>
    </row>
    <row r="591" spans="2:3">
      <c r="B591" s="14"/>
      <c r="C591" s="25"/>
    </row>
    <row r="592" spans="2:3">
      <c r="B592" s="14"/>
      <c r="C592" s="25"/>
    </row>
    <row r="593" spans="2:3">
      <c r="B593" s="14"/>
      <c r="C593" s="25"/>
    </row>
    <row r="594" spans="2:3">
      <c r="B594" s="14"/>
      <c r="C594" s="25"/>
    </row>
    <row r="595" spans="2:3">
      <c r="B595" s="14"/>
      <c r="C595" s="25"/>
    </row>
    <row r="596" spans="2:3">
      <c r="B596" s="14"/>
      <c r="C596" s="25"/>
    </row>
    <row r="597" spans="2:3">
      <c r="B597" s="14"/>
      <c r="C597" s="25"/>
    </row>
    <row r="598" spans="2:3">
      <c r="B598" s="14"/>
      <c r="C598" s="25"/>
    </row>
    <row r="599" spans="2:3">
      <c r="B599" s="14"/>
      <c r="C599" s="25"/>
    </row>
    <row r="600" spans="2:3">
      <c r="B600" s="14"/>
      <c r="C600" s="25"/>
    </row>
    <row r="601" spans="2:3">
      <c r="B601" s="14"/>
      <c r="C601" s="25"/>
    </row>
    <row r="602" spans="2:3">
      <c r="B602" s="14"/>
      <c r="C602" s="25"/>
    </row>
    <row r="603" spans="2:3">
      <c r="B603" s="14"/>
      <c r="C603" s="25"/>
    </row>
    <row r="604" spans="2:3">
      <c r="B604" s="14"/>
      <c r="C604" s="25"/>
    </row>
    <row r="605" spans="2:3">
      <c r="B605" s="14"/>
      <c r="C605" s="25"/>
    </row>
    <row r="606" spans="2:3">
      <c r="B606" s="14"/>
      <c r="C606" s="25"/>
    </row>
    <row r="607" spans="2:3">
      <c r="B607" s="14"/>
      <c r="C607" s="25"/>
    </row>
    <row r="608" spans="2:3">
      <c r="B608" s="14"/>
      <c r="C608" s="25"/>
    </row>
    <row r="609" spans="2:3">
      <c r="B609" s="14"/>
      <c r="C609" s="25"/>
    </row>
    <row r="610" spans="2:3">
      <c r="B610" s="14"/>
      <c r="C610" s="25"/>
    </row>
    <row r="611" spans="2:3">
      <c r="B611" s="14"/>
      <c r="C611" s="25"/>
    </row>
    <row r="612" spans="2:3">
      <c r="B612" s="14"/>
      <c r="C612" s="25"/>
    </row>
    <row r="613" spans="2:3">
      <c r="B613" s="14"/>
      <c r="C613" s="25"/>
    </row>
    <row r="614" spans="2:3">
      <c r="B614" s="14"/>
      <c r="C614" s="25"/>
    </row>
    <row r="615" spans="2:3">
      <c r="B615" s="14"/>
      <c r="C615" s="25"/>
    </row>
    <row r="616" spans="2:3">
      <c r="B616" s="14"/>
      <c r="C616" s="25"/>
    </row>
    <row r="617" spans="2:3">
      <c r="B617" s="14"/>
      <c r="C617" s="25"/>
    </row>
    <row r="618" spans="2:3">
      <c r="B618" s="14"/>
      <c r="C618" s="25"/>
    </row>
    <row r="619" spans="2:3">
      <c r="B619" s="14"/>
      <c r="C619" s="25"/>
    </row>
    <row r="620" spans="2:3">
      <c r="B620" s="14"/>
      <c r="C620" s="25"/>
    </row>
    <row r="621" spans="2:3">
      <c r="B621" s="14"/>
      <c r="C621" s="25"/>
    </row>
    <row r="622" spans="2:3">
      <c r="B622" s="14"/>
      <c r="C622" s="25"/>
    </row>
    <row r="623" spans="2:3">
      <c r="B623" s="14"/>
      <c r="C623" s="25"/>
    </row>
    <row r="624" spans="2:3">
      <c r="B624" s="14"/>
      <c r="C624" s="25"/>
    </row>
    <row r="625" spans="2:3">
      <c r="B625" s="14"/>
      <c r="C625" s="25"/>
    </row>
    <row r="626" spans="2:3">
      <c r="B626" s="14"/>
      <c r="C626" s="25"/>
    </row>
    <row r="627" spans="2:3">
      <c r="B627" s="14"/>
      <c r="C627" s="25"/>
    </row>
    <row r="628" spans="2:3">
      <c r="B628" s="14"/>
      <c r="C628" s="25"/>
    </row>
    <row r="629" spans="2:3">
      <c r="B629" s="14"/>
      <c r="C629" s="25"/>
    </row>
    <row r="630" spans="2:3">
      <c r="B630" s="14"/>
      <c r="C630" s="25"/>
    </row>
    <row r="631" spans="2:3">
      <c r="B631" s="14"/>
      <c r="C631" s="25"/>
    </row>
    <row r="632" spans="2:3">
      <c r="B632" s="14"/>
      <c r="C632" s="25"/>
    </row>
    <row r="633" spans="2:3">
      <c r="B633" s="14"/>
      <c r="C633" s="25"/>
    </row>
    <row r="634" spans="2:3">
      <c r="B634" s="14"/>
      <c r="C634" s="25"/>
    </row>
    <row r="635" spans="2:3">
      <c r="B635" s="14"/>
      <c r="C635" s="25"/>
    </row>
    <row r="636" spans="2:3">
      <c r="B636" s="14"/>
      <c r="C636" s="25"/>
    </row>
    <row r="637" spans="2:3">
      <c r="B637" s="14"/>
      <c r="C637" s="25"/>
    </row>
    <row r="638" spans="2:3">
      <c r="B638" s="14"/>
      <c r="C638" s="25"/>
    </row>
    <row r="639" spans="2:3">
      <c r="B639" s="14"/>
      <c r="C639" s="25"/>
    </row>
    <row r="640" spans="2:3">
      <c r="B640" s="14"/>
      <c r="C640" s="25"/>
    </row>
    <row r="641" spans="2:3">
      <c r="B641" s="14"/>
      <c r="C641" s="25"/>
    </row>
    <row r="642" spans="2:3">
      <c r="B642" s="14"/>
      <c r="C642" s="25"/>
    </row>
    <row r="643" spans="2:3">
      <c r="B643" s="14"/>
      <c r="C643" s="25"/>
    </row>
    <row r="644" spans="2:3">
      <c r="B644" s="14"/>
      <c r="C644" s="25"/>
    </row>
    <row r="645" spans="2:3">
      <c r="B645" s="14"/>
      <c r="C645" s="25"/>
    </row>
    <row r="646" spans="2:3">
      <c r="B646" s="14"/>
      <c r="C646" s="25"/>
    </row>
    <row r="647" spans="2:3">
      <c r="B647" s="14"/>
      <c r="C647" s="25"/>
    </row>
    <row r="648" spans="2:3">
      <c r="B648" s="14"/>
      <c r="C648" s="25"/>
    </row>
    <row r="649" spans="2:3">
      <c r="B649" s="14"/>
      <c r="C649" s="25"/>
    </row>
    <row r="650" spans="2:3">
      <c r="B650" s="14"/>
      <c r="C650" s="25"/>
    </row>
    <row r="651" spans="2:3">
      <c r="B651" s="14"/>
      <c r="C651" s="25"/>
    </row>
    <row r="652" spans="2:3">
      <c r="B652" s="14"/>
      <c r="C652" s="25"/>
    </row>
    <row r="653" spans="2:3">
      <c r="B653" s="14"/>
      <c r="C653" s="25"/>
    </row>
    <row r="654" spans="2:3">
      <c r="B654" s="14"/>
      <c r="C654" s="25"/>
    </row>
    <row r="655" spans="2:3">
      <c r="B655" s="14"/>
      <c r="C655" s="25"/>
    </row>
    <row r="656" spans="2:3">
      <c r="B656" s="14"/>
      <c r="C656" s="25"/>
    </row>
    <row r="657" spans="2:3">
      <c r="B657" s="14"/>
      <c r="C657" s="25"/>
    </row>
    <row r="658" spans="2:3">
      <c r="B658" s="14"/>
      <c r="C658" s="25"/>
    </row>
    <row r="659" spans="2:3">
      <c r="B659" s="14"/>
      <c r="C659" s="25"/>
    </row>
    <row r="660" spans="2:3">
      <c r="B660" s="14"/>
      <c r="C660" s="25"/>
    </row>
    <row r="661" spans="2:3">
      <c r="B661" s="14"/>
      <c r="C661" s="25"/>
    </row>
    <row r="662" spans="2:3">
      <c r="B662" s="14"/>
      <c r="C662" s="25"/>
    </row>
    <row r="663" spans="2:3">
      <c r="B663" s="14"/>
      <c r="C663" s="25"/>
    </row>
    <row r="664" spans="2:3">
      <c r="B664" s="14"/>
      <c r="C664" s="25"/>
    </row>
    <row r="665" spans="2:3">
      <c r="B665" s="14"/>
      <c r="C665" s="25"/>
    </row>
    <row r="666" spans="2:3">
      <c r="B666" s="14"/>
      <c r="C666" s="25"/>
    </row>
    <row r="667" spans="2:3">
      <c r="B667" s="14"/>
      <c r="C667" s="25"/>
    </row>
    <row r="668" spans="2:3">
      <c r="B668" s="14"/>
      <c r="C668" s="25"/>
    </row>
    <row r="669" spans="2:3">
      <c r="B669" s="14"/>
      <c r="C669" s="25"/>
    </row>
    <row r="670" spans="2:3">
      <c r="B670" s="14"/>
      <c r="C670" s="25"/>
    </row>
    <row r="671" spans="2:3">
      <c r="B671" s="14"/>
      <c r="C671" s="25"/>
    </row>
    <row r="672" spans="2:3">
      <c r="B672" s="14"/>
      <c r="C672" s="25"/>
    </row>
    <row r="673" spans="2:3">
      <c r="B673" s="14"/>
      <c r="C673" s="25"/>
    </row>
    <row r="674" spans="2:3">
      <c r="B674" s="14"/>
      <c r="C674" s="25"/>
    </row>
    <row r="675" spans="2:3">
      <c r="B675" s="14"/>
      <c r="C675" s="25"/>
    </row>
    <row r="676" spans="2:3">
      <c r="B676" s="14"/>
      <c r="C676" s="25"/>
    </row>
    <row r="677" spans="2:3">
      <c r="B677" s="14"/>
      <c r="C677" s="25"/>
    </row>
    <row r="678" spans="2:3">
      <c r="B678" s="14"/>
      <c r="C678" s="25"/>
    </row>
    <row r="679" spans="2:3">
      <c r="B679" s="14"/>
      <c r="C679" s="25"/>
    </row>
    <row r="680" spans="2:3">
      <c r="B680" s="14"/>
      <c r="C680" s="25"/>
    </row>
    <row r="681" spans="2:3">
      <c r="B681" s="14"/>
      <c r="C681" s="25"/>
    </row>
    <row r="682" spans="2:3">
      <c r="B682" s="14"/>
      <c r="C682" s="25"/>
    </row>
    <row r="683" spans="2:3">
      <c r="B683" s="14"/>
      <c r="C683" s="25"/>
    </row>
    <row r="684" spans="2:3">
      <c r="B684" s="14"/>
      <c r="C684" s="25"/>
    </row>
    <row r="685" spans="2:3">
      <c r="B685" s="14"/>
      <c r="C685" s="25"/>
    </row>
    <row r="686" spans="2:3">
      <c r="B686" s="14"/>
      <c r="C686" s="25"/>
    </row>
    <row r="687" spans="2:3">
      <c r="B687" s="14"/>
      <c r="C687" s="25"/>
    </row>
    <row r="688" spans="2:3">
      <c r="B688" s="14"/>
      <c r="C688" s="25"/>
    </row>
    <row r="689" spans="2:3">
      <c r="B689" s="14"/>
      <c r="C689" s="25"/>
    </row>
    <row r="690" spans="2:3">
      <c r="B690" s="14"/>
      <c r="C690" s="25"/>
    </row>
    <row r="691" spans="2:3">
      <c r="B691" s="14"/>
      <c r="C691" s="25"/>
    </row>
    <row r="692" spans="2:3">
      <c r="B692" s="14"/>
      <c r="C692" s="25"/>
    </row>
    <row r="693" spans="2:3">
      <c r="B693" s="14"/>
      <c r="C693" s="25"/>
    </row>
    <row r="694" spans="2:3">
      <c r="B694" s="14"/>
      <c r="C694" s="25"/>
    </row>
    <row r="695" spans="2:3">
      <c r="B695" s="14"/>
      <c r="C695" s="25"/>
    </row>
    <row r="696" spans="2:3">
      <c r="B696" s="14"/>
      <c r="C696" s="25"/>
    </row>
    <row r="697" spans="2:3">
      <c r="B697" s="14"/>
      <c r="C697" s="25"/>
    </row>
    <row r="698" spans="2:3">
      <c r="B698" s="14"/>
      <c r="C698" s="25"/>
    </row>
    <row r="699" spans="2:3">
      <c r="B699" s="14"/>
      <c r="C699" s="25"/>
    </row>
    <row r="700" spans="2:3">
      <c r="B700" s="14"/>
      <c r="C700" s="25"/>
    </row>
    <row r="701" spans="2:3">
      <c r="B701" s="14"/>
      <c r="C701" s="25"/>
    </row>
    <row r="702" spans="2:3">
      <c r="B702" s="14"/>
      <c r="C702" s="25"/>
    </row>
    <row r="703" spans="2:3">
      <c r="B703" s="14"/>
      <c r="C703" s="25"/>
    </row>
    <row r="704" spans="2:3">
      <c r="B704" s="14"/>
      <c r="C704" s="25"/>
    </row>
    <row r="705" spans="2:3">
      <c r="B705" s="14"/>
      <c r="C705" s="25"/>
    </row>
    <row r="706" spans="2:3">
      <c r="B706" s="14"/>
      <c r="C706" s="25"/>
    </row>
    <row r="707" spans="2:3">
      <c r="B707" s="14"/>
      <c r="C707" s="25"/>
    </row>
    <row r="708" spans="2:3">
      <c r="B708" s="14"/>
      <c r="C708" s="25"/>
    </row>
    <row r="709" spans="2:3">
      <c r="B709" s="14"/>
      <c r="C709" s="25"/>
    </row>
    <row r="710" spans="2:3">
      <c r="B710" s="14"/>
      <c r="C710" s="25"/>
    </row>
    <row r="711" spans="2:3">
      <c r="B711" s="14"/>
      <c r="C711" s="25"/>
    </row>
    <row r="712" spans="2:3">
      <c r="B712" s="14"/>
      <c r="C712" s="25"/>
    </row>
    <row r="713" spans="2:3">
      <c r="B713" s="14"/>
      <c r="C713" s="25"/>
    </row>
    <row r="714" spans="2:3">
      <c r="B714" s="14"/>
      <c r="C714" s="25"/>
    </row>
    <row r="715" spans="2:3">
      <c r="B715" s="14"/>
      <c r="C715" s="25"/>
    </row>
    <row r="716" spans="2:3">
      <c r="B716" s="14"/>
      <c r="C716" s="25"/>
    </row>
    <row r="717" spans="2:3">
      <c r="B717" s="14"/>
      <c r="C717" s="25"/>
    </row>
    <row r="718" spans="2:3">
      <c r="B718" s="14"/>
      <c r="C718" s="25"/>
    </row>
    <row r="719" spans="2:3">
      <c r="B719" s="14"/>
      <c r="C719" s="25"/>
    </row>
    <row r="720" spans="2:3">
      <c r="B720" s="14"/>
      <c r="C720" s="25"/>
    </row>
    <row r="721" spans="2:3">
      <c r="B721" s="14"/>
      <c r="C721" s="25"/>
    </row>
    <row r="722" spans="2:3">
      <c r="B722" s="14"/>
      <c r="C722" s="25"/>
    </row>
    <row r="723" spans="2:3">
      <c r="B723" s="14"/>
      <c r="C723" s="25"/>
    </row>
    <row r="724" spans="2:3">
      <c r="B724" s="14"/>
      <c r="C724" s="25"/>
    </row>
    <row r="725" spans="2:3">
      <c r="B725" s="14"/>
      <c r="C725" s="25"/>
    </row>
    <row r="726" spans="2:3">
      <c r="B726" s="14"/>
      <c r="C726" s="25"/>
    </row>
    <row r="727" spans="2:3">
      <c r="B727" s="14"/>
      <c r="C727" s="25"/>
    </row>
    <row r="728" spans="2:3">
      <c r="B728" s="14"/>
      <c r="C728" s="25"/>
    </row>
    <row r="729" spans="2:3">
      <c r="B729" s="14"/>
      <c r="C729" s="25"/>
    </row>
    <row r="730" spans="2:3">
      <c r="B730" s="14"/>
      <c r="C730" s="25"/>
    </row>
    <row r="731" spans="2:3">
      <c r="B731" s="14"/>
      <c r="C731" s="25"/>
    </row>
    <row r="732" spans="2:3">
      <c r="B732" s="14"/>
      <c r="C732" s="25"/>
    </row>
    <row r="733" spans="2:3">
      <c r="B733" s="14"/>
      <c r="C733" s="25"/>
    </row>
    <row r="734" spans="2:3">
      <c r="B734" s="14"/>
      <c r="C734" s="25"/>
    </row>
    <row r="735" spans="2:3">
      <c r="B735" s="14"/>
      <c r="C735" s="25"/>
    </row>
    <row r="736" spans="2:3">
      <c r="B736" s="14"/>
      <c r="C736" s="25"/>
    </row>
    <row r="737" spans="2:3">
      <c r="B737" s="14"/>
      <c r="C737" s="25"/>
    </row>
    <row r="738" spans="2:3">
      <c r="B738" s="14"/>
      <c r="C738" s="25"/>
    </row>
    <row r="739" spans="2:3">
      <c r="B739" s="14"/>
      <c r="C739" s="25"/>
    </row>
    <row r="740" spans="2:3">
      <c r="B740" s="14"/>
      <c r="C740" s="25"/>
    </row>
    <row r="741" spans="2:3">
      <c r="B741" s="14"/>
      <c r="C741" s="25"/>
    </row>
    <row r="742" spans="2:3">
      <c r="B742" s="14"/>
      <c r="C742" s="25"/>
    </row>
    <row r="743" spans="2:3">
      <c r="B743" s="14"/>
      <c r="C743" s="25"/>
    </row>
    <row r="744" spans="2:3">
      <c r="B744" s="14"/>
      <c r="C744" s="25"/>
    </row>
    <row r="745" spans="2:3">
      <c r="B745" s="14"/>
      <c r="C745" s="25"/>
    </row>
    <row r="746" spans="2:3">
      <c r="B746" s="14"/>
      <c r="C746" s="25"/>
    </row>
    <row r="747" spans="2:3">
      <c r="B747" s="14"/>
      <c r="C747" s="25"/>
    </row>
    <row r="748" spans="2:3">
      <c r="B748" s="14"/>
      <c r="C748" s="25"/>
    </row>
    <row r="749" spans="2:3">
      <c r="B749" s="14"/>
      <c r="C749" s="25"/>
    </row>
    <row r="750" spans="2:3">
      <c r="B750" s="14"/>
      <c r="C750" s="25"/>
    </row>
    <row r="751" spans="2:3">
      <c r="B751" s="14"/>
      <c r="C751" s="25"/>
    </row>
    <row r="752" spans="2:3">
      <c r="B752" s="14"/>
      <c r="C752" s="25"/>
    </row>
    <row r="753" spans="2:3">
      <c r="B753" s="14"/>
      <c r="C753" s="25"/>
    </row>
    <row r="754" spans="2:3">
      <c r="B754" s="14"/>
      <c r="C754" s="25"/>
    </row>
    <row r="755" spans="2:3">
      <c r="B755" s="14"/>
      <c r="C755" s="25"/>
    </row>
    <row r="756" spans="2:3">
      <c r="B756" s="14"/>
      <c r="C756" s="25"/>
    </row>
    <row r="757" spans="2:3">
      <c r="B757" s="14"/>
      <c r="C757" s="25"/>
    </row>
    <row r="758" spans="2:3">
      <c r="B758" s="14"/>
      <c r="C758" s="25"/>
    </row>
    <row r="759" spans="2:3">
      <c r="B759" s="14"/>
      <c r="C759" s="25"/>
    </row>
    <row r="760" spans="2:3">
      <c r="B760" s="14"/>
      <c r="C760" s="25"/>
    </row>
    <row r="761" spans="2:3">
      <c r="B761" s="14"/>
      <c r="C761" s="25"/>
    </row>
    <row r="762" spans="2:3">
      <c r="B762" s="14"/>
      <c r="C762" s="25"/>
    </row>
    <row r="763" spans="2:3">
      <c r="B763" s="14"/>
      <c r="C763" s="25"/>
    </row>
    <row r="764" spans="2:3">
      <c r="B764" s="14"/>
      <c r="C764" s="25"/>
    </row>
    <row r="765" spans="2:3">
      <c r="B765" s="14"/>
      <c r="C765" s="25"/>
    </row>
    <row r="766" spans="2:3">
      <c r="B766" s="14"/>
      <c r="C766" s="25"/>
    </row>
    <row r="767" spans="2:3">
      <c r="B767" s="14"/>
      <c r="C767" s="25"/>
    </row>
    <row r="768" spans="2:3">
      <c r="B768" s="14"/>
      <c r="C768" s="25"/>
    </row>
    <row r="769" spans="2:3">
      <c r="B769" s="14"/>
      <c r="C769" s="25"/>
    </row>
    <row r="770" spans="2:3">
      <c r="B770" s="14"/>
      <c r="C770" s="25"/>
    </row>
    <row r="771" spans="2:3">
      <c r="B771" s="14"/>
      <c r="C771" s="25"/>
    </row>
    <row r="772" spans="2:3">
      <c r="B772" s="14"/>
      <c r="C772" s="25"/>
    </row>
    <row r="773" spans="2:3">
      <c r="B773" s="14"/>
      <c r="C773" s="25"/>
    </row>
    <row r="774" spans="2:3">
      <c r="B774" s="14"/>
      <c r="C774" s="25"/>
    </row>
    <row r="775" spans="2:3">
      <c r="B775" s="14"/>
      <c r="C775" s="25"/>
    </row>
    <row r="776" spans="2:3">
      <c r="B776" s="14"/>
      <c r="C776" s="25"/>
    </row>
    <row r="777" spans="2:3">
      <c r="B777" s="14"/>
      <c r="C777" s="25"/>
    </row>
    <row r="778" spans="2:3">
      <c r="B778" s="14"/>
      <c r="C778" s="25"/>
    </row>
    <row r="779" spans="2:3">
      <c r="B779" s="14"/>
      <c r="C779" s="25"/>
    </row>
    <row r="780" spans="2:3">
      <c r="B780" s="14"/>
      <c r="C780" s="25"/>
    </row>
    <row r="781" spans="2:3">
      <c r="B781" s="14"/>
      <c r="C781" s="25"/>
    </row>
    <row r="782" spans="2:3">
      <c r="B782" s="14"/>
      <c r="C782" s="25"/>
    </row>
    <row r="783" spans="2:3">
      <c r="B783" s="14"/>
      <c r="C783" s="25"/>
    </row>
    <row r="784" spans="2:3">
      <c r="B784" s="14"/>
      <c r="C784" s="25"/>
    </row>
    <row r="785" spans="2:3">
      <c r="B785" s="14"/>
      <c r="C785" s="25"/>
    </row>
    <row r="786" spans="2:3">
      <c r="B786" s="14"/>
      <c r="C786" s="25"/>
    </row>
    <row r="787" spans="2:3">
      <c r="B787" s="14"/>
      <c r="C787" s="25"/>
    </row>
    <row r="788" spans="2:3">
      <c r="B788" s="14"/>
      <c r="C788" s="25"/>
    </row>
    <row r="789" spans="2:3">
      <c r="B789" s="14"/>
      <c r="C789" s="25"/>
    </row>
    <row r="790" spans="2:3">
      <c r="B790" s="14"/>
      <c r="C790" s="25"/>
    </row>
    <row r="791" spans="2:3">
      <c r="B791" s="14"/>
      <c r="C791" s="25"/>
    </row>
    <row r="792" spans="2:3">
      <c r="B792" s="14"/>
      <c r="C792" s="25"/>
    </row>
    <row r="793" spans="2:3">
      <c r="B793" s="14"/>
      <c r="C793" s="25"/>
    </row>
    <row r="794" spans="2:3">
      <c r="B794" s="14"/>
      <c r="C794" s="25"/>
    </row>
    <row r="795" spans="2:3">
      <c r="B795" s="14"/>
      <c r="C795" s="25"/>
    </row>
    <row r="796" spans="2:3">
      <c r="B796" s="14"/>
      <c r="C796" s="25"/>
    </row>
    <row r="797" spans="2:3">
      <c r="B797" s="14"/>
      <c r="C797" s="25"/>
    </row>
    <row r="798" spans="2:3">
      <c r="B798" s="14"/>
      <c r="C798" s="25"/>
    </row>
    <row r="799" spans="2:3">
      <c r="B799" s="14"/>
      <c r="C799" s="25"/>
    </row>
    <row r="800" spans="2:3">
      <c r="B800" s="14"/>
      <c r="C800" s="25"/>
    </row>
    <row r="801" spans="2:3">
      <c r="B801" s="14"/>
      <c r="C801" s="25"/>
    </row>
    <row r="802" spans="2:3">
      <c r="B802" s="14"/>
      <c r="C802" s="25"/>
    </row>
    <row r="803" spans="2:3">
      <c r="B803" s="14"/>
      <c r="C803" s="25"/>
    </row>
    <row r="804" spans="2:3">
      <c r="B804" s="14"/>
      <c r="C804" s="25"/>
    </row>
    <row r="805" spans="2:3">
      <c r="B805" s="14"/>
      <c r="C805" s="25"/>
    </row>
    <row r="806" spans="2:3">
      <c r="B806" s="14"/>
      <c r="C806" s="25"/>
    </row>
    <row r="807" spans="2:3">
      <c r="B807" s="14"/>
      <c r="C807" s="25"/>
    </row>
    <row r="808" spans="2:3">
      <c r="B808" s="14"/>
      <c r="C808" s="25"/>
    </row>
    <row r="809" spans="2:3">
      <c r="B809" s="14"/>
      <c r="C809" s="25"/>
    </row>
    <row r="810" spans="2:3">
      <c r="B810" s="14"/>
      <c r="C810" s="25"/>
    </row>
    <row r="811" spans="2:3">
      <c r="B811" s="14"/>
      <c r="C811" s="25"/>
    </row>
    <row r="812" spans="2:3">
      <c r="B812" s="14"/>
      <c r="C812" s="25"/>
    </row>
    <row r="813" spans="2:3">
      <c r="B813" s="14"/>
      <c r="C813" s="25"/>
    </row>
    <row r="814" spans="2:3">
      <c r="B814" s="14"/>
      <c r="C814" s="25"/>
    </row>
    <row r="815" spans="2:3">
      <c r="B815" s="14"/>
      <c r="C815" s="25"/>
    </row>
    <row r="816" spans="2:3">
      <c r="B816" s="14"/>
      <c r="C816" s="25"/>
    </row>
    <row r="817" spans="2:3">
      <c r="B817" s="14"/>
      <c r="C817" s="25"/>
    </row>
    <row r="818" spans="2:3">
      <c r="B818" s="14"/>
      <c r="C818" s="25"/>
    </row>
    <row r="819" spans="2:3">
      <c r="B819" s="14"/>
      <c r="C819" s="25"/>
    </row>
    <row r="820" spans="2:3">
      <c r="B820" s="14"/>
      <c r="C820" s="25"/>
    </row>
    <row r="821" spans="2:3">
      <c r="B821" s="14"/>
      <c r="C821" s="25"/>
    </row>
    <row r="822" spans="2:3">
      <c r="B822" s="14"/>
      <c r="C822" s="25"/>
    </row>
    <row r="823" spans="2:3">
      <c r="B823" s="14"/>
      <c r="C823" s="25"/>
    </row>
    <row r="824" spans="2:3">
      <c r="B824" s="14"/>
      <c r="C824" s="25"/>
    </row>
    <row r="825" spans="2:3">
      <c r="B825" s="14"/>
      <c r="C825" s="25"/>
    </row>
    <row r="826" spans="2:3">
      <c r="B826" s="14"/>
      <c r="C826" s="25"/>
    </row>
    <row r="827" spans="2:3">
      <c r="B827" s="14"/>
      <c r="C827" s="25"/>
    </row>
    <row r="828" spans="2:3">
      <c r="B828" s="14"/>
      <c r="C828" s="25"/>
    </row>
    <row r="829" spans="2:3">
      <c r="B829" s="14"/>
      <c r="C829" s="25"/>
    </row>
    <row r="830" spans="2:3">
      <c r="B830" s="14"/>
      <c r="C830" s="25"/>
    </row>
    <row r="831" spans="2:3">
      <c r="B831" s="14"/>
      <c r="C831" s="25"/>
    </row>
    <row r="832" spans="2:3">
      <c r="B832" s="14"/>
      <c r="C832" s="25"/>
    </row>
    <row r="833" spans="2:3">
      <c r="B833" s="14"/>
      <c r="C833" s="25"/>
    </row>
    <row r="834" spans="2:3">
      <c r="B834" s="14"/>
      <c r="C834" s="25"/>
    </row>
    <row r="835" spans="2:3">
      <c r="B835" s="14"/>
      <c r="C835" s="25"/>
    </row>
    <row r="836" spans="2:3">
      <c r="B836" s="14"/>
      <c r="C836" s="25"/>
    </row>
    <row r="837" spans="2:3">
      <c r="B837" s="14"/>
      <c r="C837" s="25"/>
    </row>
    <row r="838" spans="2:3">
      <c r="B838" s="14"/>
      <c r="C838" s="25"/>
    </row>
    <row r="839" spans="2:3">
      <c r="B839" s="14"/>
      <c r="C839" s="25"/>
    </row>
    <row r="840" spans="2:3">
      <c r="B840" s="14"/>
      <c r="C840" s="25"/>
    </row>
    <row r="841" spans="2:3">
      <c r="B841" s="14"/>
      <c r="C841" s="25"/>
    </row>
    <row r="842" spans="2:3">
      <c r="B842" s="14"/>
      <c r="C842" s="25"/>
    </row>
    <row r="843" spans="2:3">
      <c r="B843" s="14"/>
      <c r="C843" s="25"/>
    </row>
    <row r="844" spans="2:3">
      <c r="B844" s="14"/>
      <c r="C844" s="25"/>
    </row>
    <row r="845" spans="2:3">
      <c r="B845" s="14"/>
      <c r="C845" s="25"/>
    </row>
    <row r="846" spans="2:3">
      <c r="B846" s="14"/>
      <c r="C846" s="25"/>
    </row>
    <row r="847" spans="2:3">
      <c r="B847" s="14"/>
      <c r="C847" s="25"/>
    </row>
    <row r="848" spans="2:3">
      <c r="B848" s="14"/>
      <c r="C848" s="25"/>
    </row>
    <row r="849" spans="2:3">
      <c r="B849" s="14"/>
      <c r="C849" s="25"/>
    </row>
    <row r="850" spans="2:3">
      <c r="B850" s="14"/>
      <c r="C850" s="25"/>
    </row>
    <row r="851" spans="2:3">
      <c r="B851" s="14"/>
      <c r="C851" s="25"/>
    </row>
    <row r="852" spans="2:3">
      <c r="B852" s="14"/>
      <c r="C852" s="25"/>
    </row>
    <row r="853" spans="2:3">
      <c r="B853" s="14"/>
      <c r="C853" s="25"/>
    </row>
    <row r="854" spans="2:3">
      <c r="B854" s="14"/>
      <c r="C854" s="25"/>
    </row>
    <row r="855" spans="2:3">
      <c r="B855" s="14"/>
      <c r="C855" s="25"/>
    </row>
    <row r="856" spans="2:3">
      <c r="B856" s="14"/>
      <c r="C856" s="25"/>
    </row>
    <row r="857" spans="2:3">
      <c r="B857" s="14"/>
      <c r="C857" s="25"/>
    </row>
    <row r="858" spans="2:3">
      <c r="B858" s="14"/>
      <c r="C858" s="25"/>
    </row>
    <row r="859" spans="2:3">
      <c r="B859" s="14"/>
      <c r="C859" s="25"/>
    </row>
    <row r="860" spans="2:3">
      <c r="B860" s="14"/>
      <c r="C860" s="25"/>
    </row>
    <row r="861" spans="2:3">
      <c r="B861" s="14"/>
      <c r="C861" s="25"/>
    </row>
    <row r="862" spans="2:3">
      <c r="B862" s="14"/>
      <c r="C862" s="25"/>
    </row>
    <row r="863" spans="2:3">
      <c r="B863" s="14"/>
      <c r="C863" s="25"/>
    </row>
    <row r="864" spans="2:3">
      <c r="B864" s="14"/>
      <c r="C864" s="25"/>
    </row>
    <row r="865" spans="2:3">
      <c r="B865" s="14"/>
      <c r="C865" s="25"/>
    </row>
    <row r="866" spans="2:3">
      <c r="B866" s="14"/>
      <c r="C866" s="25"/>
    </row>
    <row r="867" spans="2:3">
      <c r="B867" s="14"/>
      <c r="C867" s="25"/>
    </row>
    <row r="868" spans="2:3">
      <c r="B868" s="14"/>
      <c r="C868" s="25"/>
    </row>
    <row r="869" spans="2:3">
      <c r="B869" s="14"/>
      <c r="C869" s="25"/>
    </row>
    <row r="870" spans="2:3">
      <c r="B870" s="14"/>
      <c r="C870" s="25"/>
    </row>
    <row r="871" spans="2:3">
      <c r="B871" s="14"/>
      <c r="C871" s="25"/>
    </row>
    <row r="872" spans="2:3">
      <c r="B872" s="14"/>
      <c r="C872" s="25"/>
    </row>
    <row r="873" spans="2:3">
      <c r="B873" s="14"/>
      <c r="C873" s="25"/>
    </row>
    <row r="874" spans="2:3">
      <c r="B874" s="14"/>
      <c r="C874" s="25"/>
    </row>
    <row r="875" spans="2:3">
      <c r="B875" s="14"/>
      <c r="C875" s="25"/>
    </row>
    <row r="876" spans="2:3">
      <c r="B876" s="14"/>
      <c r="C876" s="25"/>
    </row>
    <row r="877" spans="2:3">
      <c r="B877" s="14"/>
      <c r="C877" s="25"/>
    </row>
    <row r="878" spans="2:3">
      <c r="B878" s="14"/>
      <c r="C878" s="25"/>
    </row>
    <row r="879" spans="2:3">
      <c r="B879" s="14"/>
      <c r="C879" s="25"/>
    </row>
    <row r="880" spans="2:3">
      <c r="B880" s="14"/>
      <c r="C880" s="25"/>
    </row>
    <row r="881" spans="2:3">
      <c r="B881" s="14"/>
      <c r="C881" s="25"/>
    </row>
    <row r="882" spans="2:3">
      <c r="B882" s="14"/>
      <c r="C882" s="25"/>
    </row>
    <row r="883" spans="2:3">
      <c r="B883" s="14"/>
      <c r="C883" s="25"/>
    </row>
    <row r="884" spans="2:3">
      <c r="B884" s="14"/>
      <c r="C884" s="25"/>
    </row>
    <row r="885" spans="2:3">
      <c r="B885" s="14"/>
      <c r="C885" s="25"/>
    </row>
    <row r="886" spans="2:3">
      <c r="B886" s="14"/>
      <c r="C886" s="25"/>
    </row>
    <row r="887" spans="2:3">
      <c r="B887" s="14"/>
      <c r="C887" s="25"/>
    </row>
    <row r="888" spans="2:3">
      <c r="B888" s="14"/>
      <c r="C888" s="25"/>
    </row>
    <row r="889" spans="2:3">
      <c r="B889" s="14"/>
      <c r="C889" s="25"/>
    </row>
    <row r="890" spans="2:3">
      <c r="B890" s="14"/>
      <c r="C890" s="25"/>
    </row>
    <row r="891" spans="2:3">
      <c r="B891" s="14"/>
      <c r="C891" s="25"/>
    </row>
    <row r="892" spans="2:3">
      <c r="B892" s="14"/>
      <c r="C892" s="25"/>
    </row>
    <row r="893" spans="2:3">
      <c r="B893" s="14"/>
      <c r="C893" s="25"/>
    </row>
    <row r="894" spans="2:3">
      <c r="B894" s="14"/>
      <c r="C894" s="25"/>
    </row>
    <row r="895" spans="2:3">
      <c r="B895" s="14"/>
      <c r="C895" s="25"/>
    </row>
    <row r="896" spans="2:3">
      <c r="B896" s="14"/>
      <c r="C896" s="25"/>
    </row>
    <row r="897" spans="2:3">
      <c r="B897" s="14"/>
      <c r="C897" s="25"/>
    </row>
    <row r="898" spans="2:3">
      <c r="B898" s="14"/>
      <c r="C898" s="25"/>
    </row>
    <row r="899" spans="2:3">
      <c r="B899" s="14"/>
      <c r="C899" s="25"/>
    </row>
    <row r="900" spans="2:3">
      <c r="B900" s="14"/>
      <c r="C900" s="25"/>
    </row>
    <row r="901" spans="2:3">
      <c r="B901" s="14"/>
      <c r="C901" s="25"/>
    </row>
    <row r="902" spans="2:3">
      <c r="B902" s="14"/>
      <c r="C902" s="25"/>
    </row>
    <row r="903" spans="2:3">
      <c r="B903" s="14"/>
      <c r="C903" s="25"/>
    </row>
    <row r="904" spans="2:3">
      <c r="B904" s="14"/>
      <c r="C904" s="25"/>
    </row>
    <row r="905" spans="2:3">
      <c r="B905" s="14"/>
      <c r="C905" s="25"/>
    </row>
    <row r="906" spans="2:3">
      <c r="B906" s="14"/>
      <c r="C906" s="25"/>
    </row>
    <row r="907" spans="2:3">
      <c r="B907" s="14"/>
      <c r="C907" s="25"/>
    </row>
    <row r="908" spans="2:3">
      <c r="B908" s="14"/>
      <c r="C908" s="25"/>
    </row>
    <row r="909" spans="2:3">
      <c r="B909" s="14"/>
      <c r="C909" s="25"/>
    </row>
    <row r="910" spans="2:3">
      <c r="B910" s="14"/>
      <c r="C910" s="25"/>
    </row>
    <row r="911" spans="2:3">
      <c r="B911" s="14"/>
      <c r="C911" s="25"/>
    </row>
    <row r="912" spans="2:3">
      <c r="B912" s="14"/>
      <c r="C912" s="25"/>
    </row>
    <row r="913" spans="2:3">
      <c r="B913" s="14"/>
      <c r="C913" s="25"/>
    </row>
    <row r="914" spans="2:3">
      <c r="B914" s="14"/>
      <c r="C914" s="25"/>
    </row>
    <row r="915" spans="2:3">
      <c r="B915" s="14"/>
      <c r="C915" s="25"/>
    </row>
    <row r="916" spans="2:3">
      <c r="B916" s="14"/>
      <c r="C916" s="25"/>
    </row>
    <row r="917" spans="2:3">
      <c r="B917" s="14"/>
      <c r="C917" s="25"/>
    </row>
    <row r="918" spans="2:3">
      <c r="B918" s="14"/>
      <c r="C918" s="25"/>
    </row>
    <row r="919" spans="2:3">
      <c r="B919" s="14"/>
      <c r="C919" s="25"/>
    </row>
    <row r="920" spans="2:3">
      <c r="B920" s="14"/>
      <c r="C920" s="25"/>
    </row>
    <row r="921" spans="2:3">
      <c r="B921" s="14"/>
      <c r="C921" s="25"/>
    </row>
    <row r="922" spans="2:3">
      <c r="B922" s="14"/>
      <c r="C922" s="25"/>
    </row>
    <row r="923" spans="2:3">
      <c r="B923" s="14"/>
      <c r="C923" s="25"/>
    </row>
    <row r="924" spans="2:3">
      <c r="B924" s="14"/>
      <c r="C924" s="25"/>
    </row>
    <row r="925" spans="2:3">
      <c r="B925" s="14"/>
      <c r="C925" s="25"/>
    </row>
    <row r="926" spans="2:3">
      <c r="B926" s="14"/>
      <c r="C926" s="25"/>
    </row>
    <row r="927" spans="2:3">
      <c r="B927" s="14"/>
      <c r="C927" s="25"/>
    </row>
    <row r="928" spans="2:3">
      <c r="B928" s="14"/>
      <c r="C928" s="25"/>
    </row>
    <row r="929" spans="2:3">
      <c r="B929" s="14"/>
      <c r="C929" s="25"/>
    </row>
    <row r="930" spans="2:3">
      <c r="B930" s="14"/>
      <c r="C930" s="25"/>
    </row>
    <row r="931" spans="2:3">
      <c r="B931" s="14"/>
      <c r="C931" s="25"/>
    </row>
    <row r="932" spans="2:3">
      <c r="B932" s="14"/>
      <c r="C932" s="25"/>
    </row>
    <row r="933" spans="2:3">
      <c r="B933" s="14"/>
      <c r="C933" s="25"/>
    </row>
    <row r="934" spans="2:3">
      <c r="B934" s="14"/>
      <c r="C934" s="25"/>
    </row>
    <row r="935" spans="2:3">
      <c r="B935" s="14"/>
      <c r="C935" s="25"/>
    </row>
    <row r="936" spans="2:3">
      <c r="B936" s="14"/>
      <c r="C936" s="25"/>
    </row>
    <row r="937" spans="2:3">
      <c r="B937" s="14"/>
      <c r="C937" s="25"/>
    </row>
    <row r="938" spans="2:3">
      <c r="B938" s="14"/>
      <c r="C938" s="25"/>
    </row>
    <row r="939" spans="2:3">
      <c r="B939" s="14"/>
      <c r="C939" s="25"/>
    </row>
    <row r="940" spans="2:3">
      <c r="B940" s="14"/>
      <c r="C940" s="25"/>
    </row>
    <row r="941" spans="2:3">
      <c r="B941" s="14"/>
      <c r="C941" s="25"/>
    </row>
    <row r="942" spans="2:3">
      <c r="B942" s="14"/>
      <c r="C942" s="25"/>
    </row>
    <row r="943" spans="2:3">
      <c r="B943" s="14"/>
      <c r="C943" s="25"/>
    </row>
    <row r="944" spans="2:3">
      <c r="B944" s="14"/>
      <c r="C944" s="25"/>
    </row>
    <row r="945" spans="2:3">
      <c r="B945" s="14"/>
      <c r="C945" s="25"/>
    </row>
    <row r="946" spans="2:3">
      <c r="B946" s="14"/>
      <c r="C946" s="25"/>
    </row>
    <row r="947" spans="2:3">
      <c r="B947" s="14"/>
      <c r="C947" s="25"/>
    </row>
    <row r="948" spans="2:3">
      <c r="B948" s="14"/>
      <c r="C948" s="25"/>
    </row>
    <row r="949" spans="2:3">
      <c r="B949" s="14"/>
      <c r="C949" s="25"/>
    </row>
    <row r="950" spans="2:3">
      <c r="B950" s="14"/>
      <c r="C950" s="25"/>
    </row>
    <row r="951" spans="2:3">
      <c r="B951" s="14"/>
      <c r="C951" s="25"/>
    </row>
    <row r="952" spans="2:3">
      <c r="B952" s="14"/>
      <c r="C952" s="25"/>
    </row>
    <row r="953" spans="2:3">
      <c r="B953" s="14"/>
      <c r="C953" s="25"/>
    </row>
    <row r="954" spans="2:3">
      <c r="B954" s="14"/>
      <c r="C954" s="25"/>
    </row>
    <row r="955" spans="2:3">
      <c r="B955" s="14"/>
      <c r="C955" s="25"/>
    </row>
    <row r="956" spans="2:3">
      <c r="B956" s="14"/>
      <c r="C956" s="25"/>
    </row>
    <row r="957" spans="2:3">
      <c r="B957" s="14"/>
      <c r="C957" s="25"/>
    </row>
    <row r="958" spans="2:3">
      <c r="B958" s="14"/>
      <c r="C958" s="25"/>
    </row>
    <row r="959" spans="2:3">
      <c r="B959" s="14"/>
      <c r="C959" s="25"/>
    </row>
    <row r="960" spans="2:3">
      <c r="B960" s="14"/>
      <c r="C960" s="25"/>
    </row>
    <row r="961" spans="2:3">
      <c r="B961" s="14"/>
      <c r="C961" s="25"/>
    </row>
    <row r="962" spans="2:3">
      <c r="B962" s="14"/>
      <c r="C962" s="25"/>
    </row>
    <row r="963" spans="2:3">
      <c r="B963" s="14"/>
      <c r="C963" s="25"/>
    </row>
    <row r="964" spans="2:3">
      <c r="B964" s="14"/>
      <c r="C964" s="25"/>
    </row>
    <row r="965" spans="2:3">
      <c r="B965" s="14"/>
      <c r="C965" s="25"/>
    </row>
    <row r="966" spans="2:3">
      <c r="B966" s="14"/>
      <c r="C966" s="25"/>
    </row>
    <row r="967" spans="2:3">
      <c r="B967" s="14"/>
      <c r="C967" s="25"/>
    </row>
    <row r="968" spans="2:3">
      <c r="B968" s="14"/>
      <c r="C968" s="25"/>
    </row>
    <row r="969" spans="2:3">
      <c r="B969" s="14"/>
      <c r="C969" s="25"/>
    </row>
    <row r="970" spans="2:3">
      <c r="B970" s="14"/>
      <c r="C970" s="25"/>
    </row>
    <row r="971" spans="2:3">
      <c r="B971" s="14"/>
      <c r="C971" s="25"/>
    </row>
    <row r="972" spans="2:3">
      <c r="B972" s="14"/>
      <c r="C972" s="25"/>
    </row>
    <row r="973" spans="2:3">
      <c r="B973" s="14"/>
      <c r="C973" s="25"/>
    </row>
    <row r="974" spans="2:3">
      <c r="B974" s="14"/>
      <c r="C974" s="25"/>
    </row>
    <row r="975" spans="2:3">
      <c r="B975" s="14"/>
      <c r="C975" s="25"/>
    </row>
    <row r="976" spans="2:3">
      <c r="B976" s="14"/>
      <c r="C976" s="25"/>
    </row>
    <row r="977" spans="2:3">
      <c r="B977" s="14"/>
      <c r="C977" s="25"/>
    </row>
    <row r="978" spans="2:3">
      <c r="B978" s="14"/>
      <c r="C978" s="25"/>
    </row>
    <row r="979" spans="2:3">
      <c r="B979" s="14"/>
      <c r="C979" s="25"/>
    </row>
    <row r="980" spans="2:3">
      <c r="B980" s="14"/>
      <c r="C980" s="25"/>
    </row>
    <row r="981" spans="2:3">
      <c r="B981" s="14"/>
      <c r="C981" s="25"/>
    </row>
    <row r="982" spans="2:3">
      <c r="B982" s="14"/>
      <c r="C982" s="25"/>
    </row>
    <row r="983" spans="2:3">
      <c r="B983" s="14"/>
      <c r="C983" s="25"/>
    </row>
    <row r="984" spans="2:3">
      <c r="B984" s="14"/>
      <c r="C984" s="25"/>
    </row>
    <row r="985" spans="2:3">
      <c r="B985" s="14"/>
      <c r="C985" s="25"/>
    </row>
    <row r="986" spans="2:3">
      <c r="B986" s="14"/>
      <c r="C986" s="25"/>
    </row>
    <row r="987" spans="2:3">
      <c r="B987" s="14"/>
      <c r="C987" s="25"/>
    </row>
    <row r="988" spans="2:3">
      <c r="B988" s="14"/>
      <c r="C988" s="25"/>
    </row>
    <row r="989" spans="2:3">
      <c r="B989" s="14"/>
      <c r="C989" s="25"/>
    </row>
    <row r="990" spans="2:3">
      <c r="B990" s="14"/>
      <c r="C990" s="25"/>
    </row>
    <row r="991" spans="2:3">
      <c r="B991" s="14"/>
      <c r="C991" s="25"/>
    </row>
    <row r="992" spans="2:3">
      <c r="B992" s="14"/>
      <c r="C992" s="25"/>
    </row>
    <row r="993" spans="2:3">
      <c r="B993" s="14"/>
      <c r="C993" s="25"/>
    </row>
    <row r="994" spans="2:3">
      <c r="B994" s="14"/>
      <c r="C994" s="25"/>
    </row>
    <row r="995" spans="2:3">
      <c r="B995" s="14"/>
      <c r="C995" s="25"/>
    </row>
    <row r="996" spans="2:3">
      <c r="B996" s="14"/>
      <c r="C996" s="25"/>
    </row>
    <row r="997" spans="2:3">
      <c r="B997" s="14"/>
      <c r="C997" s="25"/>
    </row>
    <row r="998" spans="2:3">
      <c r="B998" s="14"/>
      <c r="C998" s="25"/>
    </row>
    <row r="999" spans="2:3">
      <c r="B999" s="14"/>
      <c r="C999" s="25"/>
    </row>
    <row r="1000" spans="2:3">
      <c r="B1000" s="14"/>
      <c r="C1000" s="25"/>
    </row>
    <row r="1001" spans="2:3">
      <c r="B1001" s="14"/>
      <c r="C1001" s="25"/>
    </row>
    <row r="1002" spans="2:3">
      <c r="B1002" s="14"/>
      <c r="C1002" s="25"/>
    </row>
    <row r="1003" spans="2:3">
      <c r="B1003" s="14"/>
      <c r="C1003" s="25"/>
    </row>
    <row r="1004" spans="2:3">
      <c r="B1004" s="14"/>
      <c r="C1004" s="25"/>
    </row>
    <row r="1005" spans="2:3">
      <c r="B1005" s="14"/>
      <c r="C1005" s="25"/>
    </row>
    <row r="1006" spans="2:3">
      <c r="B1006" s="14"/>
      <c r="C1006" s="25"/>
    </row>
    <row r="1007" spans="2:3">
      <c r="B1007" s="14"/>
      <c r="C1007" s="25"/>
    </row>
    <row r="1008" spans="2:3">
      <c r="B1008" s="14"/>
      <c r="C1008" s="25"/>
    </row>
    <row r="1009" spans="2:3">
      <c r="B1009" s="14"/>
      <c r="C1009" s="25"/>
    </row>
    <row r="1010" spans="2:3">
      <c r="B1010" s="14"/>
      <c r="C1010" s="25"/>
    </row>
    <row r="1011" spans="2:3">
      <c r="B1011" s="14"/>
      <c r="C1011" s="25"/>
    </row>
    <row r="1012" spans="2:3">
      <c r="B1012" s="14"/>
      <c r="C1012" s="25"/>
    </row>
    <row r="1013" spans="2:3">
      <c r="B1013" s="14"/>
      <c r="C1013" s="25"/>
    </row>
    <row r="1014" spans="2:3">
      <c r="B1014" s="14"/>
      <c r="C1014" s="25"/>
    </row>
    <row r="1015" spans="2:3">
      <c r="B1015" s="14"/>
      <c r="C1015" s="25"/>
    </row>
    <row r="1016" spans="2:3">
      <c r="B1016" s="14"/>
      <c r="C1016" s="25"/>
    </row>
    <row r="1017" spans="2:3">
      <c r="B1017" s="14"/>
      <c r="C1017" s="25"/>
    </row>
    <row r="1018" spans="2:3">
      <c r="B1018" s="14"/>
      <c r="C1018" s="25"/>
    </row>
    <row r="1019" spans="2:3">
      <c r="B1019" s="14"/>
      <c r="C1019" s="25"/>
    </row>
    <row r="1020" spans="2:3">
      <c r="B1020" s="14"/>
      <c r="C1020" s="25"/>
    </row>
    <row r="1021" spans="2:3">
      <c r="B1021" s="14"/>
      <c r="C1021" s="25"/>
    </row>
    <row r="1022" spans="2:3">
      <c r="B1022" s="14"/>
      <c r="C1022" s="25"/>
    </row>
    <row r="1023" spans="2:3">
      <c r="B1023" s="14"/>
      <c r="C1023" s="25"/>
    </row>
    <row r="1024" spans="2:3">
      <c r="B1024" s="14"/>
      <c r="C1024" s="25"/>
    </row>
    <row r="1025" spans="2:3">
      <c r="B1025" s="14"/>
      <c r="C1025" s="25"/>
    </row>
    <row r="1026" spans="2:3">
      <c r="B1026" s="14"/>
      <c r="C1026" s="25"/>
    </row>
    <row r="1027" spans="2:3">
      <c r="B1027" s="14"/>
      <c r="C1027" s="25"/>
    </row>
    <row r="1028" spans="2:3">
      <c r="B1028" s="14"/>
      <c r="C1028" s="25"/>
    </row>
    <row r="1029" spans="2:3">
      <c r="B1029" s="14"/>
      <c r="C1029" s="25"/>
    </row>
    <row r="1030" spans="2:3">
      <c r="B1030" s="14"/>
      <c r="C1030" s="25"/>
    </row>
    <row r="1031" spans="2:3">
      <c r="B1031" s="14"/>
      <c r="C1031" s="25"/>
    </row>
    <row r="1032" spans="2:3">
      <c r="B1032" s="14"/>
      <c r="C1032" s="25"/>
    </row>
    <row r="1033" spans="2:3">
      <c r="B1033" s="14"/>
      <c r="C1033" s="25"/>
    </row>
    <row r="1034" spans="2:3">
      <c r="B1034" s="14"/>
      <c r="C1034" s="25"/>
    </row>
    <row r="1035" spans="2:3">
      <c r="B1035" s="14"/>
      <c r="C1035" s="25"/>
    </row>
    <row r="1036" spans="2:3">
      <c r="B1036" s="14"/>
      <c r="C1036" s="25"/>
    </row>
    <row r="1037" spans="2:3">
      <c r="B1037" s="14"/>
      <c r="C1037" s="25"/>
    </row>
    <row r="1038" spans="2:3">
      <c r="B1038" s="14"/>
      <c r="C1038" s="25"/>
    </row>
    <row r="1039" spans="2:3">
      <c r="B1039" s="14"/>
      <c r="C1039" s="25"/>
    </row>
    <row r="1040" spans="2:3">
      <c r="B1040" s="14"/>
      <c r="C1040" s="25"/>
    </row>
    <row r="1041" spans="2:3">
      <c r="B1041" s="14"/>
      <c r="C1041" s="25"/>
    </row>
    <row r="1042" spans="2:3">
      <c r="B1042" s="14"/>
      <c r="C1042" s="25"/>
    </row>
    <row r="1043" spans="2:3">
      <c r="B1043" s="14"/>
      <c r="C1043" s="25"/>
    </row>
    <row r="1044" spans="2:3">
      <c r="B1044" s="14"/>
      <c r="C1044" s="25"/>
    </row>
    <row r="1045" spans="2:3">
      <c r="B1045" s="14"/>
      <c r="C1045" s="25"/>
    </row>
    <row r="1046" spans="2:3">
      <c r="B1046" s="14"/>
      <c r="C1046" s="25"/>
    </row>
    <row r="1047" spans="2:3">
      <c r="B1047" s="14"/>
      <c r="C1047" s="25"/>
    </row>
    <row r="1048" spans="2:3">
      <c r="B1048" s="14"/>
      <c r="C1048" s="25"/>
    </row>
    <row r="1049" spans="2:3">
      <c r="B1049" s="14"/>
      <c r="C1049" s="25"/>
    </row>
    <row r="1050" spans="2:3">
      <c r="B1050" s="14"/>
      <c r="C1050" s="25"/>
    </row>
    <row r="1051" spans="2:3">
      <c r="B1051" s="14"/>
      <c r="C1051" s="25"/>
    </row>
    <row r="1052" spans="2:3">
      <c r="B1052" s="14"/>
      <c r="C1052" s="25"/>
    </row>
    <row r="1053" spans="2:3">
      <c r="B1053" s="14"/>
      <c r="C1053" s="25"/>
    </row>
    <row r="1054" spans="2:3">
      <c r="B1054" s="14"/>
      <c r="C1054" s="25"/>
    </row>
    <row r="1055" spans="2:3">
      <c r="B1055" s="14"/>
      <c r="C1055" s="25"/>
    </row>
    <row r="1056" spans="2:3">
      <c r="B1056" s="14"/>
      <c r="C1056" s="25"/>
    </row>
    <row r="1057" spans="2:3">
      <c r="B1057" s="14"/>
      <c r="C1057" s="25"/>
    </row>
    <row r="1058" spans="2:3">
      <c r="B1058" s="14"/>
      <c r="C1058" s="25"/>
    </row>
    <row r="1059" spans="2:3">
      <c r="B1059" s="14"/>
      <c r="C1059" s="25"/>
    </row>
    <row r="1060" spans="2:3">
      <c r="B1060" s="14"/>
      <c r="C1060" s="25"/>
    </row>
    <row r="1061" spans="2:3">
      <c r="B1061" s="14"/>
      <c r="C1061" s="25"/>
    </row>
    <row r="1062" spans="2:3">
      <c r="B1062" s="14"/>
      <c r="C1062" s="25"/>
    </row>
    <row r="1063" spans="2:3">
      <c r="B1063" s="14"/>
      <c r="C1063" s="25"/>
    </row>
    <row r="1064" spans="2:3">
      <c r="B1064" s="14"/>
      <c r="C1064" s="25"/>
    </row>
    <row r="1065" spans="2:3">
      <c r="B1065" s="14"/>
      <c r="C1065" s="25"/>
    </row>
    <row r="1066" spans="2:3">
      <c r="B1066" s="14"/>
      <c r="C1066" s="25"/>
    </row>
    <row r="1067" spans="2:3">
      <c r="B1067" s="14"/>
      <c r="C1067" s="25"/>
    </row>
    <row r="1068" spans="2:3">
      <c r="B1068" s="14"/>
      <c r="C1068" s="25"/>
    </row>
    <row r="1069" spans="2:3">
      <c r="B1069" s="14"/>
      <c r="C1069" s="25"/>
    </row>
    <row r="1070" spans="2:3">
      <c r="B1070" s="14"/>
      <c r="C1070" s="25"/>
    </row>
    <row r="1071" spans="2:3">
      <c r="B1071" s="14"/>
      <c r="C1071" s="25"/>
    </row>
    <row r="1072" spans="2:3">
      <c r="B1072" s="14"/>
      <c r="C1072" s="25"/>
    </row>
    <row r="1073" spans="2:3">
      <c r="B1073" s="14"/>
      <c r="C1073" s="25"/>
    </row>
    <row r="1074" spans="2:3">
      <c r="B1074" s="14"/>
      <c r="C1074" s="25"/>
    </row>
    <row r="1075" spans="2:3">
      <c r="B1075" s="14"/>
      <c r="C1075" s="25"/>
    </row>
    <row r="1076" spans="2:3">
      <c r="B1076" s="14"/>
      <c r="C1076" s="25"/>
    </row>
    <row r="1077" spans="2:3">
      <c r="B1077" s="14"/>
      <c r="C1077" s="25"/>
    </row>
    <row r="1078" spans="2:3">
      <c r="B1078" s="14"/>
      <c r="C1078" s="25"/>
    </row>
    <row r="1079" spans="2:3">
      <c r="B1079" s="14"/>
      <c r="C1079" s="25"/>
    </row>
    <row r="1080" spans="2:3">
      <c r="B1080" s="14"/>
      <c r="C1080" s="25"/>
    </row>
    <row r="1081" spans="2:3">
      <c r="B1081" s="14"/>
      <c r="C1081" s="25"/>
    </row>
    <row r="1082" spans="2:3">
      <c r="B1082" s="14"/>
      <c r="C1082" s="25"/>
    </row>
    <row r="1083" spans="2:3">
      <c r="B1083" s="14"/>
      <c r="C1083" s="25"/>
    </row>
    <row r="1084" spans="2:3">
      <c r="B1084" s="14"/>
      <c r="C1084" s="25"/>
    </row>
    <row r="1085" spans="2:3">
      <c r="B1085" s="14"/>
      <c r="C1085" s="25"/>
    </row>
    <row r="1086" spans="2:3">
      <c r="B1086" s="14"/>
      <c r="C1086" s="25"/>
    </row>
    <row r="1087" spans="2:3">
      <c r="B1087" s="14"/>
      <c r="C1087" s="25"/>
    </row>
    <row r="1088" spans="2:3">
      <c r="B1088" s="14"/>
      <c r="C1088" s="25"/>
    </row>
    <row r="1089" spans="2:3">
      <c r="B1089" s="14"/>
      <c r="C1089" s="25"/>
    </row>
    <row r="1090" spans="2:3">
      <c r="B1090" s="14"/>
      <c r="C1090" s="25"/>
    </row>
    <row r="1091" spans="2:3">
      <c r="B1091" s="14"/>
      <c r="C1091" s="25"/>
    </row>
    <row r="1092" spans="2:3">
      <c r="B1092" s="14"/>
      <c r="C1092" s="25"/>
    </row>
    <row r="1093" spans="2:3">
      <c r="B1093" s="14"/>
      <c r="C1093" s="25"/>
    </row>
    <row r="1094" spans="2:3">
      <c r="B1094" s="14"/>
      <c r="C1094" s="25"/>
    </row>
    <row r="1095" spans="2:3">
      <c r="B1095" s="14"/>
      <c r="C1095" s="25"/>
    </row>
    <row r="1096" spans="2:3">
      <c r="B1096" s="14"/>
      <c r="C1096" s="25"/>
    </row>
    <row r="1097" spans="2:3">
      <c r="B1097" s="14"/>
      <c r="C1097" s="25"/>
    </row>
    <row r="1098" spans="2:3">
      <c r="B1098" s="14"/>
      <c r="C1098" s="25"/>
    </row>
    <row r="1099" spans="2:3">
      <c r="B1099" s="14"/>
      <c r="C1099" s="25"/>
    </row>
    <row r="1100" spans="2:3">
      <c r="B1100" s="14"/>
      <c r="C1100" s="25"/>
    </row>
    <row r="1101" spans="2:3">
      <c r="B1101" s="14"/>
      <c r="C1101" s="25"/>
    </row>
    <row r="1102" spans="2:3">
      <c r="B1102" s="14"/>
      <c r="C1102" s="25"/>
    </row>
    <row r="1103" spans="2:3">
      <c r="B1103" s="14"/>
      <c r="C1103" s="25"/>
    </row>
    <row r="1104" spans="2:3">
      <c r="B1104" s="14"/>
      <c r="C1104" s="25"/>
    </row>
    <row r="1105" spans="2:3">
      <c r="B1105" s="14"/>
      <c r="C1105" s="25"/>
    </row>
    <row r="1106" spans="2:3">
      <c r="B1106" s="14"/>
      <c r="C1106" s="25"/>
    </row>
    <row r="1107" spans="2:3">
      <c r="B1107" s="14"/>
      <c r="C1107" s="25"/>
    </row>
    <row r="1108" spans="2:3">
      <c r="B1108" s="14"/>
      <c r="C1108" s="25"/>
    </row>
    <row r="1109" spans="2:3">
      <c r="B1109" s="14"/>
      <c r="C1109" s="25"/>
    </row>
    <row r="1110" spans="2:3">
      <c r="B1110" s="14"/>
      <c r="C1110" s="25"/>
    </row>
    <row r="1111" spans="2:3">
      <c r="B1111" s="14"/>
      <c r="C1111" s="25"/>
    </row>
    <row r="1112" spans="2:3">
      <c r="B1112" s="14"/>
      <c r="C1112" s="25"/>
    </row>
    <row r="1113" spans="2:3">
      <c r="B1113" s="14"/>
      <c r="C1113" s="25"/>
    </row>
    <row r="1114" spans="2:3">
      <c r="B1114" s="14"/>
      <c r="C1114" s="25"/>
    </row>
    <row r="1115" spans="2:3">
      <c r="B1115" s="14"/>
      <c r="C1115" s="25"/>
    </row>
    <row r="1116" spans="2:3">
      <c r="B1116" s="14"/>
      <c r="C1116" s="25"/>
    </row>
    <row r="1117" spans="2:3">
      <c r="B1117" s="14"/>
      <c r="C1117" s="25"/>
    </row>
    <row r="1118" spans="2:3">
      <c r="B1118" s="14"/>
      <c r="C1118" s="25"/>
    </row>
    <row r="1119" spans="2:3">
      <c r="B1119" s="14"/>
      <c r="C1119" s="25"/>
    </row>
    <row r="1120" spans="2:3">
      <c r="B1120" s="14"/>
      <c r="C1120" s="25"/>
    </row>
    <row r="1121" spans="2:3">
      <c r="B1121" s="14"/>
      <c r="C1121" s="25"/>
    </row>
    <row r="1122" spans="2:3">
      <c r="B1122" s="14"/>
      <c r="C1122" s="25"/>
    </row>
    <row r="1123" spans="2:3">
      <c r="B1123" s="14"/>
      <c r="C1123" s="25"/>
    </row>
    <row r="1124" spans="2:3">
      <c r="B1124" s="14"/>
      <c r="C1124" s="25"/>
    </row>
    <row r="1125" spans="2:3">
      <c r="B1125" s="14"/>
      <c r="C1125" s="25"/>
    </row>
    <row r="1126" spans="2:3">
      <c r="B1126" s="14"/>
      <c r="C1126" s="25"/>
    </row>
    <row r="1127" spans="2:3">
      <c r="B1127" s="14"/>
      <c r="C1127" s="25"/>
    </row>
    <row r="1128" spans="2:3">
      <c r="B1128" s="14"/>
      <c r="C1128" s="25"/>
    </row>
    <row r="1129" spans="2:3">
      <c r="B1129" s="14"/>
      <c r="C1129" s="25"/>
    </row>
    <row r="1130" spans="2:3">
      <c r="B1130" s="14"/>
      <c r="C1130" s="25"/>
    </row>
    <row r="1131" spans="2:3">
      <c r="B1131" s="14"/>
      <c r="C1131" s="25"/>
    </row>
    <row r="1132" spans="2:3">
      <c r="B1132" s="14"/>
      <c r="C1132" s="25"/>
    </row>
    <row r="1133" spans="2:3">
      <c r="B1133" s="14"/>
      <c r="C1133" s="25"/>
    </row>
    <row r="1134" spans="2:3">
      <c r="B1134" s="14"/>
      <c r="C1134" s="25"/>
    </row>
    <row r="1135" spans="2:3">
      <c r="B1135" s="14"/>
      <c r="C1135" s="25"/>
    </row>
    <row r="1136" spans="2:3">
      <c r="B1136" s="14"/>
      <c r="C1136" s="25"/>
    </row>
    <row r="1137" spans="2:3">
      <c r="B1137" s="14"/>
      <c r="C1137" s="25"/>
    </row>
    <row r="1138" spans="2:3">
      <c r="B1138" s="14"/>
      <c r="C1138" s="25"/>
    </row>
    <row r="1139" spans="2:3">
      <c r="B1139" s="14"/>
      <c r="C1139" s="25"/>
    </row>
    <row r="1140" spans="2:3">
      <c r="B1140" s="14"/>
      <c r="C1140" s="25"/>
    </row>
    <row r="1141" spans="2:3">
      <c r="B1141" s="14"/>
      <c r="C1141" s="25"/>
    </row>
    <row r="1142" spans="2:3">
      <c r="B1142" s="14"/>
      <c r="C1142" s="25"/>
    </row>
    <row r="1143" spans="2:3">
      <c r="B1143" s="14"/>
      <c r="C1143" s="25"/>
    </row>
    <row r="1144" spans="2:3">
      <c r="B1144" s="14"/>
      <c r="C1144" s="25"/>
    </row>
    <row r="1145" spans="2:3">
      <c r="B1145" s="14"/>
      <c r="C1145" s="25"/>
    </row>
    <row r="1146" spans="2:3">
      <c r="B1146" s="14"/>
      <c r="C1146" s="25"/>
    </row>
    <row r="1147" spans="2:3">
      <c r="B1147" s="14"/>
      <c r="C1147" s="25"/>
    </row>
    <row r="1148" spans="2:3">
      <c r="B1148" s="14"/>
      <c r="C1148" s="25"/>
    </row>
    <row r="1149" spans="2:3">
      <c r="B1149" s="14"/>
      <c r="C1149" s="25"/>
    </row>
    <row r="1150" spans="2:3">
      <c r="B1150" s="14"/>
      <c r="C1150" s="25"/>
    </row>
    <row r="1151" spans="2:3">
      <c r="B1151" s="14"/>
      <c r="C1151" s="25"/>
    </row>
    <row r="1152" spans="2:3">
      <c r="B1152" s="14"/>
      <c r="C1152" s="25"/>
    </row>
    <row r="1153" spans="2:3">
      <c r="B1153" s="14"/>
      <c r="C1153" s="25"/>
    </row>
    <row r="1154" spans="2:3">
      <c r="B1154" s="14"/>
      <c r="C1154" s="25"/>
    </row>
    <row r="1155" spans="2:3">
      <c r="B1155" s="14"/>
      <c r="C1155" s="25"/>
    </row>
    <row r="1156" spans="2:3">
      <c r="B1156" s="14"/>
      <c r="C1156" s="25"/>
    </row>
    <row r="1157" spans="2:3">
      <c r="B1157" s="14"/>
      <c r="C1157" s="25"/>
    </row>
    <row r="1158" spans="2:3">
      <c r="B1158" s="14"/>
      <c r="C1158" s="25"/>
    </row>
    <row r="1159" spans="2:3">
      <c r="B1159" s="14"/>
      <c r="C1159" s="25"/>
    </row>
    <row r="1160" spans="2:3">
      <c r="B1160" s="14"/>
      <c r="C1160" s="25"/>
    </row>
    <row r="1161" spans="2:3">
      <c r="B1161" s="14"/>
      <c r="C1161" s="25"/>
    </row>
    <row r="1162" spans="2:3">
      <c r="B1162" s="14"/>
      <c r="C1162" s="25"/>
    </row>
    <row r="1163" spans="2:3">
      <c r="B1163" s="14"/>
      <c r="C1163" s="25"/>
    </row>
    <row r="1164" spans="2:3">
      <c r="B1164" s="14"/>
      <c r="C1164" s="25"/>
    </row>
    <row r="1165" spans="2:3">
      <c r="B1165" s="14"/>
      <c r="C1165" s="25"/>
    </row>
    <row r="1166" spans="2:3">
      <c r="B1166" s="14"/>
      <c r="C1166" s="25"/>
    </row>
    <row r="1167" spans="2:3">
      <c r="B1167" s="14"/>
      <c r="C1167" s="25"/>
    </row>
    <row r="1168" spans="2:3">
      <c r="B1168" s="14"/>
      <c r="C1168" s="25"/>
    </row>
    <row r="1169" spans="2:3">
      <c r="B1169" s="14"/>
      <c r="C1169" s="25"/>
    </row>
    <row r="1170" spans="2:3">
      <c r="B1170" s="14"/>
      <c r="C1170" s="25"/>
    </row>
    <row r="1171" spans="2:3">
      <c r="B1171" s="14"/>
      <c r="C1171" s="25"/>
    </row>
    <row r="1172" spans="2:3">
      <c r="B1172" s="14"/>
      <c r="C1172" s="25"/>
    </row>
    <row r="1173" spans="2:3">
      <c r="B1173" s="14"/>
      <c r="C1173" s="25"/>
    </row>
    <row r="1174" spans="2:3">
      <c r="B1174" s="14"/>
      <c r="C1174" s="25"/>
    </row>
    <row r="1175" spans="2:3">
      <c r="B1175" s="14"/>
      <c r="C1175" s="25"/>
    </row>
    <row r="1176" spans="2:3">
      <c r="B1176" s="14"/>
      <c r="C1176" s="25"/>
    </row>
    <row r="1177" spans="2:3">
      <c r="B1177" s="14"/>
      <c r="C1177" s="25"/>
    </row>
    <row r="1178" spans="2:3">
      <c r="B1178" s="14"/>
      <c r="C1178" s="25"/>
    </row>
    <row r="1179" spans="2:3">
      <c r="B1179" s="14"/>
      <c r="C1179" s="25"/>
    </row>
    <row r="1180" spans="2:3">
      <c r="B1180" s="14"/>
      <c r="C1180" s="25"/>
    </row>
    <row r="1181" spans="2:3">
      <c r="B1181" s="14"/>
      <c r="C1181" s="25"/>
    </row>
    <row r="1182" spans="2:3">
      <c r="B1182" s="14"/>
      <c r="C1182" s="25"/>
    </row>
    <row r="1183" spans="2:3">
      <c r="B1183" s="14"/>
      <c r="C1183" s="25"/>
    </row>
    <row r="1184" spans="2:3">
      <c r="B1184" s="14"/>
      <c r="C1184" s="25"/>
    </row>
    <row r="1185" spans="2:3">
      <c r="B1185" s="14"/>
      <c r="C1185" s="25"/>
    </row>
    <row r="1186" spans="2:3">
      <c r="B1186" s="14"/>
      <c r="C1186" s="25"/>
    </row>
    <row r="1187" spans="2:3">
      <c r="B1187" s="14"/>
      <c r="C1187" s="25"/>
    </row>
    <row r="1188" spans="2:3">
      <c r="B1188" s="14"/>
      <c r="C1188" s="25"/>
    </row>
    <row r="1189" spans="2:3">
      <c r="B1189" s="14"/>
      <c r="C1189" s="25"/>
    </row>
    <row r="1190" spans="2:3">
      <c r="B1190" s="14"/>
      <c r="C1190" s="25"/>
    </row>
    <row r="1191" spans="2:3">
      <c r="B1191" s="14"/>
      <c r="C1191" s="25"/>
    </row>
    <row r="1192" spans="2:3">
      <c r="B1192" s="14"/>
      <c r="C1192" s="25"/>
    </row>
    <row r="1193" spans="2:3">
      <c r="B1193" s="14"/>
      <c r="C1193" s="25"/>
    </row>
    <row r="1194" spans="2:3">
      <c r="B1194" s="14"/>
      <c r="C1194" s="25"/>
    </row>
    <row r="1195" spans="2:3">
      <c r="B1195" s="14"/>
      <c r="C1195" s="25"/>
    </row>
    <row r="1196" spans="2:3">
      <c r="B1196" s="14"/>
      <c r="C1196" s="25"/>
    </row>
    <row r="1197" spans="2:3">
      <c r="B1197" s="14"/>
      <c r="C1197" s="25"/>
    </row>
    <row r="1198" spans="2:3">
      <c r="B1198" s="14"/>
      <c r="C1198" s="25"/>
    </row>
    <row r="1199" spans="2:3">
      <c r="B1199" s="14"/>
      <c r="C1199" s="25"/>
    </row>
    <row r="1200" spans="2:3">
      <c r="B1200" s="14"/>
      <c r="C1200" s="25"/>
    </row>
    <row r="1201" spans="2:3">
      <c r="B1201" s="14"/>
      <c r="C1201" s="25"/>
    </row>
    <row r="1202" spans="2:3">
      <c r="B1202" s="14"/>
      <c r="C1202" s="25"/>
    </row>
    <row r="1203" spans="2:3">
      <c r="B1203" s="14"/>
      <c r="C1203" s="25"/>
    </row>
    <row r="1204" spans="2:3">
      <c r="B1204" s="14"/>
      <c r="C1204" s="25"/>
    </row>
    <row r="1205" spans="2:3">
      <c r="B1205" s="14"/>
      <c r="C1205" s="25"/>
    </row>
    <row r="1206" spans="2:3">
      <c r="B1206" s="14"/>
      <c r="C1206" s="25"/>
    </row>
    <row r="1207" spans="2:3">
      <c r="B1207" s="14"/>
      <c r="C1207" s="25"/>
    </row>
    <row r="1208" spans="2:3">
      <c r="B1208" s="14"/>
      <c r="C1208" s="25"/>
    </row>
    <row r="1209" spans="2:3">
      <c r="B1209" s="14"/>
      <c r="C1209" s="25"/>
    </row>
    <row r="1210" spans="2:3">
      <c r="B1210" s="14"/>
      <c r="C1210" s="25"/>
    </row>
    <row r="1211" spans="2:3">
      <c r="B1211" s="14"/>
      <c r="C1211" s="25"/>
    </row>
    <row r="1212" spans="2:3">
      <c r="B1212" s="14"/>
      <c r="C1212" s="25"/>
    </row>
    <row r="1213" spans="2:3">
      <c r="B1213" s="14"/>
      <c r="C1213" s="25"/>
    </row>
    <row r="1214" spans="2:3">
      <c r="B1214" s="14"/>
      <c r="C1214" s="25"/>
    </row>
    <row r="1215" spans="2:3">
      <c r="B1215" s="14"/>
      <c r="C1215" s="25"/>
    </row>
    <row r="1216" spans="2:3">
      <c r="B1216" s="14"/>
      <c r="C1216" s="25"/>
    </row>
    <row r="1217" spans="2:3">
      <c r="B1217" s="14"/>
      <c r="C1217" s="25"/>
    </row>
    <row r="1218" spans="2:3">
      <c r="B1218" s="14"/>
      <c r="C1218" s="25"/>
    </row>
    <row r="1219" spans="2:3">
      <c r="B1219" s="14"/>
      <c r="C1219" s="25"/>
    </row>
    <row r="1220" spans="2:3">
      <c r="B1220" s="14"/>
      <c r="C1220" s="25"/>
    </row>
    <row r="1221" spans="2:3">
      <c r="B1221" s="14"/>
      <c r="C1221" s="25"/>
    </row>
    <row r="1222" spans="2:3">
      <c r="B1222" s="14"/>
      <c r="C1222" s="25"/>
    </row>
    <row r="1223" spans="2:3">
      <c r="B1223" s="14"/>
      <c r="C1223" s="25"/>
    </row>
    <row r="1224" spans="2:3">
      <c r="B1224" s="14"/>
      <c r="C1224" s="25"/>
    </row>
    <row r="1225" spans="2:3">
      <c r="B1225" s="14"/>
      <c r="C1225" s="25"/>
    </row>
    <row r="1226" spans="2:3">
      <c r="B1226" s="14"/>
      <c r="C1226" s="25"/>
    </row>
    <row r="1227" spans="2:3">
      <c r="B1227" s="14"/>
      <c r="C1227" s="25"/>
    </row>
    <row r="1228" spans="2:3">
      <c r="B1228" s="14"/>
      <c r="C1228" s="25"/>
    </row>
    <row r="1229" spans="2:3">
      <c r="B1229" s="14"/>
      <c r="C1229" s="25"/>
    </row>
    <row r="1230" spans="2:3">
      <c r="B1230" s="14"/>
      <c r="C1230" s="25"/>
    </row>
    <row r="1231" spans="2:3">
      <c r="B1231" s="14"/>
      <c r="C1231" s="25"/>
    </row>
    <row r="1232" spans="2:3">
      <c r="B1232" s="14"/>
      <c r="C1232" s="25"/>
    </row>
    <row r="1233" spans="2:3">
      <c r="B1233" s="14"/>
      <c r="C1233" s="25"/>
    </row>
    <row r="1234" spans="2:3">
      <c r="B1234" s="14"/>
      <c r="C1234" s="25"/>
    </row>
    <row r="1235" spans="2:3">
      <c r="B1235" s="14"/>
      <c r="C1235" s="25"/>
    </row>
    <row r="1236" spans="2:3">
      <c r="B1236" s="14"/>
      <c r="C1236" s="25"/>
    </row>
    <row r="1237" spans="2:3">
      <c r="B1237" s="14"/>
      <c r="C1237" s="25"/>
    </row>
    <row r="1238" spans="2:3">
      <c r="B1238" s="14"/>
      <c r="C1238" s="25"/>
    </row>
    <row r="1239" spans="2:3">
      <c r="B1239" s="14"/>
      <c r="C1239" s="25"/>
    </row>
    <row r="1240" spans="2:3">
      <c r="B1240" s="14"/>
      <c r="C1240" s="25"/>
    </row>
    <row r="1241" spans="2:3">
      <c r="B1241" s="14"/>
      <c r="C1241" s="25"/>
    </row>
    <row r="1242" spans="2:3">
      <c r="B1242" s="14"/>
      <c r="C1242" s="25"/>
    </row>
    <row r="1243" spans="2:3">
      <c r="B1243" s="14"/>
      <c r="C1243" s="25"/>
    </row>
    <row r="1244" spans="2:3">
      <c r="B1244" s="14"/>
      <c r="C1244" s="25"/>
    </row>
    <row r="1245" spans="2:3">
      <c r="B1245" s="14"/>
      <c r="C1245" s="25"/>
    </row>
    <row r="1246" spans="2:3">
      <c r="B1246" s="14"/>
      <c r="C1246" s="25"/>
    </row>
    <row r="1247" spans="2:3">
      <c r="B1247" s="14"/>
      <c r="C1247" s="25"/>
    </row>
    <row r="1248" spans="2:3">
      <c r="B1248" s="14"/>
      <c r="C1248" s="25"/>
    </row>
    <row r="1249" spans="2:3">
      <c r="B1249" s="14"/>
      <c r="C1249" s="25"/>
    </row>
    <row r="1250" spans="2:3">
      <c r="B1250" s="14"/>
      <c r="C1250" s="25"/>
    </row>
    <row r="1251" spans="2:3">
      <c r="B1251" s="14"/>
      <c r="C1251" s="25"/>
    </row>
    <row r="1252" spans="2:3">
      <c r="B1252" s="14"/>
      <c r="C1252" s="25"/>
    </row>
    <row r="1253" spans="2:3">
      <c r="B1253" s="14"/>
      <c r="C1253" s="25"/>
    </row>
    <row r="1254" spans="2:3">
      <c r="B1254" s="14"/>
      <c r="C1254" s="25"/>
    </row>
    <row r="1255" spans="2:3">
      <c r="B1255" s="14"/>
      <c r="C1255" s="25"/>
    </row>
    <row r="1256" spans="2:3">
      <c r="B1256" s="14"/>
      <c r="C1256" s="25"/>
    </row>
    <row r="1257" spans="2:3">
      <c r="B1257" s="14"/>
      <c r="C1257" s="25"/>
    </row>
    <row r="1258" spans="2:3">
      <c r="B1258" s="14"/>
      <c r="C1258" s="25"/>
    </row>
    <row r="1259" spans="2:3">
      <c r="B1259" s="14"/>
      <c r="C1259" s="25"/>
    </row>
    <row r="1260" spans="2:3">
      <c r="B1260" s="14"/>
      <c r="C1260" s="25"/>
    </row>
    <row r="1261" spans="2:3">
      <c r="B1261" s="14"/>
      <c r="C1261" s="25"/>
    </row>
    <row r="1262" spans="2:3">
      <c r="B1262" s="14"/>
      <c r="C1262" s="25"/>
    </row>
    <row r="1263" spans="2:3">
      <c r="B1263" s="14"/>
      <c r="C1263" s="25"/>
    </row>
    <row r="1264" spans="2:3">
      <c r="B1264" s="14"/>
      <c r="C1264" s="25"/>
    </row>
    <row r="1265" spans="2:3">
      <c r="B1265" s="14"/>
      <c r="C1265" s="25"/>
    </row>
    <row r="1266" spans="2:3">
      <c r="B1266" s="14"/>
      <c r="C1266" s="25"/>
    </row>
  </sheetData>
  <phoneticPr fontId="10" type="noConversion"/>
  <hyperlinks>
    <hyperlink ref="A3" r:id="rId1" xr:uid="{00000000-0004-0000-0C00-000000000000}"/>
  </hyperlinks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I6316"/>
  <sheetViews>
    <sheetView workbookViewId="0">
      <selection activeCell="F6" sqref="F6"/>
    </sheetView>
  </sheetViews>
  <sheetFormatPr defaultRowHeight="12.75"/>
  <cols>
    <col min="1" max="1" width="16.42578125" customWidth="1"/>
    <col min="2" max="2" width="3" customWidth="1"/>
    <col min="3" max="3" width="11.28515625" customWidth="1"/>
    <col min="4" max="4" width="9.28515625" customWidth="1"/>
    <col min="5" max="5" width="10" customWidth="1"/>
    <col min="6" max="6" width="11.7109375" customWidth="1"/>
    <col min="7" max="7" width="9.85546875" customWidth="1"/>
    <col min="8" max="9" width="8.140625" customWidth="1"/>
    <col min="10" max="10" width="9.42578125" customWidth="1"/>
    <col min="12" max="13" width="11" customWidth="1"/>
    <col min="14" max="14" width="11.42578125" customWidth="1"/>
    <col min="16" max="16" width="12.7109375" customWidth="1"/>
    <col min="17" max="17" width="12" customWidth="1"/>
  </cols>
  <sheetData>
    <row r="1" spans="1:23" ht="21" thickBot="1">
      <c r="A1" s="23" t="s">
        <v>121</v>
      </c>
      <c r="V1" s="11" t="s">
        <v>64</v>
      </c>
      <c r="W1" s="11" t="s">
        <v>86</v>
      </c>
    </row>
    <row r="2" spans="1:23">
      <c r="A2" t="s">
        <v>76</v>
      </c>
      <c r="B2" s="22" t="s">
        <v>120</v>
      </c>
      <c r="D2" s="13"/>
      <c r="V2">
        <v>-30000</v>
      </c>
      <c r="W2" s="5">
        <f t="shared" ref="W2:W20" si="0">+D$11+D$12*V2+D$13*V2^2</f>
        <v>4.8615764373272516E-2</v>
      </c>
    </row>
    <row r="3" spans="1:23" ht="13.5" thickBot="1">
      <c r="D3" s="12"/>
      <c r="V3">
        <v>-28000</v>
      </c>
      <c r="W3" s="5">
        <f t="shared" si="0"/>
        <v>4.1645396709540636E-2</v>
      </c>
    </row>
    <row r="4" spans="1:23" ht="14.25" thickTop="1" thickBot="1">
      <c r="A4" s="8" t="s">
        <v>77</v>
      </c>
      <c r="C4" s="3">
        <v>37999.5838</v>
      </c>
      <c r="D4" s="4">
        <v>0.47069054999999999</v>
      </c>
      <c r="V4">
        <v>-26000</v>
      </c>
      <c r="W4" s="5">
        <f t="shared" si="0"/>
        <v>3.5173916276127967E-2</v>
      </c>
    </row>
    <row r="5" spans="1:23" ht="13.5" thickTop="1">
      <c r="V5">
        <v>-24000</v>
      </c>
      <c r="W5" s="5">
        <f t="shared" si="0"/>
        <v>2.9201323073034514E-2</v>
      </c>
    </row>
    <row r="6" spans="1:23">
      <c r="A6" s="8" t="s">
        <v>78</v>
      </c>
      <c r="V6">
        <v>-22000</v>
      </c>
      <c r="W6" s="5">
        <f t="shared" si="0"/>
        <v>2.3727617100260275E-2</v>
      </c>
    </row>
    <row r="7" spans="1:23">
      <c r="A7" t="s">
        <v>52</v>
      </c>
      <c r="C7">
        <v>37999.5838</v>
      </c>
      <c r="V7">
        <v>-20000</v>
      </c>
      <c r="W7" s="5">
        <f t="shared" si="0"/>
        <v>1.8752798357805259E-2</v>
      </c>
    </row>
    <row r="8" spans="1:23">
      <c r="A8" t="s">
        <v>53</v>
      </c>
      <c r="C8">
        <v>0.47069054999999999</v>
      </c>
      <c r="V8">
        <v>-18000</v>
      </c>
      <c r="W8" s="5">
        <f t="shared" si="0"/>
        <v>1.4276866845669454E-2</v>
      </c>
    </row>
    <row r="9" spans="1:23">
      <c r="V9">
        <v>-16000</v>
      </c>
      <c r="W9" s="5">
        <f t="shared" si="0"/>
        <v>1.0299822563852871E-2</v>
      </c>
    </row>
    <row r="10" spans="1:23" ht="13.5" thickBot="1">
      <c r="C10" s="11" t="s">
        <v>83</v>
      </c>
      <c r="D10" s="11" t="s">
        <v>84</v>
      </c>
      <c r="V10">
        <v>-14000</v>
      </c>
      <c r="W10" s="5">
        <f t="shared" si="0"/>
        <v>6.8216655123555011E-3</v>
      </c>
    </row>
    <row r="11" spans="1:23">
      <c r="A11" t="s">
        <v>79</v>
      </c>
      <c r="C11">
        <f>INTERCEPT(G107:G1118,F107:F1118)</f>
        <v>-8.0018147801885903E-2</v>
      </c>
      <c r="D11" s="15">
        <f>+E11*F11</f>
        <v>-3.5565913991880099E-3</v>
      </c>
      <c r="E11" s="16">
        <v>-3.5565913991880099E-3</v>
      </c>
      <c r="F11" s="5">
        <v>1</v>
      </c>
      <c r="V11">
        <v>-12000</v>
      </c>
      <c r="W11" s="5">
        <f t="shared" si="0"/>
        <v>3.8423956911773499E-3</v>
      </c>
    </row>
    <row r="12" spans="1:23">
      <c r="A12" t="s">
        <v>80</v>
      </c>
      <c r="C12">
        <f>SLOPE(G107:G1118,F107:F1118)</f>
        <v>4.5149188319304868E-6</v>
      </c>
      <c r="D12" s="15">
        <f>+E12*F12</f>
        <v>1.3174858794837849E-7</v>
      </c>
      <c r="E12" s="17">
        <v>1.3174858794837848E-3</v>
      </c>
      <c r="F12" s="5">
        <v>1E-4</v>
      </c>
      <c r="V12">
        <v>-10000</v>
      </c>
      <c r="W12" s="5">
        <f t="shared" si="0"/>
        <v>1.3620131003184146E-3</v>
      </c>
    </row>
    <row r="13" spans="1:23" ht="13.5" thickBot="1">
      <c r="A13" t="s">
        <v>81</v>
      </c>
      <c r="D13" s="15">
        <f>+E13*F13</f>
        <v>6.2360903789902092E-11</v>
      </c>
      <c r="E13" s="18">
        <v>6.2360903789902096E-3</v>
      </c>
      <c r="F13" s="5">
        <v>1E-8</v>
      </c>
      <c r="V13">
        <v>-8000</v>
      </c>
      <c r="W13" s="5">
        <f t="shared" si="0"/>
        <v>-6.194822602213039E-4</v>
      </c>
    </row>
    <row r="14" spans="1:23">
      <c r="A14" t="s">
        <v>73</v>
      </c>
      <c r="D14" s="51"/>
      <c r="E14">
        <f>SUM(U21:U987)</f>
        <v>1.2630158870311856E-3</v>
      </c>
      <c r="V14">
        <v>-6000</v>
      </c>
      <c r="W14" s="5">
        <f t="shared" si="0"/>
        <v>-2.1020903904418057E-3</v>
      </c>
    </row>
    <row r="15" spans="1:23">
      <c r="A15" s="10" t="s">
        <v>82</v>
      </c>
      <c r="C15" s="26">
        <f>(C7+C11)+(C8+C12)*INT(MAX(F21:F3533))</f>
        <v>56565.599922510606</v>
      </c>
      <c r="D15" s="28">
        <f>+C7+INT(MAX(F21:F1588))*C8+D11+D12*INT(MAX(F21:F4023))+D13*INT(MAX(F21:F4050)^2)</f>
        <v>56565.600517210965</v>
      </c>
      <c r="V15">
        <v>-4000</v>
      </c>
      <c r="W15" s="5">
        <f t="shared" si="0"/>
        <v>-3.0858112903430907E-3</v>
      </c>
    </row>
    <row r="16" spans="1:23">
      <c r="A16" s="8" t="s">
        <v>54</v>
      </c>
      <c r="C16" s="27">
        <f>+C8+C12</f>
        <v>0.4706950649188319</v>
      </c>
      <c r="D16" s="37">
        <f>+C8+D12+2*D13*MAX(F21:F245)</f>
        <v>0.47069560127556609</v>
      </c>
      <c r="V16">
        <v>-2000</v>
      </c>
      <c r="W16" s="5">
        <f t="shared" si="0"/>
        <v>-3.5706449599251584E-3</v>
      </c>
    </row>
    <row r="17" spans="1:25" ht="13.5" thickBot="1">
      <c r="A17" s="34" t="s">
        <v>127</v>
      </c>
      <c r="C17">
        <f>COUNT(C21:C2191)</f>
        <v>147</v>
      </c>
      <c r="V17">
        <v>0</v>
      </c>
      <c r="W17" s="5">
        <f t="shared" si="0"/>
        <v>-3.5565913991880099E-3</v>
      </c>
    </row>
    <row r="18" spans="1:25" ht="14.25" thickTop="1" thickBot="1">
      <c r="A18" s="8" t="s">
        <v>55</v>
      </c>
      <c r="C18" s="29">
        <f>+C15</f>
        <v>56565.599922510606</v>
      </c>
      <c r="D18" s="30">
        <f>C16</f>
        <v>0.4706950649188319</v>
      </c>
      <c r="E18" s="31" t="s">
        <v>83</v>
      </c>
      <c r="V18">
        <v>2000</v>
      </c>
      <c r="W18" s="5">
        <f t="shared" si="0"/>
        <v>-3.0436506081316446E-3</v>
      </c>
    </row>
    <row r="19" spans="1:25" ht="13.5" thickBot="1">
      <c r="A19" s="8" t="s">
        <v>125</v>
      </c>
      <c r="C19" s="32">
        <f>+D15</f>
        <v>56565.600517210965</v>
      </c>
      <c r="D19" s="33">
        <f>+D16</f>
        <v>0.47069560127556609</v>
      </c>
      <c r="E19" s="31" t="s">
        <v>126</v>
      </c>
      <c r="H19" t="s">
        <v>56</v>
      </c>
      <c r="J19" t="s">
        <v>57</v>
      </c>
      <c r="K19" t="s">
        <v>58</v>
      </c>
      <c r="V19">
        <v>4000</v>
      </c>
      <c r="W19" s="5">
        <f t="shared" si="0"/>
        <v>-2.0318225867560625E-3</v>
      </c>
    </row>
    <row r="20" spans="1:25" ht="15" thickBot="1">
      <c r="A20" s="1" t="s">
        <v>59</v>
      </c>
      <c r="B20" s="1" t="s">
        <v>60</v>
      </c>
      <c r="C20" s="7" t="s">
        <v>61</v>
      </c>
      <c r="D20" s="1" t="s">
        <v>62</v>
      </c>
      <c r="E20" s="7" t="s">
        <v>63</v>
      </c>
      <c r="F20" s="7" t="s">
        <v>64</v>
      </c>
      <c r="G20" s="7" t="s">
        <v>65</v>
      </c>
      <c r="H20" s="9" t="s">
        <v>102</v>
      </c>
      <c r="I20" s="9" t="s">
        <v>297</v>
      </c>
      <c r="J20" s="9" t="s">
        <v>285</v>
      </c>
      <c r="K20" s="9" t="s">
        <v>298</v>
      </c>
      <c r="L20" s="9" t="s">
        <v>299</v>
      </c>
      <c r="M20" s="9" t="s">
        <v>300</v>
      </c>
      <c r="N20" s="9" t="s">
        <v>301</v>
      </c>
      <c r="O20" s="9" t="s">
        <v>85</v>
      </c>
      <c r="P20" s="35" t="s">
        <v>86</v>
      </c>
      <c r="Q20" s="7" t="s">
        <v>69</v>
      </c>
      <c r="R20" s="11" t="s">
        <v>208</v>
      </c>
      <c r="S20" s="11" t="s">
        <v>213</v>
      </c>
      <c r="T20" s="11" t="s">
        <v>215</v>
      </c>
      <c r="U20" s="11" t="s">
        <v>214</v>
      </c>
      <c r="V20">
        <v>6000</v>
      </c>
      <c r="W20" s="5">
        <f t="shared" si="0"/>
        <v>-5.2110733506126328E-4</v>
      </c>
    </row>
    <row r="21" spans="1:25" ht="13.5" thickTop="1">
      <c r="A21" s="120" t="s">
        <v>67</v>
      </c>
      <c r="B21" s="14" t="s">
        <v>114</v>
      </c>
      <c r="C21" s="25">
        <v>24760.039000000001</v>
      </c>
      <c r="D21" s="25"/>
      <c r="E21">
        <f t="shared" ref="E21:E52" si="1">(C21-C$7)/C$8</f>
        <v>-28127.917163410228</v>
      </c>
      <c r="F21">
        <f t="shared" ref="F21:F52" si="2">ROUND(2*E21,0)/2</f>
        <v>-28128</v>
      </c>
      <c r="G21">
        <f t="shared" ref="G21:G52" si="3">C21-(C$7+C$8*F21)</f>
        <v>3.8990400000329828E-2</v>
      </c>
      <c r="J21">
        <f t="shared" ref="J21:J38" si="4">G21</f>
        <v>3.8990400000329828E-2</v>
      </c>
      <c r="P21" s="36">
        <f t="shared" ref="P21:P52" si="5">+D$11+D$12*F21+D$13*F21^2</f>
        <v>4.207655756969695E-2</v>
      </c>
      <c r="Q21" s="6">
        <f t="shared" ref="Q21:Q52" si="6">C21-15018.5</f>
        <v>9741.5390000000007</v>
      </c>
      <c r="S21">
        <f t="shared" ref="S21:S52" si="7">+(P21-G21)^2</f>
        <v>9.5243685429619824E-6</v>
      </c>
      <c r="T21">
        <v>0.5</v>
      </c>
      <c r="U21">
        <f t="shared" ref="U21:U52" si="8">T21*S21</f>
        <v>4.7621842714809912E-6</v>
      </c>
      <c r="V21">
        <v>8000</v>
      </c>
      <c r="W21" s="5">
        <f t="shared" ref="W21:W38" si="9">+D$11+D$12*V21+D$13*V21^2</f>
        <v>1.4884951469527523E-3</v>
      </c>
      <c r="Y21" t="e">
        <f>VLOOKUP(C21,#REF!,3,FALSE)</f>
        <v>#REF!</v>
      </c>
    </row>
    <row r="22" spans="1:25">
      <c r="A22" s="120" t="s">
        <v>67</v>
      </c>
      <c r="B22" s="14" t="s">
        <v>114</v>
      </c>
      <c r="C22" s="25">
        <v>26568.422999999999</v>
      </c>
      <c r="D22" s="25"/>
      <c r="E22">
        <f t="shared" si="1"/>
        <v>-24285.936482047498</v>
      </c>
      <c r="F22">
        <f t="shared" si="2"/>
        <v>-24286</v>
      </c>
      <c r="G22">
        <f t="shared" si="3"/>
        <v>2.9897299998992821E-2</v>
      </c>
      <c r="J22">
        <f t="shared" si="4"/>
        <v>2.9897299998992821E-2</v>
      </c>
      <c r="P22" s="36">
        <f t="shared" si="5"/>
        <v>3.002483433659545E-2</v>
      </c>
      <c r="Q22" s="6">
        <f t="shared" si="6"/>
        <v>11549.922999999999</v>
      </c>
      <c r="S22">
        <f t="shared" si="7"/>
        <v>1.6265007267741214E-8</v>
      </c>
      <c r="T22">
        <v>0.5</v>
      </c>
      <c r="U22">
        <f t="shared" si="8"/>
        <v>8.1325036338706072E-9</v>
      </c>
      <c r="V22">
        <v>10000</v>
      </c>
      <c r="W22" s="5">
        <f t="shared" si="9"/>
        <v>3.9969848592859847E-3</v>
      </c>
      <c r="Y22" t="e">
        <f>VLOOKUP(C22,#REF!,3,FALSE)</f>
        <v>#REF!</v>
      </c>
    </row>
    <row r="23" spans="1:25">
      <c r="A23" s="120" t="s">
        <v>67</v>
      </c>
      <c r="B23" s="14" t="s">
        <v>114</v>
      </c>
      <c r="C23" s="25">
        <v>28068.503199999999</v>
      </c>
      <c r="D23" s="25"/>
      <c r="E23">
        <f t="shared" si="1"/>
        <v>-21098.958965715377</v>
      </c>
      <c r="F23">
        <f t="shared" si="2"/>
        <v>-21099</v>
      </c>
      <c r="G23">
        <f t="shared" si="3"/>
        <v>1.9314450000820216E-2</v>
      </c>
      <c r="J23">
        <f t="shared" si="4"/>
        <v>1.9314450000820216E-2</v>
      </c>
      <c r="P23" s="36">
        <f t="shared" si="5"/>
        <v>2.1424711552212435E-2</v>
      </c>
      <c r="Q23" s="6">
        <f t="shared" si="6"/>
        <v>13050.003199999999</v>
      </c>
      <c r="S23">
        <f t="shared" si="7"/>
        <v>4.4532038152842939E-6</v>
      </c>
      <c r="T23">
        <v>0.5</v>
      </c>
      <c r="U23">
        <f t="shared" si="8"/>
        <v>2.2266019076421469E-6</v>
      </c>
      <c r="V23">
        <v>12000</v>
      </c>
      <c r="W23" s="5">
        <f t="shared" si="9"/>
        <v>7.0043618019384338E-3</v>
      </c>
      <c r="Y23" t="e">
        <f>VLOOKUP(C23,#REF!,3,FALSE)</f>
        <v>#REF!</v>
      </c>
    </row>
    <row r="24" spans="1:25">
      <c r="A24" s="120" t="s">
        <v>67</v>
      </c>
      <c r="B24" s="14" t="s">
        <v>114</v>
      </c>
      <c r="C24" s="25">
        <v>33539.315999999999</v>
      </c>
      <c r="D24" s="25"/>
      <c r="E24">
        <f t="shared" si="1"/>
        <v>-9476.0088130088898</v>
      </c>
      <c r="F24">
        <f t="shared" si="2"/>
        <v>-9476</v>
      </c>
      <c r="G24">
        <f t="shared" si="3"/>
        <v>-4.1482000015093945E-3</v>
      </c>
      <c r="J24">
        <f t="shared" si="4"/>
        <v>-4.1482000015093945E-3</v>
      </c>
      <c r="P24" s="36">
        <f t="shared" si="5"/>
        <v>7.9462989620420702E-4</v>
      </c>
      <c r="Q24" s="6">
        <f t="shared" si="6"/>
        <v>18520.815999999999</v>
      </c>
      <c r="S24">
        <f t="shared" si="7"/>
        <v>2.4431567397731454E-5</v>
      </c>
      <c r="T24">
        <v>0.1</v>
      </c>
      <c r="U24">
        <f t="shared" si="8"/>
        <v>2.4431567397731455E-6</v>
      </c>
      <c r="V24">
        <v>14000</v>
      </c>
      <c r="W24" s="5">
        <f t="shared" si="9"/>
        <v>1.05106259749101E-2</v>
      </c>
      <c r="Y24" t="e">
        <f>VLOOKUP(C24,#REF!,3,FALSE)</f>
        <v>#REF!</v>
      </c>
    </row>
    <row r="25" spans="1:25">
      <c r="A25" s="120" t="s">
        <v>67</v>
      </c>
      <c r="B25" s="14" t="s">
        <v>114</v>
      </c>
      <c r="C25" s="25">
        <v>33889.512000000002</v>
      </c>
      <c r="D25" s="25"/>
      <c r="E25">
        <f t="shared" si="1"/>
        <v>-8732.0040735893217</v>
      </c>
      <c r="F25">
        <f t="shared" si="2"/>
        <v>-8732</v>
      </c>
      <c r="G25">
        <f t="shared" si="3"/>
        <v>-1.9173999971826561E-3</v>
      </c>
      <c r="J25">
        <f t="shared" si="4"/>
        <v>-1.9173999971826561E-3</v>
      </c>
      <c r="P25" s="36">
        <f t="shared" si="5"/>
        <v>4.7863147500136656E-5</v>
      </c>
      <c r="Q25" s="6">
        <f t="shared" si="6"/>
        <v>18871.012000000002</v>
      </c>
      <c r="S25">
        <f t="shared" si="7"/>
        <v>3.8622592278484999E-6</v>
      </c>
      <c r="T25">
        <v>0.1</v>
      </c>
      <c r="U25">
        <f t="shared" si="8"/>
        <v>3.8622592278485E-7</v>
      </c>
      <c r="V25">
        <v>16000</v>
      </c>
      <c r="W25" s="5">
        <f t="shared" si="9"/>
        <v>1.4515777378200981E-2</v>
      </c>
      <c r="Y25" t="e">
        <f>VLOOKUP(C25,#REF!,3,FALSE)</f>
        <v>#REF!</v>
      </c>
    </row>
    <row r="26" spans="1:25">
      <c r="A26" s="120" t="s">
        <v>67</v>
      </c>
      <c r="B26" s="14" t="s">
        <v>114</v>
      </c>
      <c r="C26" s="25">
        <v>34179.462</v>
      </c>
      <c r="D26" s="25"/>
      <c r="E26">
        <f t="shared" si="1"/>
        <v>-8115.9942556739261</v>
      </c>
      <c r="F26">
        <f t="shared" si="2"/>
        <v>-8116</v>
      </c>
      <c r="G26">
        <f t="shared" si="3"/>
        <v>2.7037999971071258E-3</v>
      </c>
      <c r="J26">
        <f t="shared" si="4"/>
        <v>2.7037999971071258E-3</v>
      </c>
      <c r="P26" s="36">
        <f t="shared" si="5"/>
        <v>-5.1818413066786074E-4</v>
      </c>
      <c r="Q26" s="6">
        <f t="shared" si="6"/>
        <v>19160.962</v>
      </c>
      <c r="S26">
        <f t="shared" si="7"/>
        <v>1.0381181719633942E-5</v>
      </c>
      <c r="T26">
        <v>0.1</v>
      </c>
      <c r="U26">
        <f t="shared" si="8"/>
        <v>1.0381181719633941E-6</v>
      </c>
      <c r="V26">
        <v>18000</v>
      </c>
      <c r="W26" s="5">
        <f t="shared" si="9"/>
        <v>1.9019816011811078E-2</v>
      </c>
      <c r="Y26" t="e">
        <f>VLOOKUP(C26,#REF!,3,FALSE)</f>
        <v>#REF!</v>
      </c>
    </row>
    <row r="27" spans="1:25">
      <c r="A27" s="120" t="s">
        <v>67</v>
      </c>
      <c r="B27" s="14" t="s">
        <v>114</v>
      </c>
      <c r="C27" s="25">
        <v>34458.584000000003</v>
      </c>
      <c r="D27" s="25"/>
      <c r="E27">
        <f t="shared" si="1"/>
        <v>-7522.9889361492342</v>
      </c>
      <c r="F27">
        <f t="shared" si="2"/>
        <v>-7523</v>
      </c>
      <c r="G27">
        <f t="shared" si="3"/>
        <v>5.2076499996474013E-3</v>
      </c>
      <c r="J27">
        <f t="shared" si="4"/>
        <v>5.2076499996474013E-3</v>
      </c>
      <c r="P27" s="36">
        <f t="shared" si="5"/>
        <v>-1.0183876874160476E-3</v>
      </c>
      <c r="Q27" s="6">
        <f t="shared" si="6"/>
        <v>19440.084000000003</v>
      </c>
      <c r="S27">
        <f t="shared" si="7"/>
        <v>3.8763545280734378E-5</v>
      </c>
      <c r="T27">
        <v>0.1</v>
      </c>
      <c r="U27">
        <f t="shared" si="8"/>
        <v>3.8763545280734378E-6</v>
      </c>
      <c r="V27">
        <v>20000</v>
      </c>
      <c r="W27" s="5">
        <f t="shared" si="9"/>
        <v>2.4022741875740397E-2</v>
      </c>
      <c r="Y27" t="e">
        <f>VLOOKUP(C27,#REF!,3,FALSE)</f>
        <v>#REF!</v>
      </c>
    </row>
    <row r="28" spans="1:25">
      <c r="A28" s="120" t="s">
        <v>67</v>
      </c>
      <c r="B28" s="14" t="s">
        <v>114</v>
      </c>
      <c r="C28" s="25">
        <v>34606.379999999997</v>
      </c>
      <c r="D28" s="25"/>
      <c r="E28">
        <f t="shared" si="1"/>
        <v>-7208.9907052521094</v>
      </c>
      <c r="F28">
        <f t="shared" si="2"/>
        <v>-7209</v>
      </c>
      <c r="G28">
        <f t="shared" si="3"/>
        <v>4.374949996417854E-3</v>
      </c>
      <c r="J28">
        <f t="shared" si="4"/>
        <v>4.374949996417854E-3</v>
      </c>
      <c r="P28" s="36">
        <f t="shared" si="5"/>
        <v>-1.2654906928749681E-3</v>
      </c>
      <c r="Q28" s="6">
        <f t="shared" si="6"/>
        <v>19587.879999999997</v>
      </c>
      <c r="S28">
        <f t="shared" si="7"/>
        <v>3.1814571169430089E-5</v>
      </c>
      <c r="T28">
        <v>0.1</v>
      </c>
      <c r="U28">
        <f t="shared" si="8"/>
        <v>3.1814571169430092E-6</v>
      </c>
      <c r="V28">
        <v>22000</v>
      </c>
      <c r="W28" s="5">
        <f t="shared" si="9"/>
        <v>2.9524554969988927E-2</v>
      </c>
      <c r="Y28" t="e">
        <f>VLOOKUP(C28,#REF!,3,FALSE)</f>
        <v>#REF!</v>
      </c>
    </row>
    <row r="29" spans="1:25">
      <c r="A29" s="120" t="s">
        <v>67</v>
      </c>
      <c r="B29" s="14" t="s">
        <v>114</v>
      </c>
      <c r="C29" s="25">
        <v>34668.502999999997</v>
      </c>
      <c r="D29" s="25"/>
      <c r="E29">
        <f t="shared" si="1"/>
        <v>-7077.0080257613063</v>
      </c>
      <c r="F29">
        <f t="shared" si="2"/>
        <v>-7077</v>
      </c>
      <c r="G29">
        <f t="shared" si="3"/>
        <v>-3.7776500030304305E-3</v>
      </c>
      <c r="J29">
        <f t="shared" si="4"/>
        <v>-3.7776500030304305E-3</v>
      </c>
      <c r="P29" s="36">
        <f t="shared" si="5"/>
        <v>-1.3656970783093975E-3</v>
      </c>
      <c r="Q29" s="6">
        <f t="shared" si="6"/>
        <v>19650.002999999997</v>
      </c>
      <c r="S29">
        <f t="shared" si="7"/>
        <v>5.8175169110703451E-6</v>
      </c>
      <c r="T29">
        <v>0.1</v>
      </c>
      <c r="U29">
        <f t="shared" si="8"/>
        <v>5.8175169110703455E-7</v>
      </c>
      <c r="V29">
        <v>24000</v>
      </c>
      <c r="W29" s="5">
        <f t="shared" si="9"/>
        <v>3.5525255294556683E-2</v>
      </c>
      <c r="Y29" t="e">
        <f>VLOOKUP(C29,#REF!,3,FALSE)</f>
        <v>#REF!</v>
      </c>
    </row>
    <row r="30" spans="1:25">
      <c r="A30" s="120" t="s">
        <v>67</v>
      </c>
      <c r="B30" s="14" t="s">
        <v>114</v>
      </c>
      <c r="C30" s="25">
        <v>34702.402000000002</v>
      </c>
      <c r="D30" s="25"/>
      <c r="E30">
        <f t="shared" si="1"/>
        <v>-7004.9883091980464</v>
      </c>
      <c r="F30">
        <f t="shared" si="2"/>
        <v>-7005</v>
      </c>
      <c r="G30">
        <f t="shared" si="3"/>
        <v>5.502749998413492E-3</v>
      </c>
      <c r="J30">
        <f t="shared" si="4"/>
        <v>5.502749998413492E-3</v>
      </c>
      <c r="P30" s="36">
        <f t="shared" si="5"/>
        <v>-1.4194391497733107E-3</v>
      </c>
      <c r="Q30" s="6">
        <f t="shared" si="6"/>
        <v>19683.902000000002</v>
      </c>
      <c r="S30">
        <f t="shared" si="7"/>
        <v>4.7916702603275134E-5</v>
      </c>
      <c r="T30">
        <v>0.1</v>
      </c>
      <c r="U30">
        <f t="shared" si="8"/>
        <v>4.7916702603275141E-6</v>
      </c>
      <c r="V30">
        <v>26000</v>
      </c>
      <c r="W30" s="5">
        <f t="shared" si="9"/>
        <v>4.2024842849443647E-2</v>
      </c>
      <c r="Y30" t="e">
        <f>VLOOKUP(C30,#REF!,3,FALSE)</f>
        <v>#REF!</v>
      </c>
    </row>
    <row r="31" spans="1:25">
      <c r="A31" s="120" t="s">
        <v>67</v>
      </c>
      <c r="B31" s="14" t="s">
        <v>114</v>
      </c>
      <c r="C31" s="25">
        <v>34988.578000000001</v>
      </c>
      <c r="D31" s="25"/>
      <c r="E31">
        <f t="shared" si="1"/>
        <v>-6396.9964980176446</v>
      </c>
      <c r="F31">
        <f t="shared" si="2"/>
        <v>-6397</v>
      </c>
      <c r="G31">
        <f t="shared" si="3"/>
        <v>1.6483500003232621E-3</v>
      </c>
      <c r="J31">
        <f t="shared" si="4"/>
        <v>1.6483500003232621E-3</v>
      </c>
      <c r="P31" s="36">
        <f t="shared" si="5"/>
        <v>-1.8474785945167957E-3</v>
      </c>
      <c r="Q31" s="6">
        <f t="shared" si="6"/>
        <v>19970.078000000001</v>
      </c>
      <c r="S31">
        <f t="shared" si="7"/>
        <v>1.2220817564501413E-5</v>
      </c>
      <c r="T31">
        <v>0.1</v>
      </c>
      <c r="U31">
        <f t="shared" si="8"/>
        <v>1.2220817564501413E-6</v>
      </c>
      <c r="V31">
        <v>28000</v>
      </c>
      <c r="W31" s="5">
        <f t="shared" si="9"/>
        <v>4.9023317634649829E-2</v>
      </c>
      <c r="Y31" t="e">
        <f>VLOOKUP(C31,#REF!,3,FALSE)</f>
        <v>#REF!</v>
      </c>
    </row>
    <row r="32" spans="1:25">
      <c r="A32" s="120" t="s">
        <v>67</v>
      </c>
      <c r="B32" s="14" t="s">
        <v>114</v>
      </c>
      <c r="C32" s="25">
        <v>35303.47</v>
      </c>
      <c r="D32" s="25"/>
      <c r="E32">
        <f t="shared" si="1"/>
        <v>-5727.9964511715807</v>
      </c>
      <c r="F32">
        <f t="shared" si="2"/>
        <v>-5728</v>
      </c>
      <c r="G32">
        <f t="shared" si="3"/>
        <v>1.6704000008758157E-3</v>
      </c>
      <c r="J32">
        <f t="shared" si="4"/>
        <v>1.6704000008758157E-3</v>
      </c>
      <c r="P32" s="36">
        <f t="shared" si="5"/>
        <v>-2.265187055384095E-3</v>
      </c>
      <c r="Q32" s="6">
        <f t="shared" si="6"/>
        <v>20284.97</v>
      </c>
      <c r="S32">
        <f t="shared" si="7"/>
        <v>1.5488845477400549E-5</v>
      </c>
      <c r="T32">
        <v>0.1</v>
      </c>
      <c r="U32">
        <f t="shared" si="8"/>
        <v>1.5488845477400549E-6</v>
      </c>
      <c r="V32">
        <v>30000</v>
      </c>
      <c r="W32" s="5">
        <f t="shared" si="9"/>
        <v>5.652067965017523E-2</v>
      </c>
      <c r="Y32" t="e">
        <f>VLOOKUP(C32,#REF!,3,FALSE)</f>
        <v>#REF!</v>
      </c>
    </row>
    <row r="33" spans="1:25">
      <c r="A33" s="120" t="s">
        <v>67</v>
      </c>
      <c r="B33" s="14" t="s">
        <v>114</v>
      </c>
      <c r="C33" s="25">
        <v>35762.391000000003</v>
      </c>
      <c r="D33" s="25"/>
      <c r="E33">
        <f t="shared" si="1"/>
        <v>-4753.0013083967742</v>
      </c>
      <c r="F33">
        <f t="shared" si="2"/>
        <v>-4753</v>
      </c>
      <c r="G33">
        <f t="shared" si="3"/>
        <v>-6.158499963930808E-4</v>
      </c>
      <c r="J33">
        <f t="shared" si="4"/>
        <v>-6.158499963930808E-4</v>
      </c>
      <c r="P33" s="36">
        <f t="shared" si="5"/>
        <v>-2.7739966989408409E-3</v>
      </c>
      <c r="Q33" s="6">
        <f t="shared" si="6"/>
        <v>20743.891000000003</v>
      </c>
      <c r="S33">
        <f t="shared" si="7"/>
        <v>4.6575971897177697E-6</v>
      </c>
      <c r="T33">
        <v>0.1</v>
      </c>
      <c r="U33">
        <f t="shared" si="8"/>
        <v>4.6575971897177702E-7</v>
      </c>
      <c r="V33">
        <v>32000</v>
      </c>
      <c r="W33" s="5">
        <f t="shared" si="9"/>
        <v>6.4516928896019843E-2</v>
      </c>
      <c r="Y33" t="e">
        <f>VLOOKUP(C33,#REF!,3,FALSE)</f>
        <v>#REF!</v>
      </c>
    </row>
    <row r="34" spans="1:25">
      <c r="A34" s="120" t="s">
        <v>67</v>
      </c>
      <c r="B34" s="14" t="s">
        <v>114</v>
      </c>
      <c r="C34" s="25">
        <v>36163.421000000002</v>
      </c>
      <c r="D34" s="25"/>
      <c r="E34">
        <f t="shared" si="1"/>
        <v>-3900.997799934582</v>
      </c>
      <c r="F34">
        <f t="shared" si="2"/>
        <v>-3901</v>
      </c>
      <c r="G34">
        <f t="shared" si="3"/>
        <v>1.0355499980505556E-3</v>
      </c>
      <c r="J34">
        <f t="shared" si="4"/>
        <v>1.0355499980505556E-3</v>
      </c>
      <c r="P34" s="36">
        <f t="shared" si="5"/>
        <v>-3.1215468167197589E-3</v>
      </c>
      <c r="Q34" s="6">
        <f t="shared" si="6"/>
        <v>21144.921000000002</v>
      </c>
      <c r="S34">
        <f t="shared" si="7"/>
        <v>1.7281453927373496E-5</v>
      </c>
      <c r="T34">
        <v>0.1</v>
      </c>
      <c r="U34">
        <f t="shared" si="8"/>
        <v>1.7281453927373497E-6</v>
      </c>
      <c r="V34">
        <v>34000</v>
      </c>
      <c r="W34" s="5">
        <f t="shared" si="9"/>
        <v>7.3012065372183674E-2</v>
      </c>
      <c r="Y34" t="e">
        <f>VLOOKUP(C34,#REF!,3,FALSE)</f>
        <v>#REF!</v>
      </c>
    </row>
    <row r="35" spans="1:25">
      <c r="A35" s="120" t="s">
        <v>67</v>
      </c>
      <c r="B35" s="14" t="s">
        <v>114</v>
      </c>
      <c r="C35" s="25">
        <v>36453.353000000003</v>
      </c>
      <c r="D35" s="25"/>
      <c r="E35">
        <f t="shared" si="1"/>
        <v>-3285.02622370472</v>
      </c>
      <c r="F35">
        <f t="shared" si="2"/>
        <v>-3285</v>
      </c>
      <c r="G35">
        <f t="shared" si="3"/>
        <v>-1.234324999677483E-2</v>
      </c>
      <c r="J35">
        <f t="shared" si="4"/>
        <v>-1.234324999677483E-2</v>
      </c>
      <c r="P35" s="36">
        <f t="shared" si="5"/>
        <v>-3.3164349665982468E-3</v>
      </c>
      <c r="Q35" s="6">
        <f t="shared" si="6"/>
        <v>21434.853000000003</v>
      </c>
      <c r="S35">
        <f t="shared" si="7"/>
        <v>8.1483389589021883E-5</v>
      </c>
      <c r="T35">
        <v>0.1</v>
      </c>
      <c r="U35">
        <f t="shared" si="8"/>
        <v>8.148338958902188E-6</v>
      </c>
      <c r="V35">
        <v>36000</v>
      </c>
      <c r="W35" s="5">
        <f t="shared" si="9"/>
        <v>8.2006089078666716E-2</v>
      </c>
      <c r="Y35" t="e">
        <f>VLOOKUP(C35,#REF!,3,FALSE)</f>
        <v>#REF!</v>
      </c>
    </row>
    <row r="36" spans="1:25">
      <c r="A36" s="120" t="s">
        <v>67</v>
      </c>
      <c r="B36" s="14" t="s">
        <v>115</v>
      </c>
      <c r="C36" s="25">
        <v>37995.583100000003</v>
      </c>
      <c r="D36" s="25"/>
      <c r="E36">
        <f t="shared" si="1"/>
        <v>-8.4996395189936749</v>
      </c>
      <c r="F36">
        <f t="shared" si="2"/>
        <v>-8.5</v>
      </c>
      <c r="G36">
        <f t="shared" si="3"/>
        <v>1.6967500414466485E-4</v>
      </c>
      <c r="J36">
        <f t="shared" si="4"/>
        <v>1.6967500414466485E-4</v>
      </c>
      <c r="P36" s="36">
        <f t="shared" si="5"/>
        <v>-3.5577067566102726E-3</v>
      </c>
      <c r="Q36" s="6">
        <f t="shared" si="6"/>
        <v>22977.083100000003</v>
      </c>
      <c r="S36">
        <f t="shared" si="7"/>
        <v>1.3893374790408578E-5</v>
      </c>
      <c r="T36">
        <v>0.1</v>
      </c>
      <c r="U36">
        <f t="shared" si="8"/>
        <v>1.389337479040858E-6</v>
      </c>
      <c r="V36">
        <v>38000</v>
      </c>
      <c r="W36" s="5">
        <f t="shared" si="9"/>
        <v>9.1499000015468984E-2</v>
      </c>
      <c r="Y36" t="e">
        <f>VLOOKUP(C36,#REF!,3,FALSE)</f>
        <v>#REF!</v>
      </c>
    </row>
    <row r="37" spans="1:25">
      <c r="A37" t="s">
        <v>66</v>
      </c>
      <c r="B37" s="14"/>
      <c r="C37" s="25">
        <v>37999.5838</v>
      </c>
      <c r="D37" s="25"/>
      <c r="E37">
        <f t="shared" si="1"/>
        <v>0</v>
      </c>
      <c r="F37">
        <f t="shared" si="2"/>
        <v>0</v>
      </c>
      <c r="G37">
        <f t="shared" si="3"/>
        <v>0</v>
      </c>
      <c r="J37">
        <f t="shared" si="4"/>
        <v>0</v>
      </c>
      <c r="P37" s="36">
        <f t="shared" si="5"/>
        <v>-3.5565913991880099E-3</v>
      </c>
      <c r="Q37" s="6">
        <f t="shared" si="6"/>
        <v>22981.0838</v>
      </c>
      <c r="S37">
        <f t="shared" si="7"/>
        <v>1.2649342380778126E-5</v>
      </c>
      <c r="T37">
        <v>0.1</v>
      </c>
      <c r="U37">
        <f t="shared" si="8"/>
        <v>1.2649342380778127E-6</v>
      </c>
      <c r="V37">
        <v>40000</v>
      </c>
      <c r="W37" s="5">
        <f t="shared" si="9"/>
        <v>0.10149079818259048</v>
      </c>
      <c r="Y37" t="e">
        <f>VLOOKUP(C37,#REF!,3,FALSE)</f>
        <v>#REF!</v>
      </c>
    </row>
    <row r="38" spans="1:25">
      <c r="A38" s="120" t="s">
        <v>67</v>
      </c>
      <c r="B38" s="14" t="s">
        <v>114</v>
      </c>
      <c r="C38" s="25">
        <v>38000.525699999998</v>
      </c>
      <c r="D38" s="25"/>
      <c r="E38">
        <f t="shared" si="1"/>
        <v>2.0011024228083314</v>
      </c>
      <c r="F38">
        <f t="shared" si="2"/>
        <v>2</v>
      </c>
      <c r="G38">
        <f t="shared" si="3"/>
        <v>5.1890000031562522E-4</v>
      </c>
      <c r="J38">
        <f t="shared" si="4"/>
        <v>5.1890000031562522E-4</v>
      </c>
      <c r="P38" s="36">
        <f t="shared" si="5"/>
        <v>-3.5563276525684981E-3</v>
      </c>
      <c r="Q38" s="6">
        <f t="shared" si="6"/>
        <v>22982.025699999998</v>
      </c>
      <c r="S38">
        <f t="shared" si="7"/>
        <v>1.6607480422831439E-5</v>
      </c>
      <c r="T38">
        <v>1</v>
      </c>
      <c r="U38">
        <f t="shared" si="8"/>
        <v>1.6607480422831439E-5</v>
      </c>
      <c r="V38">
        <v>42000</v>
      </c>
      <c r="W38" s="5">
        <f t="shared" si="9"/>
        <v>0.11198148358003117</v>
      </c>
      <c r="Y38" t="e">
        <f>VLOOKUP(C38,#REF!,3,FALSE)</f>
        <v>#REF!</v>
      </c>
    </row>
    <row r="39" spans="1:25">
      <c r="A39" t="s">
        <v>91</v>
      </c>
      <c r="B39" s="14"/>
      <c r="C39" s="25">
        <v>42273.462</v>
      </c>
      <c r="D39" s="25"/>
      <c r="E39">
        <f t="shared" si="1"/>
        <v>9080.0170090519114</v>
      </c>
      <c r="F39">
        <f t="shared" si="2"/>
        <v>9080</v>
      </c>
      <c r="G39">
        <f t="shared" si="3"/>
        <v>8.0059999963850714E-3</v>
      </c>
      <c r="I39">
        <f>G39</f>
        <v>8.0059999963850714E-3</v>
      </c>
      <c r="P39" s="36">
        <f t="shared" si="5"/>
        <v>2.7811177976070508E-3</v>
      </c>
      <c r="Q39" s="6">
        <f t="shared" si="6"/>
        <v>27254.962</v>
      </c>
      <c r="S39">
        <f t="shared" si="7"/>
        <v>2.729939399110744E-5</v>
      </c>
      <c r="T39">
        <v>0.1</v>
      </c>
      <c r="U39">
        <f t="shared" si="8"/>
        <v>2.7299393991107443E-6</v>
      </c>
      <c r="Y39" t="e">
        <f>VLOOKUP(C39,#REF!,3,FALSE)</f>
        <v>#REF!</v>
      </c>
    </row>
    <row r="40" spans="1:25">
      <c r="A40" t="s">
        <v>91</v>
      </c>
      <c r="B40" s="14"/>
      <c r="C40" s="25">
        <v>42273.47</v>
      </c>
      <c r="D40" s="25"/>
      <c r="E40">
        <f t="shared" si="1"/>
        <v>9080.0340053565997</v>
      </c>
      <c r="F40">
        <f t="shared" si="2"/>
        <v>9080</v>
      </c>
      <c r="G40">
        <f t="shared" si="3"/>
        <v>1.6005999998014886E-2</v>
      </c>
      <c r="I40">
        <f>G40</f>
        <v>1.6005999998014886E-2</v>
      </c>
      <c r="P40" s="36">
        <f t="shared" si="5"/>
        <v>2.7811177976070508E-3</v>
      </c>
      <c r="Q40" s="6">
        <f t="shared" si="6"/>
        <v>27254.97</v>
      </c>
      <c r="S40">
        <f t="shared" si="7"/>
        <v>1.7489750921466398E-4</v>
      </c>
      <c r="T40">
        <v>0.1</v>
      </c>
      <c r="U40">
        <f t="shared" si="8"/>
        <v>1.7489750921466397E-5</v>
      </c>
      <c r="Y40" t="e">
        <f>VLOOKUP(C40,#REF!,3,FALSE)</f>
        <v>#REF!</v>
      </c>
    </row>
    <row r="41" spans="1:25">
      <c r="A41" t="s">
        <v>95</v>
      </c>
      <c r="B41" s="14" t="s">
        <v>115</v>
      </c>
      <c r="C41" s="25">
        <v>42606.451999999997</v>
      </c>
      <c r="D41" s="25"/>
      <c r="E41">
        <f t="shared" si="1"/>
        <v>9787.4669461708909</v>
      </c>
      <c r="F41">
        <f t="shared" si="2"/>
        <v>9787.5</v>
      </c>
      <c r="G41">
        <f t="shared" si="3"/>
        <v>-1.5558125000097789E-2</v>
      </c>
      <c r="I41">
        <f>G41</f>
        <v>-1.5558125000097789E-2</v>
      </c>
      <c r="P41" s="36">
        <f t="shared" si="5"/>
        <v>3.706770427801633E-3</v>
      </c>
      <c r="Q41" s="6">
        <f t="shared" si="6"/>
        <v>27587.951999999997</v>
      </c>
      <c r="S41">
        <f t="shared" si="7"/>
        <v>3.7113619584790001E-4</v>
      </c>
      <c r="T41">
        <v>0.1</v>
      </c>
      <c r="U41">
        <f t="shared" si="8"/>
        <v>3.7113619584790004E-5</v>
      </c>
      <c r="Y41" t="e">
        <f>VLOOKUP(C41,#REF!,3,FALSE)</f>
        <v>#REF!</v>
      </c>
    </row>
    <row r="42" spans="1:25">
      <c r="A42" t="s">
        <v>87</v>
      </c>
      <c r="B42" s="14"/>
      <c r="C42" s="25">
        <v>43013.847000000002</v>
      </c>
      <c r="D42" s="25"/>
      <c r="E42">
        <f t="shared" si="1"/>
        <v>10652.993139547843</v>
      </c>
      <c r="F42">
        <f t="shared" si="2"/>
        <v>10653</v>
      </c>
      <c r="G42">
        <f t="shared" si="3"/>
        <v>-3.22914999560453E-3</v>
      </c>
      <c r="I42" s="28">
        <f>G42</f>
        <v>-3.22914999560453E-3</v>
      </c>
      <c r="P42" s="36">
        <f t="shared" si="5"/>
        <v>4.9240413413365446E-3</v>
      </c>
      <c r="Q42" s="6">
        <f t="shared" si="6"/>
        <v>27995.347000000002</v>
      </c>
      <c r="S42">
        <f t="shared" si="7"/>
        <v>6.6474528976770983E-5</v>
      </c>
      <c r="T42">
        <v>0.1</v>
      </c>
      <c r="U42">
        <f t="shared" si="8"/>
        <v>6.6474528976770987E-6</v>
      </c>
      <c r="Y42" t="e">
        <f>VLOOKUP(C42,#REF!,3,FALSE)</f>
        <v>#REF!</v>
      </c>
    </row>
    <row r="43" spans="1:25">
      <c r="A43" t="s">
        <v>87</v>
      </c>
      <c r="B43" s="14"/>
      <c r="C43" s="25">
        <v>43032.686999999998</v>
      </c>
      <c r="D43" s="25"/>
      <c r="E43">
        <f t="shared" si="1"/>
        <v>10693.01943708026</v>
      </c>
      <c r="F43">
        <f t="shared" si="2"/>
        <v>10693</v>
      </c>
      <c r="G43">
        <f t="shared" si="3"/>
        <v>9.1488499965635128E-3</v>
      </c>
      <c r="I43" s="28">
        <f>G43</f>
        <v>9.1488499965635128E-3</v>
      </c>
      <c r="P43" s="36">
        <f t="shared" si="5"/>
        <v>4.9825575189464495E-3</v>
      </c>
      <c r="Q43" s="6">
        <f t="shared" si="6"/>
        <v>28014.186999999998</v>
      </c>
      <c r="S43">
        <f t="shared" si="7"/>
        <v>1.7357993009048527E-5</v>
      </c>
      <c r="T43">
        <v>0.1</v>
      </c>
      <c r="U43">
        <f t="shared" si="8"/>
        <v>1.7357993009048529E-6</v>
      </c>
      <c r="Y43" t="e">
        <f>VLOOKUP(C43,#REF!,3,FALSE)</f>
        <v>#REF!</v>
      </c>
    </row>
    <row r="44" spans="1:25">
      <c r="A44" s="120" t="s">
        <v>67</v>
      </c>
      <c r="B44" s="14" t="s">
        <v>114</v>
      </c>
      <c r="C44" s="25">
        <v>43081.636700000003</v>
      </c>
      <c r="D44" s="25"/>
      <c r="E44">
        <f t="shared" si="1"/>
        <v>10797.014939008235</v>
      </c>
      <c r="F44">
        <f t="shared" si="2"/>
        <v>10797</v>
      </c>
      <c r="G44">
        <f t="shared" si="3"/>
        <v>7.0316500059561804E-3</v>
      </c>
      <c r="J44">
        <f>G44</f>
        <v>7.0316500059561804E-3</v>
      </c>
      <c r="P44" s="36">
        <f t="shared" si="5"/>
        <v>5.1356334976273618E-3</v>
      </c>
      <c r="Q44" s="6">
        <f t="shared" si="6"/>
        <v>28063.136700000003</v>
      </c>
      <c r="S44">
        <f t="shared" si="7"/>
        <v>3.5948785998554051E-6</v>
      </c>
      <c r="T44">
        <v>1</v>
      </c>
      <c r="U44">
        <f t="shared" si="8"/>
        <v>3.5948785998554051E-6</v>
      </c>
      <c r="Y44" t="e">
        <f>VLOOKUP(C44,#REF!,3,FALSE)</f>
        <v>#REF!</v>
      </c>
    </row>
    <row r="45" spans="1:25">
      <c r="A45" t="s">
        <v>87</v>
      </c>
      <c r="B45" s="14"/>
      <c r="C45" s="25">
        <v>43098.561999999998</v>
      </c>
      <c r="D45" s="25"/>
      <c r="E45">
        <f t="shared" si="1"/>
        <v>10832.973383468179</v>
      </c>
      <c r="F45">
        <f t="shared" si="2"/>
        <v>10833</v>
      </c>
      <c r="G45">
        <f t="shared" si="3"/>
        <v>-1.2528150000434835E-2</v>
      </c>
      <c r="I45" s="28">
        <f t="shared" ref="I45:I76" si="10">G45</f>
        <v>-1.2528150000434835E-2</v>
      </c>
      <c r="P45" s="36">
        <f t="shared" si="5"/>
        <v>5.1889356353566236E-3</v>
      </c>
      <c r="Q45" s="6">
        <f t="shared" si="6"/>
        <v>28080.061999999998</v>
      </c>
      <c r="S45">
        <f t="shared" si="7"/>
        <v>3.1389512342596803E-4</v>
      </c>
      <c r="T45">
        <v>0.1</v>
      </c>
      <c r="U45">
        <f t="shared" si="8"/>
        <v>3.1389512342596802E-5</v>
      </c>
      <c r="Y45" t="e">
        <f>VLOOKUP(C45,#REF!,3,FALSE)</f>
        <v>#REF!</v>
      </c>
    </row>
    <row r="46" spans="1:25">
      <c r="A46" t="s">
        <v>87</v>
      </c>
      <c r="B46" s="14"/>
      <c r="C46" s="25">
        <v>43304.73</v>
      </c>
      <c r="D46" s="25"/>
      <c r="E46">
        <f t="shared" si="1"/>
        <v>11270.9851514971</v>
      </c>
      <c r="F46">
        <f t="shared" si="2"/>
        <v>11271</v>
      </c>
      <c r="G46">
        <f t="shared" si="3"/>
        <v>-6.9890499944449402E-3</v>
      </c>
      <c r="I46" s="28">
        <f t="shared" si="10"/>
        <v>-6.9890499944449402E-3</v>
      </c>
      <c r="P46" s="36">
        <f t="shared" si="5"/>
        <v>5.8503918496869475E-3</v>
      </c>
      <c r="Q46" s="6">
        <f t="shared" si="6"/>
        <v>28286.230000000003</v>
      </c>
      <c r="S46">
        <f t="shared" si="7"/>
        <v>1.6485126686884485E-4</v>
      </c>
      <c r="T46">
        <v>0.1</v>
      </c>
      <c r="U46">
        <f t="shared" si="8"/>
        <v>1.6485126686884486E-5</v>
      </c>
      <c r="Y46" t="e">
        <f>VLOOKUP(C46,#REF!,3,FALSE)</f>
        <v>#REF!</v>
      </c>
    </row>
    <row r="47" spans="1:25">
      <c r="A47" t="s">
        <v>87</v>
      </c>
      <c r="B47" s="14"/>
      <c r="C47" s="25">
        <v>43370.639000000003</v>
      </c>
      <c r="D47" s="25"/>
      <c r="E47">
        <f t="shared" si="1"/>
        <v>11411.011332179927</v>
      </c>
      <c r="F47">
        <f t="shared" si="2"/>
        <v>11411</v>
      </c>
      <c r="G47">
        <f t="shared" si="3"/>
        <v>5.3339500009315088E-3</v>
      </c>
      <c r="I47" s="28">
        <f t="shared" si="10"/>
        <v>5.3339500009315088E-3</v>
      </c>
      <c r="P47" s="36">
        <f t="shared" si="5"/>
        <v>6.0668624547664789E-3</v>
      </c>
      <c r="Q47" s="6">
        <f t="shared" si="6"/>
        <v>28352.139000000003</v>
      </c>
      <c r="S47">
        <f t="shared" si="7"/>
        <v>5.3716066498639713E-7</v>
      </c>
      <c r="T47">
        <v>0.1</v>
      </c>
      <c r="U47">
        <f t="shared" si="8"/>
        <v>5.3716066498639717E-8</v>
      </c>
      <c r="Y47" t="e">
        <f>VLOOKUP(C47,#REF!,3,FALSE)</f>
        <v>#REF!</v>
      </c>
    </row>
    <row r="48" spans="1:25">
      <c r="A48" t="s">
        <v>87</v>
      </c>
      <c r="B48" s="14"/>
      <c r="C48" s="25">
        <v>43665.748</v>
      </c>
      <c r="D48" s="25"/>
      <c r="E48">
        <f t="shared" si="1"/>
        <v>12037.981642078856</v>
      </c>
      <c r="F48">
        <f t="shared" si="2"/>
        <v>12038</v>
      </c>
      <c r="G48">
        <f t="shared" si="3"/>
        <v>-8.6408999995910563E-3</v>
      </c>
      <c r="I48" s="28">
        <f t="shared" si="10"/>
        <v>-8.6408999995910563E-3</v>
      </c>
      <c r="P48" s="36">
        <f t="shared" si="5"/>
        <v>7.0663314416819353E-3</v>
      </c>
      <c r="Q48" s="6">
        <f t="shared" si="6"/>
        <v>28647.248</v>
      </c>
      <c r="S48">
        <f t="shared" si="7"/>
        <v>2.4671711954971483E-4</v>
      </c>
      <c r="T48">
        <v>0.1</v>
      </c>
      <c r="U48">
        <f t="shared" si="8"/>
        <v>2.4671711954971484E-5</v>
      </c>
      <c r="Y48" t="e">
        <f>VLOOKUP(C48,#REF!,3,FALSE)</f>
        <v>#REF!</v>
      </c>
    </row>
    <row r="49" spans="1:35">
      <c r="A49" t="s">
        <v>87</v>
      </c>
      <c r="B49" s="14"/>
      <c r="C49" s="25">
        <v>43754.728000000003</v>
      </c>
      <c r="D49" s="25"/>
      <c r="E49">
        <f t="shared" si="1"/>
        <v>12227.023040934224</v>
      </c>
      <c r="F49">
        <f t="shared" si="2"/>
        <v>12227</v>
      </c>
      <c r="G49">
        <f t="shared" si="3"/>
        <v>1.0845150005479809E-2</v>
      </c>
      <c r="I49" s="28">
        <f t="shared" si="10"/>
        <v>1.0845150005479809E-2</v>
      </c>
      <c r="P49" s="36">
        <f t="shared" si="5"/>
        <v>7.3772243302614917E-3</v>
      </c>
      <c r="Q49" s="6">
        <f t="shared" si="6"/>
        <v>28736.228000000003</v>
      </c>
      <c r="S49">
        <f t="shared" si="7"/>
        <v>1.2026508488838421E-5</v>
      </c>
      <c r="T49">
        <v>0.1</v>
      </c>
      <c r="U49">
        <f t="shared" si="8"/>
        <v>1.2026508488838422E-6</v>
      </c>
      <c r="Y49" t="e">
        <f>VLOOKUP(C49,#REF!,3,FALSE)</f>
        <v>#REF!</v>
      </c>
      <c r="AF49">
        <v>11</v>
      </c>
      <c r="AG49" t="s">
        <v>90</v>
      </c>
      <c r="AI49" t="s">
        <v>92</v>
      </c>
    </row>
    <row r="50" spans="1:35">
      <c r="A50" t="s">
        <v>87</v>
      </c>
      <c r="B50" s="14"/>
      <c r="C50" s="25">
        <v>43761.792999999998</v>
      </c>
      <c r="D50" s="25"/>
      <c r="E50">
        <f t="shared" si="1"/>
        <v>12242.032902508872</v>
      </c>
      <c r="F50">
        <f t="shared" si="2"/>
        <v>12242</v>
      </c>
      <c r="G50">
        <f t="shared" si="3"/>
        <v>1.5486899996176362E-2</v>
      </c>
      <c r="I50" s="28">
        <f t="shared" si="10"/>
        <v>1.5486899996176362E-2</v>
      </c>
      <c r="P50" s="36">
        <f t="shared" si="5"/>
        <v>7.4020891934032445E-3</v>
      </c>
      <c r="Q50" s="6">
        <f t="shared" si="6"/>
        <v>28743.292999999998</v>
      </c>
      <c r="S50">
        <f t="shared" si="7"/>
        <v>6.5364165716636885E-5</v>
      </c>
      <c r="T50">
        <v>0.1</v>
      </c>
      <c r="U50">
        <f t="shared" si="8"/>
        <v>6.5364165716636891E-6</v>
      </c>
      <c r="Y50" t="e">
        <f>VLOOKUP(C50,#REF!,3,FALSE)</f>
        <v>#REF!</v>
      </c>
      <c r="AD50" t="s">
        <v>93</v>
      </c>
      <c r="AF50">
        <v>6</v>
      </c>
      <c r="AG50" t="s">
        <v>94</v>
      </c>
      <c r="AI50" t="s">
        <v>92</v>
      </c>
    </row>
    <row r="51" spans="1:35">
      <c r="A51" t="s">
        <v>87</v>
      </c>
      <c r="B51" s="14"/>
      <c r="C51" s="25">
        <v>43779.665999999997</v>
      </c>
      <c r="D51" s="25"/>
      <c r="E51">
        <f t="shared" si="1"/>
        <v>12280.004771712534</v>
      </c>
      <c r="F51">
        <f t="shared" si="2"/>
        <v>12280</v>
      </c>
      <c r="G51">
        <f t="shared" si="3"/>
        <v>2.2459999963757582E-3</v>
      </c>
      <c r="I51" s="28">
        <f t="shared" si="10"/>
        <v>2.2459999963757582E-3</v>
      </c>
      <c r="P51" s="36">
        <f t="shared" si="5"/>
        <v>7.4652057748892499E-3</v>
      </c>
      <c r="Q51" s="6">
        <f t="shared" si="6"/>
        <v>28761.165999999997</v>
      </c>
      <c r="S51">
        <f t="shared" si="7"/>
        <v>2.7240108958468624E-5</v>
      </c>
      <c r="T51">
        <v>0.1</v>
      </c>
      <c r="U51">
        <f t="shared" si="8"/>
        <v>2.7240108958468626E-6</v>
      </c>
      <c r="Y51" t="e">
        <f>VLOOKUP(C51,#REF!,3,FALSE)</f>
        <v>#REF!</v>
      </c>
      <c r="AD51" t="s">
        <v>93</v>
      </c>
      <c r="AF51">
        <v>8</v>
      </c>
      <c r="AG51" t="s">
        <v>94</v>
      </c>
      <c r="AI51" t="s">
        <v>92</v>
      </c>
    </row>
    <row r="52" spans="1:35">
      <c r="A52" t="s">
        <v>87</v>
      </c>
      <c r="B52" s="14"/>
      <c r="C52" s="25">
        <v>44156.692000000003</v>
      </c>
      <c r="D52" s="25"/>
      <c r="E52">
        <f t="shared" si="1"/>
        <v>13081.010867968356</v>
      </c>
      <c r="F52">
        <f t="shared" si="2"/>
        <v>13081</v>
      </c>
      <c r="G52">
        <f t="shared" si="3"/>
        <v>5.1154500033590011E-3</v>
      </c>
      <c r="I52" s="28">
        <f t="shared" si="10"/>
        <v>5.1154500033590011E-3</v>
      </c>
      <c r="P52" s="36">
        <f t="shared" si="5"/>
        <v>8.837545833529482E-3</v>
      </c>
      <c r="Q52" s="6">
        <f t="shared" si="6"/>
        <v>29138.192000000003</v>
      </c>
      <c r="S52">
        <f t="shared" si="7"/>
        <v>1.3853997368972482E-5</v>
      </c>
      <c r="T52">
        <v>0.1</v>
      </c>
      <c r="U52">
        <f t="shared" si="8"/>
        <v>1.3853997368972482E-6</v>
      </c>
      <c r="Y52" t="e">
        <f>VLOOKUP(C52,#REF!,3,FALSE)</f>
        <v>#REF!</v>
      </c>
    </row>
    <row r="53" spans="1:35">
      <c r="A53" t="s">
        <v>87</v>
      </c>
      <c r="B53" s="14"/>
      <c r="C53" s="25">
        <v>44222.576000000001</v>
      </c>
      <c r="D53" s="25"/>
      <c r="E53">
        <f t="shared" ref="E53:E84" si="11">(C53-C$7)/C$8</f>
        <v>13220.983935199041</v>
      </c>
      <c r="F53">
        <f t="shared" ref="F53:F84" si="12">ROUND(2*E53,0)/2</f>
        <v>13221</v>
      </c>
      <c r="G53">
        <f t="shared" ref="G53:G84" si="13">C53-(C$7+C$8*F53)</f>
        <v>-7.5615499954437837E-3</v>
      </c>
      <c r="I53" s="28">
        <f t="shared" si="10"/>
        <v>-7.5615499954437837E-3</v>
      </c>
      <c r="P53" s="36">
        <f t="shared" ref="P53:P84" si="14">+D$11+D$12*F53+D$13*F53^2</f>
        <v>9.085620944649736E-3</v>
      </c>
      <c r="Q53" s="6">
        <f t="shared" ref="Q53:Q84" si="15">C53-15018.5</f>
        <v>29204.076000000001</v>
      </c>
      <c r="S53">
        <f t="shared" ref="S53:S84" si="16">+(P53-G53)^2</f>
        <v>2.7712830030869417E-4</v>
      </c>
      <c r="T53">
        <v>0.1</v>
      </c>
      <c r="U53">
        <f t="shared" ref="U53:U84" si="17">T53*S53</f>
        <v>2.7712830030869417E-5</v>
      </c>
      <c r="Y53" t="e">
        <f>VLOOKUP(C53,#REF!,3,FALSE)</f>
        <v>#REF!</v>
      </c>
    </row>
    <row r="54" spans="1:35">
      <c r="A54" t="s">
        <v>87</v>
      </c>
      <c r="B54" s="14"/>
      <c r="C54" s="25">
        <v>44419.809000000001</v>
      </c>
      <c r="D54" s="25"/>
      <c r="E54">
        <f t="shared" si="11"/>
        <v>13640.012955433249</v>
      </c>
      <c r="F54">
        <f t="shared" si="12"/>
        <v>13640</v>
      </c>
      <c r="G54">
        <f t="shared" si="13"/>
        <v>6.0979999980190769E-3</v>
      </c>
      <c r="I54" s="28">
        <f t="shared" si="10"/>
        <v>6.0979999980190769E-3</v>
      </c>
      <c r="P54" s="36">
        <f t="shared" si="14"/>
        <v>9.8426805461776408E-3</v>
      </c>
      <c r="Q54" s="6">
        <f t="shared" si="15"/>
        <v>29401.309000000001</v>
      </c>
      <c r="S54">
        <f t="shared" si="16"/>
        <v>1.4022632407757124E-5</v>
      </c>
      <c r="T54">
        <v>0.1</v>
      </c>
      <c r="U54">
        <f t="shared" si="17"/>
        <v>1.4022632407757125E-6</v>
      </c>
      <c r="Y54" t="e">
        <f>VLOOKUP(C54,#REF!,3,FALSE)</f>
        <v>#REF!</v>
      </c>
    </row>
    <row r="55" spans="1:35">
      <c r="A55" t="s">
        <v>87</v>
      </c>
      <c r="B55" s="14"/>
      <c r="C55" s="25">
        <v>44445.697999999997</v>
      </c>
      <c r="D55" s="25"/>
      <c r="E55">
        <f t="shared" si="11"/>
        <v>13695.015121930952</v>
      </c>
      <c r="F55">
        <f t="shared" si="12"/>
        <v>13695</v>
      </c>
      <c r="G55">
        <f t="shared" si="13"/>
        <v>7.1177499994519167E-3</v>
      </c>
      <c r="I55" s="28">
        <f t="shared" si="10"/>
        <v>7.1177499994519167E-3</v>
      </c>
      <c r="P55" s="36">
        <f t="shared" si="14"/>
        <v>9.9436816602951339E-3</v>
      </c>
      <c r="Q55" s="6">
        <f t="shared" si="15"/>
        <v>29427.197999999997</v>
      </c>
      <c r="S55">
        <f t="shared" si="16"/>
        <v>7.9858897517561038E-6</v>
      </c>
      <c r="T55">
        <v>0.1</v>
      </c>
      <c r="U55">
        <f t="shared" si="17"/>
        <v>7.9858897517561046E-7</v>
      </c>
      <c r="Y55" t="e">
        <f>VLOOKUP(C55,#REF!,3,FALSE)</f>
        <v>#REF!</v>
      </c>
    </row>
    <row r="56" spans="1:35">
      <c r="A56" t="s">
        <v>99</v>
      </c>
      <c r="B56" s="14" t="s">
        <v>115</v>
      </c>
      <c r="C56" s="25">
        <v>45225.401899999997</v>
      </c>
      <c r="D56" s="25"/>
      <c r="E56">
        <f t="shared" si="11"/>
        <v>15351.525752960191</v>
      </c>
      <c r="F56">
        <f t="shared" si="12"/>
        <v>15351.5</v>
      </c>
      <c r="G56">
        <f t="shared" si="13"/>
        <v>1.2121674997615628E-2</v>
      </c>
      <c r="I56">
        <f t="shared" si="10"/>
        <v>1.2121674997615628E-2</v>
      </c>
      <c r="P56" s="36">
        <f t="shared" si="14"/>
        <v>1.3162450961869288E-2</v>
      </c>
      <c r="Q56" s="6">
        <f t="shared" si="15"/>
        <v>30206.901899999997</v>
      </c>
      <c r="S56">
        <f t="shared" si="16"/>
        <v>1.0832146077681363E-6</v>
      </c>
      <c r="T56">
        <v>0.1</v>
      </c>
      <c r="U56">
        <f t="shared" si="17"/>
        <v>1.0832146077681363E-7</v>
      </c>
      <c r="Y56" t="e">
        <f>VLOOKUP(C56,#REF!,3,FALSE)</f>
        <v>#REF!</v>
      </c>
    </row>
    <row r="57" spans="1:35">
      <c r="A57" t="s">
        <v>87</v>
      </c>
      <c r="B57" s="14"/>
      <c r="C57" s="25">
        <v>45264.699000000001</v>
      </c>
      <c r="D57" s="25"/>
      <c r="E57">
        <f t="shared" si="11"/>
        <v>15435.013938563246</v>
      </c>
      <c r="F57">
        <f t="shared" si="12"/>
        <v>15435</v>
      </c>
      <c r="G57">
        <f t="shared" si="13"/>
        <v>6.5607500000623986E-3</v>
      </c>
      <c r="I57" s="28">
        <f t="shared" si="10"/>
        <v>6.5607500000623986E-3</v>
      </c>
      <c r="P57" s="36">
        <f t="shared" si="14"/>
        <v>1.3333761445001049E-2</v>
      </c>
      <c r="Q57" s="6">
        <f t="shared" si="15"/>
        <v>30246.199000000001</v>
      </c>
      <c r="S57">
        <f t="shared" si="16"/>
        <v>4.5873684033269954E-5</v>
      </c>
      <c r="T57">
        <v>0.1</v>
      </c>
      <c r="U57">
        <f t="shared" si="17"/>
        <v>4.5873684033269955E-6</v>
      </c>
      <c r="Y57" t="e">
        <f>VLOOKUP(C57,#REF!,3,FALSE)</f>
        <v>#REF!</v>
      </c>
    </row>
    <row r="58" spans="1:35">
      <c r="A58" t="s">
        <v>100</v>
      </c>
      <c r="B58" s="14"/>
      <c r="C58" s="25">
        <v>45336.252</v>
      </c>
      <c r="D58" s="25"/>
      <c r="E58">
        <f t="shared" si="11"/>
        <v>15587.031012201116</v>
      </c>
      <c r="F58">
        <f t="shared" si="12"/>
        <v>15587</v>
      </c>
      <c r="G58">
        <f t="shared" si="13"/>
        <v>1.4597150002373382E-2</v>
      </c>
      <c r="I58">
        <f t="shared" si="10"/>
        <v>1.4597150002373382E-2</v>
      </c>
      <c r="P58" s="36">
        <f t="shared" si="14"/>
        <v>1.3647840343889495E-2</v>
      </c>
      <c r="Q58" s="6">
        <f t="shared" si="15"/>
        <v>30317.752</v>
      </c>
      <c r="S58">
        <f t="shared" si="16"/>
        <v>9.0118882769079567E-7</v>
      </c>
      <c r="T58">
        <v>0.1</v>
      </c>
      <c r="U58">
        <f t="shared" si="17"/>
        <v>9.0118882769079575E-8</v>
      </c>
      <c r="Y58" t="e">
        <f>VLOOKUP(C58,#REF!,3,FALSE)</f>
        <v>#REF!</v>
      </c>
    </row>
    <row r="59" spans="1:35">
      <c r="A59" t="s">
        <v>87</v>
      </c>
      <c r="B59" s="14"/>
      <c r="C59" s="25">
        <v>45521.692000000003</v>
      </c>
      <c r="D59" s="25"/>
      <c r="E59">
        <f t="shared" si="11"/>
        <v>15981.005354792023</v>
      </c>
      <c r="F59">
        <f t="shared" si="12"/>
        <v>15981</v>
      </c>
      <c r="G59">
        <f t="shared" si="13"/>
        <v>2.520450005249586E-3</v>
      </c>
      <c r="I59" s="28">
        <f t="shared" si="10"/>
        <v>2.520450005249586E-3</v>
      </c>
      <c r="P59" s="36">
        <f t="shared" si="14"/>
        <v>1.447538123781197E-2</v>
      </c>
      <c r="Q59" s="6">
        <f t="shared" si="15"/>
        <v>30503.192000000003</v>
      </c>
      <c r="S59">
        <f t="shared" si="16"/>
        <v>1.4292038077529557E-4</v>
      </c>
      <c r="T59">
        <v>0.1</v>
      </c>
      <c r="U59">
        <f t="shared" si="17"/>
        <v>1.4292038077529558E-5</v>
      </c>
      <c r="Y59" t="e">
        <f>VLOOKUP(C59,#REF!,3,FALSE)</f>
        <v>#REF!</v>
      </c>
    </row>
    <row r="60" spans="1:35">
      <c r="A60" t="s">
        <v>87</v>
      </c>
      <c r="B60" s="14"/>
      <c r="C60" s="25">
        <v>45552.752999999997</v>
      </c>
      <c r="D60" s="25"/>
      <c r="E60">
        <f t="shared" si="11"/>
        <v>16046.99563226837</v>
      </c>
      <c r="F60">
        <f t="shared" si="12"/>
        <v>16047</v>
      </c>
      <c r="G60">
        <f t="shared" si="13"/>
        <v>-2.0558500036713667E-3</v>
      </c>
      <c r="I60" s="28">
        <f t="shared" si="10"/>
        <v>-2.0558500036713667E-3</v>
      </c>
      <c r="P60" s="36">
        <f t="shared" si="14"/>
        <v>1.461589811637104E-2</v>
      </c>
      <c r="Q60" s="6">
        <f t="shared" si="15"/>
        <v>30534.252999999997</v>
      </c>
      <c r="S60">
        <f t="shared" si="16"/>
        <v>2.779471853781375E-4</v>
      </c>
      <c r="T60">
        <v>0.1</v>
      </c>
      <c r="U60">
        <f t="shared" si="17"/>
        <v>2.779471853781375E-5</v>
      </c>
      <c r="Y60" t="e">
        <f>VLOOKUP(C60,#REF!,3,FALSE)</f>
        <v>#REF!</v>
      </c>
    </row>
    <row r="61" spans="1:35">
      <c r="A61" t="s">
        <v>101</v>
      </c>
      <c r="B61" s="14"/>
      <c r="C61" s="25">
        <v>45558.392999999996</v>
      </c>
      <c r="D61" s="25"/>
      <c r="E61">
        <f t="shared" si="11"/>
        <v>16058.978027071069</v>
      </c>
      <c r="F61">
        <f t="shared" si="12"/>
        <v>16059</v>
      </c>
      <c r="G61">
        <f t="shared" si="13"/>
        <v>-1.0342450004827697E-2</v>
      </c>
      <c r="I61">
        <f t="shared" si="10"/>
        <v>-1.0342450004827697E-2</v>
      </c>
      <c r="P61" s="36">
        <f t="shared" si="14"/>
        <v>1.4641505009551364E-2</v>
      </c>
      <c r="Q61" s="6">
        <f t="shared" si="15"/>
        <v>30539.892999999996</v>
      </c>
      <c r="S61">
        <f t="shared" si="16"/>
        <v>6.2419800816051671E-4</v>
      </c>
      <c r="T61">
        <v>0.1</v>
      </c>
      <c r="U61">
        <f t="shared" si="17"/>
        <v>6.2419800816051669E-5</v>
      </c>
      <c r="Y61" t="e">
        <f>VLOOKUP(C61,#REF!,3,FALSE)</f>
        <v>#REF!</v>
      </c>
    </row>
    <row r="62" spans="1:35">
      <c r="A62" t="s">
        <v>101</v>
      </c>
      <c r="B62" s="14" t="s">
        <v>115</v>
      </c>
      <c r="C62" s="25">
        <v>45561.476000000002</v>
      </c>
      <c r="D62" s="25"/>
      <c r="E62">
        <f t="shared" si="11"/>
        <v>16065.527977988941</v>
      </c>
      <c r="F62">
        <f t="shared" si="12"/>
        <v>16065.5</v>
      </c>
      <c r="G62">
        <f t="shared" si="13"/>
        <v>1.3168975005100947E-2</v>
      </c>
      <c r="I62">
        <f t="shared" si="10"/>
        <v>1.3168975005100947E-2</v>
      </c>
      <c r="P62" s="36">
        <f t="shared" si="14"/>
        <v>1.4655382908922722E-2</v>
      </c>
      <c r="Q62" s="6">
        <f t="shared" si="15"/>
        <v>30542.976000000002</v>
      </c>
      <c r="S62">
        <f t="shared" si="16"/>
        <v>2.2094084565438423E-6</v>
      </c>
      <c r="T62">
        <v>0.1</v>
      </c>
      <c r="U62">
        <f t="shared" si="17"/>
        <v>2.2094084565438424E-7</v>
      </c>
      <c r="Y62" t="e">
        <f>VLOOKUP(C62,#REF!,3,FALSE)</f>
        <v>#REF!</v>
      </c>
    </row>
    <row r="63" spans="1:35">
      <c r="A63" t="s">
        <v>101</v>
      </c>
      <c r="B63" s="14"/>
      <c r="C63" s="25">
        <v>45565.474999999999</v>
      </c>
      <c r="D63" s="25"/>
      <c r="E63">
        <f t="shared" si="11"/>
        <v>16074.024005793188</v>
      </c>
      <c r="F63">
        <f t="shared" si="12"/>
        <v>16074</v>
      </c>
      <c r="G63">
        <f t="shared" si="13"/>
        <v>1.1299300000246149E-2</v>
      </c>
      <c r="I63">
        <f t="shared" si="10"/>
        <v>1.1299300000246149E-2</v>
      </c>
      <c r="P63" s="36">
        <f t="shared" si="14"/>
        <v>1.4673538882192805E-2</v>
      </c>
      <c r="Q63" s="6">
        <f t="shared" si="15"/>
        <v>30546.974999999999</v>
      </c>
      <c r="S63">
        <f t="shared" si="16"/>
        <v>1.138548803244062E-5</v>
      </c>
      <c r="T63">
        <v>0.1</v>
      </c>
      <c r="U63">
        <f t="shared" si="17"/>
        <v>1.138548803244062E-6</v>
      </c>
      <c r="Y63" t="e">
        <f>VLOOKUP(C63,#REF!,3,FALSE)</f>
        <v>#REF!</v>
      </c>
    </row>
    <row r="64" spans="1:35">
      <c r="A64" t="s">
        <v>101</v>
      </c>
      <c r="B64" s="14" t="s">
        <v>115</v>
      </c>
      <c r="C64" s="25">
        <v>45578.417999999998</v>
      </c>
      <c r="D64" s="25"/>
      <c r="E64">
        <f t="shared" si="11"/>
        <v>16101.521902234914</v>
      </c>
      <c r="F64">
        <f t="shared" si="12"/>
        <v>16101.5</v>
      </c>
      <c r="G64">
        <f t="shared" si="13"/>
        <v>1.0309174998837989E-2</v>
      </c>
      <c r="I64">
        <f t="shared" si="10"/>
        <v>1.0309174998837989E-2</v>
      </c>
      <c r="P64" s="36">
        <f t="shared" si="14"/>
        <v>1.4732340533008415E-2</v>
      </c>
      <c r="Q64" s="6">
        <f t="shared" si="15"/>
        <v>30559.917999999998</v>
      </c>
      <c r="S64">
        <f t="shared" si="16"/>
        <v>1.9564393342673155E-5</v>
      </c>
      <c r="T64">
        <v>0.1</v>
      </c>
      <c r="U64">
        <f t="shared" si="17"/>
        <v>1.9564393342673157E-6</v>
      </c>
      <c r="Y64" t="e">
        <f>VLOOKUP(C64,#REF!,3,FALSE)</f>
        <v>#REF!</v>
      </c>
    </row>
    <row r="65" spans="1:35">
      <c r="A65" t="s">
        <v>87</v>
      </c>
      <c r="B65" s="14"/>
      <c r="C65" s="25">
        <v>45578.654999999999</v>
      </c>
      <c r="D65" s="25"/>
      <c r="E65">
        <f t="shared" si="11"/>
        <v>16102.025417761199</v>
      </c>
      <c r="F65">
        <f t="shared" si="12"/>
        <v>16102</v>
      </c>
      <c r="G65">
        <f t="shared" si="13"/>
        <v>1.1963899996771943E-2</v>
      </c>
      <c r="I65" s="28">
        <f t="shared" si="10"/>
        <v>1.1963899996771943E-2</v>
      </c>
      <c r="P65" s="36">
        <f t="shared" si="14"/>
        <v>1.4733410526984989E-2</v>
      </c>
      <c r="Q65" s="6">
        <f t="shared" si="15"/>
        <v>30560.154999999999</v>
      </c>
      <c r="S65">
        <f t="shared" si="16"/>
        <v>7.6701885769609495E-6</v>
      </c>
      <c r="T65">
        <v>0.1</v>
      </c>
      <c r="U65">
        <f t="shared" si="17"/>
        <v>7.6701885769609499E-7</v>
      </c>
      <c r="Y65" t="e">
        <f>VLOOKUP(C65,#REF!,3,FALSE)</f>
        <v>#REF!</v>
      </c>
    </row>
    <row r="66" spans="1:35">
      <c r="A66" t="s">
        <v>101</v>
      </c>
      <c r="B66" s="14" t="s">
        <v>115</v>
      </c>
      <c r="C66" s="25">
        <v>45585.478999999999</v>
      </c>
      <c r="D66" s="25"/>
      <c r="E66">
        <f t="shared" si="11"/>
        <v>16116.523265657233</v>
      </c>
      <c r="F66">
        <f t="shared" si="12"/>
        <v>16116.5</v>
      </c>
      <c r="G66">
        <f t="shared" si="13"/>
        <v>1.0950924995995592E-2</v>
      </c>
      <c r="I66">
        <f t="shared" si="10"/>
        <v>1.0950924995995592E-2</v>
      </c>
      <c r="P66" s="36">
        <f t="shared" si="14"/>
        <v>1.4764453915802184E-2</v>
      </c>
      <c r="Q66" s="6">
        <f t="shared" si="15"/>
        <v>30566.978999999999</v>
      </c>
      <c r="S66">
        <f t="shared" si="16"/>
        <v>1.4543002822201233E-5</v>
      </c>
      <c r="T66">
        <v>0.1</v>
      </c>
      <c r="U66">
        <f t="shared" si="17"/>
        <v>1.4543002822201233E-6</v>
      </c>
      <c r="Y66" t="e">
        <f>VLOOKUP(C66,#REF!,3,FALSE)</f>
        <v>#REF!</v>
      </c>
      <c r="AD66" t="s">
        <v>96</v>
      </c>
      <c r="AE66" t="s">
        <v>98</v>
      </c>
      <c r="AI66" t="s">
        <v>97</v>
      </c>
    </row>
    <row r="67" spans="1:35">
      <c r="A67" t="s">
        <v>101</v>
      </c>
      <c r="B67" s="14"/>
      <c r="C67" s="25">
        <v>45605.483999999997</v>
      </c>
      <c r="D67" s="25"/>
      <c r="E67">
        <f t="shared" si="11"/>
        <v>16159.024650059358</v>
      </c>
      <c r="F67">
        <f t="shared" si="12"/>
        <v>16159</v>
      </c>
      <c r="G67">
        <f t="shared" si="13"/>
        <v>1.1602549995586742E-2</v>
      </c>
      <c r="I67">
        <f t="shared" si="10"/>
        <v>1.1602549995586742E-2</v>
      </c>
      <c r="P67" s="36">
        <f t="shared" si="14"/>
        <v>1.485559422817651E-2</v>
      </c>
      <c r="Q67" s="6">
        <f t="shared" si="15"/>
        <v>30586.983999999997</v>
      </c>
      <c r="S67">
        <f t="shared" si="16"/>
        <v>1.0582296779185557E-5</v>
      </c>
      <c r="T67">
        <v>0.1</v>
      </c>
      <c r="U67">
        <f t="shared" si="17"/>
        <v>1.0582296779185556E-6</v>
      </c>
      <c r="Y67" t="e">
        <f>VLOOKUP(C67,#REF!,3,FALSE)</f>
        <v>#REF!</v>
      </c>
    </row>
    <row r="68" spans="1:35">
      <c r="A68" t="s">
        <v>87</v>
      </c>
      <c r="B68" s="14"/>
      <c r="C68" s="25">
        <v>45643.605000000003</v>
      </c>
      <c r="D68" s="25"/>
      <c r="E68">
        <f t="shared" si="11"/>
        <v>16240.014166419962</v>
      </c>
      <c r="F68">
        <f t="shared" si="12"/>
        <v>16240</v>
      </c>
      <c r="G68">
        <f t="shared" si="13"/>
        <v>6.6680000018095598E-3</v>
      </c>
      <c r="I68" s="28">
        <f t="shared" si="10"/>
        <v>6.6680000018095598E-3</v>
      </c>
      <c r="P68" s="36">
        <f t="shared" si="14"/>
        <v>1.5029920768473337E-2</v>
      </c>
      <c r="Q68" s="6">
        <f t="shared" si="15"/>
        <v>30625.105000000003</v>
      </c>
      <c r="S68">
        <f t="shared" si="16"/>
        <v>6.9921718907962942E-5</v>
      </c>
      <c r="T68">
        <v>0.1</v>
      </c>
      <c r="U68">
        <f t="shared" si="17"/>
        <v>6.9921718907962949E-6</v>
      </c>
      <c r="Y68" t="e">
        <f>VLOOKUP(C68,#REF!,3,FALSE)</f>
        <v>#REF!</v>
      </c>
      <c r="AD68" t="s">
        <v>93</v>
      </c>
      <c r="AI68" t="s">
        <v>97</v>
      </c>
    </row>
    <row r="69" spans="1:35">
      <c r="A69" t="s">
        <v>104</v>
      </c>
      <c r="B69" s="14" t="s">
        <v>115</v>
      </c>
      <c r="C69" s="25">
        <v>45906.502999999997</v>
      </c>
      <c r="D69" s="25"/>
      <c r="E69">
        <f t="shared" si="11"/>
        <v>16798.5509800441</v>
      </c>
      <c r="F69">
        <f t="shared" si="12"/>
        <v>16798.5</v>
      </c>
      <c r="G69">
        <f t="shared" si="13"/>
        <v>2.3995824994926807E-2</v>
      </c>
      <c r="I69">
        <f t="shared" si="10"/>
        <v>2.3995824994926807E-2</v>
      </c>
      <c r="P69" s="36">
        <f t="shared" si="14"/>
        <v>1.6254185891885816E-2</v>
      </c>
      <c r="Q69" s="6">
        <f t="shared" si="15"/>
        <v>30888.002999999997</v>
      </c>
      <c r="S69">
        <f t="shared" si="16"/>
        <v>5.9932976001733312E-5</v>
      </c>
      <c r="T69">
        <v>0.1</v>
      </c>
      <c r="U69">
        <f t="shared" si="17"/>
        <v>5.9932976001733314E-6</v>
      </c>
      <c r="Y69" t="e">
        <f>VLOOKUP(C69,#REF!,3,FALSE)</f>
        <v>#REF!</v>
      </c>
    </row>
    <row r="70" spans="1:35">
      <c r="A70" t="s">
        <v>104</v>
      </c>
      <c r="B70" s="14"/>
      <c r="C70" s="25">
        <v>45910.485999999997</v>
      </c>
      <c r="D70" s="25"/>
      <c r="E70">
        <f t="shared" si="11"/>
        <v>16807.013015238987</v>
      </c>
      <c r="F70">
        <f t="shared" si="12"/>
        <v>16807</v>
      </c>
      <c r="G70">
        <f t="shared" si="13"/>
        <v>6.1261499940883368E-3</v>
      </c>
      <c r="I70">
        <f t="shared" si="10"/>
        <v>6.1261499940883368E-3</v>
      </c>
      <c r="P70" s="36">
        <f t="shared" si="14"/>
        <v>1.6273118944378023E-2</v>
      </c>
      <c r="Q70" s="6">
        <f t="shared" si="15"/>
        <v>30891.985999999997</v>
      </c>
      <c r="S70">
        <f t="shared" si="16"/>
        <v>1.0296097887814298E-4</v>
      </c>
      <c r="T70">
        <v>0.1</v>
      </c>
      <c r="U70">
        <f t="shared" si="17"/>
        <v>1.0296097887814299E-5</v>
      </c>
      <c r="Y70" t="e">
        <f>VLOOKUP(C70,#REF!,3,FALSE)</f>
        <v>#REF!</v>
      </c>
    </row>
    <row r="71" spans="1:35">
      <c r="A71" t="s">
        <v>87</v>
      </c>
      <c r="B71" s="14"/>
      <c r="C71" s="25">
        <v>45964.606</v>
      </c>
      <c r="D71" s="25"/>
      <c r="E71">
        <f t="shared" si="11"/>
        <v>16921.993016430857</v>
      </c>
      <c r="F71">
        <f t="shared" si="12"/>
        <v>16922</v>
      </c>
      <c r="G71">
        <f t="shared" si="13"/>
        <v>-3.2871000003069639E-3</v>
      </c>
      <c r="I71" s="28">
        <f t="shared" si="10"/>
        <v>-3.2871000003069639E-3</v>
      </c>
      <c r="P71" s="36">
        <f t="shared" si="14"/>
        <v>1.6530157688243993E-2</v>
      </c>
      <c r="Q71" s="6">
        <f t="shared" si="15"/>
        <v>30946.106</v>
      </c>
      <c r="S71">
        <f t="shared" si="16"/>
        <v>3.9272370229443201E-4</v>
      </c>
      <c r="T71">
        <v>0.1</v>
      </c>
      <c r="U71">
        <f t="shared" si="17"/>
        <v>3.9272370229443206E-5</v>
      </c>
      <c r="Y71" t="e">
        <f>VLOOKUP(C71,#REF!,3,FALSE)</f>
        <v>#REF!</v>
      </c>
      <c r="AD71" t="s">
        <v>93</v>
      </c>
      <c r="AI71" t="s">
        <v>97</v>
      </c>
    </row>
    <row r="72" spans="1:35">
      <c r="A72" t="s">
        <v>105</v>
      </c>
      <c r="B72" s="14"/>
      <c r="C72" s="25">
        <v>46005.338000000003</v>
      </c>
      <c r="D72" s="25"/>
      <c r="E72">
        <f t="shared" si="11"/>
        <v>17008.529701732918</v>
      </c>
      <c r="F72">
        <f t="shared" si="12"/>
        <v>17008.5</v>
      </c>
      <c r="G72">
        <f t="shared" si="13"/>
        <v>1.3980325005832128E-2</v>
      </c>
      <c r="I72">
        <f t="shared" si="10"/>
        <v>1.3980325005832128E-2</v>
      </c>
      <c r="P72" s="36">
        <f t="shared" si="14"/>
        <v>1.6724582460984273E-2</v>
      </c>
      <c r="Q72" s="6">
        <f t="shared" si="15"/>
        <v>30986.838000000003</v>
      </c>
      <c r="S72">
        <f t="shared" si="16"/>
        <v>7.5309489801581279E-6</v>
      </c>
      <c r="T72">
        <v>0.1</v>
      </c>
      <c r="U72">
        <f t="shared" si="17"/>
        <v>7.5309489801581279E-7</v>
      </c>
      <c r="Y72" t="e">
        <f>VLOOKUP(C72,#REF!,3,FALSE)</f>
        <v>#REF!</v>
      </c>
      <c r="AD72" t="s">
        <v>93</v>
      </c>
      <c r="AI72" t="s">
        <v>97</v>
      </c>
    </row>
    <row r="73" spans="1:35">
      <c r="A73" t="s">
        <v>87</v>
      </c>
      <c r="B73" s="14"/>
      <c r="C73" s="25">
        <v>46021.563999999998</v>
      </c>
      <c r="D73" s="25"/>
      <c r="E73">
        <f t="shared" si="11"/>
        <v>17043.002456709612</v>
      </c>
      <c r="F73">
        <f t="shared" si="12"/>
        <v>17043</v>
      </c>
      <c r="G73">
        <f t="shared" si="13"/>
        <v>1.1563500011106953E-3</v>
      </c>
      <c r="I73" s="28">
        <f t="shared" si="10"/>
        <v>1.1563500011106953E-3</v>
      </c>
      <c r="P73" s="36">
        <f t="shared" si="14"/>
        <v>1.6802387927149852E-2</v>
      </c>
      <c r="Q73" s="6">
        <f t="shared" si="15"/>
        <v>31003.063999999998</v>
      </c>
      <c r="S73">
        <f t="shared" si="16"/>
        <v>2.4479850278305565E-4</v>
      </c>
      <c r="T73">
        <v>0.1</v>
      </c>
      <c r="U73">
        <f t="shared" si="17"/>
        <v>2.4479850278305566E-5</v>
      </c>
      <c r="Y73" t="e">
        <f>VLOOKUP(C73,#REF!,3,FALSE)</f>
        <v>#REF!</v>
      </c>
      <c r="AD73" t="s">
        <v>93</v>
      </c>
      <c r="AI73" t="s">
        <v>97</v>
      </c>
    </row>
    <row r="74" spans="1:35">
      <c r="A74" t="s">
        <v>87</v>
      </c>
      <c r="B74" s="14"/>
      <c r="C74" s="25">
        <v>46029.584000000003</v>
      </c>
      <c r="D74" s="25"/>
      <c r="E74">
        <f t="shared" si="11"/>
        <v>17060.041252156014</v>
      </c>
      <c r="F74">
        <f t="shared" si="12"/>
        <v>17060</v>
      </c>
      <c r="G74">
        <f t="shared" si="13"/>
        <v>1.9417000003159046E-2</v>
      </c>
      <c r="I74" s="28">
        <f t="shared" si="10"/>
        <v>1.9417000003159046E-2</v>
      </c>
      <c r="P74" s="36">
        <f t="shared" si="14"/>
        <v>1.6840781449478075E-2</v>
      </c>
      <c r="Q74" s="6">
        <f t="shared" si="15"/>
        <v>31011.084000000003</v>
      </c>
      <c r="S74">
        <f t="shared" si="16"/>
        <v>6.6369020363300728E-6</v>
      </c>
      <c r="T74">
        <v>0.1</v>
      </c>
      <c r="U74">
        <f t="shared" si="17"/>
        <v>6.6369020363300734E-7</v>
      </c>
      <c r="Y74" t="e">
        <f>VLOOKUP(C74,#REF!,3,FALSE)</f>
        <v>#REF!</v>
      </c>
      <c r="AD74" t="s">
        <v>102</v>
      </c>
      <c r="AI74" t="s">
        <v>97</v>
      </c>
    </row>
    <row r="75" spans="1:35">
      <c r="A75" t="s">
        <v>106</v>
      </c>
      <c r="B75" s="14" t="s">
        <v>115</v>
      </c>
      <c r="C75" s="25">
        <v>46259.5</v>
      </c>
      <c r="D75" s="25"/>
      <c r="E75">
        <f t="shared" si="11"/>
        <v>17548.506550641392</v>
      </c>
      <c r="F75">
        <f t="shared" si="12"/>
        <v>17548.5</v>
      </c>
      <c r="G75">
        <f t="shared" si="13"/>
        <v>3.0833249984425493E-3</v>
      </c>
      <c r="I75">
        <f t="shared" si="10"/>
        <v>3.0833249984425493E-3</v>
      </c>
      <c r="P75" s="36">
        <f t="shared" si="14"/>
        <v>1.7959429804700923E-2</v>
      </c>
      <c r="Q75" s="6">
        <f t="shared" si="15"/>
        <v>31241</v>
      </c>
      <c r="S75">
        <f t="shared" si="16"/>
        <v>2.212984942067835E-4</v>
      </c>
      <c r="T75">
        <v>0.1</v>
      </c>
      <c r="U75">
        <f t="shared" si="17"/>
        <v>2.2129849420678351E-5</v>
      </c>
      <c r="Y75" t="e">
        <f>VLOOKUP(C75,#REF!,3,FALSE)</f>
        <v>#REF!</v>
      </c>
    </row>
    <row r="76" spans="1:35">
      <c r="A76" t="s">
        <v>106</v>
      </c>
      <c r="B76" s="14" t="s">
        <v>115</v>
      </c>
      <c r="C76" s="25">
        <v>46260.442000000003</v>
      </c>
      <c r="D76" s="25"/>
      <c r="E76">
        <f t="shared" si="11"/>
        <v>17550.507865518019</v>
      </c>
      <c r="F76">
        <f t="shared" si="12"/>
        <v>17550.5</v>
      </c>
      <c r="G76">
        <f t="shared" si="13"/>
        <v>3.7022250035079196E-3</v>
      </c>
      <c r="I76">
        <f t="shared" si="10"/>
        <v>3.7022250035079196E-3</v>
      </c>
      <c r="P76" s="36">
        <f t="shared" si="14"/>
        <v>1.7964070912601063E-2</v>
      </c>
      <c r="Q76" s="6">
        <f t="shared" si="15"/>
        <v>31241.942000000003</v>
      </c>
      <c r="S76">
        <f t="shared" si="16"/>
        <v>2.0340024873471683E-4</v>
      </c>
      <c r="T76">
        <v>0.1</v>
      </c>
      <c r="U76">
        <f t="shared" si="17"/>
        <v>2.0340024873471686E-5</v>
      </c>
      <c r="Y76" t="e">
        <f>VLOOKUP(C76,#REF!,3,FALSE)</f>
        <v>#REF!</v>
      </c>
      <c r="AD76" t="s">
        <v>102</v>
      </c>
      <c r="AI76" t="s">
        <v>97</v>
      </c>
    </row>
    <row r="77" spans="1:35">
      <c r="A77" s="120" t="s">
        <v>67</v>
      </c>
      <c r="B77" s="14" t="s">
        <v>115</v>
      </c>
      <c r="C77" s="25">
        <v>46300.463499999998</v>
      </c>
      <c r="D77" s="25"/>
      <c r="E77">
        <f t="shared" si="11"/>
        <v>17635.535066510252</v>
      </c>
      <c r="F77">
        <f t="shared" si="12"/>
        <v>17635.5</v>
      </c>
      <c r="G77">
        <f t="shared" si="13"/>
        <v>1.650547499593813E-2</v>
      </c>
      <c r="J77">
        <f>G77</f>
        <v>1.650547499593813E-2</v>
      </c>
      <c r="P77" s="36">
        <f t="shared" si="14"/>
        <v>1.8161779157240557E-2</v>
      </c>
      <c r="Q77" s="6">
        <f t="shared" si="15"/>
        <v>31281.963499999998</v>
      </c>
      <c r="S77">
        <f t="shared" si="16"/>
        <v>2.7433434747477365E-6</v>
      </c>
      <c r="T77">
        <v>1</v>
      </c>
      <c r="U77">
        <f t="shared" si="17"/>
        <v>2.7433434747477365E-6</v>
      </c>
      <c r="Y77" t="e">
        <f>VLOOKUP(C77,#REF!,3,FALSE)</f>
        <v>#REF!</v>
      </c>
      <c r="AD77" t="s">
        <v>102</v>
      </c>
      <c r="AI77" t="s">
        <v>97</v>
      </c>
    </row>
    <row r="78" spans="1:35">
      <c r="A78" s="120" t="s">
        <v>67</v>
      </c>
      <c r="B78" s="14" t="s">
        <v>114</v>
      </c>
      <c r="C78" s="25">
        <v>46303.5245</v>
      </c>
      <c r="D78" s="25"/>
      <c r="E78">
        <f t="shared" si="11"/>
        <v>17642.038277590233</v>
      </c>
      <c r="F78">
        <f t="shared" si="12"/>
        <v>17642</v>
      </c>
      <c r="G78">
        <f t="shared" si="13"/>
        <v>1.8016900001384784E-2</v>
      </c>
      <c r="J78">
        <f>G78</f>
        <v>1.8016900001384784E-2</v>
      </c>
      <c r="P78" s="36">
        <f t="shared" si="14"/>
        <v>1.8176935112154631E-2</v>
      </c>
      <c r="Q78" s="6">
        <f t="shared" si="15"/>
        <v>31285.0245</v>
      </c>
      <c r="S78">
        <f t="shared" si="16"/>
        <v>2.561123667911736E-8</v>
      </c>
      <c r="T78">
        <v>1</v>
      </c>
      <c r="U78">
        <f t="shared" si="17"/>
        <v>2.561123667911736E-8</v>
      </c>
      <c r="Y78" t="e">
        <f>VLOOKUP(C78,#REF!,3,FALSE)</f>
        <v>#REF!</v>
      </c>
    </row>
    <row r="79" spans="1:35">
      <c r="A79" t="s">
        <v>87</v>
      </c>
      <c r="B79" s="14"/>
      <c r="C79" s="25">
        <v>46323.781999999999</v>
      </c>
      <c r="D79" s="25"/>
      <c r="E79">
        <f t="shared" si="11"/>
        <v>17685.076107858971</v>
      </c>
      <c r="F79">
        <f t="shared" si="12"/>
        <v>17685</v>
      </c>
      <c r="G79">
        <f t="shared" si="13"/>
        <v>3.5823250000248663E-2</v>
      </c>
      <c r="I79" s="28">
        <f>G79</f>
        <v>3.5823250000248663E-2</v>
      </c>
      <c r="P79" s="36">
        <f t="shared" si="14"/>
        <v>1.8277330318308405E-2</v>
      </c>
      <c r="Q79" s="6">
        <f t="shared" si="15"/>
        <v>31305.281999999999</v>
      </c>
      <c r="S79">
        <f t="shared" si="16"/>
        <v>3.0785929748509852E-4</v>
      </c>
      <c r="T79">
        <v>1</v>
      </c>
      <c r="U79">
        <f t="shared" si="17"/>
        <v>3.0785929748509852E-4</v>
      </c>
      <c r="Y79" t="e">
        <f>VLOOKUP(C79,#REF!,3,FALSE)</f>
        <v>#REF!</v>
      </c>
      <c r="AD79" t="s">
        <v>93</v>
      </c>
      <c r="AF79">
        <v>10</v>
      </c>
      <c r="AG79" t="s">
        <v>103</v>
      </c>
      <c r="AI79" t="s">
        <v>92</v>
      </c>
    </row>
    <row r="80" spans="1:35">
      <c r="A80" t="s">
        <v>87</v>
      </c>
      <c r="B80" s="14"/>
      <c r="C80" s="25">
        <v>46654.665999999997</v>
      </c>
      <c r="D80" s="25"/>
      <c r="E80">
        <f t="shared" si="11"/>
        <v>18388.05176776971</v>
      </c>
      <c r="F80">
        <f t="shared" si="12"/>
        <v>18388</v>
      </c>
      <c r="G80">
        <f t="shared" si="13"/>
        <v>2.4366599995119032E-2</v>
      </c>
      <c r="I80" s="28">
        <f>G80</f>
        <v>2.4366599995119032E-2</v>
      </c>
      <c r="P80" s="36">
        <f t="shared" si="14"/>
        <v>1.9951379627972551E-2</v>
      </c>
      <c r="Q80" s="6">
        <f t="shared" si="15"/>
        <v>31636.165999999997</v>
      </c>
      <c r="S80">
        <f t="shared" si="16"/>
        <v>1.9494170890465105E-5</v>
      </c>
      <c r="T80">
        <v>1</v>
      </c>
      <c r="U80">
        <f t="shared" si="17"/>
        <v>1.9494170890465105E-5</v>
      </c>
      <c r="Y80" t="e">
        <f>VLOOKUP(C80,#REF!,3,FALSE)</f>
        <v>#REF!</v>
      </c>
      <c r="AD80" t="s">
        <v>93</v>
      </c>
      <c r="AF80">
        <v>16</v>
      </c>
      <c r="AG80" t="s">
        <v>103</v>
      </c>
      <c r="AI80" t="s">
        <v>92</v>
      </c>
    </row>
    <row r="81" spans="1:35">
      <c r="A81" t="s">
        <v>107</v>
      </c>
      <c r="B81" s="14" t="s">
        <v>115</v>
      </c>
      <c r="C81" s="25">
        <v>46676.315499999997</v>
      </c>
      <c r="D81" s="25"/>
      <c r="E81">
        <f t="shared" si="11"/>
        <v>18434.046955053585</v>
      </c>
      <c r="F81">
        <f t="shared" si="12"/>
        <v>18434</v>
      </c>
      <c r="G81">
        <f t="shared" si="13"/>
        <v>2.2101299997302704E-2</v>
      </c>
      <c r="J81">
        <f>G81</f>
        <v>2.2101299997302704E-2</v>
      </c>
      <c r="P81" s="36">
        <f t="shared" si="14"/>
        <v>2.0063067710188356E-2</v>
      </c>
      <c r="Q81" s="6">
        <f t="shared" si="15"/>
        <v>31657.815499999997</v>
      </c>
      <c r="S81">
        <f t="shared" si="16"/>
        <v>4.1543908562353823E-6</v>
      </c>
      <c r="T81">
        <v>1</v>
      </c>
      <c r="U81">
        <f t="shared" si="17"/>
        <v>4.1543908562353823E-6</v>
      </c>
      <c r="Y81" t="e">
        <f>VLOOKUP(C81,#REF!,3,FALSE)</f>
        <v>#REF!</v>
      </c>
    </row>
    <row r="82" spans="1:35">
      <c r="A82" t="s">
        <v>107</v>
      </c>
      <c r="B82" s="14" t="s">
        <v>115</v>
      </c>
      <c r="C82" s="25">
        <v>46679.3773</v>
      </c>
      <c r="D82" s="25"/>
      <c r="E82">
        <f t="shared" si="11"/>
        <v>18440.551865764035</v>
      </c>
      <c r="F82">
        <f t="shared" si="12"/>
        <v>18440.5</v>
      </c>
      <c r="G82">
        <f t="shared" si="13"/>
        <v>2.4412724997091573E-2</v>
      </c>
      <c r="J82">
        <f>G82</f>
        <v>2.4412724997091573E-2</v>
      </c>
      <c r="P82" s="36">
        <f t="shared" si="14"/>
        <v>2.0078871002464228E-2</v>
      </c>
      <c r="Q82" s="6">
        <f t="shared" si="15"/>
        <v>31660.8773</v>
      </c>
      <c r="S82">
        <f t="shared" si="16"/>
        <v>1.878229044674739E-5</v>
      </c>
      <c r="T82">
        <v>1</v>
      </c>
      <c r="U82">
        <f t="shared" si="17"/>
        <v>1.878229044674739E-5</v>
      </c>
      <c r="Y82" t="e">
        <f>VLOOKUP(C82,#REF!,3,FALSE)</f>
        <v>#REF!</v>
      </c>
      <c r="AD82" t="s">
        <v>93</v>
      </c>
      <c r="AI82" t="s">
        <v>97</v>
      </c>
    </row>
    <row r="83" spans="1:35">
      <c r="A83" t="s">
        <v>107</v>
      </c>
      <c r="B83" s="14" t="s">
        <v>115</v>
      </c>
      <c r="C83" s="25">
        <v>46680.316400000003</v>
      </c>
      <c r="D83" s="25"/>
      <c r="E83">
        <f t="shared" si="11"/>
        <v>18442.547019480215</v>
      </c>
      <c r="F83">
        <f t="shared" si="12"/>
        <v>18442.5</v>
      </c>
      <c r="G83">
        <f t="shared" si="13"/>
        <v>2.2131625002657529E-2</v>
      </c>
      <c r="J83">
        <f>G83</f>
        <v>2.2131625002657529E-2</v>
      </c>
      <c r="P83" s="36">
        <f t="shared" si="14"/>
        <v>2.008373461406909E-2</v>
      </c>
      <c r="Q83" s="6">
        <f t="shared" si="15"/>
        <v>31661.816400000003</v>
      </c>
      <c r="S83">
        <f t="shared" si="16"/>
        <v>4.1938550436729087E-6</v>
      </c>
      <c r="T83">
        <v>1</v>
      </c>
      <c r="U83">
        <f t="shared" si="17"/>
        <v>4.1938550436729087E-6</v>
      </c>
      <c r="Y83" t="e">
        <f>VLOOKUP(C83,#REF!,3,FALSE)</f>
        <v>#REF!</v>
      </c>
    </row>
    <row r="84" spans="1:35">
      <c r="A84" t="s">
        <v>107</v>
      </c>
      <c r="B84" s="14"/>
      <c r="C84" s="25">
        <v>46680.551700000004</v>
      </c>
      <c r="D84" s="25"/>
      <c r="E84">
        <f t="shared" si="11"/>
        <v>18443.046923291753</v>
      </c>
      <c r="F84">
        <f t="shared" si="12"/>
        <v>18443</v>
      </c>
      <c r="G84">
        <f t="shared" si="13"/>
        <v>2.2086350007157307E-2</v>
      </c>
      <c r="J84">
        <f>G84</f>
        <v>2.2086350007157307E-2</v>
      </c>
      <c r="P84" s="36">
        <f t="shared" si="14"/>
        <v>2.0084950594921436E-2</v>
      </c>
      <c r="Q84" s="6">
        <f t="shared" si="15"/>
        <v>31662.051700000004</v>
      </c>
      <c r="S84">
        <f t="shared" si="16"/>
        <v>4.0055996072980914E-6</v>
      </c>
      <c r="T84">
        <v>1</v>
      </c>
      <c r="U84">
        <f t="shared" si="17"/>
        <v>4.0055996072980914E-6</v>
      </c>
      <c r="Y84" t="e">
        <f>VLOOKUP(C84,#REF!,3,FALSE)</f>
        <v>#REF!</v>
      </c>
    </row>
    <row r="85" spans="1:35">
      <c r="A85" t="s">
        <v>87</v>
      </c>
      <c r="B85" s="14"/>
      <c r="C85" s="25">
        <v>46759.608999999997</v>
      </c>
      <c r="D85" s="25"/>
      <c r="E85">
        <f t="shared" ref="E85:E116" si="18">(C85-C$7)/C$8</f>
        <v>18611.007168085267</v>
      </c>
      <c r="F85">
        <f t="shared" ref="F85:F116" si="19">ROUND(2*E85,0)/2</f>
        <v>18611</v>
      </c>
      <c r="G85">
        <f t="shared" ref="G85:G116" si="20">C85-(C$7+C$8*F85)</f>
        <v>3.3739499922376126E-3</v>
      </c>
      <c r="I85" s="28">
        <f t="shared" ref="I85:I93" si="21">G85</f>
        <v>3.3739499922376126E-3</v>
      </c>
      <c r="P85" s="36">
        <f t="shared" ref="P85:P116" si="22">+D$11+D$12*F85+D$13*F85^2</f>
        <v>2.0495285473773977E-2</v>
      </c>
      <c r="Q85" s="6">
        <f t="shared" ref="Q85:Q116" si="23">C85-15018.5</f>
        <v>31741.108999999997</v>
      </c>
      <c r="S85">
        <f t="shared" ref="S85:S116" si="24">+(P85-G85)^2</f>
        <v>2.9314012867131606E-4</v>
      </c>
      <c r="T85">
        <v>0.1</v>
      </c>
      <c r="U85">
        <f t="shared" ref="U85:U116" si="25">T85*S85</f>
        <v>2.9314012867131606E-5</v>
      </c>
      <c r="Y85" t="e">
        <f>VLOOKUP(C85,#REF!,3,FALSE)</f>
        <v>#REF!</v>
      </c>
      <c r="AD85" t="s">
        <v>102</v>
      </c>
      <c r="AI85" t="s">
        <v>97</v>
      </c>
    </row>
    <row r="86" spans="1:35">
      <c r="A86" t="s">
        <v>108</v>
      </c>
      <c r="B86" s="14"/>
      <c r="C86" s="25">
        <v>47051.456100000003</v>
      </c>
      <c r="D86" s="25"/>
      <c r="E86">
        <f t="shared" si="18"/>
        <v>19231.047447202844</v>
      </c>
      <c r="F86">
        <f t="shared" si="19"/>
        <v>19231</v>
      </c>
      <c r="G86">
        <f t="shared" si="20"/>
        <v>2.233295000041835E-2</v>
      </c>
      <c r="I86">
        <f t="shared" si="21"/>
        <v>2.233295000041835E-2</v>
      </c>
      <c r="P86" s="36">
        <f t="shared" si="22"/>
        <v>2.2040083617456806E-2</v>
      </c>
      <c r="Q86" s="6">
        <f t="shared" si="23"/>
        <v>32032.956100000003</v>
      </c>
      <c r="S86">
        <f t="shared" si="24"/>
        <v>8.5770718268977566E-8</v>
      </c>
      <c r="T86">
        <v>0.1</v>
      </c>
      <c r="U86">
        <f t="shared" si="25"/>
        <v>8.5770718268977573E-9</v>
      </c>
      <c r="Y86" t="e">
        <f>VLOOKUP(C86,#REF!,3,FALSE)</f>
        <v>#REF!</v>
      </c>
      <c r="AD86" t="s">
        <v>102</v>
      </c>
      <c r="AI86" t="s">
        <v>97</v>
      </c>
    </row>
    <row r="87" spans="1:35">
      <c r="A87" t="s">
        <v>87</v>
      </c>
      <c r="B87" s="14"/>
      <c r="C87" s="25">
        <v>47105.578999999998</v>
      </c>
      <c r="D87" s="25"/>
      <c r="E87">
        <f t="shared" si="18"/>
        <v>19346.033609555147</v>
      </c>
      <c r="F87">
        <f t="shared" si="19"/>
        <v>19346</v>
      </c>
      <c r="G87">
        <f t="shared" si="20"/>
        <v>1.5819699998246506E-2</v>
      </c>
      <c r="I87" s="28">
        <f t="shared" si="21"/>
        <v>1.5819699998246506E-2</v>
      </c>
      <c r="P87" s="36">
        <f t="shared" si="22"/>
        <v>2.2331889812403718E-2</v>
      </c>
      <c r="Q87" s="6">
        <f t="shared" si="23"/>
        <v>32087.078999999998</v>
      </c>
      <c r="S87">
        <f t="shared" si="24"/>
        <v>4.2408616175612945E-5</v>
      </c>
      <c r="T87">
        <v>0.1</v>
      </c>
      <c r="U87">
        <f t="shared" si="25"/>
        <v>4.2408616175612943E-6</v>
      </c>
      <c r="Y87" t="e">
        <f>VLOOKUP(C87,#REF!,3,FALSE)</f>
        <v>#REF!</v>
      </c>
    </row>
    <row r="88" spans="1:35">
      <c r="A88" t="s">
        <v>87</v>
      </c>
      <c r="B88" s="14"/>
      <c r="C88" s="25">
        <v>47744.796999999999</v>
      </c>
      <c r="D88" s="25"/>
      <c r="E88">
        <f t="shared" si="18"/>
        <v>20704.076595546689</v>
      </c>
      <c r="F88">
        <f t="shared" si="19"/>
        <v>20704</v>
      </c>
      <c r="G88">
        <f t="shared" si="20"/>
        <v>3.6052799994649831E-2</v>
      </c>
      <c r="I88" s="28">
        <f t="shared" si="21"/>
        <v>3.6052799994649831E-2</v>
      </c>
      <c r="P88" s="36">
        <f t="shared" si="22"/>
        <v>2.5902482994072433E-2</v>
      </c>
      <c r="Q88" s="6">
        <f t="shared" si="23"/>
        <v>32726.296999999999</v>
      </c>
      <c r="S88">
        <f t="shared" si="24"/>
        <v>1.0302893521221055E-4</v>
      </c>
      <c r="T88">
        <v>0.1</v>
      </c>
      <c r="U88">
        <f t="shared" si="25"/>
        <v>1.0302893521221055E-5</v>
      </c>
      <c r="Y88" t="e">
        <f>VLOOKUP(C88,#REF!,3,FALSE)</f>
        <v>#REF!</v>
      </c>
    </row>
    <row r="89" spans="1:35">
      <c r="A89" t="s">
        <v>100</v>
      </c>
      <c r="B89" s="14"/>
      <c r="C89" s="25">
        <v>47758.434500000003</v>
      </c>
      <c r="D89" s="25"/>
      <c r="E89">
        <f t="shared" si="18"/>
        <v>20733.049983688867</v>
      </c>
      <c r="F89">
        <f t="shared" si="19"/>
        <v>20733</v>
      </c>
      <c r="G89">
        <f t="shared" si="20"/>
        <v>2.3526850003690924E-2</v>
      </c>
      <c r="I89">
        <f t="shared" si="21"/>
        <v>2.3526850003690924E-2</v>
      </c>
      <c r="P89" s="36">
        <f t="shared" si="22"/>
        <v>2.5981241117462861E-2</v>
      </c>
      <c r="Q89" s="6">
        <f t="shared" si="23"/>
        <v>32739.934500000003</v>
      </c>
      <c r="S89">
        <f t="shared" si="24"/>
        <v>6.0240357393626474E-6</v>
      </c>
      <c r="T89">
        <v>0.1</v>
      </c>
      <c r="U89">
        <f t="shared" si="25"/>
        <v>6.0240357393626478E-7</v>
      </c>
      <c r="Y89" t="e">
        <f>VLOOKUP(C89,#REF!,3,FALSE)</f>
        <v>#REF!</v>
      </c>
    </row>
    <row r="90" spans="1:35">
      <c r="A90" t="s">
        <v>100</v>
      </c>
      <c r="B90" s="14"/>
      <c r="C90" s="25">
        <v>47758.4352</v>
      </c>
      <c r="D90" s="25"/>
      <c r="E90">
        <f t="shared" si="18"/>
        <v>20733.051470865517</v>
      </c>
      <c r="F90">
        <f t="shared" si="19"/>
        <v>20733</v>
      </c>
      <c r="G90">
        <f t="shared" si="20"/>
        <v>2.4226850000559352E-2</v>
      </c>
      <c r="I90">
        <f t="shared" si="21"/>
        <v>2.4226850000559352E-2</v>
      </c>
      <c r="P90" s="36">
        <f t="shared" si="22"/>
        <v>2.5981241117462861E-2</v>
      </c>
      <c r="Q90" s="6">
        <f t="shared" si="23"/>
        <v>32739.9352</v>
      </c>
      <c r="S90">
        <f t="shared" si="24"/>
        <v>3.0778881910699406E-6</v>
      </c>
      <c r="T90">
        <v>0.1</v>
      </c>
      <c r="U90">
        <f t="shared" si="25"/>
        <v>3.0778881910699406E-7</v>
      </c>
      <c r="Y90" t="e">
        <f>VLOOKUP(C90,#REF!,3,FALSE)</f>
        <v>#REF!</v>
      </c>
    </row>
    <row r="91" spans="1:35">
      <c r="A91" t="s">
        <v>100</v>
      </c>
      <c r="B91" s="14"/>
      <c r="C91" s="25">
        <v>47790.443599999999</v>
      </c>
      <c r="D91" s="25"/>
      <c r="E91">
        <f t="shared" si="18"/>
        <v>20801.054535724157</v>
      </c>
      <c r="F91">
        <f t="shared" si="19"/>
        <v>20801</v>
      </c>
      <c r="G91">
        <f t="shared" si="20"/>
        <v>2.5669449998531491E-2</v>
      </c>
      <c r="I91">
        <f t="shared" si="21"/>
        <v>2.5669449998531491E-2</v>
      </c>
      <c r="P91" s="36">
        <f t="shared" si="22"/>
        <v>2.6166326670348017E-2</v>
      </c>
      <c r="Q91" s="6">
        <f t="shared" si="23"/>
        <v>32771.943599999999</v>
      </c>
      <c r="S91">
        <f t="shared" si="24"/>
        <v>2.4688642699546797E-7</v>
      </c>
      <c r="T91">
        <v>0.1</v>
      </c>
      <c r="U91">
        <f t="shared" si="25"/>
        <v>2.4688642699546798E-8</v>
      </c>
      <c r="Y91" t="e">
        <f>VLOOKUP(C91,#REF!,3,FALSE)</f>
        <v>#REF!</v>
      </c>
      <c r="AD91" t="s">
        <v>96</v>
      </c>
      <c r="AI91" t="s">
        <v>97</v>
      </c>
    </row>
    <row r="92" spans="1:35">
      <c r="A92" t="s">
        <v>100</v>
      </c>
      <c r="B92" s="14"/>
      <c r="C92" s="25">
        <v>47790.443800000001</v>
      </c>
      <c r="D92" s="25"/>
      <c r="E92">
        <f t="shared" si="18"/>
        <v>20801.05496063178</v>
      </c>
      <c r="F92">
        <f t="shared" si="19"/>
        <v>20801</v>
      </c>
      <c r="G92">
        <f t="shared" si="20"/>
        <v>2.5869450000755023E-2</v>
      </c>
      <c r="I92">
        <f t="shared" si="21"/>
        <v>2.5869450000755023E-2</v>
      </c>
      <c r="P92" s="36">
        <f t="shared" si="22"/>
        <v>2.6166326670348017E-2</v>
      </c>
      <c r="Q92" s="6">
        <f t="shared" si="23"/>
        <v>32771.943800000001</v>
      </c>
      <c r="S92">
        <f t="shared" si="24"/>
        <v>8.8135756948627512E-8</v>
      </c>
      <c r="T92">
        <v>0.1</v>
      </c>
      <c r="U92">
        <f t="shared" si="25"/>
        <v>8.8135756948627509E-9</v>
      </c>
      <c r="Y92" t="e">
        <f>VLOOKUP(C92,#REF!,3,FALSE)</f>
        <v>#REF!</v>
      </c>
      <c r="AD92" t="s">
        <v>96</v>
      </c>
      <c r="AI92" t="s">
        <v>97</v>
      </c>
    </row>
    <row r="93" spans="1:35">
      <c r="A93" t="s">
        <v>87</v>
      </c>
      <c r="B93" s="14"/>
      <c r="C93" s="25">
        <v>47803.63</v>
      </c>
      <c r="D93" s="25"/>
      <c r="E93">
        <f t="shared" si="18"/>
        <v>20829.069544735914</v>
      </c>
      <c r="F93">
        <f t="shared" si="19"/>
        <v>20829</v>
      </c>
      <c r="G93">
        <f t="shared" si="20"/>
        <v>3.2734050000726711E-2</v>
      </c>
      <c r="I93" s="28">
        <f t="shared" si="21"/>
        <v>3.2734050000726711E-2</v>
      </c>
      <c r="P93" s="36">
        <f t="shared" si="22"/>
        <v>2.624270599470423E-2</v>
      </c>
      <c r="Q93" s="6">
        <f t="shared" si="23"/>
        <v>32785.129999999997</v>
      </c>
      <c r="S93">
        <f t="shared" si="24"/>
        <v>4.2137547004523986E-5</v>
      </c>
      <c r="T93">
        <v>0.1</v>
      </c>
      <c r="U93">
        <f t="shared" si="25"/>
        <v>4.2137547004523984E-6</v>
      </c>
      <c r="Y93" t="e">
        <f>VLOOKUP(C93,#REF!,3,FALSE)</f>
        <v>#REF!</v>
      </c>
      <c r="AD93" t="s">
        <v>96</v>
      </c>
      <c r="AI93" t="s">
        <v>97</v>
      </c>
    </row>
    <row r="94" spans="1:35">
      <c r="A94" s="53" t="s">
        <v>131</v>
      </c>
      <c r="B94" s="47"/>
      <c r="C94" s="52">
        <v>47963.661999999997</v>
      </c>
      <c r="D94" s="52">
        <v>1E-3</v>
      </c>
      <c r="E94">
        <f t="shared" si="18"/>
        <v>21169.063623648268</v>
      </c>
      <c r="F94">
        <f t="shared" si="19"/>
        <v>21169</v>
      </c>
      <c r="G94">
        <f t="shared" si="20"/>
        <v>2.9947049995826092E-2</v>
      </c>
      <c r="K94">
        <f>G94</f>
        <v>2.9947049995826092E-2</v>
      </c>
      <c r="O94">
        <f>+C$11+C$12*F94</f>
        <v>1.5558168951250576E-2</v>
      </c>
      <c r="P94" s="36">
        <f t="shared" si="22"/>
        <v>2.7177971815311903E-2</v>
      </c>
      <c r="Q94" s="6">
        <f t="shared" si="23"/>
        <v>32945.161999999997</v>
      </c>
      <c r="S94">
        <f t="shared" si="24"/>
        <v>7.6677939697997669E-6</v>
      </c>
      <c r="T94">
        <v>1</v>
      </c>
      <c r="U94">
        <f t="shared" si="25"/>
        <v>7.6677939697997669E-6</v>
      </c>
      <c r="Y94" t="e">
        <f>VLOOKUP(C94,#REF!,3,FALSE)</f>
        <v>#REF!</v>
      </c>
    </row>
    <row r="95" spans="1:35">
      <c r="A95" s="53" t="s">
        <v>131</v>
      </c>
      <c r="B95" s="14"/>
      <c r="C95" s="25">
        <v>47963.896000000001</v>
      </c>
      <c r="D95" s="52">
        <v>1E-3</v>
      </c>
      <c r="E95">
        <f t="shared" si="18"/>
        <v>21169.560765560305</v>
      </c>
      <c r="F95">
        <f t="shared" si="19"/>
        <v>21169.5</v>
      </c>
      <c r="G95">
        <f t="shared" si="20"/>
        <v>2.8601774996786844E-2</v>
      </c>
      <c r="K95">
        <f>G95</f>
        <v>2.8601774996786844E-2</v>
      </c>
      <c r="O95">
        <f>+C$11+C$12*F95</f>
        <v>1.5560426410666545E-2</v>
      </c>
      <c r="P95" s="36">
        <f t="shared" si="22"/>
        <v>2.7179357823168437E-2</v>
      </c>
      <c r="Q95" s="6">
        <f t="shared" si="23"/>
        <v>32945.396000000001</v>
      </c>
      <c r="S95">
        <f t="shared" si="24"/>
        <v>2.0232706158045763E-6</v>
      </c>
      <c r="T95">
        <v>1</v>
      </c>
      <c r="U95">
        <f t="shared" si="25"/>
        <v>2.0232706158045763E-6</v>
      </c>
      <c r="Y95" t="e">
        <f>VLOOKUP(C95,#REF!,3,FALSE)</f>
        <v>#REF!</v>
      </c>
    </row>
    <row r="96" spans="1:35">
      <c r="A96" s="53" t="s">
        <v>131</v>
      </c>
      <c r="B96" s="14"/>
      <c r="C96" s="25">
        <v>48297.616000000002</v>
      </c>
      <c r="D96" s="52">
        <v>1E-3</v>
      </c>
      <c r="E96">
        <f t="shared" si="18"/>
        <v>21878.561615481769</v>
      </c>
      <c r="F96">
        <f t="shared" si="19"/>
        <v>21878.5</v>
      </c>
      <c r="G96">
        <f t="shared" si="20"/>
        <v>2.9001825001614634E-2</v>
      </c>
      <c r="K96">
        <f>G96</f>
        <v>2.9001825001614634E-2</v>
      </c>
      <c r="O96">
        <f>+C$11+C$12*F96</f>
        <v>1.876150386250526E-2</v>
      </c>
      <c r="P96" s="36">
        <f t="shared" si="22"/>
        <v>2.9176086712144358E-2</v>
      </c>
      <c r="Q96" s="6">
        <f t="shared" si="23"/>
        <v>33279.116000000002</v>
      </c>
      <c r="S96">
        <f t="shared" si="24"/>
        <v>3.0367143756745256E-8</v>
      </c>
      <c r="T96">
        <v>1</v>
      </c>
      <c r="U96">
        <f t="shared" si="25"/>
        <v>3.0367143756745256E-8</v>
      </c>
      <c r="Y96" t="e">
        <f>VLOOKUP(C96,#REF!,3,FALSE)</f>
        <v>#REF!</v>
      </c>
    </row>
    <row r="97" spans="1:35">
      <c r="A97" s="53" t="s">
        <v>131</v>
      </c>
      <c r="B97" s="14"/>
      <c r="C97" s="25">
        <v>48302.792999999998</v>
      </c>
      <c r="D97" s="52">
        <v>1E-3</v>
      </c>
      <c r="E97">
        <f t="shared" si="18"/>
        <v>21889.560349150834</v>
      </c>
      <c r="F97">
        <f t="shared" si="19"/>
        <v>21889.5</v>
      </c>
      <c r="G97">
        <f t="shared" si="20"/>
        <v>2.8405774995917454E-2</v>
      </c>
      <c r="K97">
        <f>G97</f>
        <v>2.8405774995917454E-2</v>
      </c>
      <c r="O97">
        <f>+C$11+C$12*F97</f>
        <v>1.8811167969656484E-2</v>
      </c>
      <c r="P97" s="36">
        <f t="shared" si="22"/>
        <v>2.9207559479019631E-2</v>
      </c>
      <c r="Q97" s="6">
        <f t="shared" si="23"/>
        <v>33284.292999999998</v>
      </c>
      <c r="S97">
        <f t="shared" si="24"/>
        <v>6.4285835734342384E-7</v>
      </c>
      <c r="T97">
        <v>1</v>
      </c>
      <c r="U97">
        <f t="shared" si="25"/>
        <v>6.4285835734342384E-7</v>
      </c>
      <c r="Y97" t="e">
        <f>VLOOKUP(C97,#REF!,3,FALSE)</f>
        <v>#REF!</v>
      </c>
    </row>
    <row r="98" spans="1:35">
      <c r="A98" t="s">
        <v>109</v>
      </c>
      <c r="B98" s="14" t="s">
        <v>115</v>
      </c>
      <c r="C98" s="25">
        <v>48502.364999999998</v>
      </c>
      <c r="D98" s="25"/>
      <c r="E98">
        <f t="shared" si="18"/>
        <v>22313.558663967226</v>
      </c>
      <c r="F98">
        <f t="shared" si="19"/>
        <v>22313.5</v>
      </c>
      <c r="G98">
        <f t="shared" si="20"/>
        <v>2.7612575002422091E-2</v>
      </c>
      <c r="I98">
        <f>G98</f>
        <v>2.7612575002422091E-2</v>
      </c>
      <c r="P98" s="36">
        <f t="shared" si="22"/>
        <v>3.0432193429125159E-2</v>
      </c>
      <c r="Q98" s="6">
        <f t="shared" si="23"/>
        <v>33483.864999999998</v>
      </c>
      <c r="S98">
        <f t="shared" si="24"/>
        <v>7.9502480722034857E-6</v>
      </c>
      <c r="T98">
        <v>0.1</v>
      </c>
      <c r="U98">
        <f t="shared" si="25"/>
        <v>7.9502480722034863E-7</v>
      </c>
      <c r="Y98" t="e">
        <f>VLOOKUP(C98,#REF!,3,FALSE)</f>
        <v>#REF!</v>
      </c>
      <c r="AD98" t="s">
        <v>96</v>
      </c>
      <c r="AI98" t="s">
        <v>97</v>
      </c>
    </row>
    <row r="99" spans="1:35">
      <c r="A99" t="s">
        <v>109</v>
      </c>
      <c r="B99" s="14" t="s">
        <v>115</v>
      </c>
      <c r="C99" s="25">
        <v>48502.366999999998</v>
      </c>
      <c r="D99" s="25"/>
      <c r="E99">
        <f t="shared" si="18"/>
        <v>22313.562913043395</v>
      </c>
      <c r="F99">
        <f t="shared" si="19"/>
        <v>22313.5</v>
      </c>
      <c r="G99">
        <f t="shared" si="20"/>
        <v>2.9612575002829544E-2</v>
      </c>
      <c r="I99">
        <f>G99</f>
        <v>2.9612575002829544E-2</v>
      </c>
      <c r="P99" s="36">
        <f t="shared" si="22"/>
        <v>3.0432193429125159E-2</v>
      </c>
      <c r="Q99" s="6">
        <f t="shared" si="23"/>
        <v>33483.866999999998</v>
      </c>
      <c r="S99">
        <f t="shared" si="24"/>
        <v>6.7177436472329969E-7</v>
      </c>
      <c r="T99">
        <v>0.1</v>
      </c>
      <c r="U99">
        <f t="shared" si="25"/>
        <v>6.7177436472329976E-8</v>
      </c>
      <c r="Y99" t="e">
        <f>VLOOKUP(C99,#REF!,3,FALSE)</f>
        <v>#REF!</v>
      </c>
    </row>
    <row r="100" spans="1:35">
      <c r="A100" t="s">
        <v>109</v>
      </c>
      <c r="B100" s="14"/>
      <c r="C100" s="25">
        <v>48559.318899999998</v>
      </c>
      <c r="D100" s="25"/>
      <c r="E100">
        <f t="shared" si="18"/>
        <v>22434.559393639829</v>
      </c>
      <c r="F100">
        <f t="shared" si="19"/>
        <v>22434.5</v>
      </c>
      <c r="G100">
        <f t="shared" si="20"/>
        <v>2.7956024998275097E-2</v>
      </c>
      <c r="I100">
        <f>G100</f>
        <v>2.7956024998275097E-2</v>
      </c>
      <c r="P100" s="36">
        <f t="shared" si="22"/>
        <v>3.0785788620724567E-2</v>
      </c>
      <c r="Q100" s="6">
        <f t="shared" si="23"/>
        <v>33540.818899999998</v>
      </c>
      <c r="S100">
        <f t="shared" si="24"/>
        <v>8.0075621589383435E-6</v>
      </c>
      <c r="T100">
        <v>0.1</v>
      </c>
      <c r="U100">
        <f t="shared" si="25"/>
        <v>8.0075621589383439E-7</v>
      </c>
      <c r="Y100" t="e">
        <f>VLOOKUP(C100,#REF!,3,FALSE)</f>
        <v>#REF!</v>
      </c>
      <c r="AD100" t="s">
        <v>96</v>
      </c>
      <c r="AI100" t="s">
        <v>97</v>
      </c>
    </row>
    <row r="101" spans="1:35">
      <c r="A101" t="s">
        <v>109</v>
      </c>
      <c r="B101" s="14"/>
      <c r="C101" s="25">
        <v>48559.320800000001</v>
      </c>
      <c r="D101" s="25"/>
      <c r="E101">
        <f t="shared" si="18"/>
        <v>22434.563430262198</v>
      </c>
      <c r="F101">
        <f t="shared" si="19"/>
        <v>22434.5</v>
      </c>
      <c r="G101">
        <f t="shared" si="20"/>
        <v>2.9856025001208764E-2</v>
      </c>
      <c r="I101">
        <f>G101</f>
        <v>2.9856025001208764E-2</v>
      </c>
      <c r="P101" s="36">
        <f t="shared" si="22"/>
        <v>3.0785788620724567E-2</v>
      </c>
      <c r="Q101" s="6">
        <f t="shared" si="23"/>
        <v>33540.820800000001</v>
      </c>
      <c r="S101">
        <f t="shared" si="24"/>
        <v>8.6446038817512759E-7</v>
      </c>
      <c r="T101">
        <v>0.1</v>
      </c>
      <c r="U101">
        <f t="shared" si="25"/>
        <v>8.6446038817512761E-8</v>
      </c>
      <c r="Y101" t="e">
        <f>VLOOKUP(C101,#REF!,3,FALSE)</f>
        <v>#REF!</v>
      </c>
    </row>
    <row r="102" spans="1:35">
      <c r="A102" s="38" t="s">
        <v>70</v>
      </c>
      <c r="B102" s="14"/>
      <c r="C102" s="25">
        <v>48841.5026</v>
      </c>
      <c r="D102" s="25" t="s">
        <v>209</v>
      </c>
      <c r="E102">
        <f t="shared" si="18"/>
        <v>23034.069411421155</v>
      </c>
      <c r="F102">
        <f t="shared" si="19"/>
        <v>23034</v>
      </c>
      <c r="G102">
        <f t="shared" si="20"/>
        <v>3.2671300003130455E-2</v>
      </c>
      <c r="J102">
        <f>G102</f>
        <v>3.2671300003130455E-2</v>
      </c>
      <c r="P102" s="36">
        <f t="shared" si="22"/>
        <v>3.2564628223205341E-2</v>
      </c>
      <c r="Q102" s="6">
        <f t="shared" si="23"/>
        <v>33823.0026</v>
      </c>
      <c r="S102">
        <f t="shared" si="24"/>
        <v>1.1378868632391791E-8</v>
      </c>
      <c r="T102">
        <v>1</v>
      </c>
      <c r="U102">
        <f t="shared" si="25"/>
        <v>1.1378868632391791E-8</v>
      </c>
      <c r="Y102" t="e">
        <f>VLOOKUP(C102,#REF!,3,FALSE)</f>
        <v>#REF!</v>
      </c>
    </row>
    <row r="103" spans="1:35">
      <c r="A103" t="s">
        <v>87</v>
      </c>
      <c r="B103" s="14"/>
      <c r="C103" s="25">
        <v>48885.758000000002</v>
      </c>
      <c r="D103" s="25"/>
      <c r="E103">
        <f t="shared" si="18"/>
        <v>23128.091694213963</v>
      </c>
      <c r="F103">
        <f t="shared" si="19"/>
        <v>23128</v>
      </c>
      <c r="G103">
        <f t="shared" si="20"/>
        <v>4.3159599998034537E-2</v>
      </c>
      <c r="I103" s="28">
        <f>G103</f>
        <v>4.3159599998034537E-2</v>
      </c>
      <c r="P103" s="36">
        <f t="shared" si="22"/>
        <v>3.2847610770302932E-2</v>
      </c>
      <c r="Q103" s="6">
        <f t="shared" si="23"/>
        <v>33867.258000000002</v>
      </c>
      <c r="S103">
        <f t="shared" si="24"/>
        <v>1.0633712183285267E-4</v>
      </c>
      <c r="T103">
        <v>0.1</v>
      </c>
      <c r="U103">
        <f t="shared" si="25"/>
        <v>1.0633712183285267E-5</v>
      </c>
      <c r="Y103" t="e">
        <f>VLOOKUP(C103,#REF!,3,FALSE)</f>
        <v>#REF!</v>
      </c>
      <c r="AD103" t="s">
        <v>96</v>
      </c>
      <c r="AE103" t="s">
        <v>92</v>
      </c>
      <c r="AI103" t="s">
        <v>97</v>
      </c>
    </row>
    <row r="104" spans="1:35">
      <c r="A104" t="s">
        <v>87</v>
      </c>
      <c r="B104" s="14"/>
      <c r="C104" s="25">
        <v>49282.567000000003</v>
      </c>
      <c r="D104" s="25"/>
      <c r="E104">
        <f t="shared" si="18"/>
        <v>23971.127527416906</v>
      </c>
      <c r="F104">
        <f t="shared" si="19"/>
        <v>23971</v>
      </c>
      <c r="G104">
        <f t="shared" si="20"/>
        <v>6.0025949998816941E-2</v>
      </c>
      <c r="I104" s="28">
        <f>G104</f>
        <v>6.0025949998816941E-2</v>
      </c>
      <c r="P104" s="36">
        <f t="shared" si="22"/>
        <v>3.5434680652950717E-2</v>
      </c>
      <c r="Q104" s="6">
        <f t="shared" si="23"/>
        <v>34264.067000000003</v>
      </c>
      <c r="S104">
        <f t="shared" si="24"/>
        <v>6.047305280409398E-4</v>
      </c>
      <c r="T104">
        <v>0.1</v>
      </c>
      <c r="U104">
        <f t="shared" si="25"/>
        <v>6.0473052804093985E-5</v>
      </c>
      <c r="Y104" t="e">
        <f>VLOOKUP(C104,#REF!,3,FALSE)</f>
        <v>#REF!</v>
      </c>
      <c r="AD104" t="s">
        <v>96</v>
      </c>
      <c r="AE104" t="s">
        <v>98</v>
      </c>
      <c r="AI104" t="s">
        <v>97</v>
      </c>
    </row>
    <row r="105" spans="1:35">
      <c r="A105" t="s">
        <v>87</v>
      </c>
      <c r="B105" s="14"/>
      <c r="C105" s="25">
        <v>49586.62</v>
      </c>
      <c r="D105" s="25"/>
      <c r="E105">
        <f t="shared" si="18"/>
        <v>24617.099705953311</v>
      </c>
      <c r="F105">
        <f t="shared" si="19"/>
        <v>24617</v>
      </c>
      <c r="G105">
        <f t="shared" si="20"/>
        <v>4.6930650001741014E-2</v>
      </c>
      <c r="I105" s="28">
        <f>G105</f>
        <v>4.6930650001741014E-2</v>
      </c>
      <c r="P105" s="36">
        <f t="shared" si="22"/>
        <v>3.7477164810065439E-2</v>
      </c>
      <c r="Q105" s="6">
        <f t="shared" si="23"/>
        <v>34568.120000000003</v>
      </c>
      <c r="S105">
        <f t="shared" si="24"/>
        <v>8.9368382269229402E-5</v>
      </c>
      <c r="T105">
        <v>0.1</v>
      </c>
      <c r="U105">
        <f t="shared" si="25"/>
        <v>8.9368382269229399E-6</v>
      </c>
      <c r="Y105" t="e">
        <f>VLOOKUP(C105,#REF!,3,FALSE)</f>
        <v>#REF!</v>
      </c>
      <c r="AD105" t="s">
        <v>96</v>
      </c>
      <c r="AE105" t="s">
        <v>98</v>
      </c>
      <c r="AI105" t="s">
        <v>97</v>
      </c>
    </row>
    <row r="106" spans="1:35">
      <c r="A106" t="s">
        <v>87</v>
      </c>
      <c r="B106" s="14"/>
      <c r="C106" s="25">
        <v>49635.576000000001</v>
      </c>
      <c r="D106" s="25"/>
      <c r="E106">
        <f t="shared" si="18"/>
        <v>24721.108592471213</v>
      </c>
      <c r="F106">
        <f t="shared" si="19"/>
        <v>24721</v>
      </c>
      <c r="G106">
        <f t="shared" si="20"/>
        <v>5.1113449997501448E-2</v>
      </c>
      <c r="I106" s="28">
        <f>G106</f>
        <v>5.1113449997501448E-2</v>
      </c>
      <c r="P106" s="36">
        <f t="shared" si="22"/>
        <v>3.7810849939415435E-2</v>
      </c>
      <c r="Q106" s="6">
        <f t="shared" si="23"/>
        <v>34617.076000000001</v>
      </c>
      <c r="S106">
        <f t="shared" si="24"/>
        <v>1.7695916830538999E-4</v>
      </c>
      <c r="T106">
        <v>0.1</v>
      </c>
      <c r="U106">
        <f t="shared" si="25"/>
        <v>1.7695916830539001E-5</v>
      </c>
      <c r="Y106" t="e">
        <f>VLOOKUP(C106,#REF!,3,FALSE)</f>
        <v>#REF!</v>
      </c>
      <c r="AD106" t="s">
        <v>96</v>
      </c>
      <c r="AE106" t="s">
        <v>92</v>
      </c>
      <c r="AI106" t="s">
        <v>97</v>
      </c>
    </row>
    <row r="107" spans="1:35">
      <c r="A107" t="s">
        <v>110</v>
      </c>
      <c r="B107" s="14"/>
      <c r="C107" s="25">
        <v>49637.443599999999</v>
      </c>
      <c r="D107" s="25"/>
      <c r="E107">
        <f t="shared" si="18"/>
        <v>24725.076379799848</v>
      </c>
      <c r="F107">
        <f t="shared" si="19"/>
        <v>24725</v>
      </c>
      <c r="G107">
        <f t="shared" si="20"/>
        <v>3.5951249999925494E-2</v>
      </c>
      <c r="I107">
        <f>G107</f>
        <v>3.5951249999925494E-2</v>
      </c>
      <c r="P107" s="36">
        <f t="shared" si="22"/>
        <v>3.7823710922762419E-2</v>
      </c>
      <c r="Q107" s="6">
        <f t="shared" si="23"/>
        <v>34618.943599999999</v>
      </c>
      <c r="S107">
        <f t="shared" si="24"/>
        <v>3.5061099075513065E-6</v>
      </c>
      <c r="T107">
        <v>0.1</v>
      </c>
      <c r="U107">
        <f t="shared" si="25"/>
        <v>3.5061099075513065E-7</v>
      </c>
      <c r="Y107" t="e">
        <f>VLOOKUP(C107,#REF!,3,FALSE)</f>
        <v>#REF!</v>
      </c>
    </row>
    <row r="108" spans="1:35">
      <c r="A108" s="38" t="s">
        <v>71</v>
      </c>
      <c r="B108" s="14"/>
      <c r="C108" s="25">
        <v>49637.443800000001</v>
      </c>
      <c r="D108" s="25">
        <v>2.9999999999999997E-4</v>
      </c>
      <c r="E108">
        <f t="shared" si="18"/>
        <v>24725.076804707467</v>
      </c>
      <c r="F108">
        <f t="shared" si="19"/>
        <v>24725</v>
      </c>
      <c r="G108">
        <f t="shared" si="20"/>
        <v>3.6151250002149027E-2</v>
      </c>
      <c r="J108">
        <f>G108</f>
        <v>3.6151250002149027E-2</v>
      </c>
      <c r="P108" s="36">
        <f t="shared" si="22"/>
        <v>3.7823710922762419E-2</v>
      </c>
      <c r="Q108" s="6">
        <f t="shared" si="23"/>
        <v>34618.943800000001</v>
      </c>
      <c r="S108">
        <f t="shared" si="24"/>
        <v>2.7971255309789938E-6</v>
      </c>
      <c r="T108">
        <v>1</v>
      </c>
      <c r="U108">
        <f t="shared" si="25"/>
        <v>2.7971255309789938E-6</v>
      </c>
      <c r="Y108" t="e">
        <f>VLOOKUP(C108,#REF!,3,FALSE)</f>
        <v>#REF!</v>
      </c>
      <c r="AD108" t="s">
        <v>96</v>
      </c>
      <c r="AE108" t="s">
        <v>92</v>
      </c>
      <c r="AI108" t="s">
        <v>97</v>
      </c>
    </row>
    <row r="109" spans="1:35">
      <c r="A109" t="s">
        <v>110</v>
      </c>
      <c r="B109" s="14"/>
      <c r="C109" s="25">
        <v>49637.444100000001</v>
      </c>
      <c r="D109" s="25"/>
      <c r="E109">
        <f t="shared" si="18"/>
        <v>24725.077442068894</v>
      </c>
      <c r="F109">
        <f t="shared" si="19"/>
        <v>24725</v>
      </c>
      <c r="G109">
        <f t="shared" si="20"/>
        <v>3.6451250001846347E-2</v>
      </c>
      <c r="I109">
        <f>G109</f>
        <v>3.6451250001846347E-2</v>
      </c>
      <c r="P109" s="36">
        <f t="shared" si="22"/>
        <v>3.7823710922762419E-2</v>
      </c>
      <c r="Q109" s="6">
        <f t="shared" si="23"/>
        <v>34618.944100000001</v>
      </c>
      <c r="S109">
        <f t="shared" si="24"/>
        <v>1.8836489794417912E-6</v>
      </c>
      <c r="T109">
        <v>0.1</v>
      </c>
      <c r="U109">
        <f t="shared" si="25"/>
        <v>1.8836489794417913E-7</v>
      </c>
      <c r="Y109" t="e">
        <f>VLOOKUP(C109,#REF!,3,FALSE)</f>
        <v>#REF!</v>
      </c>
      <c r="AD109" t="s">
        <v>96</v>
      </c>
      <c r="AE109" t="s">
        <v>98</v>
      </c>
      <c r="AI109" t="s">
        <v>97</v>
      </c>
    </row>
    <row r="110" spans="1:35">
      <c r="A110" s="38" t="s">
        <v>72</v>
      </c>
      <c r="B110" s="14"/>
      <c r="C110" s="25">
        <v>49918.447200000002</v>
      </c>
      <c r="D110" s="25">
        <v>4.0000000000000002E-4</v>
      </c>
      <c r="E110">
        <f t="shared" si="18"/>
        <v>25322.079230186377</v>
      </c>
      <c r="F110">
        <f t="shared" si="19"/>
        <v>25322</v>
      </c>
      <c r="G110">
        <f t="shared" si="20"/>
        <v>3.7292900000466034E-2</v>
      </c>
      <c r="J110">
        <f>G110</f>
        <v>3.7292900000466034E-2</v>
      </c>
      <c r="P110" s="36">
        <f t="shared" si="22"/>
        <v>3.9765587592495613E-2</v>
      </c>
      <c r="Q110" s="6">
        <f t="shared" si="23"/>
        <v>34899.947200000002</v>
      </c>
      <c r="S110">
        <f t="shared" si="24"/>
        <v>6.1141839277770397E-6</v>
      </c>
      <c r="T110">
        <v>1</v>
      </c>
      <c r="U110">
        <f t="shared" si="25"/>
        <v>6.1141839277770397E-6</v>
      </c>
      <c r="Y110" t="e">
        <f>VLOOKUP(C110,#REF!,3,FALSE)</f>
        <v>#REF!</v>
      </c>
      <c r="AD110" t="s">
        <v>96</v>
      </c>
      <c r="AE110" t="s">
        <v>92</v>
      </c>
      <c r="AI110" t="s">
        <v>97</v>
      </c>
    </row>
    <row r="111" spans="1:35">
      <c r="A111" s="53" t="s">
        <v>131</v>
      </c>
      <c r="B111" s="14"/>
      <c r="C111" s="25">
        <v>51379.481699999997</v>
      </c>
      <c r="D111" s="25">
        <v>1E-4</v>
      </c>
      <c r="E111">
        <f t="shared" si="18"/>
        <v>28426.102669790154</v>
      </c>
      <c r="F111">
        <f t="shared" si="19"/>
        <v>28426</v>
      </c>
      <c r="G111">
        <f t="shared" si="20"/>
        <v>4.8325699994165916E-2</v>
      </c>
      <c r="K111">
        <f>G111</f>
        <v>4.8325699994165916E-2</v>
      </c>
      <c r="O111">
        <f t="shared" ref="O111:O142" si="26">+C$11+C$12*F111</f>
        <v>4.8322934914570126E-2</v>
      </c>
      <c r="P111" s="36">
        <f t="shared" si="22"/>
        <v>5.0578441261303918E-2</v>
      </c>
      <c r="Q111" s="6">
        <f t="shared" si="23"/>
        <v>36360.981699999997</v>
      </c>
      <c r="S111">
        <f t="shared" si="24"/>
        <v>5.0748432166665295E-6</v>
      </c>
      <c r="T111">
        <v>1</v>
      </c>
      <c r="U111">
        <f t="shared" si="25"/>
        <v>5.0748432166665295E-6</v>
      </c>
      <c r="Y111" t="e">
        <f>VLOOKUP(C111,#REF!,3,FALSE)</f>
        <v>#REF!</v>
      </c>
    </row>
    <row r="112" spans="1:35">
      <c r="A112" s="8" t="s">
        <v>74</v>
      </c>
      <c r="B112" s="14"/>
      <c r="C112" s="25">
        <v>51710.849941336237</v>
      </c>
      <c r="D112" s="25">
        <v>2.9999999999999997E-4</v>
      </c>
      <c r="E112">
        <f t="shared" si="18"/>
        <v>29130.107118862354</v>
      </c>
      <c r="F112">
        <f t="shared" si="19"/>
        <v>29130</v>
      </c>
      <c r="G112">
        <f t="shared" si="20"/>
        <v>5.0419836239598226E-2</v>
      </c>
      <c r="K112">
        <f>G112</f>
        <v>5.0419836239598226E-2</v>
      </c>
      <c r="O112">
        <f t="shared" si="26"/>
        <v>5.1501437772249192E-2</v>
      </c>
      <c r="P112" s="36">
        <f t="shared" si="22"/>
        <v>5.3198020168905825E-2</v>
      </c>
      <c r="Q112" s="6">
        <f t="shared" si="23"/>
        <v>36692.349941336237</v>
      </c>
      <c r="S112">
        <f t="shared" si="24"/>
        <v>7.7183059450630135E-6</v>
      </c>
      <c r="T112">
        <v>1</v>
      </c>
      <c r="U112">
        <f t="shared" si="25"/>
        <v>7.7183059450630135E-6</v>
      </c>
      <c r="Y112" t="e">
        <f>VLOOKUP(C112,#REF!,3,FALSE)</f>
        <v>#REF!</v>
      </c>
      <c r="AD112" t="s">
        <v>96</v>
      </c>
      <c r="AE112" t="s">
        <v>98</v>
      </c>
      <c r="AI112" t="s">
        <v>97</v>
      </c>
    </row>
    <row r="113" spans="1:35">
      <c r="A113" s="53" t="s">
        <v>131</v>
      </c>
      <c r="B113" s="14"/>
      <c r="C113" s="25">
        <v>51749.4447</v>
      </c>
      <c r="D113" s="25">
        <v>1E-4</v>
      </c>
      <c r="E113">
        <f t="shared" si="18"/>
        <v>29212.103153547483</v>
      </c>
      <c r="F113">
        <f t="shared" si="19"/>
        <v>29212</v>
      </c>
      <c r="G113">
        <f t="shared" si="20"/>
        <v>4.8553399996308144E-2</v>
      </c>
      <c r="K113">
        <f>G113</f>
        <v>4.8553399996308144E-2</v>
      </c>
      <c r="O113">
        <f t="shared" si="26"/>
        <v>5.1871661116467488E-2</v>
      </c>
      <c r="P113" s="36">
        <f t="shared" si="22"/>
        <v>5.3507160860728251E-2</v>
      </c>
      <c r="Q113" s="6">
        <f t="shared" si="23"/>
        <v>36730.9447</v>
      </c>
      <c r="S113">
        <f t="shared" si="24"/>
        <v>2.4539746701860239E-5</v>
      </c>
      <c r="T113">
        <v>1</v>
      </c>
      <c r="U113">
        <f t="shared" si="25"/>
        <v>2.4539746701860239E-5</v>
      </c>
      <c r="Y113" t="e">
        <f>VLOOKUP(C113,#REF!,3,FALSE)</f>
        <v>#REF!</v>
      </c>
    </row>
    <row r="114" spans="1:35">
      <c r="A114" s="39" t="s">
        <v>75</v>
      </c>
      <c r="B114" s="14"/>
      <c r="C114" s="25">
        <v>52144.361299999997</v>
      </c>
      <c r="D114" s="25">
        <v>5.9999999999999995E-4</v>
      </c>
      <c r="E114">
        <f t="shared" si="18"/>
        <v>30051.118510877255</v>
      </c>
      <c r="F114">
        <f t="shared" si="19"/>
        <v>30051</v>
      </c>
      <c r="G114">
        <f t="shared" si="20"/>
        <v>5.5781949995434843E-2</v>
      </c>
      <c r="K114">
        <f>G114</f>
        <v>5.5781949995434843E-2</v>
      </c>
      <c r="O114">
        <f t="shared" si="26"/>
        <v>5.5659678016457159E-2</v>
      </c>
      <c r="P114" s="36">
        <f t="shared" si="22"/>
        <v>5.6718385394468454E-2</v>
      </c>
      <c r="Q114" s="6">
        <f t="shared" si="23"/>
        <v>37125.861299999997</v>
      </c>
      <c r="S114">
        <f t="shared" si="24"/>
        <v>8.7691125656323836E-7</v>
      </c>
      <c r="T114">
        <v>1</v>
      </c>
      <c r="U114">
        <f t="shared" si="25"/>
        <v>8.7691125656323836E-7</v>
      </c>
      <c r="Y114" t="e">
        <f>VLOOKUP(C114,#REF!,3,FALSE)</f>
        <v>#REF!</v>
      </c>
    </row>
    <row r="115" spans="1:35">
      <c r="A115" s="40" t="s">
        <v>118</v>
      </c>
      <c r="B115" s="14" t="s">
        <v>115</v>
      </c>
      <c r="C115" s="25">
        <v>52145.538</v>
      </c>
      <c r="D115" s="25">
        <v>4.0000000000000002E-4</v>
      </c>
      <c r="E115">
        <f t="shared" si="18"/>
        <v>30053.618454842574</v>
      </c>
      <c r="F115">
        <f t="shared" si="19"/>
        <v>30053.5</v>
      </c>
      <c r="G115">
        <f t="shared" si="20"/>
        <v>5.5755574998329394E-2</v>
      </c>
      <c r="J115">
        <f>G115</f>
        <v>5.5755574998329394E-2</v>
      </c>
      <c r="O115">
        <f t="shared" si="26"/>
        <v>5.5670965313536991E-2</v>
      </c>
      <c r="P115" s="36">
        <f t="shared" si="22"/>
        <v>5.6728085193292921E-2</v>
      </c>
      <c r="Q115" s="6">
        <f t="shared" si="23"/>
        <v>37127.038</v>
      </c>
      <c r="S115">
        <f t="shared" si="24"/>
        <v>9.4577607930799786E-7</v>
      </c>
      <c r="T115">
        <v>1</v>
      </c>
      <c r="U115">
        <f t="shared" si="25"/>
        <v>9.4577607930799786E-7</v>
      </c>
      <c r="Y115" t="e">
        <f>VLOOKUP(C115,#REF!,3,FALSE)</f>
        <v>#REF!</v>
      </c>
    </row>
    <row r="116" spans="1:35">
      <c r="A116" s="40" t="s">
        <v>118</v>
      </c>
      <c r="B116" s="14" t="s">
        <v>115</v>
      </c>
      <c r="C116" s="25">
        <v>52147.4211</v>
      </c>
      <c r="D116" s="25">
        <v>2.9999999999999997E-4</v>
      </c>
      <c r="E116">
        <f t="shared" si="18"/>
        <v>30057.619172511535</v>
      </c>
      <c r="F116">
        <f t="shared" si="19"/>
        <v>30057.5</v>
      </c>
      <c r="G116">
        <f t="shared" si="20"/>
        <v>5.6093375002092216E-2</v>
      </c>
      <c r="J116">
        <f>G116</f>
        <v>5.6093375002092216E-2</v>
      </c>
      <c r="O116">
        <f t="shared" si="26"/>
        <v>5.5689024988864716E-2</v>
      </c>
      <c r="P116" s="36">
        <f t="shared" si="22"/>
        <v>5.6743606492795577E-2</v>
      </c>
      <c r="Q116" s="6">
        <f t="shared" si="23"/>
        <v>37128.9211</v>
      </c>
      <c r="S116">
        <f t="shared" si="24"/>
        <v>4.2280099150231504E-7</v>
      </c>
      <c r="T116">
        <v>1</v>
      </c>
      <c r="U116">
        <f t="shared" si="25"/>
        <v>4.2280099150231504E-7</v>
      </c>
      <c r="Y116" t="e">
        <f>VLOOKUP(C116,#REF!,3,FALSE)</f>
        <v>#REF!</v>
      </c>
    </row>
    <row r="117" spans="1:35">
      <c r="A117" s="41" t="s">
        <v>119</v>
      </c>
      <c r="B117" s="20" t="s">
        <v>114</v>
      </c>
      <c r="C117" s="46">
        <v>52505.38233</v>
      </c>
      <c r="D117" s="46">
        <v>5.0000000000000002E-5</v>
      </c>
      <c r="E117">
        <f t="shared" ref="E117:E148" si="27">(C117-C$7)/C$8</f>
        <v>30818.121438809427</v>
      </c>
      <c r="F117">
        <f t="shared" ref="F117:F148" si="28">ROUND(2*E117,0)/2</f>
        <v>30818</v>
      </c>
      <c r="G117">
        <f t="shared" ref="G117:G148" si="29">C117-(C$7+C$8*F117)</f>
        <v>5.7160100004693959E-2</v>
      </c>
      <c r="K117">
        <f>G117</f>
        <v>5.7160100004693959E-2</v>
      </c>
      <c r="O117">
        <f t="shared" si="26"/>
        <v>5.9122620760547834E-2</v>
      </c>
      <c r="P117" s="36">
        <f t="shared" ref="P117:P148" si="30">+D$11+D$12*F117+D$13*F117^2</f>
        <v>5.9730850330512911E-2</v>
      </c>
      <c r="Q117" s="6">
        <f t="shared" ref="Q117:Q148" si="31">C117-15018.5</f>
        <v>37486.88233</v>
      </c>
      <c r="S117">
        <f t="shared" ref="S117:S148" si="32">+(P117-G117)^2</f>
        <v>6.6087572376982465E-6</v>
      </c>
      <c r="T117">
        <v>1</v>
      </c>
      <c r="U117">
        <f t="shared" ref="U117:U148" si="33">T117*S117</f>
        <v>6.6087572376982465E-6</v>
      </c>
      <c r="Y117" t="e">
        <f>VLOOKUP(C117,#REF!,3,FALSE)</f>
        <v>#REF!</v>
      </c>
    </row>
    <row r="118" spans="1:35">
      <c r="A118" s="39" t="s">
        <v>113</v>
      </c>
      <c r="B118" s="14" t="s">
        <v>114</v>
      </c>
      <c r="C118" s="25">
        <v>52512.441500000001</v>
      </c>
      <c r="D118" s="25">
        <v>1E-4</v>
      </c>
      <c r="E118">
        <f t="shared" si="27"/>
        <v>30833.118914327049</v>
      </c>
      <c r="F118">
        <f t="shared" si="28"/>
        <v>30833</v>
      </c>
      <c r="G118">
        <f t="shared" si="29"/>
        <v>5.5971850000787526E-2</v>
      </c>
      <c r="K118">
        <f>G118</f>
        <v>5.5971850000787526E-2</v>
      </c>
      <c r="O118">
        <f t="shared" si="26"/>
        <v>5.9190344543026796E-2</v>
      </c>
      <c r="P118" s="36">
        <f t="shared" si="30"/>
        <v>5.9790495740525404E-2</v>
      </c>
      <c r="Q118" s="6">
        <f t="shared" si="31"/>
        <v>37493.941500000001</v>
      </c>
      <c r="S118">
        <f t="shared" si="32"/>
        <v>1.4582055285618242E-5</v>
      </c>
      <c r="T118">
        <v>1</v>
      </c>
      <c r="U118">
        <f t="shared" si="33"/>
        <v>1.4582055285618242E-5</v>
      </c>
      <c r="Y118" t="e">
        <f>VLOOKUP(C118,#REF!,3,FALSE)</f>
        <v>#REF!</v>
      </c>
    </row>
    <row r="119" spans="1:35">
      <c r="A119" s="40" t="s">
        <v>118</v>
      </c>
      <c r="B119" s="14" t="s">
        <v>115</v>
      </c>
      <c r="C119" s="25">
        <v>52517.3871</v>
      </c>
      <c r="D119" s="25">
        <v>5.0000000000000001E-4</v>
      </c>
      <c r="E119">
        <f t="shared" si="27"/>
        <v>30843.626029883115</v>
      </c>
      <c r="F119">
        <f t="shared" si="28"/>
        <v>30843.5</v>
      </c>
      <c r="G119">
        <f t="shared" si="29"/>
        <v>5.9321075001207646E-2</v>
      </c>
      <c r="J119">
        <f t="shared" ref="J119:J124" si="34">G119</f>
        <v>5.9321075001207646E-2</v>
      </c>
      <c r="O119">
        <f t="shared" si="26"/>
        <v>5.9237751190762078E-2</v>
      </c>
      <c r="P119" s="36">
        <f t="shared" si="30"/>
        <v>5.9832264224666136E-2</v>
      </c>
      <c r="Q119" s="6">
        <f t="shared" si="31"/>
        <v>37498.8871</v>
      </c>
      <c r="S119">
        <f t="shared" si="32"/>
        <v>2.6131442218009403E-7</v>
      </c>
      <c r="T119">
        <v>1</v>
      </c>
      <c r="U119">
        <f t="shared" si="33"/>
        <v>2.6131442218009403E-7</v>
      </c>
      <c r="Y119" t="e">
        <f>VLOOKUP(C119,#REF!,3,FALSE)</f>
        <v>#REF!</v>
      </c>
      <c r="AD119" t="s">
        <v>96</v>
      </c>
      <c r="AE119" t="s">
        <v>92</v>
      </c>
      <c r="AI119" t="s">
        <v>97</v>
      </c>
    </row>
    <row r="120" spans="1:35">
      <c r="A120" s="40" t="s">
        <v>118</v>
      </c>
      <c r="B120" s="14" t="s">
        <v>114</v>
      </c>
      <c r="C120" s="25">
        <v>52528.446799999998</v>
      </c>
      <c r="D120" s="25">
        <v>2.9999999999999997E-4</v>
      </c>
      <c r="E120">
        <f t="shared" si="27"/>
        <v>30867.122783748258</v>
      </c>
      <c r="F120">
        <f t="shared" si="28"/>
        <v>30867</v>
      </c>
      <c r="G120">
        <f t="shared" si="29"/>
        <v>5.7793149993813131E-2</v>
      </c>
      <c r="J120">
        <f t="shared" si="34"/>
        <v>5.7793149993813131E-2</v>
      </c>
      <c r="O120">
        <f t="shared" si="26"/>
        <v>5.9343851783312446E-2</v>
      </c>
      <c r="P120" s="36">
        <f t="shared" si="30"/>
        <v>5.9925795896486111E-2</v>
      </c>
      <c r="Q120" s="6">
        <f t="shared" si="31"/>
        <v>37509.946799999998</v>
      </c>
      <c r="S120">
        <f t="shared" si="32"/>
        <v>4.5481785461878514E-6</v>
      </c>
      <c r="T120">
        <v>1</v>
      </c>
      <c r="U120">
        <f t="shared" si="33"/>
        <v>4.5481785461878514E-6</v>
      </c>
      <c r="Y120" t="e">
        <f>VLOOKUP(C120,#REF!,3,FALSE)</f>
        <v>#REF!</v>
      </c>
      <c r="AD120" t="s">
        <v>96</v>
      </c>
      <c r="AE120" t="s">
        <v>98</v>
      </c>
      <c r="AI120" t="s">
        <v>97</v>
      </c>
    </row>
    <row r="121" spans="1:35">
      <c r="A121" s="40" t="s">
        <v>118</v>
      </c>
      <c r="B121" s="14" t="s">
        <v>115</v>
      </c>
      <c r="C121" s="25">
        <v>52531.505799999999</v>
      </c>
      <c r="D121" s="25">
        <v>2.9999999999999997E-4</v>
      </c>
      <c r="E121">
        <f t="shared" si="27"/>
        <v>30873.621745752065</v>
      </c>
      <c r="F121">
        <f t="shared" si="28"/>
        <v>30873.5</v>
      </c>
      <c r="G121">
        <f t="shared" si="29"/>
        <v>5.7304574998852331E-2</v>
      </c>
      <c r="J121">
        <f t="shared" si="34"/>
        <v>5.7304574998852331E-2</v>
      </c>
      <c r="O121">
        <f t="shared" si="26"/>
        <v>5.9373198755719975E-2</v>
      </c>
      <c r="P121" s="36">
        <f t="shared" si="30"/>
        <v>5.9951678519280634E-2</v>
      </c>
      <c r="Q121" s="6">
        <f t="shared" si="31"/>
        <v>37513.005799999999</v>
      </c>
      <c r="S121">
        <f t="shared" si="32"/>
        <v>7.0071570478639128E-6</v>
      </c>
      <c r="T121">
        <v>1</v>
      </c>
      <c r="U121">
        <f t="shared" si="33"/>
        <v>7.0071570478639128E-6</v>
      </c>
      <c r="Y121" t="e">
        <f>VLOOKUP(C121,#REF!,3,FALSE)</f>
        <v>#REF!</v>
      </c>
    </row>
    <row r="122" spans="1:35">
      <c r="A122" s="40" t="s">
        <v>118</v>
      </c>
      <c r="B122" s="14" t="s">
        <v>114</v>
      </c>
      <c r="C122" s="25">
        <v>52888.530700000003</v>
      </c>
      <c r="D122" s="25">
        <v>1E-4</v>
      </c>
      <c r="E122">
        <f t="shared" si="27"/>
        <v>31632.134743304287</v>
      </c>
      <c r="F122">
        <f t="shared" si="28"/>
        <v>31632</v>
      </c>
      <c r="G122">
        <f t="shared" si="29"/>
        <v>6.3422400002309587E-2</v>
      </c>
      <c r="J122">
        <f t="shared" si="34"/>
        <v>6.3422400002309587E-2</v>
      </c>
      <c r="O122">
        <f t="shared" si="26"/>
        <v>6.2797764689739244E-2</v>
      </c>
      <c r="P122" s="36">
        <f t="shared" si="30"/>
        <v>6.3008166572629906E-2</v>
      </c>
      <c r="Q122" s="6">
        <f t="shared" si="31"/>
        <v>37870.030700000003</v>
      </c>
      <c r="S122">
        <f t="shared" si="32"/>
        <v>1.7158933426419096E-7</v>
      </c>
      <c r="T122">
        <v>1</v>
      </c>
      <c r="U122">
        <f t="shared" si="33"/>
        <v>1.7158933426419096E-7</v>
      </c>
      <c r="Y122" t="e">
        <f>VLOOKUP(C122,#REF!,3,FALSE)</f>
        <v>#REF!</v>
      </c>
    </row>
    <row r="123" spans="1:35">
      <c r="A123" s="40" t="s">
        <v>118</v>
      </c>
      <c r="B123" s="14" t="s">
        <v>115</v>
      </c>
      <c r="C123" s="25">
        <v>52909.475700000003</v>
      </c>
      <c r="D123" s="25">
        <v>1E-4</v>
      </c>
      <c r="E123">
        <f t="shared" si="27"/>
        <v>31676.633193506867</v>
      </c>
      <c r="F123">
        <f t="shared" si="28"/>
        <v>31676.5</v>
      </c>
      <c r="G123">
        <f t="shared" si="29"/>
        <v>6.2692925006558653E-2</v>
      </c>
      <c r="J123">
        <f t="shared" si="34"/>
        <v>6.2692925006558653E-2</v>
      </c>
      <c r="O123">
        <f t="shared" si="26"/>
        <v>6.2998678577760175E-2</v>
      </c>
      <c r="P123" s="36">
        <f t="shared" si="30"/>
        <v>6.3189714284646065E-2</v>
      </c>
      <c r="Q123" s="6">
        <f t="shared" si="31"/>
        <v>37890.975700000003</v>
      </c>
      <c r="S123">
        <f t="shared" si="32"/>
        <v>2.4679958682261166E-7</v>
      </c>
      <c r="T123">
        <v>1</v>
      </c>
      <c r="U123">
        <f t="shared" si="33"/>
        <v>2.4679958682261166E-7</v>
      </c>
      <c r="Y123" t="e">
        <f>VLOOKUP(C123,#REF!,3,FALSE)</f>
        <v>#REF!</v>
      </c>
    </row>
    <row r="124" spans="1:35">
      <c r="A124" s="42" t="s">
        <v>117</v>
      </c>
      <c r="B124" s="14" t="s">
        <v>115</v>
      </c>
      <c r="C124" s="25">
        <v>52950.422899999998</v>
      </c>
      <c r="D124" s="25">
        <v>5.9999999999999995E-4</v>
      </c>
      <c r="E124">
        <f t="shared" si="27"/>
        <v>31763.627079404927</v>
      </c>
      <c r="F124">
        <f t="shared" si="28"/>
        <v>31763.5</v>
      </c>
      <c r="G124">
        <f t="shared" si="29"/>
        <v>5.9815074993821327E-2</v>
      </c>
      <c r="J124">
        <f t="shared" si="34"/>
        <v>5.9815074993821327E-2</v>
      </c>
      <c r="O124">
        <f t="shared" si="26"/>
        <v>6.3391476516138107E-2</v>
      </c>
      <c r="P124" s="36">
        <f t="shared" si="30"/>
        <v>6.3545363700867094E-2</v>
      </c>
      <c r="Q124" s="6">
        <f t="shared" si="31"/>
        <v>37931.922899999998</v>
      </c>
      <c r="S124">
        <f t="shared" si="32"/>
        <v>1.3915053837913184E-5</v>
      </c>
      <c r="T124">
        <v>1</v>
      </c>
      <c r="U124">
        <f t="shared" si="33"/>
        <v>1.3915053837913184E-5</v>
      </c>
      <c r="Y124" t="e">
        <f>VLOOKUP(C124,#REF!,3,FALSE)</f>
        <v>#REF!</v>
      </c>
    </row>
    <row r="125" spans="1:35">
      <c r="A125" s="43" t="s">
        <v>116</v>
      </c>
      <c r="B125" s="19" t="s">
        <v>114</v>
      </c>
      <c r="C125" s="24">
        <v>53137.526850000002</v>
      </c>
      <c r="D125" s="24">
        <v>9.0000000000000006E-5</v>
      </c>
      <c r="E125">
        <f t="shared" si="27"/>
        <v>32161.136547143346</v>
      </c>
      <c r="F125">
        <f t="shared" si="28"/>
        <v>32161</v>
      </c>
      <c r="G125">
        <f t="shared" si="29"/>
        <v>6.4271450006344821E-2</v>
      </c>
      <c r="K125">
        <f>G125</f>
        <v>6.4271450006344821E-2</v>
      </c>
      <c r="O125">
        <f t="shared" si="26"/>
        <v>6.5186156751830482E-2</v>
      </c>
      <c r="P125" s="36">
        <f t="shared" si="30"/>
        <v>6.5182323628317829E-2</v>
      </c>
      <c r="Q125" s="6">
        <f t="shared" si="31"/>
        <v>38119.026850000002</v>
      </c>
      <c r="S125">
        <f t="shared" si="32"/>
        <v>8.296907552062251E-7</v>
      </c>
      <c r="T125">
        <v>1</v>
      </c>
      <c r="U125">
        <f t="shared" si="33"/>
        <v>8.296907552062251E-7</v>
      </c>
      <c r="Y125" t="e">
        <f>VLOOKUP(C125,#REF!,3,FALSE)</f>
        <v>#REF!</v>
      </c>
    </row>
    <row r="126" spans="1:35">
      <c r="A126" s="21" t="s">
        <v>247</v>
      </c>
      <c r="B126" s="14" t="s">
        <v>114</v>
      </c>
      <c r="C126" s="25">
        <v>53227.427250000001</v>
      </c>
      <c r="D126" s="25" t="s">
        <v>248</v>
      </c>
      <c r="E126">
        <f t="shared" si="27"/>
        <v>32352.133370852676</v>
      </c>
      <c r="F126">
        <f t="shared" si="28"/>
        <v>32352</v>
      </c>
      <c r="G126">
        <f t="shared" si="29"/>
        <v>6.2776400001894217E-2</v>
      </c>
      <c r="K126">
        <f>G126</f>
        <v>6.2776400001894217E-2</v>
      </c>
      <c r="O126">
        <f t="shared" si="26"/>
        <v>6.6048506248729211E-2</v>
      </c>
      <c r="P126" s="36">
        <f t="shared" si="30"/>
        <v>6.5975897604979766E-2</v>
      </c>
      <c r="Q126" s="6">
        <f t="shared" si="31"/>
        <v>38208.927250000001</v>
      </c>
      <c r="S126">
        <f t="shared" si="32"/>
        <v>1.0236784912150175E-5</v>
      </c>
      <c r="T126">
        <v>1</v>
      </c>
      <c r="U126">
        <f t="shared" si="33"/>
        <v>1.0236784912150175E-5</v>
      </c>
      <c r="Y126" t="e">
        <f>VLOOKUP(C126,#REF!,3,FALSE)</f>
        <v>#REF!</v>
      </c>
    </row>
    <row r="127" spans="1:35">
      <c r="A127" s="44" t="s">
        <v>123</v>
      </c>
      <c r="B127" s="19"/>
      <c r="C127" s="25">
        <v>53227.429199999999</v>
      </c>
      <c r="D127" s="25">
        <v>1E-4</v>
      </c>
      <c r="E127">
        <f t="shared" si="27"/>
        <v>32352.137513701939</v>
      </c>
      <c r="F127">
        <f t="shared" si="28"/>
        <v>32352</v>
      </c>
      <c r="G127">
        <f t="shared" si="29"/>
        <v>6.4726399999926798E-2</v>
      </c>
      <c r="J127">
        <f>G127</f>
        <v>6.4726399999926798E-2</v>
      </c>
      <c r="O127">
        <f t="shared" si="26"/>
        <v>6.6048506248729211E-2</v>
      </c>
      <c r="P127" s="36">
        <f t="shared" si="30"/>
        <v>6.5975897604979766E-2</v>
      </c>
      <c r="Q127" s="6">
        <f t="shared" si="31"/>
        <v>38208.929199999999</v>
      </c>
      <c r="S127">
        <f t="shared" si="32"/>
        <v>1.5612442650331035E-6</v>
      </c>
      <c r="T127">
        <v>1</v>
      </c>
      <c r="U127">
        <f t="shared" si="33"/>
        <v>1.5612442650331035E-6</v>
      </c>
      <c r="Y127" t="e">
        <f>VLOOKUP(C127,#REF!,3,FALSE)</f>
        <v>#REF!</v>
      </c>
    </row>
    <row r="128" spans="1:35">
      <c r="A128" t="s">
        <v>247</v>
      </c>
      <c r="B128" s="14" t="s">
        <v>114</v>
      </c>
      <c r="C128" s="25">
        <v>53564.447639999999</v>
      </c>
      <c r="D128" s="25" t="s">
        <v>249</v>
      </c>
      <c r="E128">
        <f t="shared" si="27"/>
        <v>33068.146025026421</v>
      </c>
      <c r="F128">
        <f t="shared" si="28"/>
        <v>33068</v>
      </c>
      <c r="G128">
        <f t="shared" si="29"/>
        <v>6.8732599997019861E-2</v>
      </c>
      <c r="K128">
        <f>G128</f>
        <v>6.8732599997019861E-2</v>
      </c>
      <c r="O128">
        <f t="shared" si="26"/>
        <v>6.9281188132391425E-2</v>
      </c>
      <c r="P128" s="36">
        <f t="shared" si="30"/>
        <v>6.899125922732055E-2</v>
      </c>
      <c r="Q128" s="6">
        <f t="shared" si="31"/>
        <v>38545.947639999999</v>
      </c>
      <c r="S128">
        <f t="shared" si="32"/>
        <v>6.6904597419745188E-8</v>
      </c>
      <c r="T128">
        <v>1</v>
      </c>
      <c r="U128">
        <f t="shared" si="33"/>
        <v>6.6904597419745188E-8</v>
      </c>
      <c r="Y128" t="e">
        <f>VLOOKUP(C128,#REF!,3,FALSE)</f>
        <v>#REF!</v>
      </c>
    </row>
    <row r="129" spans="1:25">
      <c r="A129" s="44" t="s">
        <v>124</v>
      </c>
      <c r="B129" s="19" t="s">
        <v>114</v>
      </c>
      <c r="C129" s="24">
        <v>53596.4542</v>
      </c>
      <c r="D129" s="24">
        <v>1E-4</v>
      </c>
      <c r="E129">
        <f t="shared" si="27"/>
        <v>33136.145180734988</v>
      </c>
      <c r="F129">
        <f t="shared" si="28"/>
        <v>33136</v>
      </c>
      <c r="G129">
        <f t="shared" si="29"/>
        <v>6.8335199997818563E-2</v>
      </c>
      <c r="K129">
        <f>G129</f>
        <v>6.8335199997818563E-2</v>
      </c>
      <c r="O129">
        <f t="shared" si="26"/>
        <v>6.9588202612962696E-2</v>
      </c>
      <c r="P129" s="36">
        <f t="shared" si="30"/>
        <v>6.9280958937967499E-2</v>
      </c>
      <c r="Q129" s="6">
        <f t="shared" si="31"/>
        <v>38577.9542</v>
      </c>
      <c r="S129">
        <f t="shared" si="32"/>
        <v>8.9445997287163834E-7</v>
      </c>
      <c r="T129">
        <v>1</v>
      </c>
      <c r="U129">
        <f t="shared" si="33"/>
        <v>8.9445997287163834E-7</v>
      </c>
      <c r="Y129" t="e">
        <f>VLOOKUP(C129,#REF!,3,FALSE)</f>
        <v>#REF!</v>
      </c>
    </row>
    <row r="130" spans="1:25">
      <c r="A130" s="45" t="s">
        <v>128</v>
      </c>
      <c r="B130" s="14" t="s">
        <v>115</v>
      </c>
      <c r="C130" s="25">
        <v>53600.455399999999</v>
      </c>
      <c r="D130" s="25">
        <v>4.0000000000000002E-4</v>
      </c>
      <c r="E130">
        <f t="shared" si="27"/>
        <v>33144.645882523029</v>
      </c>
      <c r="F130">
        <f t="shared" si="28"/>
        <v>33144.5</v>
      </c>
      <c r="G130">
        <f t="shared" si="29"/>
        <v>6.8665524995594751E-2</v>
      </c>
      <c r="J130">
        <f>G130</f>
        <v>6.8665524995594751E-2</v>
      </c>
      <c r="O130">
        <f t="shared" si="26"/>
        <v>6.962657942303413E-2</v>
      </c>
      <c r="P130" s="36">
        <f t="shared" si="30"/>
        <v>6.9317211951976057E-2</v>
      </c>
      <c r="Q130" s="6">
        <f t="shared" si="31"/>
        <v>38581.955399999999</v>
      </c>
      <c r="S130">
        <f t="shared" si="32"/>
        <v>4.2469588911753027E-7</v>
      </c>
      <c r="T130">
        <v>1</v>
      </c>
      <c r="U130">
        <f t="shared" si="33"/>
        <v>4.2469588911753027E-7</v>
      </c>
      <c r="Y130" t="e">
        <f>VLOOKUP(C130,#REF!,3,FALSE)</f>
        <v>#REF!</v>
      </c>
    </row>
    <row r="131" spans="1:25">
      <c r="A131" s="44" t="s">
        <v>122</v>
      </c>
      <c r="B131" s="19" t="s">
        <v>114</v>
      </c>
      <c r="C131" s="24">
        <v>53605.3969</v>
      </c>
      <c r="D131" s="24">
        <v>1.4E-3</v>
      </c>
      <c r="E131">
        <f t="shared" si="27"/>
        <v>33155.144287472947</v>
      </c>
      <c r="F131">
        <f t="shared" si="28"/>
        <v>33155</v>
      </c>
      <c r="G131">
        <f t="shared" si="29"/>
        <v>6.7914749997726176E-2</v>
      </c>
      <c r="J131">
        <f>G131</f>
        <v>6.7914749997726176E-2</v>
      </c>
      <c r="O131">
        <f t="shared" si="26"/>
        <v>6.9673986070769384E-2</v>
      </c>
      <c r="P131" s="36">
        <f t="shared" si="30"/>
        <v>6.9362007527928107E-2</v>
      </c>
      <c r="Q131" s="6">
        <f t="shared" si="31"/>
        <v>38586.8969</v>
      </c>
      <c r="S131">
        <f t="shared" si="32"/>
        <v>2.0945543587261944E-6</v>
      </c>
      <c r="T131">
        <v>1</v>
      </c>
      <c r="U131">
        <f t="shared" si="33"/>
        <v>2.0945543587261944E-6</v>
      </c>
      <c r="Y131" t="e">
        <f>VLOOKUP(C131,#REF!,3,FALSE)</f>
        <v>#REF!</v>
      </c>
    </row>
    <row r="132" spans="1:25">
      <c r="A132" s="44" t="s">
        <v>122</v>
      </c>
      <c r="B132" s="19" t="s">
        <v>114</v>
      </c>
      <c r="C132" s="24">
        <v>53614.3416</v>
      </c>
      <c r="D132" s="24">
        <v>6.9999999999999999E-4</v>
      </c>
      <c r="E132">
        <f t="shared" si="27"/>
        <v>33174.147643287084</v>
      </c>
      <c r="F132">
        <f t="shared" si="28"/>
        <v>33174</v>
      </c>
      <c r="G132">
        <f t="shared" si="29"/>
        <v>6.9494299998041242E-2</v>
      </c>
      <c r="J132">
        <f>G132</f>
        <v>6.9494299998041242E-2</v>
      </c>
      <c r="O132">
        <f t="shared" si="26"/>
        <v>6.9759769528576071E-2</v>
      </c>
      <c r="P132" s="36">
        <f t="shared" si="30"/>
        <v>6.9443101142461258E-2</v>
      </c>
      <c r="Q132" s="6">
        <f t="shared" si="31"/>
        <v>38595.8416</v>
      </c>
      <c r="S132">
        <f t="shared" si="32"/>
        <v>2.6213228127000752E-9</v>
      </c>
      <c r="T132">
        <v>1</v>
      </c>
      <c r="U132">
        <f t="shared" si="33"/>
        <v>2.6213228127000752E-9</v>
      </c>
      <c r="Y132" t="e">
        <f>VLOOKUP(C132,#REF!,3,FALSE)</f>
        <v>#REF!</v>
      </c>
    </row>
    <row r="133" spans="1:25">
      <c r="A133" s="45" t="s">
        <v>128</v>
      </c>
      <c r="B133" s="19"/>
      <c r="C133" s="25">
        <v>53637.406300000002</v>
      </c>
      <c r="D133" s="25">
        <v>1.5E-3</v>
      </c>
      <c r="E133">
        <f t="shared" si="27"/>
        <v>33223.149476869679</v>
      </c>
      <c r="F133">
        <f t="shared" si="28"/>
        <v>33223</v>
      </c>
      <c r="G133">
        <f t="shared" si="29"/>
        <v>7.0357350006815977E-2</v>
      </c>
      <c r="J133">
        <f>G133</f>
        <v>7.0357350006815977E-2</v>
      </c>
      <c r="O133">
        <f t="shared" si="26"/>
        <v>6.9981000551340655E-2</v>
      </c>
      <c r="P133" s="36">
        <f t="shared" si="30"/>
        <v>6.9652445092788687E-2</v>
      </c>
      <c r="Q133" s="6">
        <f t="shared" si="31"/>
        <v>38618.906300000002</v>
      </c>
      <c r="S133">
        <f t="shared" si="32"/>
        <v>4.9689093781982192E-7</v>
      </c>
      <c r="T133">
        <v>1</v>
      </c>
      <c r="U133">
        <f t="shared" si="33"/>
        <v>4.9689093781982192E-7</v>
      </c>
      <c r="Y133" t="e">
        <f>VLOOKUP(C133,#REF!,3,FALSE)</f>
        <v>#REF!</v>
      </c>
    </row>
    <row r="134" spans="1:25">
      <c r="A134" t="s">
        <v>247</v>
      </c>
      <c r="B134" s="14" t="s">
        <v>114</v>
      </c>
      <c r="C134" s="25">
        <v>53670.354659999997</v>
      </c>
      <c r="D134" s="25">
        <v>3.2000000000000002E-3</v>
      </c>
      <c r="E134">
        <f t="shared" si="27"/>
        <v>33293.149522547239</v>
      </c>
      <c r="F134">
        <f t="shared" si="28"/>
        <v>33293</v>
      </c>
      <c r="G134">
        <f t="shared" si="29"/>
        <v>7.0378849995904602E-2</v>
      </c>
      <c r="K134">
        <f t="shared" ref="K134:K167" si="35">G134</f>
        <v>7.0378849995904602E-2</v>
      </c>
      <c r="O134">
        <f t="shared" si="26"/>
        <v>7.0297044869575803E-2</v>
      </c>
      <c r="P134" s="36">
        <f t="shared" si="30"/>
        <v>6.9952027345299317E-2</v>
      </c>
      <c r="Q134" s="6">
        <f t="shared" si="31"/>
        <v>38651.854659999997</v>
      </c>
      <c r="S134">
        <f t="shared" si="32"/>
        <v>1.821775750697214E-7</v>
      </c>
      <c r="T134">
        <v>1</v>
      </c>
      <c r="U134">
        <f t="shared" si="33"/>
        <v>1.821775750697214E-7</v>
      </c>
      <c r="Y134" t="e">
        <f>VLOOKUP(C134,#REF!,3,FALSE)</f>
        <v>#REF!</v>
      </c>
    </row>
    <row r="135" spans="1:25">
      <c r="A135" t="s">
        <v>247</v>
      </c>
      <c r="B135" s="14" t="s">
        <v>114</v>
      </c>
      <c r="C135" s="25">
        <v>53670.354659999997</v>
      </c>
      <c r="D135" s="25">
        <v>3.2000000000000002E-3</v>
      </c>
      <c r="E135">
        <f t="shared" si="27"/>
        <v>33293.149522547239</v>
      </c>
      <c r="F135">
        <f t="shared" si="28"/>
        <v>33293</v>
      </c>
      <c r="G135">
        <f t="shared" si="29"/>
        <v>7.0378849995904602E-2</v>
      </c>
      <c r="K135">
        <f t="shared" si="35"/>
        <v>7.0378849995904602E-2</v>
      </c>
      <c r="O135">
        <f t="shared" si="26"/>
        <v>7.0297044869575803E-2</v>
      </c>
      <c r="P135" s="36">
        <f t="shared" si="30"/>
        <v>6.9952027345299317E-2</v>
      </c>
      <c r="Q135" s="6">
        <f t="shared" si="31"/>
        <v>38651.854659999997</v>
      </c>
      <c r="S135">
        <f t="shared" si="32"/>
        <v>1.821775750697214E-7</v>
      </c>
      <c r="T135">
        <v>1</v>
      </c>
      <c r="U135">
        <f t="shared" si="33"/>
        <v>1.821775750697214E-7</v>
      </c>
      <c r="Y135" t="e">
        <f>VLOOKUP(C135,#REF!,3,FALSE)</f>
        <v>#REF!</v>
      </c>
    </row>
    <row r="136" spans="1:25">
      <c r="A136" t="s">
        <v>247</v>
      </c>
      <c r="B136" s="14" t="s">
        <v>114</v>
      </c>
      <c r="C136" s="25">
        <v>53670.354659999997</v>
      </c>
      <c r="D136" s="25">
        <v>3.2000000000000002E-3</v>
      </c>
      <c r="E136">
        <f t="shared" si="27"/>
        <v>33293.149522547239</v>
      </c>
      <c r="F136">
        <f t="shared" si="28"/>
        <v>33293</v>
      </c>
      <c r="G136">
        <f t="shared" si="29"/>
        <v>7.0378849995904602E-2</v>
      </c>
      <c r="K136">
        <f t="shared" si="35"/>
        <v>7.0378849995904602E-2</v>
      </c>
      <c r="O136">
        <f t="shared" si="26"/>
        <v>7.0297044869575803E-2</v>
      </c>
      <c r="P136" s="36">
        <f t="shared" si="30"/>
        <v>6.9952027345299317E-2</v>
      </c>
      <c r="Q136" s="6">
        <f t="shared" si="31"/>
        <v>38651.854659999997</v>
      </c>
      <c r="S136">
        <f t="shared" si="32"/>
        <v>1.821775750697214E-7</v>
      </c>
      <c r="T136">
        <v>1</v>
      </c>
      <c r="U136">
        <f t="shared" si="33"/>
        <v>1.821775750697214E-7</v>
      </c>
      <c r="Y136" t="e">
        <f>VLOOKUP(C136,#REF!,3,FALSE)</f>
        <v>#REF!</v>
      </c>
    </row>
    <row r="137" spans="1:25">
      <c r="A137" t="s">
        <v>247</v>
      </c>
      <c r="B137" s="14" t="s">
        <v>114</v>
      </c>
      <c r="C137" s="25">
        <v>53901.465369999998</v>
      </c>
      <c r="D137" s="25" t="s">
        <v>249</v>
      </c>
      <c r="E137">
        <f t="shared" si="27"/>
        <v>33784.153027928856</v>
      </c>
      <c r="F137">
        <f t="shared" si="28"/>
        <v>33784</v>
      </c>
      <c r="G137">
        <f t="shared" si="29"/>
        <v>7.2028799993859138E-2</v>
      </c>
      <c r="K137">
        <f t="shared" si="35"/>
        <v>7.2028799993859138E-2</v>
      </c>
      <c r="O137">
        <f t="shared" si="26"/>
        <v>7.2513870016053666E-2</v>
      </c>
      <c r="P137" s="36">
        <f t="shared" si="30"/>
        <v>7.2070560232647962E-2</v>
      </c>
      <c r="Q137" s="6">
        <f t="shared" si="31"/>
        <v>38882.965369999998</v>
      </c>
      <c r="S137">
        <f t="shared" si="32"/>
        <v>1.7439175436995875E-9</v>
      </c>
      <c r="T137">
        <v>1</v>
      </c>
      <c r="U137">
        <f t="shared" si="33"/>
        <v>1.7439175436995875E-9</v>
      </c>
      <c r="Y137" t="e">
        <f>VLOOKUP(C137,#REF!,3,FALSE)</f>
        <v>#REF!</v>
      </c>
    </row>
    <row r="138" spans="1:25">
      <c r="A138" t="s">
        <v>247</v>
      </c>
      <c r="B138" s="14" t="s">
        <v>114</v>
      </c>
      <c r="C138" s="25">
        <v>53950.417990000002</v>
      </c>
      <c r="D138" s="25" t="s">
        <v>250</v>
      </c>
      <c r="E138">
        <f t="shared" si="27"/>
        <v>33888.154733508039</v>
      </c>
      <c r="F138">
        <f t="shared" si="28"/>
        <v>33888</v>
      </c>
      <c r="G138">
        <f t="shared" si="29"/>
        <v>7.2831600002245978E-2</v>
      </c>
      <c r="K138">
        <f t="shared" si="35"/>
        <v>7.2831600002245978E-2</v>
      </c>
      <c r="O138">
        <f t="shared" si="26"/>
        <v>7.2983421574574436E-2</v>
      </c>
      <c r="P138" s="36">
        <f t="shared" si="30"/>
        <v>7.2523151142246695E-2</v>
      </c>
      <c r="Q138" s="6">
        <f t="shared" si="31"/>
        <v>38931.917990000002</v>
      </c>
      <c r="S138">
        <f t="shared" si="32"/>
        <v>9.514069923485726E-8</v>
      </c>
      <c r="T138">
        <v>1</v>
      </c>
      <c r="U138">
        <f t="shared" si="33"/>
        <v>9.514069923485726E-8</v>
      </c>
      <c r="Y138" t="e">
        <f>VLOOKUP(C138,#REF!,3,FALSE)</f>
        <v>#REF!</v>
      </c>
    </row>
    <row r="139" spans="1:25">
      <c r="A139" t="s">
        <v>247</v>
      </c>
      <c r="B139" s="14" t="s">
        <v>114</v>
      </c>
      <c r="C139" s="25">
        <v>53984.306819999998</v>
      </c>
      <c r="D139" s="25" t="s">
        <v>249</v>
      </c>
      <c r="E139">
        <f t="shared" si="27"/>
        <v>33960.152843518947</v>
      </c>
      <c r="F139">
        <f t="shared" si="28"/>
        <v>33960</v>
      </c>
      <c r="G139">
        <f t="shared" si="29"/>
        <v>7.1941999995033257E-2</v>
      </c>
      <c r="K139">
        <f t="shared" si="35"/>
        <v>7.1941999995033257E-2</v>
      </c>
      <c r="O139">
        <f t="shared" si="26"/>
        <v>7.3308495730473433E-2</v>
      </c>
      <c r="P139" s="36">
        <f t="shared" si="30"/>
        <v>7.2837273547803269E-2</v>
      </c>
      <c r="Q139" s="6">
        <f t="shared" si="31"/>
        <v>38965.806819999998</v>
      </c>
      <c r="S139">
        <f t="shared" si="32"/>
        <v>8.0151473428944E-7</v>
      </c>
      <c r="T139">
        <v>1</v>
      </c>
      <c r="U139">
        <f t="shared" si="33"/>
        <v>8.0151473428944E-7</v>
      </c>
      <c r="Y139" t="e">
        <f>VLOOKUP(C139,#REF!,3,FALSE)</f>
        <v>#REF!</v>
      </c>
    </row>
    <row r="140" spans="1:25">
      <c r="A140" s="43" t="s">
        <v>129</v>
      </c>
      <c r="B140" s="19" t="s">
        <v>114</v>
      </c>
      <c r="C140" s="24">
        <v>54014.4274</v>
      </c>
      <c r="D140" s="24">
        <v>2.9999999999999997E-4</v>
      </c>
      <c r="E140">
        <f t="shared" si="27"/>
        <v>34024.145162888868</v>
      </c>
      <c r="F140">
        <f t="shared" si="28"/>
        <v>34024</v>
      </c>
      <c r="G140">
        <f t="shared" si="29"/>
        <v>6.8326799999340437E-2</v>
      </c>
      <c r="K140">
        <f t="shared" si="35"/>
        <v>6.8326799999340437E-2</v>
      </c>
      <c r="O140">
        <f t="shared" si="26"/>
        <v>7.3597450535716979E-2</v>
      </c>
      <c r="P140" s="36">
        <f t="shared" si="30"/>
        <v>7.3117036253160142E-2</v>
      </c>
      <c r="Q140" s="6">
        <f t="shared" si="31"/>
        <v>38995.9274</v>
      </c>
      <c r="S140">
        <f t="shared" si="32"/>
        <v>2.2946363367408638E-5</v>
      </c>
      <c r="T140">
        <v>1</v>
      </c>
      <c r="U140">
        <f t="shared" si="33"/>
        <v>2.2946363367408638E-5</v>
      </c>
      <c r="Y140" t="e">
        <f>VLOOKUP(C140,#REF!,3,FALSE)</f>
        <v>#REF!</v>
      </c>
    </row>
    <row r="141" spans="1:25">
      <c r="A141" t="s">
        <v>247</v>
      </c>
      <c r="B141" s="14" t="s">
        <v>114</v>
      </c>
      <c r="C141" s="25">
        <v>54025.25864</v>
      </c>
      <c r="D141" s="25" t="s">
        <v>249</v>
      </c>
      <c r="E141">
        <f t="shared" si="27"/>
        <v>34047.156544782978</v>
      </c>
      <c r="F141">
        <f t="shared" si="28"/>
        <v>34047</v>
      </c>
      <c r="G141">
        <f t="shared" si="29"/>
        <v>7.3684150003828108E-2</v>
      </c>
      <c r="K141">
        <f t="shared" si="35"/>
        <v>7.3684150003828108E-2</v>
      </c>
      <c r="O141">
        <f t="shared" si="26"/>
        <v>7.3701293668851392E-2</v>
      </c>
      <c r="P141" s="36">
        <f t="shared" si="30"/>
        <v>7.3217700759566254E-2</v>
      </c>
      <c r="Q141" s="6">
        <f t="shared" si="31"/>
        <v>39006.75864</v>
      </c>
      <c r="S141">
        <f t="shared" si="32"/>
        <v>2.1757489747245522E-7</v>
      </c>
      <c r="T141">
        <v>1</v>
      </c>
      <c r="U141">
        <f t="shared" si="33"/>
        <v>2.1757489747245522E-7</v>
      </c>
      <c r="Y141" t="e">
        <f>VLOOKUP(C141,#REF!,3,FALSE)</f>
        <v>#REF!</v>
      </c>
    </row>
    <row r="142" spans="1:25">
      <c r="A142" t="s">
        <v>247</v>
      </c>
      <c r="B142" s="14" t="s">
        <v>114</v>
      </c>
      <c r="C142" s="25">
        <v>54319.440849999999</v>
      </c>
      <c r="D142" s="25">
        <v>2.9999999999999997E-4</v>
      </c>
      <c r="E142">
        <f t="shared" si="27"/>
        <v>34672.157854029574</v>
      </c>
      <c r="F142">
        <f t="shared" si="28"/>
        <v>34672</v>
      </c>
      <c r="G142">
        <f t="shared" si="29"/>
        <v>7.4300399995991029E-2</v>
      </c>
      <c r="K142">
        <f t="shared" si="35"/>
        <v>7.4300399995991029E-2</v>
      </c>
      <c r="O142">
        <f t="shared" si="26"/>
        <v>7.652311793880795E-2</v>
      </c>
      <c r="P142" s="36">
        <f t="shared" si="30"/>
        <v>7.5978405469245419E-2</v>
      </c>
      <c r="Q142" s="6">
        <f t="shared" si="31"/>
        <v>39300.940849999999</v>
      </c>
      <c r="S142">
        <f t="shared" si="32"/>
        <v>2.8157023682716906E-6</v>
      </c>
      <c r="T142">
        <v>1</v>
      </c>
      <c r="U142">
        <f t="shared" si="33"/>
        <v>2.8157023682716906E-6</v>
      </c>
      <c r="Y142" t="e">
        <f>VLOOKUP(C142,#REF!,3,FALSE)</f>
        <v>#REF!</v>
      </c>
    </row>
    <row r="143" spans="1:25">
      <c r="A143" t="s">
        <v>247</v>
      </c>
      <c r="B143" s="14" t="s">
        <v>114</v>
      </c>
      <c r="C143" s="25">
        <v>54319.440949999997</v>
      </c>
      <c r="D143" s="25">
        <v>2.0000000000000001E-4</v>
      </c>
      <c r="E143">
        <f t="shared" si="27"/>
        <v>34672.158066483375</v>
      </c>
      <c r="F143">
        <f t="shared" si="28"/>
        <v>34672</v>
      </c>
      <c r="G143">
        <f t="shared" si="29"/>
        <v>7.4400399993464816E-2</v>
      </c>
      <c r="K143">
        <f t="shared" si="35"/>
        <v>7.4400399993464816E-2</v>
      </c>
      <c r="O143">
        <f t="shared" ref="O143:O167" si="36">+C$11+C$12*F143</f>
        <v>7.652311793880795E-2</v>
      </c>
      <c r="P143" s="36">
        <f t="shared" si="30"/>
        <v>7.5978405469245419E-2</v>
      </c>
      <c r="Q143" s="6">
        <f t="shared" si="31"/>
        <v>39300.940949999997</v>
      </c>
      <c r="S143">
        <f t="shared" si="32"/>
        <v>2.4901012815935668E-6</v>
      </c>
      <c r="T143">
        <v>1</v>
      </c>
      <c r="U143">
        <f t="shared" si="33"/>
        <v>2.4901012815935668E-6</v>
      </c>
      <c r="Y143" t="e">
        <f>VLOOKUP(C143,#REF!,3,FALSE)</f>
        <v>#REF!</v>
      </c>
    </row>
    <row r="144" spans="1:25">
      <c r="A144" t="s">
        <v>247</v>
      </c>
      <c r="B144" s="14" t="s">
        <v>114</v>
      </c>
      <c r="C144" s="25">
        <v>54319.440949999997</v>
      </c>
      <c r="D144" s="25">
        <v>2.0000000000000001E-4</v>
      </c>
      <c r="E144">
        <f t="shared" si="27"/>
        <v>34672.158066483375</v>
      </c>
      <c r="F144">
        <f t="shared" si="28"/>
        <v>34672</v>
      </c>
      <c r="G144">
        <f t="shared" si="29"/>
        <v>7.4400399993464816E-2</v>
      </c>
      <c r="K144">
        <f t="shared" si="35"/>
        <v>7.4400399993464816E-2</v>
      </c>
      <c r="O144">
        <f t="shared" si="36"/>
        <v>7.652311793880795E-2</v>
      </c>
      <c r="P144" s="36">
        <f t="shared" si="30"/>
        <v>7.5978405469245419E-2</v>
      </c>
      <c r="Q144" s="6">
        <f t="shared" si="31"/>
        <v>39300.940949999997</v>
      </c>
      <c r="S144">
        <f t="shared" si="32"/>
        <v>2.4901012815935668E-6</v>
      </c>
      <c r="T144">
        <v>1</v>
      </c>
      <c r="U144">
        <f t="shared" si="33"/>
        <v>2.4901012815935668E-6</v>
      </c>
      <c r="Y144" t="e">
        <f>VLOOKUP(C144,#REF!,3,FALSE)</f>
        <v>#REF!</v>
      </c>
    </row>
    <row r="145" spans="1:25">
      <c r="A145" s="108" t="s">
        <v>247</v>
      </c>
      <c r="B145" s="109" t="s">
        <v>114</v>
      </c>
      <c r="C145" s="110">
        <v>54328.385029999998</v>
      </c>
      <c r="D145" s="110">
        <v>2.9999999999999997E-4</v>
      </c>
      <c r="E145" s="108">
        <f t="shared" si="27"/>
        <v>34691.160105083902</v>
      </c>
      <c r="F145">
        <f t="shared" si="28"/>
        <v>34691</v>
      </c>
      <c r="G145">
        <f t="shared" si="29"/>
        <v>7.5359949994890485E-2</v>
      </c>
      <c r="K145">
        <f t="shared" si="35"/>
        <v>7.5359949994890485E-2</v>
      </c>
      <c r="O145">
        <f t="shared" si="36"/>
        <v>7.6608901396614609E-2</v>
      </c>
      <c r="P145" s="36">
        <f t="shared" si="30"/>
        <v>7.6063093940438434E-2</v>
      </c>
      <c r="Q145" s="6">
        <f t="shared" si="31"/>
        <v>39309.885029999998</v>
      </c>
      <c r="S145">
        <f t="shared" si="32"/>
        <v>4.9441140816073675E-7</v>
      </c>
      <c r="T145">
        <v>1</v>
      </c>
      <c r="U145">
        <f t="shared" si="33"/>
        <v>4.9441140816073675E-7</v>
      </c>
      <c r="Y145" t="e">
        <f>VLOOKUP(C145,#REF!,3,FALSE)</f>
        <v>#REF!</v>
      </c>
    </row>
    <row r="146" spans="1:25">
      <c r="A146" s="108" t="s">
        <v>251</v>
      </c>
      <c r="B146" s="109" t="s">
        <v>114</v>
      </c>
      <c r="C146" s="110">
        <v>54697.412259999997</v>
      </c>
      <c r="D146" s="110">
        <v>2.9999999999999997E-4</v>
      </c>
      <c r="E146" s="108">
        <f t="shared" si="27"/>
        <v>35475.17250983687</v>
      </c>
      <c r="F146">
        <f t="shared" si="28"/>
        <v>35475</v>
      </c>
      <c r="G146">
        <f t="shared" si="29"/>
        <v>8.1198749998293351E-2</v>
      </c>
      <c r="K146">
        <f t="shared" si="35"/>
        <v>8.1198749998293351E-2</v>
      </c>
      <c r="O146">
        <f t="shared" si="36"/>
        <v>8.0148597760848123E-2</v>
      </c>
      <c r="P146" s="36">
        <f t="shared" si="30"/>
        <v>7.959686713084263E-2</v>
      </c>
      <c r="Q146" s="6">
        <f t="shared" si="31"/>
        <v>39678.912259999997</v>
      </c>
      <c r="S146">
        <f t="shared" si="32"/>
        <v>2.5660287210321449E-6</v>
      </c>
      <c r="T146">
        <v>1</v>
      </c>
      <c r="U146">
        <f t="shared" si="33"/>
        <v>2.5660287210321449E-6</v>
      </c>
      <c r="Y146" t="e">
        <f>VLOOKUP(C146,#REF!,3,FALSE)</f>
        <v>#REF!</v>
      </c>
    </row>
    <row r="147" spans="1:25">
      <c r="A147" s="108" t="s">
        <v>251</v>
      </c>
      <c r="B147" s="109" t="s">
        <v>114</v>
      </c>
      <c r="C147" s="110">
        <v>54697.412859999997</v>
      </c>
      <c r="D147" s="110">
        <v>2.0000000000000001E-4</v>
      </c>
      <c r="E147" s="108">
        <f t="shared" si="27"/>
        <v>35475.173784559724</v>
      </c>
      <c r="F147">
        <f t="shared" si="28"/>
        <v>35475</v>
      </c>
      <c r="G147">
        <f t="shared" si="29"/>
        <v>8.1798749997687992E-2</v>
      </c>
      <c r="K147">
        <f t="shared" si="35"/>
        <v>8.1798749997687992E-2</v>
      </c>
      <c r="O147">
        <f t="shared" si="36"/>
        <v>8.0148597760848123E-2</v>
      </c>
      <c r="P147" s="36">
        <f t="shared" si="30"/>
        <v>7.959686713084263E-2</v>
      </c>
      <c r="Q147" s="6">
        <f t="shared" si="31"/>
        <v>39678.912859999997</v>
      </c>
      <c r="S147">
        <f t="shared" si="32"/>
        <v>4.8482881593071483E-6</v>
      </c>
      <c r="T147">
        <v>1</v>
      </c>
      <c r="U147">
        <f t="shared" si="33"/>
        <v>4.8482881593071483E-6</v>
      </c>
      <c r="Y147" t="e">
        <f>VLOOKUP(C147,#REF!,3,FALSE)</f>
        <v>#REF!</v>
      </c>
    </row>
    <row r="148" spans="1:25">
      <c r="A148" s="108" t="s">
        <v>251</v>
      </c>
      <c r="B148" s="109" t="s">
        <v>114</v>
      </c>
      <c r="C148" s="110">
        <v>54697.412859999997</v>
      </c>
      <c r="D148" s="110">
        <v>4.0000000000000002E-4</v>
      </c>
      <c r="E148" s="108">
        <f t="shared" si="27"/>
        <v>35475.173784559724</v>
      </c>
      <c r="F148">
        <f t="shared" si="28"/>
        <v>35475</v>
      </c>
      <c r="G148">
        <f t="shared" si="29"/>
        <v>8.1798749997687992E-2</v>
      </c>
      <c r="K148">
        <f t="shared" si="35"/>
        <v>8.1798749997687992E-2</v>
      </c>
      <c r="O148">
        <f t="shared" si="36"/>
        <v>8.0148597760848123E-2</v>
      </c>
      <c r="P148" s="36">
        <f t="shared" si="30"/>
        <v>7.959686713084263E-2</v>
      </c>
      <c r="Q148" s="6">
        <f t="shared" si="31"/>
        <v>39678.912859999997</v>
      </c>
      <c r="S148">
        <f t="shared" si="32"/>
        <v>4.8482881593071483E-6</v>
      </c>
      <c r="T148">
        <v>1</v>
      </c>
      <c r="U148">
        <f t="shared" si="33"/>
        <v>4.8482881593071483E-6</v>
      </c>
      <c r="Y148" t="e">
        <f>VLOOKUP(C148,#REF!,3,FALSE)</f>
        <v>#REF!</v>
      </c>
    </row>
    <row r="149" spans="1:25">
      <c r="A149" s="111" t="s">
        <v>130</v>
      </c>
      <c r="B149" s="109" t="s">
        <v>114</v>
      </c>
      <c r="C149" s="110">
        <v>54737.422270000003</v>
      </c>
      <c r="D149" s="110">
        <v>4.0000000000000002E-4</v>
      </c>
      <c r="E149" s="108">
        <f t="shared" ref="E149:E167" si="37">(C149-C$7)/C$8</f>
        <v>35560.175299886527</v>
      </c>
      <c r="F149">
        <f t="shared" ref="F149:F167" si="38">ROUND(2*E149,0)/2</f>
        <v>35560</v>
      </c>
      <c r="G149">
        <f t="shared" ref="G149:G167" si="39">C149-(C$7+C$8*F149)</f>
        <v>8.2512000000861008E-2</v>
      </c>
      <c r="K149">
        <f t="shared" si="35"/>
        <v>8.2512000000861008E-2</v>
      </c>
      <c r="O149">
        <f t="shared" si="36"/>
        <v>8.0532365861562205E-2</v>
      </c>
      <c r="P149" s="36">
        <f t="shared" ref="P149:P167" si="40">+D$11+D$12*F149+D$13*F149^2</f>
        <v>7.9984599338879067E-2</v>
      </c>
      <c r="Q149" s="6">
        <f t="shared" ref="Q149:Q167" si="41">C149-15018.5</f>
        <v>39718.922270000003</v>
      </c>
      <c r="S149">
        <f t="shared" ref="S149:S167" si="42">+(P149-G149)^2</f>
        <v>6.3877541061867515E-6</v>
      </c>
      <c r="T149">
        <v>1</v>
      </c>
      <c r="U149">
        <f t="shared" ref="U149:U167" si="43">T149*S149</f>
        <v>6.3877541061867515E-6</v>
      </c>
      <c r="Y149" t="e">
        <f>VLOOKUP(C149,#REF!,3,FALSE)</f>
        <v>#REF!</v>
      </c>
    </row>
    <row r="150" spans="1:25">
      <c r="A150" s="111" t="s">
        <v>130</v>
      </c>
      <c r="B150" s="109" t="s">
        <v>114</v>
      </c>
      <c r="C150" s="110">
        <v>54737.42237</v>
      </c>
      <c r="D150" s="110">
        <v>6.9999999999999999E-4</v>
      </c>
      <c r="E150" s="108">
        <f t="shared" si="37"/>
        <v>35560.175512340327</v>
      </c>
      <c r="F150">
        <f t="shared" si="38"/>
        <v>35560</v>
      </c>
      <c r="G150">
        <f t="shared" si="39"/>
        <v>8.2611999998334795E-2</v>
      </c>
      <c r="K150">
        <f t="shared" si="35"/>
        <v>8.2611999998334795E-2</v>
      </c>
      <c r="O150">
        <f t="shared" si="36"/>
        <v>8.0532365861562205E-2</v>
      </c>
      <c r="P150" s="36">
        <f t="shared" si="40"/>
        <v>7.9984599338879067E-2</v>
      </c>
      <c r="Q150" s="6">
        <f t="shared" si="41"/>
        <v>39718.92237</v>
      </c>
      <c r="S150">
        <f t="shared" si="42"/>
        <v>6.9032342253083947E-6</v>
      </c>
      <c r="T150">
        <v>1</v>
      </c>
      <c r="U150">
        <f t="shared" si="43"/>
        <v>6.9032342253083947E-6</v>
      </c>
      <c r="Y150" t="e">
        <f>VLOOKUP(C150,#REF!,3,FALSE)</f>
        <v>#REF!</v>
      </c>
    </row>
    <row r="151" spans="1:25">
      <c r="A151" s="108" t="s">
        <v>245</v>
      </c>
      <c r="B151" s="109" t="s">
        <v>114</v>
      </c>
      <c r="C151" s="110">
        <v>55051.37298</v>
      </c>
      <c r="D151" s="110">
        <v>2.0000000000000001E-4</v>
      </c>
      <c r="E151" s="108">
        <f t="shared" si="37"/>
        <v>36227.175540278004</v>
      </c>
      <c r="F151">
        <f t="shared" si="38"/>
        <v>36227</v>
      </c>
      <c r="G151">
        <f t="shared" si="39"/>
        <v>8.2625149996601976E-2</v>
      </c>
      <c r="K151">
        <f t="shared" si="35"/>
        <v>8.2625149996601976E-2</v>
      </c>
      <c r="O151">
        <f t="shared" si="36"/>
        <v>8.3543816722459835E-2</v>
      </c>
      <c r="P151" s="36">
        <f t="shared" si="40"/>
        <v>8.3058436014684572E-2</v>
      </c>
      <c r="Q151" s="6">
        <f t="shared" si="41"/>
        <v>40032.87298</v>
      </c>
      <c r="S151">
        <f t="shared" si="42"/>
        <v>1.8773677346587165E-7</v>
      </c>
      <c r="T151">
        <v>1</v>
      </c>
      <c r="U151">
        <f t="shared" si="43"/>
        <v>1.8773677346587165E-7</v>
      </c>
      <c r="Y151" t="e">
        <f>VLOOKUP(C151,#REF!,3,FALSE)</f>
        <v>#REF!</v>
      </c>
    </row>
    <row r="152" spans="1:25">
      <c r="A152" s="108" t="s">
        <v>245</v>
      </c>
      <c r="B152" s="109" t="s">
        <v>114</v>
      </c>
      <c r="C152" s="110">
        <v>55051.373579999999</v>
      </c>
      <c r="D152" s="110">
        <v>2.9999999999999997E-4</v>
      </c>
      <c r="E152" s="108">
        <f t="shared" si="37"/>
        <v>36227.17681500085</v>
      </c>
      <c r="F152">
        <f t="shared" si="38"/>
        <v>36227</v>
      </c>
      <c r="G152">
        <f t="shared" si="39"/>
        <v>8.3225149995996617E-2</v>
      </c>
      <c r="K152">
        <f t="shared" si="35"/>
        <v>8.3225149995996617E-2</v>
      </c>
      <c r="O152">
        <f t="shared" si="36"/>
        <v>8.3543816722459835E-2</v>
      </c>
      <c r="P152" s="36">
        <f t="shared" si="40"/>
        <v>8.3058436014684572E-2</v>
      </c>
      <c r="Q152" s="6">
        <f t="shared" si="41"/>
        <v>40032.873579999999</v>
      </c>
      <c r="S152">
        <f t="shared" si="42"/>
        <v>2.7793551564912689E-8</v>
      </c>
      <c r="T152">
        <v>1</v>
      </c>
      <c r="U152">
        <f t="shared" si="43"/>
        <v>2.7793551564912689E-8</v>
      </c>
      <c r="Y152" t="e">
        <f>VLOOKUP(C152,#REF!,3,FALSE)</f>
        <v>#REF!</v>
      </c>
    </row>
    <row r="153" spans="1:25">
      <c r="A153" s="112" t="s">
        <v>212</v>
      </c>
      <c r="B153" s="113" t="s">
        <v>114</v>
      </c>
      <c r="C153" s="112">
        <v>55075.378299999997</v>
      </c>
      <c r="D153" s="112">
        <v>2.9999999999999997E-4</v>
      </c>
      <c r="E153" s="108">
        <f t="shared" si="37"/>
        <v>36278.175756874654</v>
      </c>
      <c r="F153">
        <f t="shared" si="38"/>
        <v>36278</v>
      </c>
      <c r="G153">
        <f t="shared" si="39"/>
        <v>8.2727100001648068E-2</v>
      </c>
      <c r="K153">
        <f t="shared" si="35"/>
        <v>8.2727100001648068E-2</v>
      </c>
      <c r="O153">
        <f t="shared" si="36"/>
        <v>8.3774077582888296E-2</v>
      </c>
      <c r="P153" s="36">
        <f t="shared" si="40"/>
        <v>8.3295750536463556E-2</v>
      </c>
      <c r="Q153" s="6">
        <f t="shared" si="41"/>
        <v>40056.878299999997</v>
      </c>
      <c r="S153">
        <f t="shared" si="42"/>
        <v>3.2336343074593989E-7</v>
      </c>
      <c r="T153">
        <v>1</v>
      </c>
      <c r="U153">
        <f t="shared" si="43"/>
        <v>3.2336343074593989E-7</v>
      </c>
      <c r="Y153" t="e">
        <f>VLOOKUP(C153,#REF!,3,FALSE)</f>
        <v>#REF!</v>
      </c>
    </row>
    <row r="154" spans="1:25">
      <c r="A154" s="112" t="s">
        <v>211</v>
      </c>
      <c r="B154" s="113" t="s">
        <v>115</v>
      </c>
      <c r="C154" s="112">
        <v>55114.68</v>
      </c>
      <c r="D154" s="112">
        <v>4.0000000000000002E-4</v>
      </c>
      <c r="E154" s="108">
        <f t="shared" si="37"/>
        <v>36361.673715352903</v>
      </c>
      <c r="F154">
        <f t="shared" si="38"/>
        <v>36361.5</v>
      </c>
      <c r="G154">
        <f t="shared" si="39"/>
        <v>8.1766174997028429E-2</v>
      </c>
      <c r="K154">
        <f t="shared" si="35"/>
        <v>8.1766174997028429E-2</v>
      </c>
      <c r="O154">
        <f t="shared" si="36"/>
        <v>8.4151073305354485E-2</v>
      </c>
      <c r="P154" s="36">
        <f t="shared" si="40"/>
        <v>8.368499526027294E-2</v>
      </c>
      <c r="Q154" s="6">
        <f t="shared" si="41"/>
        <v>40096.18</v>
      </c>
      <c r="S154">
        <f t="shared" si="42"/>
        <v>3.6818712026377351E-6</v>
      </c>
      <c r="T154">
        <v>1</v>
      </c>
      <c r="U154">
        <f t="shared" si="43"/>
        <v>3.6818712026377351E-6</v>
      </c>
      <c r="Y154" t="e">
        <f>VLOOKUP(C154,#REF!,3,FALSE)</f>
        <v>#REF!</v>
      </c>
    </row>
    <row r="155" spans="1:25">
      <c r="A155" s="108" t="s">
        <v>244</v>
      </c>
      <c r="B155" s="109" t="s">
        <v>114</v>
      </c>
      <c r="C155" s="110">
        <v>55346.498800000001</v>
      </c>
      <c r="D155" s="110">
        <v>6.9999999999999999E-4</v>
      </c>
      <c r="E155" s="108">
        <f t="shared" si="37"/>
        <v>36854.181584907543</v>
      </c>
      <c r="F155">
        <f t="shared" si="38"/>
        <v>36854</v>
      </c>
      <c r="G155">
        <f t="shared" si="39"/>
        <v>8.5470300000451971E-2</v>
      </c>
      <c r="K155">
        <f t="shared" si="35"/>
        <v>8.5470300000451971E-2</v>
      </c>
      <c r="O155">
        <f t="shared" si="36"/>
        <v>8.6374670830080269E-2</v>
      </c>
      <c r="P155" s="36">
        <f t="shared" si="40"/>
        <v>8.5998530429916592E-2</v>
      </c>
      <c r="Q155" s="6">
        <f t="shared" si="41"/>
        <v>40327.998800000001</v>
      </c>
      <c r="S155">
        <f t="shared" si="42"/>
        <v>2.7902738661237811E-7</v>
      </c>
      <c r="T155">
        <v>1</v>
      </c>
      <c r="U155">
        <f t="shared" si="43"/>
        <v>2.7902738661237811E-7</v>
      </c>
      <c r="Y155" t="e">
        <f>VLOOKUP(C155,#REF!,3,FALSE)</f>
        <v>#REF!</v>
      </c>
    </row>
    <row r="156" spans="1:25">
      <c r="A156" s="108" t="s">
        <v>245</v>
      </c>
      <c r="B156" s="109" t="s">
        <v>114</v>
      </c>
      <c r="C156" s="110">
        <v>55379.446580000003</v>
      </c>
      <c r="D156" s="110">
        <v>1E-4</v>
      </c>
      <c r="E156" s="108">
        <f t="shared" si="37"/>
        <v>36924.180398353026</v>
      </c>
      <c r="F156">
        <f t="shared" si="38"/>
        <v>36924</v>
      </c>
      <c r="G156">
        <f t="shared" si="39"/>
        <v>8.4911800004192628E-2</v>
      </c>
      <c r="K156">
        <f t="shared" si="35"/>
        <v>8.4911800004192628E-2</v>
      </c>
      <c r="O156">
        <f t="shared" si="36"/>
        <v>8.6690715148315389E-2</v>
      </c>
      <c r="P156" s="36">
        <f t="shared" si="40"/>
        <v>8.6329813224259755E-2</v>
      </c>
      <c r="Q156" s="6">
        <f t="shared" si="41"/>
        <v>40360.946580000003</v>
      </c>
      <c r="S156">
        <f t="shared" si="42"/>
        <v>2.0107614922851422E-6</v>
      </c>
      <c r="T156">
        <v>1</v>
      </c>
      <c r="U156">
        <f t="shared" si="43"/>
        <v>2.0107614922851422E-6</v>
      </c>
      <c r="Y156" t="e">
        <f>VLOOKUP(C156,#REF!,3,FALSE)</f>
        <v>#REF!</v>
      </c>
    </row>
    <row r="157" spans="1:25">
      <c r="A157" s="48" t="s">
        <v>281</v>
      </c>
      <c r="B157" s="14"/>
      <c r="C157" s="25">
        <v>55408.629699999998</v>
      </c>
      <c r="D157" s="25">
        <v>4.0000000000000002E-4</v>
      </c>
      <c r="E157" s="108">
        <f t="shared" si="37"/>
        <v>36986.181048249215</v>
      </c>
      <c r="F157">
        <f t="shared" si="38"/>
        <v>36986</v>
      </c>
      <c r="G157">
        <f t="shared" si="39"/>
        <v>8.5217699997883756E-2</v>
      </c>
      <c r="K157">
        <f t="shared" si="35"/>
        <v>8.5217699997883756E-2</v>
      </c>
      <c r="O157">
        <f t="shared" si="36"/>
        <v>8.6970640115895087E-2</v>
      </c>
      <c r="P157" s="36">
        <f t="shared" si="40"/>
        <v>8.6623745489457477E-2</v>
      </c>
      <c r="Q157" s="6">
        <f t="shared" si="41"/>
        <v>40390.129699999998</v>
      </c>
      <c r="S157">
        <f t="shared" si="42"/>
        <v>1.9769639243747861E-6</v>
      </c>
      <c r="T157">
        <v>1</v>
      </c>
      <c r="U157">
        <f t="shared" si="43"/>
        <v>1.9769639243747861E-6</v>
      </c>
      <c r="Y157" t="e">
        <f>VLOOKUP(C157,#REF!,3,FALSE)</f>
        <v>#REF!</v>
      </c>
    </row>
    <row r="158" spans="1:25">
      <c r="A158" s="48" t="s">
        <v>277</v>
      </c>
      <c r="B158" s="49" t="s">
        <v>114</v>
      </c>
      <c r="C158" s="50">
        <v>55479.710400000004</v>
      </c>
      <c r="D158" s="50">
        <v>2.9999999999999997E-4</v>
      </c>
      <c r="E158" s="108">
        <f t="shared" si="37"/>
        <v>37137.19470254927</v>
      </c>
      <c r="F158">
        <f t="shared" si="38"/>
        <v>37137</v>
      </c>
      <c r="G158">
        <f t="shared" si="39"/>
        <v>9.1644650005036965E-2</v>
      </c>
      <c r="K158">
        <f t="shared" si="35"/>
        <v>9.1644650005036965E-2</v>
      </c>
      <c r="O158">
        <f t="shared" si="36"/>
        <v>8.7652392859516592E-2</v>
      </c>
      <c r="P158" s="36">
        <f t="shared" si="40"/>
        <v>8.7341618494252149E-2</v>
      </c>
      <c r="Q158" s="6">
        <f t="shared" si="41"/>
        <v>40461.210400000004</v>
      </c>
      <c r="S158">
        <f t="shared" si="42"/>
        <v>1.8516080182807056E-5</v>
      </c>
      <c r="T158">
        <v>1</v>
      </c>
      <c r="U158">
        <f t="shared" si="43"/>
        <v>1.8516080182807056E-5</v>
      </c>
      <c r="Y158" t="e">
        <f>VLOOKUP(C158,#REF!,3,FALSE)</f>
        <v>#REF!</v>
      </c>
    </row>
    <row r="159" spans="1:25">
      <c r="A159" s="48" t="s">
        <v>278</v>
      </c>
      <c r="B159" s="49" t="s">
        <v>115</v>
      </c>
      <c r="C159" s="50">
        <v>55794.368430000002</v>
      </c>
      <c r="D159" s="50">
        <v>1E-4</v>
      </c>
      <c r="E159" s="108">
        <f t="shared" si="37"/>
        <v>37805.697671219452</v>
      </c>
      <c r="F159">
        <f t="shared" si="38"/>
        <v>37805.5</v>
      </c>
      <c r="G159">
        <f t="shared" si="39"/>
        <v>9.3041975007508881E-2</v>
      </c>
      <c r="K159">
        <f t="shared" si="35"/>
        <v>9.3041975007508881E-2</v>
      </c>
      <c r="O159">
        <f t="shared" si="36"/>
        <v>9.0670616098662116E-2</v>
      </c>
      <c r="P159" s="36">
        <f t="shared" si="40"/>
        <v>9.055391516387129E-2</v>
      </c>
      <c r="Q159" s="6">
        <f t="shared" si="41"/>
        <v>40775.868430000002</v>
      </c>
      <c r="S159">
        <f t="shared" si="42"/>
        <v>6.1904417855219141E-6</v>
      </c>
      <c r="T159">
        <v>1</v>
      </c>
      <c r="U159">
        <f t="shared" si="43"/>
        <v>6.1904417855219141E-6</v>
      </c>
      <c r="Y159" t="e">
        <f>VLOOKUP(C159,#REF!,3,FALSE)</f>
        <v>#REF!</v>
      </c>
    </row>
    <row r="160" spans="1:25">
      <c r="A160" s="48" t="s">
        <v>278</v>
      </c>
      <c r="B160" s="49" t="s">
        <v>115</v>
      </c>
      <c r="C160" s="50">
        <v>55800.48964</v>
      </c>
      <c r="D160" s="50">
        <v>2.9999999999999997E-4</v>
      </c>
      <c r="E160" s="108">
        <f t="shared" si="37"/>
        <v>37818.70241499431</v>
      </c>
      <c r="F160">
        <f t="shared" si="38"/>
        <v>37818.5</v>
      </c>
      <c r="G160">
        <f t="shared" si="39"/>
        <v>9.5274824998341501E-2</v>
      </c>
      <c r="K160">
        <f t="shared" si="35"/>
        <v>9.5274824998341501E-2</v>
      </c>
      <c r="O160">
        <f t="shared" si="36"/>
        <v>9.0729310043477202E-2</v>
      </c>
      <c r="P160" s="36">
        <f t="shared" si="40"/>
        <v>9.0616935648361319E-2</v>
      </c>
      <c r="Q160" s="6">
        <f t="shared" si="41"/>
        <v>40781.98964</v>
      </c>
      <c r="S160">
        <f t="shared" si="42"/>
        <v>2.1695933196658804E-5</v>
      </c>
      <c r="T160">
        <v>1</v>
      </c>
      <c r="U160">
        <f t="shared" si="43"/>
        <v>2.1695933196658804E-5</v>
      </c>
      <c r="Y160" t="e">
        <f>VLOOKUP(C160,#REF!,3,FALSE)</f>
        <v>#REF!</v>
      </c>
    </row>
    <row r="161" spans="1:25">
      <c r="A161" s="48" t="s">
        <v>277</v>
      </c>
      <c r="B161" s="49" t="s">
        <v>114</v>
      </c>
      <c r="C161" s="50">
        <v>55810.607400000001</v>
      </c>
      <c r="D161" s="50">
        <v>2.0000000000000001E-4</v>
      </c>
      <c r="E161" s="108">
        <f t="shared" si="37"/>
        <v>37840.197981455123</v>
      </c>
      <c r="F161">
        <f t="shared" si="38"/>
        <v>37840</v>
      </c>
      <c r="G161">
        <f t="shared" si="39"/>
        <v>9.3188000006193761E-2</v>
      </c>
      <c r="K161">
        <f t="shared" si="35"/>
        <v>9.3188000006193761E-2</v>
      </c>
      <c r="O161">
        <f t="shared" si="36"/>
        <v>9.0826380798363721E-2</v>
      </c>
      <c r="P161" s="36">
        <f t="shared" si="40"/>
        <v>9.0721208090449076E-2</v>
      </c>
      <c r="Q161" s="6">
        <f t="shared" si="41"/>
        <v>40792.107400000001</v>
      </c>
      <c r="S161">
        <f t="shared" si="42"/>
        <v>6.0850623555833299E-6</v>
      </c>
      <c r="T161">
        <v>1</v>
      </c>
      <c r="U161">
        <f t="shared" si="43"/>
        <v>6.0850623555833299E-6</v>
      </c>
      <c r="Y161" t="e">
        <f>VLOOKUP(C161,#REF!,3,FALSE)</f>
        <v>#REF!</v>
      </c>
    </row>
    <row r="162" spans="1:25">
      <c r="A162" s="108" t="s">
        <v>246</v>
      </c>
      <c r="B162" s="109" t="s">
        <v>114</v>
      </c>
      <c r="C162" s="110">
        <v>55849.673499999997</v>
      </c>
      <c r="D162" s="110">
        <v>1E-4</v>
      </c>
      <c r="E162" s="108">
        <f t="shared" si="37"/>
        <v>37923.195398760392</v>
      </c>
      <c r="F162">
        <f t="shared" si="38"/>
        <v>37923</v>
      </c>
      <c r="G162">
        <f t="shared" si="39"/>
        <v>9.1972349997377023E-2</v>
      </c>
      <c r="K162">
        <f t="shared" si="35"/>
        <v>9.1972349997377023E-2</v>
      </c>
      <c r="O162">
        <f t="shared" si="36"/>
        <v>9.1201119061413954E-2</v>
      </c>
      <c r="P162" s="36">
        <f t="shared" si="40"/>
        <v>9.1124289103017023E-2</v>
      </c>
      <c r="Q162" s="6">
        <f t="shared" si="41"/>
        <v>40831.173499999997</v>
      </c>
      <c r="S162">
        <f t="shared" si="42"/>
        <v>7.1920728054268382E-7</v>
      </c>
      <c r="T162">
        <v>1</v>
      </c>
      <c r="U162">
        <f t="shared" si="43"/>
        <v>7.1920728054268382E-7</v>
      </c>
      <c r="Y162" t="e">
        <f>VLOOKUP(C162,#REF!,3,FALSE)</f>
        <v>#REF!</v>
      </c>
    </row>
    <row r="163" spans="1:25">
      <c r="A163" s="48" t="s">
        <v>278</v>
      </c>
      <c r="B163" s="49" t="s">
        <v>114</v>
      </c>
      <c r="C163" s="50">
        <v>56118.440040000001</v>
      </c>
      <c r="D163" s="50">
        <v>2.0000000000000001E-4</v>
      </c>
      <c r="E163" s="108">
        <f t="shared" si="37"/>
        <v>38494.20014912133</v>
      </c>
      <c r="F163">
        <f t="shared" si="38"/>
        <v>38494</v>
      </c>
      <c r="G163">
        <f t="shared" si="39"/>
        <v>9.4208299997262657E-2</v>
      </c>
      <c r="K163">
        <f t="shared" si="35"/>
        <v>9.4208299997262657E-2</v>
      </c>
      <c r="O163">
        <f t="shared" si="36"/>
        <v>9.3779137714446265E-2</v>
      </c>
      <c r="P163" s="36">
        <f t="shared" si="40"/>
        <v>9.3920579895320849E-2</v>
      </c>
      <c r="Q163" s="6">
        <f t="shared" si="41"/>
        <v>41099.940040000001</v>
      </c>
      <c r="S163">
        <f t="shared" si="42"/>
        <v>8.2782857061404057E-8</v>
      </c>
      <c r="T163">
        <v>1</v>
      </c>
      <c r="U163">
        <f t="shared" si="43"/>
        <v>8.2782857061404057E-8</v>
      </c>
      <c r="Y163" t="e">
        <f>VLOOKUP(C163,#REF!,3,FALSE)</f>
        <v>#REF!</v>
      </c>
    </row>
    <row r="164" spans="1:25">
      <c r="A164" s="48" t="s">
        <v>279</v>
      </c>
      <c r="B164" s="49" t="s">
        <v>114</v>
      </c>
      <c r="C164" s="50">
        <v>56170.688399999999</v>
      </c>
      <c r="D164" s="50">
        <v>2.0000000000000001E-4</v>
      </c>
      <c r="E164" s="108">
        <f t="shared" si="37"/>
        <v>38605.203779850686</v>
      </c>
      <c r="F164">
        <f t="shared" si="38"/>
        <v>38605</v>
      </c>
      <c r="G164">
        <f t="shared" si="39"/>
        <v>9.5917250000638887E-2</v>
      </c>
      <c r="K164">
        <f t="shared" si="35"/>
        <v>9.5917250000638887E-2</v>
      </c>
      <c r="O164">
        <f t="shared" si="36"/>
        <v>9.4280293704790546E-2</v>
      </c>
      <c r="P164" s="36">
        <f t="shared" si="40"/>
        <v>9.4468887917247155E-2</v>
      </c>
      <c r="Q164" s="6">
        <f t="shared" si="41"/>
        <v>41152.188399999999</v>
      </c>
      <c r="S164">
        <f t="shared" si="42"/>
        <v>2.0977527246068403E-6</v>
      </c>
      <c r="T164">
        <v>1</v>
      </c>
      <c r="U164">
        <f t="shared" si="43"/>
        <v>2.0977527246068403E-6</v>
      </c>
      <c r="Y164" t="e">
        <f>VLOOKUP(C164,#REF!,3,FALSE)</f>
        <v>#REF!</v>
      </c>
    </row>
    <row r="165" spans="1:25">
      <c r="A165" s="48" t="s">
        <v>279</v>
      </c>
      <c r="B165" s="49" t="s">
        <v>114</v>
      </c>
      <c r="C165" s="50">
        <v>56187.633800000003</v>
      </c>
      <c r="D165" s="50">
        <v>2.0000000000000001E-4</v>
      </c>
      <c r="E165" s="108">
        <f t="shared" si="37"/>
        <v>38641.204927526174</v>
      </c>
      <c r="F165">
        <f t="shared" si="38"/>
        <v>38641</v>
      </c>
      <c r="G165">
        <f t="shared" si="39"/>
        <v>9.6457450003072154E-2</v>
      </c>
      <c r="K165">
        <f t="shared" si="35"/>
        <v>9.6457450003072154E-2</v>
      </c>
      <c r="O165">
        <f t="shared" si="36"/>
        <v>9.4442830782740045E-2</v>
      </c>
      <c r="P165" s="36">
        <f t="shared" si="40"/>
        <v>9.4647047559882874E-2</v>
      </c>
      <c r="Q165" s="6">
        <f t="shared" si="41"/>
        <v>41169.133800000003</v>
      </c>
      <c r="S165">
        <f t="shared" si="42"/>
        <v>3.2775570063057127E-6</v>
      </c>
      <c r="T165">
        <v>1</v>
      </c>
      <c r="U165">
        <f t="shared" si="43"/>
        <v>3.2775570063057127E-6</v>
      </c>
      <c r="Y165" t="e">
        <f>VLOOKUP(C165,#REF!,3,FALSE)</f>
        <v>#REF!</v>
      </c>
    </row>
    <row r="166" spans="1:25">
      <c r="A166" s="111" t="s">
        <v>276</v>
      </c>
      <c r="B166" s="109" t="s">
        <v>114</v>
      </c>
      <c r="C166" s="110">
        <v>56218.699399999998</v>
      </c>
      <c r="D166" s="110">
        <v>3.0000000000000003E-4</v>
      </c>
      <c r="E166" s="108">
        <f t="shared" si="37"/>
        <v>38707.204977877715</v>
      </c>
      <c r="F166">
        <f t="shared" si="38"/>
        <v>38707</v>
      </c>
      <c r="G166">
        <f t="shared" si="39"/>
        <v>9.6481150001636706E-2</v>
      </c>
      <c r="K166">
        <f t="shared" si="35"/>
        <v>9.6481150001636706E-2</v>
      </c>
      <c r="O166">
        <f t="shared" si="36"/>
        <v>9.474081542564744E-2</v>
      </c>
      <c r="P166" s="36">
        <f t="shared" si="40"/>
        <v>9.4974093384985997E-2</v>
      </c>
      <c r="Q166" s="6">
        <f t="shared" si="41"/>
        <v>41200.199399999998</v>
      </c>
      <c r="S166">
        <f t="shared" si="42"/>
        <v>2.2712196457906832E-6</v>
      </c>
      <c r="T166">
        <v>1</v>
      </c>
      <c r="U166">
        <f t="shared" si="43"/>
        <v>2.2712196457906832E-6</v>
      </c>
      <c r="Y166" t="e">
        <f>VLOOKUP(C166,#REF!,3,FALSE)</f>
        <v>#REF!</v>
      </c>
    </row>
    <row r="167" spans="1:25">
      <c r="A167" s="48" t="s">
        <v>280</v>
      </c>
      <c r="B167" s="49" t="s">
        <v>114</v>
      </c>
      <c r="C167" s="50">
        <v>56565.604500000001</v>
      </c>
      <c r="D167" s="50">
        <v>2.0000000000000001E-4</v>
      </c>
      <c r="E167" s="108">
        <f t="shared" si="37"/>
        <v>39444.218074911427</v>
      </c>
      <c r="F167">
        <f t="shared" si="38"/>
        <v>39444</v>
      </c>
      <c r="G167">
        <f t="shared" si="39"/>
        <v>0.10264579999784473</v>
      </c>
      <c r="K167">
        <f t="shared" si="35"/>
        <v>0.10264579999784473</v>
      </c>
      <c r="O167">
        <f t="shared" si="36"/>
        <v>9.8068310604780218E-2</v>
      </c>
      <c r="P167" s="36">
        <f t="shared" si="40"/>
        <v>9.8663010967470335E-2</v>
      </c>
      <c r="Q167" s="6">
        <f t="shared" si="41"/>
        <v>41547.104500000001</v>
      </c>
      <c r="S167">
        <f t="shared" si="42"/>
        <v>1.5862608460470635E-5</v>
      </c>
      <c r="T167">
        <v>1</v>
      </c>
      <c r="U167">
        <f t="shared" si="43"/>
        <v>1.5862608460470635E-5</v>
      </c>
      <c r="Y167" t="e">
        <f>VLOOKUP(C167,#REF!,3,FALSE)</f>
        <v>#REF!</v>
      </c>
    </row>
    <row r="168" spans="1:25">
      <c r="B168" s="14"/>
      <c r="C168" s="25"/>
      <c r="D168" s="25"/>
      <c r="P168" s="34"/>
    </row>
    <row r="169" spans="1:25">
      <c r="B169" s="14"/>
      <c r="C169" s="25"/>
      <c r="D169" s="25"/>
      <c r="P169" s="34"/>
    </row>
    <row r="170" spans="1:25">
      <c r="B170" s="14"/>
      <c r="C170" s="25"/>
      <c r="D170" s="25"/>
      <c r="P170" s="34"/>
    </row>
    <row r="171" spans="1:25">
      <c r="B171" s="14"/>
      <c r="C171" s="25"/>
      <c r="D171" s="25"/>
      <c r="P171" s="34"/>
    </row>
    <row r="172" spans="1:25">
      <c r="B172" s="14"/>
      <c r="C172" s="25"/>
      <c r="D172" s="25"/>
      <c r="P172" s="34"/>
    </row>
    <row r="173" spans="1:25">
      <c r="B173" s="14"/>
      <c r="C173" s="25"/>
      <c r="D173" s="25"/>
      <c r="P173" s="34"/>
    </row>
    <row r="174" spans="1:25">
      <c r="B174" s="14"/>
      <c r="C174" s="25"/>
      <c r="D174" s="25"/>
      <c r="P174" s="34"/>
    </row>
    <row r="175" spans="1:25">
      <c r="B175" s="14"/>
      <c r="C175" s="25"/>
      <c r="D175" s="25"/>
      <c r="P175" s="34"/>
    </row>
    <row r="176" spans="1:25">
      <c r="B176" s="14"/>
      <c r="C176" s="25"/>
      <c r="D176" s="25"/>
      <c r="P176" s="34"/>
    </row>
    <row r="177" spans="2:16">
      <c r="B177" s="14"/>
      <c r="C177" s="25"/>
      <c r="D177" s="25"/>
      <c r="P177" s="34"/>
    </row>
    <row r="178" spans="2:16">
      <c r="B178" s="14"/>
      <c r="C178" s="25"/>
      <c r="D178" s="25"/>
      <c r="P178" s="34"/>
    </row>
    <row r="179" spans="2:16">
      <c r="B179" s="14"/>
      <c r="C179" s="25"/>
      <c r="D179" s="25"/>
      <c r="P179" s="34"/>
    </row>
    <row r="180" spans="2:16">
      <c r="B180" s="14"/>
      <c r="C180" s="25"/>
      <c r="D180" s="25"/>
      <c r="P180" s="34"/>
    </row>
    <row r="181" spans="2:16">
      <c r="B181" s="14"/>
      <c r="C181" s="25"/>
      <c r="D181" s="25"/>
      <c r="P181" s="34"/>
    </row>
    <row r="182" spans="2:16">
      <c r="B182" s="14"/>
      <c r="C182" s="25"/>
      <c r="D182" s="25"/>
      <c r="P182" s="34"/>
    </row>
    <row r="183" spans="2:16">
      <c r="B183" s="14"/>
      <c r="C183" s="25"/>
      <c r="D183" s="25"/>
      <c r="P183" s="34"/>
    </row>
    <row r="184" spans="2:16">
      <c r="B184" s="14"/>
      <c r="C184" s="25"/>
      <c r="D184" s="25"/>
      <c r="P184" s="34"/>
    </row>
    <row r="185" spans="2:16">
      <c r="B185" s="14"/>
      <c r="C185" s="25"/>
      <c r="D185" s="25"/>
      <c r="P185" s="34"/>
    </row>
    <row r="186" spans="2:16">
      <c r="B186" s="14"/>
      <c r="C186" s="25"/>
      <c r="D186" s="25"/>
      <c r="P186" s="34"/>
    </row>
    <row r="187" spans="2:16">
      <c r="B187" s="14"/>
      <c r="C187" s="25"/>
      <c r="D187" s="25"/>
      <c r="P187" s="34"/>
    </row>
    <row r="188" spans="2:16">
      <c r="B188" s="14"/>
      <c r="C188" s="25"/>
      <c r="D188" s="25"/>
      <c r="P188" s="34"/>
    </row>
    <row r="189" spans="2:16">
      <c r="B189" s="14"/>
      <c r="C189" s="25"/>
      <c r="D189" s="25"/>
      <c r="P189" s="34"/>
    </row>
    <row r="190" spans="2:16">
      <c r="B190" s="14"/>
      <c r="C190" s="25"/>
      <c r="D190" s="25"/>
      <c r="P190" s="34"/>
    </row>
    <row r="191" spans="2:16">
      <c r="B191" s="14"/>
      <c r="C191" s="25"/>
      <c r="D191" s="25"/>
      <c r="P191" s="34"/>
    </row>
    <row r="192" spans="2:16">
      <c r="B192" s="14"/>
      <c r="C192" s="25"/>
      <c r="D192" s="25"/>
      <c r="P192" s="34"/>
    </row>
    <row r="193" spans="2:16">
      <c r="B193" s="14"/>
      <c r="C193" s="25"/>
      <c r="D193" s="25"/>
      <c r="P193" s="34"/>
    </row>
    <row r="194" spans="2:16">
      <c r="B194" s="14"/>
      <c r="C194" s="25"/>
      <c r="D194" s="25"/>
      <c r="P194" s="34"/>
    </row>
    <row r="195" spans="2:16">
      <c r="B195" s="14"/>
      <c r="C195" s="25"/>
      <c r="D195" s="25"/>
      <c r="P195" s="34"/>
    </row>
    <row r="196" spans="2:16">
      <c r="B196" s="14"/>
      <c r="C196" s="25"/>
      <c r="D196" s="25"/>
      <c r="P196" s="34"/>
    </row>
    <row r="197" spans="2:16">
      <c r="B197" s="14"/>
      <c r="C197" s="25"/>
      <c r="D197" s="25"/>
      <c r="P197" s="34"/>
    </row>
    <row r="198" spans="2:16">
      <c r="B198" s="14"/>
      <c r="C198" s="25"/>
      <c r="D198" s="25"/>
      <c r="P198" s="34"/>
    </row>
    <row r="199" spans="2:16">
      <c r="B199" s="14"/>
      <c r="C199" s="25"/>
      <c r="D199" s="25"/>
      <c r="P199" s="34"/>
    </row>
    <row r="200" spans="2:16">
      <c r="B200" s="14"/>
      <c r="C200" s="25"/>
      <c r="D200" s="25"/>
      <c r="P200" s="34"/>
    </row>
    <row r="201" spans="2:16">
      <c r="B201" s="14"/>
      <c r="C201" s="25"/>
      <c r="D201" s="25"/>
      <c r="P201" s="34"/>
    </row>
    <row r="202" spans="2:16">
      <c r="B202" s="14"/>
      <c r="C202" s="25"/>
      <c r="D202" s="25"/>
      <c r="P202" s="34"/>
    </row>
    <row r="203" spans="2:16">
      <c r="B203" s="14"/>
      <c r="C203" s="25"/>
      <c r="D203" s="25"/>
      <c r="P203" s="34"/>
    </row>
    <row r="204" spans="2:16">
      <c r="B204" s="14"/>
      <c r="C204" s="25"/>
      <c r="D204" s="25"/>
      <c r="P204" s="34"/>
    </row>
    <row r="205" spans="2:16">
      <c r="B205" s="14"/>
      <c r="C205" s="25"/>
      <c r="D205" s="25"/>
      <c r="P205" s="34"/>
    </row>
    <row r="206" spans="2:16">
      <c r="B206" s="14"/>
      <c r="C206" s="25"/>
      <c r="D206" s="25"/>
      <c r="P206" s="34"/>
    </row>
    <row r="207" spans="2:16">
      <c r="B207" s="14"/>
      <c r="C207" s="25"/>
      <c r="D207" s="25"/>
      <c r="P207" s="34"/>
    </row>
    <row r="208" spans="2:16">
      <c r="B208" s="14"/>
      <c r="C208" s="25"/>
      <c r="D208" s="25"/>
      <c r="P208" s="34"/>
    </row>
    <row r="209" spans="2:16">
      <c r="B209" s="14"/>
      <c r="C209" s="25"/>
      <c r="D209" s="25"/>
      <c r="P209" s="34"/>
    </row>
    <row r="210" spans="2:16">
      <c r="B210" s="14"/>
      <c r="C210" s="25"/>
      <c r="D210" s="25"/>
      <c r="P210" s="34"/>
    </row>
    <row r="211" spans="2:16">
      <c r="B211" s="14"/>
      <c r="C211" s="25"/>
      <c r="D211" s="25"/>
      <c r="P211" s="34"/>
    </row>
    <row r="212" spans="2:16">
      <c r="B212" s="14"/>
      <c r="C212" s="25"/>
      <c r="D212" s="25"/>
      <c r="P212" s="34"/>
    </row>
    <row r="213" spans="2:16">
      <c r="B213" s="14"/>
      <c r="C213" s="25"/>
      <c r="D213" s="25"/>
      <c r="P213" s="34"/>
    </row>
    <row r="214" spans="2:16">
      <c r="B214" s="14"/>
      <c r="C214" s="25"/>
      <c r="D214" s="25"/>
      <c r="P214" s="34"/>
    </row>
    <row r="215" spans="2:16">
      <c r="B215" s="14"/>
      <c r="C215" s="25"/>
      <c r="D215" s="25"/>
      <c r="P215" s="34"/>
    </row>
    <row r="216" spans="2:16">
      <c r="B216" s="14"/>
      <c r="C216" s="25"/>
      <c r="D216" s="25"/>
      <c r="P216" s="34"/>
    </row>
    <row r="217" spans="2:16">
      <c r="B217" s="14"/>
      <c r="C217" s="25"/>
      <c r="D217" s="25"/>
      <c r="P217" s="34"/>
    </row>
    <row r="218" spans="2:16">
      <c r="B218" s="14"/>
      <c r="C218" s="25"/>
      <c r="D218" s="25"/>
      <c r="P218" s="34"/>
    </row>
    <row r="219" spans="2:16">
      <c r="B219" s="14"/>
      <c r="C219" s="25"/>
      <c r="D219" s="25"/>
      <c r="P219" s="34"/>
    </row>
    <row r="220" spans="2:16">
      <c r="B220" s="14"/>
      <c r="C220" s="25"/>
      <c r="D220" s="25"/>
      <c r="P220" s="34"/>
    </row>
    <row r="221" spans="2:16">
      <c r="B221" s="14"/>
      <c r="C221" s="25"/>
      <c r="D221" s="25"/>
      <c r="P221" s="34"/>
    </row>
    <row r="222" spans="2:16">
      <c r="B222" s="14"/>
      <c r="C222" s="25"/>
      <c r="D222" s="25"/>
      <c r="P222" s="34"/>
    </row>
    <row r="223" spans="2:16">
      <c r="B223" s="14"/>
      <c r="C223" s="25"/>
      <c r="D223" s="25"/>
      <c r="P223" s="34"/>
    </row>
    <row r="224" spans="2:16">
      <c r="B224" s="14"/>
      <c r="C224" s="25"/>
      <c r="D224" s="25"/>
      <c r="P224" s="34"/>
    </row>
    <row r="225" spans="2:16">
      <c r="B225" s="14"/>
      <c r="C225" s="25"/>
      <c r="D225" s="25"/>
      <c r="P225" s="34"/>
    </row>
    <row r="226" spans="2:16">
      <c r="B226" s="14"/>
      <c r="C226" s="25"/>
      <c r="D226" s="25"/>
      <c r="P226" s="34"/>
    </row>
    <row r="227" spans="2:16">
      <c r="B227" s="14"/>
      <c r="C227" s="25"/>
      <c r="D227" s="25"/>
      <c r="P227" s="34"/>
    </row>
    <row r="228" spans="2:16">
      <c r="B228" s="14"/>
      <c r="C228" s="25"/>
      <c r="D228" s="25"/>
      <c r="P228" s="34"/>
    </row>
    <row r="229" spans="2:16">
      <c r="B229" s="14"/>
      <c r="C229" s="25"/>
      <c r="D229" s="25"/>
      <c r="P229" s="34"/>
    </row>
    <row r="230" spans="2:16">
      <c r="B230" s="14"/>
      <c r="C230" s="25"/>
      <c r="D230" s="25"/>
      <c r="P230" s="34"/>
    </row>
    <row r="231" spans="2:16">
      <c r="B231" s="14"/>
      <c r="C231" s="25"/>
      <c r="D231" s="25"/>
      <c r="P231" s="34"/>
    </row>
    <row r="232" spans="2:16">
      <c r="B232" s="14"/>
      <c r="P232" s="34"/>
    </row>
    <row r="233" spans="2:16">
      <c r="B233" s="14"/>
      <c r="P233" s="34"/>
    </row>
    <row r="234" spans="2:16">
      <c r="B234" s="14"/>
      <c r="P234" s="34"/>
    </row>
    <row r="235" spans="2:16">
      <c r="B235" s="14"/>
      <c r="P235" s="34"/>
    </row>
    <row r="236" spans="2:16">
      <c r="B236" s="14"/>
      <c r="P236" s="34"/>
    </row>
    <row r="237" spans="2:16">
      <c r="B237" s="14"/>
      <c r="P237" s="34"/>
    </row>
    <row r="238" spans="2:16">
      <c r="B238" s="14"/>
      <c r="P238" s="34"/>
    </row>
    <row r="239" spans="2:16">
      <c r="B239" s="14"/>
      <c r="P239" s="34"/>
    </row>
    <row r="240" spans="2:16">
      <c r="B240" s="14"/>
      <c r="P240" s="34"/>
    </row>
    <row r="241" spans="2:16">
      <c r="B241" s="14"/>
      <c r="P241" s="34"/>
    </row>
    <row r="242" spans="2:16">
      <c r="B242" s="14"/>
      <c r="P242" s="34"/>
    </row>
    <row r="243" spans="2:16">
      <c r="B243" s="14"/>
      <c r="P243" s="34"/>
    </row>
    <row r="244" spans="2:16">
      <c r="B244" s="14"/>
      <c r="P244" s="34"/>
    </row>
    <row r="245" spans="2:16">
      <c r="B245" s="14"/>
      <c r="P245" s="34"/>
    </row>
    <row r="246" spans="2:16">
      <c r="B246" s="14"/>
      <c r="P246" s="34"/>
    </row>
    <row r="247" spans="2:16">
      <c r="B247" s="14"/>
      <c r="P247" s="34"/>
    </row>
    <row r="248" spans="2:16">
      <c r="B248" s="14"/>
      <c r="P248" s="34"/>
    </row>
    <row r="249" spans="2:16">
      <c r="B249" s="14"/>
      <c r="P249" s="34"/>
    </row>
    <row r="250" spans="2:16">
      <c r="B250" s="14"/>
      <c r="P250" s="34"/>
    </row>
    <row r="251" spans="2:16">
      <c r="B251" s="14"/>
      <c r="P251" s="34"/>
    </row>
    <row r="252" spans="2:16">
      <c r="B252" s="14"/>
      <c r="P252" s="34"/>
    </row>
    <row r="253" spans="2:16">
      <c r="B253" s="14"/>
      <c r="P253" s="34"/>
    </row>
    <row r="254" spans="2:16">
      <c r="B254" s="14"/>
      <c r="P254" s="34"/>
    </row>
    <row r="255" spans="2:16">
      <c r="B255" s="14"/>
      <c r="P255" s="34"/>
    </row>
    <row r="256" spans="2:16">
      <c r="B256" s="14"/>
      <c r="P256" s="34"/>
    </row>
    <row r="257" spans="2:16">
      <c r="B257" s="14"/>
      <c r="P257" s="34"/>
    </row>
    <row r="258" spans="2:16">
      <c r="B258" s="14"/>
      <c r="P258" s="34"/>
    </row>
    <row r="259" spans="2:16">
      <c r="B259" s="14"/>
      <c r="P259" s="34"/>
    </row>
    <row r="260" spans="2:16">
      <c r="B260" s="14"/>
      <c r="P260" s="34"/>
    </row>
    <row r="261" spans="2:16">
      <c r="B261" s="14"/>
      <c r="P261" s="34"/>
    </row>
    <row r="262" spans="2:16">
      <c r="B262" s="14"/>
      <c r="P262" s="34"/>
    </row>
    <row r="263" spans="2:16">
      <c r="B263" s="14"/>
      <c r="P263" s="34"/>
    </row>
    <row r="264" spans="2:16">
      <c r="B264" s="14"/>
      <c r="P264" s="34"/>
    </row>
    <row r="265" spans="2:16">
      <c r="B265" s="14"/>
      <c r="P265" s="34"/>
    </row>
    <row r="266" spans="2:16">
      <c r="B266" s="14"/>
      <c r="P266" s="34"/>
    </row>
    <row r="267" spans="2:16">
      <c r="B267" s="14"/>
      <c r="P267" s="34"/>
    </row>
    <row r="268" spans="2:16">
      <c r="B268" s="14"/>
      <c r="P268" s="34"/>
    </row>
    <row r="269" spans="2:16">
      <c r="B269" s="14"/>
      <c r="P269" s="34"/>
    </row>
    <row r="270" spans="2:16">
      <c r="B270" s="14"/>
      <c r="P270" s="34"/>
    </row>
    <row r="271" spans="2:16">
      <c r="B271" s="14"/>
      <c r="P271" s="34"/>
    </row>
    <row r="272" spans="2:16">
      <c r="B272" s="14"/>
      <c r="P272" s="34"/>
    </row>
    <row r="273" spans="2:16">
      <c r="B273" s="14"/>
      <c r="P273" s="34"/>
    </row>
    <row r="274" spans="2:16">
      <c r="B274" s="14"/>
      <c r="P274" s="34"/>
    </row>
    <row r="275" spans="2:16">
      <c r="B275" s="14"/>
      <c r="P275" s="34"/>
    </row>
    <row r="276" spans="2:16">
      <c r="B276" s="14"/>
      <c r="P276" s="34"/>
    </row>
    <row r="277" spans="2:16">
      <c r="B277" s="14"/>
      <c r="P277" s="34"/>
    </row>
    <row r="278" spans="2:16">
      <c r="B278" s="14"/>
      <c r="P278" s="34"/>
    </row>
    <row r="279" spans="2:16">
      <c r="B279" s="14"/>
      <c r="P279" s="34"/>
    </row>
    <row r="280" spans="2:16">
      <c r="B280" s="14"/>
      <c r="P280" s="34"/>
    </row>
    <row r="281" spans="2:16">
      <c r="B281" s="14"/>
      <c r="P281" s="34"/>
    </row>
    <row r="282" spans="2:16">
      <c r="B282" s="14"/>
      <c r="P282" s="34"/>
    </row>
    <row r="283" spans="2:16">
      <c r="B283" s="14"/>
      <c r="P283" s="34"/>
    </row>
    <row r="284" spans="2:16">
      <c r="B284" s="14"/>
      <c r="P284" s="34"/>
    </row>
    <row r="285" spans="2:16">
      <c r="B285" s="14"/>
      <c r="P285" s="34"/>
    </row>
    <row r="286" spans="2:16">
      <c r="B286" s="14"/>
      <c r="P286" s="34"/>
    </row>
    <row r="287" spans="2:16">
      <c r="B287" s="14"/>
      <c r="P287" s="34"/>
    </row>
    <row r="288" spans="2:16">
      <c r="B288" s="14"/>
      <c r="P288" s="34"/>
    </row>
    <row r="289" spans="2:16">
      <c r="B289" s="14"/>
      <c r="P289" s="34"/>
    </row>
    <row r="290" spans="2:16">
      <c r="B290" s="14"/>
      <c r="P290" s="34"/>
    </row>
    <row r="291" spans="2:16">
      <c r="B291" s="14"/>
      <c r="P291" s="34"/>
    </row>
    <row r="292" spans="2:16">
      <c r="B292" s="14"/>
      <c r="P292" s="34"/>
    </row>
    <row r="293" spans="2:16">
      <c r="B293" s="14"/>
      <c r="P293" s="34"/>
    </row>
    <row r="294" spans="2:16">
      <c r="B294" s="14"/>
      <c r="P294" s="34"/>
    </row>
    <row r="295" spans="2:16">
      <c r="B295" s="14"/>
      <c r="P295" s="34"/>
    </row>
    <row r="296" spans="2:16">
      <c r="B296" s="14"/>
      <c r="P296" s="34"/>
    </row>
    <row r="297" spans="2:16">
      <c r="B297" s="14"/>
      <c r="P297" s="34"/>
    </row>
    <row r="298" spans="2:16">
      <c r="B298" s="14"/>
      <c r="P298" s="34"/>
    </row>
    <row r="299" spans="2:16">
      <c r="B299" s="14"/>
      <c r="P299" s="34"/>
    </row>
    <row r="300" spans="2:16">
      <c r="B300" s="14"/>
      <c r="P300" s="34"/>
    </row>
    <row r="301" spans="2:16">
      <c r="B301" s="14"/>
      <c r="P301" s="34"/>
    </row>
    <row r="302" spans="2:16">
      <c r="B302" s="14"/>
      <c r="P302" s="34"/>
    </row>
    <row r="303" spans="2:16">
      <c r="B303" s="14"/>
      <c r="P303" s="34"/>
    </row>
    <row r="304" spans="2:16">
      <c r="B304" s="14"/>
      <c r="P304" s="34"/>
    </row>
    <row r="305" spans="2:16">
      <c r="B305" s="14"/>
      <c r="P305" s="34"/>
    </row>
    <row r="306" spans="2:16">
      <c r="B306" s="14"/>
      <c r="P306" s="34"/>
    </row>
    <row r="307" spans="2:16">
      <c r="B307" s="14"/>
      <c r="P307" s="34"/>
    </row>
    <row r="308" spans="2:16">
      <c r="B308" s="14"/>
      <c r="P308" s="34"/>
    </row>
    <row r="309" spans="2:16">
      <c r="B309" s="14"/>
      <c r="P309" s="34"/>
    </row>
    <row r="310" spans="2:16">
      <c r="B310" s="14"/>
      <c r="P310" s="34"/>
    </row>
    <row r="311" spans="2:16">
      <c r="B311" s="14"/>
      <c r="P311" s="34"/>
    </row>
    <row r="312" spans="2:16">
      <c r="B312" s="14"/>
      <c r="P312" s="34"/>
    </row>
    <row r="313" spans="2:16">
      <c r="B313" s="14"/>
      <c r="P313" s="34"/>
    </row>
    <row r="314" spans="2:16">
      <c r="B314" s="14"/>
      <c r="P314" s="34"/>
    </row>
    <row r="315" spans="2:16">
      <c r="B315" s="14"/>
      <c r="P315" s="34"/>
    </row>
    <row r="316" spans="2:16">
      <c r="B316" s="14"/>
      <c r="P316" s="34"/>
    </row>
    <row r="317" spans="2:16">
      <c r="B317" s="14"/>
      <c r="P317" s="34"/>
    </row>
    <row r="318" spans="2:16">
      <c r="B318" s="14"/>
      <c r="P318" s="34"/>
    </row>
    <row r="319" spans="2:16">
      <c r="B319" s="14"/>
      <c r="P319" s="34"/>
    </row>
    <row r="320" spans="2:16">
      <c r="B320" s="14"/>
      <c r="P320" s="34"/>
    </row>
    <row r="321" spans="2:16">
      <c r="B321" s="14"/>
      <c r="P321" s="34"/>
    </row>
    <row r="322" spans="2:16">
      <c r="B322" s="14"/>
      <c r="P322" s="34"/>
    </row>
    <row r="323" spans="2:16">
      <c r="B323" s="14"/>
      <c r="P323" s="34"/>
    </row>
    <row r="324" spans="2:16">
      <c r="B324" s="14"/>
      <c r="P324" s="34"/>
    </row>
    <row r="325" spans="2:16">
      <c r="B325" s="14"/>
      <c r="P325" s="34"/>
    </row>
    <row r="326" spans="2:16">
      <c r="B326" s="14"/>
      <c r="P326" s="34"/>
    </row>
    <row r="327" spans="2:16">
      <c r="B327" s="14"/>
      <c r="P327" s="34"/>
    </row>
    <row r="328" spans="2:16">
      <c r="B328" s="14"/>
      <c r="P328" s="34"/>
    </row>
    <row r="329" spans="2:16">
      <c r="B329" s="14"/>
      <c r="P329" s="34"/>
    </row>
    <row r="330" spans="2:16">
      <c r="B330" s="14"/>
      <c r="P330" s="34"/>
    </row>
    <row r="331" spans="2:16">
      <c r="B331" s="14"/>
      <c r="P331" s="34"/>
    </row>
    <row r="332" spans="2:16">
      <c r="B332" s="14"/>
      <c r="P332" s="34"/>
    </row>
    <row r="333" spans="2:16">
      <c r="B333" s="14"/>
      <c r="P333" s="34"/>
    </row>
    <row r="334" spans="2:16">
      <c r="B334" s="14"/>
      <c r="P334" s="34"/>
    </row>
    <row r="335" spans="2:16">
      <c r="B335" s="14"/>
      <c r="P335" s="34"/>
    </row>
    <row r="336" spans="2:16">
      <c r="B336" s="14"/>
      <c r="P336" s="34"/>
    </row>
    <row r="337" spans="2:16">
      <c r="B337" s="14"/>
      <c r="P337" s="34"/>
    </row>
    <row r="338" spans="2:16">
      <c r="B338" s="14"/>
      <c r="P338" s="34"/>
    </row>
    <row r="339" spans="2:16">
      <c r="B339" s="14"/>
      <c r="P339" s="34"/>
    </row>
    <row r="340" spans="2:16">
      <c r="B340" s="14"/>
      <c r="P340" s="34"/>
    </row>
    <row r="341" spans="2:16">
      <c r="B341" s="14"/>
      <c r="P341" s="34"/>
    </row>
    <row r="342" spans="2:16">
      <c r="B342" s="14"/>
      <c r="P342" s="34"/>
    </row>
    <row r="343" spans="2:16">
      <c r="B343" s="14"/>
      <c r="P343" s="34"/>
    </row>
    <row r="344" spans="2:16">
      <c r="B344" s="14"/>
      <c r="P344" s="34"/>
    </row>
    <row r="345" spans="2:16">
      <c r="B345" s="14"/>
      <c r="P345" s="34"/>
    </row>
    <row r="346" spans="2:16">
      <c r="B346" s="14"/>
      <c r="P346" s="34"/>
    </row>
    <row r="347" spans="2:16">
      <c r="B347" s="14"/>
      <c r="P347" s="34"/>
    </row>
    <row r="348" spans="2:16">
      <c r="B348" s="14"/>
      <c r="P348" s="34"/>
    </row>
    <row r="349" spans="2:16">
      <c r="B349" s="14"/>
      <c r="P349" s="34"/>
    </row>
    <row r="350" spans="2:16">
      <c r="B350" s="14"/>
      <c r="P350" s="34"/>
    </row>
    <row r="351" spans="2:16">
      <c r="B351" s="14"/>
      <c r="P351" s="34"/>
    </row>
    <row r="352" spans="2:16">
      <c r="B352" s="14"/>
      <c r="P352" s="34"/>
    </row>
    <row r="353" spans="2:16">
      <c r="B353" s="14"/>
      <c r="P353" s="34"/>
    </row>
    <row r="354" spans="2:16">
      <c r="B354" s="14"/>
    </row>
    <row r="355" spans="2:16">
      <c r="B355" s="14"/>
    </row>
    <row r="356" spans="2:16">
      <c r="B356" s="14"/>
    </row>
    <row r="357" spans="2:16">
      <c r="B357" s="14"/>
    </row>
    <row r="358" spans="2:16">
      <c r="B358" s="14"/>
    </row>
    <row r="359" spans="2:16">
      <c r="B359" s="14"/>
    </row>
    <row r="360" spans="2:16">
      <c r="B360" s="14"/>
    </row>
    <row r="361" spans="2:16">
      <c r="B361" s="14"/>
    </row>
    <row r="362" spans="2:16">
      <c r="B362" s="14"/>
    </row>
    <row r="363" spans="2:16">
      <c r="B363" s="14"/>
    </row>
    <row r="364" spans="2:16">
      <c r="B364" s="14"/>
    </row>
    <row r="365" spans="2:16">
      <c r="B365" s="14"/>
    </row>
    <row r="366" spans="2:16">
      <c r="B366" s="14"/>
    </row>
    <row r="367" spans="2:16">
      <c r="B367" s="14"/>
    </row>
    <row r="368" spans="2:16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  <row r="710" spans="2:2">
      <c r="B710" s="14"/>
    </row>
    <row r="711" spans="2:2">
      <c r="B711" s="14"/>
    </row>
    <row r="712" spans="2:2">
      <c r="B712" s="14"/>
    </row>
    <row r="713" spans="2:2">
      <c r="B713" s="14"/>
    </row>
    <row r="714" spans="2:2">
      <c r="B714" s="14"/>
    </row>
    <row r="715" spans="2:2">
      <c r="B715" s="14"/>
    </row>
    <row r="716" spans="2:2">
      <c r="B716" s="14"/>
    </row>
    <row r="717" spans="2:2">
      <c r="B717" s="14"/>
    </row>
    <row r="718" spans="2:2">
      <c r="B718" s="14"/>
    </row>
    <row r="719" spans="2:2">
      <c r="B719" s="14"/>
    </row>
    <row r="720" spans="2:2">
      <c r="B720" s="14"/>
    </row>
    <row r="721" spans="2:2">
      <c r="B721" s="14"/>
    </row>
    <row r="722" spans="2:2">
      <c r="B722" s="14"/>
    </row>
    <row r="723" spans="2:2">
      <c r="B723" s="14"/>
    </row>
    <row r="724" spans="2:2">
      <c r="B724" s="14"/>
    </row>
    <row r="725" spans="2:2">
      <c r="B725" s="14"/>
    </row>
    <row r="726" spans="2:2">
      <c r="B726" s="14"/>
    </row>
    <row r="727" spans="2:2">
      <c r="B727" s="14"/>
    </row>
    <row r="728" spans="2:2">
      <c r="B728" s="14"/>
    </row>
    <row r="729" spans="2:2">
      <c r="B729" s="14"/>
    </row>
    <row r="730" spans="2:2">
      <c r="B730" s="14"/>
    </row>
    <row r="731" spans="2:2">
      <c r="B731" s="14"/>
    </row>
    <row r="732" spans="2:2">
      <c r="B732" s="14"/>
    </row>
    <row r="733" spans="2:2">
      <c r="B733" s="14"/>
    </row>
    <row r="734" spans="2:2">
      <c r="B734" s="14"/>
    </row>
    <row r="735" spans="2:2">
      <c r="B735" s="14"/>
    </row>
    <row r="736" spans="2:2">
      <c r="B736" s="14"/>
    </row>
    <row r="737" spans="2:2">
      <c r="B737" s="14"/>
    </row>
    <row r="738" spans="2:2">
      <c r="B738" s="14"/>
    </row>
    <row r="739" spans="2:2">
      <c r="B739" s="14"/>
    </row>
    <row r="740" spans="2:2">
      <c r="B740" s="14"/>
    </row>
    <row r="741" spans="2:2">
      <c r="B741" s="14"/>
    </row>
    <row r="742" spans="2:2">
      <c r="B742" s="14"/>
    </row>
    <row r="743" spans="2:2">
      <c r="B743" s="14"/>
    </row>
    <row r="744" spans="2:2">
      <c r="B744" s="14"/>
    </row>
    <row r="745" spans="2:2">
      <c r="B745" s="14"/>
    </row>
    <row r="746" spans="2:2">
      <c r="B746" s="14"/>
    </row>
    <row r="747" spans="2:2">
      <c r="B747" s="14"/>
    </row>
    <row r="748" spans="2:2">
      <c r="B748" s="14"/>
    </row>
    <row r="749" spans="2:2">
      <c r="B749" s="14"/>
    </row>
    <row r="750" spans="2:2">
      <c r="B750" s="14"/>
    </row>
    <row r="751" spans="2:2">
      <c r="B751" s="14"/>
    </row>
    <row r="752" spans="2:2">
      <c r="B752" s="14"/>
    </row>
    <row r="753" spans="2:2">
      <c r="B753" s="14"/>
    </row>
    <row r="754" spans="2:2">
      <c r="B754" s="14"/>
    </row>
    <row r="755" spans="2:2">
      <c r="B755" s="14"/>
    </row>
    <row r="756" spans="2:2">
      <c r="B756" s="14"/>
    </row>
    <row r="757" spans="2:2">
      <c r="B757" s="14"/>
    </row>
    <row r="758" spans="2:2">
      <c r="B758" s="14"/>
    </row>
    <row r="759" spans="2:2">
      <c r="B759" s="14"/>
    </row>
    <row r="760" spans="2:2">
      <c r="B760" s="14"/>
    </row>
    <row r="761" spans="2:2">
      <c r="B761" s="14"/>
    </row>
    <row r="762" spans="2:2">
      <c r="B762" s="14"/>
    </row>
    <row r="763" spans="2:2">
      <c r="B763" s="14"/>
    </row>
    <row r="764" spans="2:2">
      <c r="B764" s="14"/>
    </row>
    <row r="765" spans="2:2">
      <c r="B765" s="14"/>
    </row>
    <row r="766" spans="2:2">
      <c r="B766" s="14"/>
    </row>
    <row r="767" spans="2:2">
      <c r="B767" s="14"/>
    </row>
    <row r="768" spans="2:2">
      <c r="B768" s="14"/>
    </row>
    <row r="769" spans="2:2">
      <c r="B769" s="14"/>
    </row>
    <row r="770" spans="2:2">
      <c r="B770" s="14"/>
    </row>
    <row r="771" spans="2:2">
      <c r="B771" s="14"/>
    </row>
    <row r="772" spans="2:2">
      <c r="B772" s="14"/>
    </row>
    <row r="773" spans="2:2">
      <c r="B773" s="14"/>
    </row>
    <row r="774" spans="2:2">
      <c r="B774" s="14"/>
    </row>
    <row r="775" spans="2:2">
      <c r="B775" s="14"/>
    </row>
    <row r="776" spans="2:2">
      <c r="B776" s="14"/>
    </row>
    <row r="777" spans="2:2">
      <c r="B777" s="14"/>
    </row>
    <row r="778" spans="2:2">
      <c r="B778" s="14"/>
    </row>
    <row r="779" spans="2:2">
      <c r="B779" s="14"/>
    </row>
    <row r="780" spans="2:2">
      <c r="B780" s="14"/>
    </row>
    <row r="781" spans="2:2">
      <c r="B781" s="14"/>
    </row>
    <row r="782" spans="2:2">
      <c r="B782" s="14"/>
    </row>
    <row r="783" spans="2:2">
      <c r="B783" s="14"/>
    </row>
    <row r="784" spans="2:2">
      <c r="B784" s="14"/>
    </row>
    <row r="785" spans="2:2">
      <c r="B785" s="14"/>
    </row>
    <row r="786" spans="2:2">
      <c r="B786" s="14"/>
    </row>
    <row r="787" spans="2:2">
      <c r="B787" s="14"/>
    </row>
    <row r="788" spans="2:2">
      <c r="B788" s="14"/>
    </row>
    <row r="789" spans="2:2">
      <c r="B789" s="14"/>
    </row>
    <row r="790" spans="2:2">
      <c r="B790" s="14"/>
    </row>
    <row r="791" spans="2:2">
      <c r="B791" s="14"/>
    </row>
    <row r="792" spans="2:2">
      <c r="B792" s="14"/>
    </row>
    <row r="793" spans="2:2">
      <c r="B793" s="14"/>
    </row>
    <row r="794" spans="2:2">
      <c r="B794" s="14"/>
    </row>
    <row r="795" spans="2:2">
      <c r="B795" s="14"/>
    </row>
    <row r="796" spans="2:2">
      <c r="B796" s="14"/>
    </row>
    <row r="797" spans="2:2">
      <c r="B797" s="14"/>
    </row>
    <row r="798" spans="2:2">
      <c r="B798" s="14"/>
    </row>
    <row r="799" spans="2:2">
      <c r="B799" s="14"/>
    </row>
    <row r="800" spans="2:2">
      <c r="B800" s="14"/>
    </row>
    <row r="801" spans="2:2">
      <c r="B801" s="14"/>
    </row>
    <row r="802" spans="2:2">
      <c r="B802" s="14"/>
    </row>
    <row r="803" spans="2:2">
      <c r="B803" s="14"/>
    </row>
    <row r="804" spans="2:2">
      <c r="B804" s="14"/>
    </row>
    <row r="805" spans="2:2">
      <c r="B805" s="14"/>
    </row>
    <row r="806" spans="2:2">
      <c r="B806" s="14"/>
    </row>
    <row r="807" spans="2:2">
      <c r="B807" s="14"/>
    </row>
    <row r="808" spans="2:2">
      <c r="B808" s="14"/>
    </row>
    <row r="809" spans="2:2">
      <c r="B809" s="14"/>
    </row>
    <row r="810" spans="2:2">
      <c r="B810" s="14"/>
    </row>
    <row r="811" spans="2:2">
      <c r="B811" s="14"/>
    </row>
    <row r="812" spans="2:2">
      <c r="B812" s="14"/>
    </row>
    <row r="813" spans="2:2">
      <c r="B813" s="14"/>
    </row>
    <row r="814" spans="2:2">
      <c r="B814" s="14"/>
    </row>
    <row r="815" spans="2:2">
      <c r="B815" s="14"/>
    </row>
    <row r="816" spans="2:2">
      <c r="B816" s="14"/>
    </row>
    <row r="817" spans="2:2">
      <c r="B817" s="14"/>
    </row>
    <row r="818" spans="2:2">
      <c r="B818" s="14"/>
    </row>
    <row r="819" spans="2:2">
      <c r="B819" s="14"/>
    </row>
    <row r="820" spans="2:2">
      <c r="B820" s="14"/>
    </row>
    <row r="821" spans="2:2">
      <c r="B821" s="14"/>
    </row>
    <row r="822" spans="2:2">
      <c r="B822" s="14"/>
    </row>
    <row r="823" spans="2:2">
      <c r="B823" s="14"/>
    </row>
    <row r="824" spans="2:2">
      <c r="B824" s="14"/>
    </row>
    <row r="825" spans="2:2">
      <c r="B825" s="14"/>
    </row>
    <row r="826" spans="2:2">
      <c r="B826" s="14"/>
    </row>
    <row r="827" spans="2:2">
      <c r="B827" s="14"/>
    </row>
    <row r="828" spans="2:2">
      <c r="B828" s="14"/>
    </row>
    <row r="829" spans="2:2">
      <c r="B829" s="14"/>
    </row>
    <row r="830" spans="2:2">
      <c r="B830" s="14"/>
    </row>
    <row r="831" spans="2:2">
      <c r="B831" s="14"/>
    </row>
    <row r="832" spans="2:2">
      <c r="B832" s="14"/>
    </row>
    <row r="833" spans="2:2">
      <c r="B833" s="14"/>
    </row>
    <row r="834" spans="2:2">
      <c r="B834" s="14"/>
    </row>
    <row r="835" spans="2:2">
      <c r="B835" s="14"/>
    </row>
    <row r="836" spans="2:2">
      <c r="B836" s="14"/>
    </row>
    <row r="837" spans="2:2">
      <c r="B837" s="14"/>
    </row>
    <row r="838" spans="2:2">
      <c r="B838" s="14"/>
    </row>
    <row r="839" spans="2:2">
      <c r="B839" s="14"/>
    </row>
    <row r="840" spans="2:2">
      <c r="B840" s="14"/>
    </row>
    <row r="841" spans="2:2">
      <c r="B841" s="14"/>
    </row>
    <row r="842" spans="2:2">
      <c r="B842" s="14"/>
    </row>
    <row r="843" spans="2:2">
      <c r="B843" s="14"/>
    </row>
    <row r="844" spans="2:2">
      <c r="B844" s="14"/>
    </row>
    <row r="845" spans="2:2">
      <c r="B845" s="14"/>
    </row>
    <row r="846" spans="2:2">
      <c r="B846" s="14"/>
    </row>
    <row r="847" spans="2:2">
      <c r="B847" s="14"/>
    </row>
    <row r="848" spans="2:2">
      <c r="B848" s="14"/>
    </row>
    <row r="849" spans="2:2">
      <c r="B849" s="14"/>
    </row>
    <row r="850" spans="2:2">
      <c r="B850" s="14"/>
    </row>
    <row r="851" spans="2:2">
      <c r="B851" s="14"/>
    </row>
    <row r="852" spans="2:2">
      <c r="B852" s="14"/>
    </row>
    <row r="853" spans="2:2">
      <c r="B853" s="14"/>
    </row>
    <row r="854" spans="2:2">
      <c r="B854" s="14"/>
    </row>
    <row r="855" spans="2:2">
      <c r="B855" s="14"/>
    </row>
    <row r="856" spans="2:2">
      <c r="B856" s="14"/>
    </row>
    <row r="857" spans="2:2">
      <c r="B857" s="14"/>
    </row>
    <row r="858" spans="2:2">
      <c r="B858" s="14"/>
    </row>
    <row r="859" spans="2:2">
      <c r="B859" s="14"/>
    </row>
    <row r="860" spans="2:2">
      <c r="B860" s="14"/>
    </row>
    <row r="861" spans="2:2">
      <c r="B861" s="14"/>
    </row>
    <row r="862" spans="2:2">
      <c r="B862" s="14"/>
    </row>
    <row r="863" spans="2:2">
      <c r="B863" s="14"/>
    </row>
    <row r="864" spans="2:2">
      <c r="B864" s="14"/>
    </row>
    <row r="865" spans="2:2">
      <c r="B865" s="14"/>
    </row>
    <row r="866" spans="2:2">
      <c r="B866" s="14"/>
    </row>
    <row r="867" spans="2:2">
      <c r="B867" s="14"/>
    </row>
    <row r="868" spans="2:2">
      <c r="B868" s="14"/>
    </row>
    <row r="869" spans="2:2">
      <c r="B869" s="14"/>
    </row>
    <row r="870" spans="2:2">
      <c r="B870" s="14"/>
    </row>
    <row r="871" spans="2:2">
      <c r="B871" s="14"/>
    </row>
    <row r="872" spans="2:2">
      <c r="B872" s="14"/>
    </row>
    <row r="873" spans="2:2">
      <c r="B873" s="14"/>
    </row>
    <row r="874" spans="2:2">
      <c r="B874" s="14"/>
    </row>
    <row r="875" spans="2:2">
      <c r="B875" s="14"/>
    </row>
    <row r="876" spans="2:2">
      <c r="B876" s="14"/>
    </row>
    <row r="877" spans="2:2">
      <c r="B877" s="14"/>
    </row>
    <row r="878" spans="2:2">
      <c r="B878" s="14"/>
    </row>
    <row r="879" spans="2:2">
      <c r="B879" s="14"/>
    </row>
    <row r="880" spans="2:2">
      <c r="B880" s="14"/>
    </row>
    <row r="881" spans="2:2">
      <c r="B881" s="14"/>
    </row>
    <row r="882" spans="2:2">
      <c r="B882" s="14"/>
    </row>
    <row r="883" spans="2:2">
      <c r="B883" s="14"/>
    </row>
    <row r="884" spans="2:2">
      <c r="B884" s="14"/>
    </row>
    <row r="885" spans="2:2">
      <c r="B885" s="14"/>
    </row>
    <row r="886" spans="2:2">
      <c r="B886" s="14"/>
    </row>
    <row r="887" spans="2:2">
      <c r="B887" s="14"/>
    </row>
    <row r="888" spans="2:2">
      <c r="B888" s="14"/>
    </row>
    <row r="889" spans="2:2">
      <c r="B889" s="14"/>
    </row>
    <row r="890" spans="2:2">
      <c r="B890" s="14"/>
    </row>
    <row r="891" spans="2:2">
      <c r="B891" s="14"/>
    </row>
    <row r="892" spans="2:2">
      <c r="B892" s="14"/>
    </row>
    <row r="893" spans="2:2">
      <c r="B893" s="14"/>
    </row>
    <row r="894" spans="2:2">
      <c r="B894" s="14"/>
    </row>
    <row r="895" spans="2:2">
      <c r="B895" s="14"/>
    </row>
    <row r="896" spans="2:2">
      <c r="B896" s="14"/>
    </row>
    <row r="897" spans="2:2">
      <c r="B897" s="14"/>
    </row>
    <row r="898" spans="2:2">
      <c r="B898" s="14"/>
    </row>
    <row r="899" spans="2:2">
      <c r="B899" s="14"/>
    </row>
    <row r="900" spans="2:2">
      <c r="B900" s="14"/>
    </row>
    <row r="901" spans="2:2">
      <c r="B901" s="14"/>
    </row>
    <row r="902" spans="2:2">
      <c r="B902" s="14"/>
    </row>
    <row r="903" spans="2:2">
      <c r="B903" s="14"/>
    </row>
    <row r="904" spans="2:2">
      <c r="B904" s="14"/>
    </row>
    <row r="905" spans="2:2">
      <c r="B905" s="14"/>
    </row>
    <row r="906" spans="2:2">
      <c r="B906" s="14"/>
    </row>
    <row r="907" spans="2:2">
      <c r="B907" s="14"/>
    </row>
    <row r="908" spans="2:2">
      <c r="B908" s="14"/>
    </row>
    <row r="909" spans="2:2">
      <c r="B909" s="14"/>
    </row>
    <row r="910" spans="2:2">
      <c r="B910" s="14"/>
    </row>
    <row r="911" spans="2:2">
      <c r="B911" s="14"/>
    </row>
    <row r="912" spans="2:2">
      <c r="B912" s="14"/>
    </row>
    <row r="913" spans="2:2">
      <c r="B913" s="14"/>
    </row>
    <row r="914" spans="2:2">
      <c r="B914" s="14"/>
    </row>
    <row r="915" spans="2:2">
      <c r="B915" s="14"/>
    </row>
    <row r="916" spans="2:2">
      <c r="B916" s="14"/>
    </row>
    <row r="917" spans="2:2">
      <c r="B917" s="14"/>
    </row>
    <row r="918" spans="2:2">
      <c r="B918" s="14"/>
    </row>
    <row r="919" spans="2:2">
      <c r="B919" s="14"/>
    </row>
    <row r="920" spans="2:2">
      <c r="B920" s="14"/>
    </row>
    <row r="921" spans="2:2">
      <c r="B921" s="14"/>
    </row>
    <row r="922" spans="2:2">
      <c r="B922" s="14"/>
    </row>
    <row r="923" spans="2:2">
      <c r="B923" s="14"/>
    </row>
    <row r="924" spans="2:2">
      <c r="B924" s="14"/>
    </row>
    <row r="925" spans="2:2">
      <c r="B925" s="14"/>
    </row>
    <row r="926" spans="2:2">
      <c r="B926" s="14"/>
    </row>
    <row r="927" spans="2:2">
      <c r="B927" s="14"/>
    </row>
    <row r="928" spans="2:2">
      <c r="B928" s="14"/>
    </row>
    <row r="929" spans="2:2">
      <c r="B929" s="14"/>
    </row>
    <row r="930" spans="2:2">
      <c r="B930" s="14"/>
    </row>
    <row r="931" spans="2:2">
      <c r="B931" s="14"/>
    </row>
    <row r="932" spans="2:2">
      <c r="B932" s="14"/>
    </row>
    <row r="933" spans="2:2">
      <c r="B933" s="14"/>
    </row>
    <row r="934" spans="2:2">
      <c r="B934" s="14"/>
    </row>
    <row r="935" spans="2:2">
      <c r="B935" s="14"/>
    </row>
    <row r="936" spans="2:2">
      <c r="B936" s="14"/>
    </row>
    <row r="937" spans="2:2">
      <c r="B937" s="14"/>
    </row>
    <row r="938" spans="2:2">
      <c r="B938" s="14"/>
    </row>
    <row r="939" spans="2:2">
      <c r="B939" s="14"/>
    </row>
    <row r="940" spans="2:2">
      <c r="B940" s="14"/>
    </row>
    <row r="941" spans="2:2">
      <c r="B941" s="14"/>
    </row>
    <row r="942" spans="2:2">
      <c r="B942" s="14"/>
    </row>
    <row r="943" spans="2:2">
      <c r="B943" s="14"/>
    </row>
    <row r="944" spans="2:2">
      <c r="B944" s="14"/>
    </row>
    <row r="945" spans="2:2">
      <c r="B945" s="14"/>
    </row>
    <row r="946" spans="2:2">
      <c r="B946" s="14"/>
    </row>
    <row r="947" spans="2:2">
      <c r="B947" s="14"/>
    </row>
    <row r="948" spans="2:2">
      <c r="B948" s="14"/>
    </row>
    <row r="949" spans="2:2">
      <c r="B949" s="14"/>
    </row>
    <row r="950" spans="2:2">
      <c r="B950" s="14"/>
    </row>
    <row r="951" spans="2:2">
      <c r="B951" s="14"/>
    </row>
    <row r="952" spans="2:2">
      <c r="B952" s="14"/>
    </row>
    <row r="953" spans="2:2">
      <c r="B953" s="14"/>
    </row>
    <row r="954" spans="2:2">
      <c r="B954" s="14"/>
    </row>
    <row r="955" spans="2:2">
      <c r="B955" s="14"/>
    </row>
    <row r="956" spans="2:2">
      <c r="B956" s="14"/>
    </row>
    <row r="957" spans="2:2">
      <c r="B957" s="14"/>
    </row>
    <row r="958" spans="2:2">
      <c r="B958" s="14"/>
    </row>
    <row r="959" spans="2:2">
      <c r="B959" s="14"/>
    </row>
    <row r="960" spans="2:2">
      <c r="B960" s="14"/>
    </row>
    <row r="961" spans="2:2">
      <c r="B961" s="14"/>
    </row>
    <row r="962" spans="2:2">
      <c r="B962" s="14"/>
    </row>
    <row r="963" spans="2:2">
      <c r="B963" s="14"/>
    </row>
    <row r="964" spans="2:2">
      <c r="B964" s="14"/>
    </row>
    <row r="965" spans="2:2">
      <c r="B965" s="14"/>
    </row>
    <row r="966" spans="2:2">
      <c r="B966" s="14"/>
    </row>
    <row r="967" spans="2:2">
      <c r="B967" s="14"/>
    </row>
    <row r="968" spans="2:2">
      <c r="B968" s="14"/>
    </row>
    <row r="969" spans="2:2">
      <c r="B969" s="14"/>
    </row>
    <row r="970" spans="2:2">
      <c r="B970" s="14"/>
    </row>
    <row r="971" spans="2:2">
      <c r="B971" s="14"/>
    </row>
    <row r="972" spans="2:2">
      <c r="B972" s="14"/>
    </row>
    <row r="973" spans="2:2">
      <c r="B973" s="14"/>
    </row>
    <row r="974" spans="2:2">
      <c r="B974" s="14"/>
    </row>
    <row r="975" spans="2:2">
      <c r="B975" s="14"/>
    </row>
    <row r="976" spans="2:2">
      <c r="B976" s="14"/>
    </row>
    <row r="977" spans="2:2">
      <c r="B977" s="14"/>
    </row>
    <row r="978" spans="2:2">
      <c r="B978" s="14"/>
    </row>
    <row r="979" spans="2:2">
      <c r="B979" s="14"/>
    </row>
    <row r="980" spans="2:2">
      <c r="B980" s="14"/>
    </row>
    <row r="981" spans="2:2">
      <c r="B981" s="14"/>
    </row>
    <row r="982" spans="2:2">
      <c r="B982" s="14"/>
    </row>
    <row r="983" spans="2:2">
      <c r="B983" s="14"/>
    </row>
    <row r="984" spans="2:2">
      <c r="B984" s="14"/>
    </row>
    <row r="985" spans="2:2">
      <c r="B985" s="14"/>
    </row>
    <row r="986" spans="2:2">
      <c r="B986" s="14"/>
    </row>
    <row r="987" spans="2:2">
      <c r="B987" s="14"/>
    </row>
    <row r="988" spans="2:2">
      <c r="B988" s="14"/>
    </row>
    <row r="989" spans="2:2">
      <c r="B989" s="14"/>
    </row>
    <row r="990" spans="2:2">
      <c r="B990" s="14"/>
    </row>
    <row r="991" spans="2:2">
      <c r="B991" s="14"/>
    </row>
    <row r="992" spans="2:2">
      <c r="B992" s="14"/>
    </row>
    <row r="993" spans="2:2">
      <c r="B993" s="14"/>
    </row>
    <row r="994" spans="2:2">
      <c r="B994" s="14"/>
    </row>
    <row r="995" spans="2:2">
      <c r="B995" s="14"/>
    </row>
    <row r="996" spans="2:2">
      <c r="B996" s="14"/>
    </row>
    <row r="997" spans="2:2">
      <c r="B997" s="14"/>
    </row>
    <row r="998" spans="2:2">
      <c r="B998" s="14"/>
    </row>
    <row r="999" spans="2:2">
      <c r="B999" s="14"/>
    </row>
    <row r="1000" spans="2:2">
      <c r="B1000" s="14"/>
    </row>
    <row r="1001" spans="2:2">
      <c r="B1001" s="14"/>
    </row>
    <row r="1002" spans="2:2">
      <c r="B1002" s="14"/>
    </row>
    <row r="1003" spans="2:2">
      <c r="B1003" s="14"/>
    </row>
    <row r="1004" spans="2:2">
      <c r="B1004" s="14"/>
    </row>
    <row r="1005" spans="2:2">
      <c r="B1005" s="14"/>
    </row>
    <row r="1006" spans="2:2">
      <c r="B1006" s="14"/>
    </row>
    <row r="1007" spans="2:2">
      <c r="B1007" s="14"/>
    </row>
    <row r="1008" spans="2:2">
      <c r="B1008" s="14"/>
    </row>
    <row r="1009" spans="2:2">
      <c r="B1009" s="14"/>
    </row>
    <row r="1010" spans="2:2">
      <c r="B1010" s="14"/>
    </row>
    <row r="1011" spans="2:2">
      <c r="B1011" s="14"/>
    </row>
    <row r="1012" spans="2:2">
      <c r="B1012" s="14"/>
    </row>
    <row r="1013" spans="2:2">
      <c r="B1013" s="14"/>
    </row>
    <row r="1014" spans="2:2">
      <c r="B1014" s="14"/>
    </row>
    <row r="1015" spans="2:2">
      <c r="B1015" s="14"/>
    </row>
    <row r="1016" spans="2:2">
      <c r="B1016" s="14"/>
    </row>
    <row r="1017" spans="2:2">
      <c r="B1017" s="14"/>
    </row>
    <row r="1018" spans="2:2">
      <c r="B1018" s="14"/>
    </row>
    <row r="1019" spans="2:2">
      <c r="B1019" s="14"/>
    </row>
    <row r="1020" spans="2:2">
      <c r="B1020" s="14"/>
    </row>
    <row r="1021" spans="2:2">
      <c r="B1021" s="14"/>
    </row>
    <row r="1022" spans="2:2">
      <c r="B1022" s="14"/>
    </row>
    <row r="1023" spans="2:2">
      <c r="B1023" s="14"/>
    </row>
    <row r="1024" spans="2:2">
      <c r="B1024" s="14"/>
    </row>
    <row r="1025" spans="2:2">
      <c r="B1025" s="14"/>
    </row>
    <row r="1026" spans="2:2">
      <c r="B1026" s="14"/>
    </row>
    <row r="1027" spans="2:2">
      <c r="B1027" s="14"/>
    </row>
    <row r="1028" spans="2:2">
      <c r="B1028" s="14"/>
    </row>
    <row r="1029" spans="2:2">
      <c r="B1029" s="14"/>
    </row>
    <row r="1030" spans="2:2">
      <c r="B1030" s="14"/>
    </row>
    <row r="1031" spans="2:2">
      <c r="B1031" s="14"/>
    </row>
    <row r="1032" spans="2:2">
      <c r="B1032" s="14"/>
    </row>
    <row r="1033" spans="2:2">
      <c r="B1033" s="14"/>
    </row>
    <row r="1034" spans="2:2">
      <c r="B1034" s="14"/>
    </row>
    <row r="1035" spans="2:2">
      <c r="B1035" s="14"/>
    </row>
    <row r="1036" spans="2:2">
      <c r="B1036" s="14"/>
    </row>
    <row r="1037" spans="2:2">
      <c r="B1037" s="14"/>
    </row>
    <row r="1038" spans="2:2">
      <c r="B1038" s="14"/>
    </row>
    <row r="1039" spans="2:2">
      <c r="B1039" s="14"/>
    </row>
    <row r="1040" spans="2:2">
      <c r="B1040" s="14"/>
    </row>
    <row r="1041" spans="2:2">
      <c r="B1041" s="14"/>
    </row>
    <row r="1042" spans="2:2">
      <c r="B1042" s="14"/>
    </row>
    <row r="1043" spans="2:2">
      <c r="B1043" s="14"/>
    </row>
    <row r="1044" spans="2:2">
      <c r="B1044" s="14"/>
    </row>
    <row r="1045" spans="2:2">
      <c r="B1045" s="14"/>
    </row>
    <row r="1046" spans="2:2">
      <c r="B1046" s="14"/>
    </row>
    <row r="1047" spans="2:2">
      <c r="B1047" s="14"/>
    </row>
    <row r="1048" spans="2:2">
      <c r="B1048" s="14"/>
    </row>
    <row r="1049" spans="2:2">
      <c r="B1049" s="14"/>
    </row>
    <row r="1050" spans="2:2">
      <c r="B1050" s="14"/>
    </row>
    <row r="1051" spans="2:2">
      <c r="B1051" s="14"/>
    </row>
    <row r="1052" spans="2:2">
      <c r="B1052" s="14"/>
    </row>
    <row r="1053" spans="2:2">
      <c r="B1053" s="14"/>
    </row>
    <row r="1054" spans="2:2">
      <c r="B1054" s="14"/>
    </row>
    <row r="1055" spans="2:2">
      <c r="B1055" s="14"/>
    </row>
    <row r="1056" spans="2:2">
      <c r="B1056" s="14"/>
    </row>
    <row r="1057" spans="2:2">
      <c r="B1057" s="14"/>
    </row>
    <row r="1058" spans="2:2">
      <c r="B1058" s="14"/>
    </row>
    <row r="1059" spans="2:2">
      <c r="B1059" s="14"/>
    </row>
    <row r="1060" spans="2:2">
      <c r="B1060" s="14"/>
    </row>
    <row r="1061" spans="2:2">
      <c r="B1061" s="14"/>
    </row>
    <row r="1062" spans="2:2">
      <c r="B1062" s="14"/>
    </row>
    <row r="1063" spans="2:2">
      <c r="B1063" s="14"/>
    </row>
    <row r="1064" spans="2:2">
      <c r="B1064" s="14"/>
    </row>
    <row r="1065" spans="2:2">
      <c r="B1065" s="14"/>
    </row>
    <row r="1066" spans="2:2">
      <c r="B1066" s="14"/>
    </row>
    <row r="1067" spans="2:2">
      <c r="B1067" s="14"/>
    </row>
    <row r="1068" spans="2:2">
      <c r="B1068" s="14"/>
    </row>
    <row r="1069" spans="2:2">
      <c r="B1069" s="14"/>
    </row>
    <row r="1070" spans="2:2">
      <c r="B1070" s="14"/>
    </row>
    <row r="1071" spans="2:2">
      <c r="B1071" s="14"/>
    </row>
    <row r="1072" spans="2:2">
      <c r="B1072" s="14"/>
    </row>
    <row r="1073" spans="2:2">
      <c r="B1073" s="14"/>
    </row>
    <row r="1074" spans="2:2">
      <c r="B1074" s="14"/>
    </row>
    <row r="1075" spans="2:2">
      <c r="B1075" s="14"/>
    </row>
    <row r="1076" spans="2:2">
      <c r="B1076" s="14"/>
    </row>
    <row r="1077" spans="2:2">
      <c r="B1077" s="14"/>
    </row>
    <row r="1078" spans="2:2">
      <c r="B1078" s="14"/>
    </row>
    <row r="1079" spans="2:2">
      <c r="B1079" s="14"/>
    </row>
    <row r="1080" spans="2:2">
      <c r="B1080" s="14"/>
    </row>
    <row r="1081" spans="2:2">
      <c r="B1081" s="14"/>
    </row>
    <row r="1082" spans="2:2">
      <c r="B1082" s="14"/>
    </row>
    <row r="1083" spans="2:2">
      <c r="B1083" s="14"/>
    </row>
    <row r="1084" spans="2:2">
      <c r="B1084" s="14"/>
    </row>
    <row r="1085" spans="2:2">
      <c r="B1085" s="14"/>
    </row>
    <row r="1086" spans="2:2">
      <c r="B1086" s="14"/>
    </row>
    <row r="1087" spans="2:2">
      <c r="B1087" s="14"/>
    </row>
    <row r="1088" spans="2:2">
      <c r="B1088" s="14"/>
    </row>
    <row r="1089" spans="2:2">
      <c r="B1089" s="14"/>
    </row>
    <row r="1090" spans="2:2">
      <c r="B1090" s="14"/>
    </row>
    <row r="1091" spans="2:2">
      <c r="B1091" s="14"/>
    </row>
    <row r="1092" spans="2:2">
      <c r="B1092" s="14"/>
    </row>
    <row r="1093" spans="2:2">
      <c r="B1093" s="14"/>
    </row>
    <row r="1094" spans="2:2">
      <c r="B1094" s="14"/>
    </row>
    <row r="1095" spans="2:2">
      <c r="B1095" s="14"/>
    </row>
    <row r="1096" spans="2:2">
      <c r="B1096" s="14"/>
    </row>
    <row r="1097" spans="2:2">
      <c r="B1097" s="14"/>
    </row>
    <row r="1098" spans="2:2">
      <c r="B1098" s="14"/>
    </row>
    <row r="1099" spans="2:2">
      <c r="B1099" s="14"/>
    </row>
    <row r="1100" spans="2:2">
      <c r="B1100" s="14"/>
    </row>
    <row r="1101" spans="2:2">
      <c r="B1101" s="14"/>
    </row>
    <row r="1102" spans="2:2">
      <c r="B1102" s="14"/>
    </row>
    <row r="1103" spans="2:2">
      <c r="B1103" s="14"/>
    </row>
    <row r="1104" spans="2:2">
      <c r="B1104" s="14"/>
    </row>
    <row r="1105" spans="2:2">
      <c r="B1105" s="14"/>
    </row>
    <row r="1106" spans="2:2">
      <c r="B1106" s="14"/>
    </row>
    <row r="1107" spans="2:2">
      <c r="B1107" s="14"/>
    </row>
    <row r="1108" spans="2:2">
      <c r="B1108" s="14"/>
    </row>
    <row r="1109" spans="2:2">
      <c r="B1109" s="14"/>
    </row>
    <row r="1110" spans="2:2">
      <c r="B1110" s="14"/>
    </row>
    <row r="1111" spans="2:2">
      <c r="B1111" s="14"/>
    </row>
    <row r="1112" spans="2:2">
      <c r="B1112" s="14"/>
    </row>
    <row r="1113" spans="2:2">
      <c r="B1113" s="14"/>
    </row>
    <row r="1114" spans="2:2">
      <c r="B1114" s="14"/>
    </row>
    <row r="1115" spans="2:2">
      <c r="B1115" s="14"/>
    </row>
    <row r="1116" spans="2:2">
      <c r="B1116" s="14"/>
    </row>
    <row r="1117" spans="2:2">
      <c r="B1117" s="14"/>
    </row>
    <row r="1118" spans="2:2">
      <c r="B1118" s="14"/>
    </row>
    <row r="1119" spans="2:2">
      <c r="B1119" s="14"/>
    </row>
    <row r="1120" spans="2:2">
      <c r="B1120" s="14"/>
    </row>
    <row r="1121" spans="2:2">
      <c r="B1121" s="14"/>
    </row>
    <row r="1122" spans="2:2">
      <c r="B1122" s="14"/>
    </row>
    <row r="1123" spans="2:2">
      <c r="B1123" s="14"/>
    </row>
    <row r="1124" spans="2:2">
      <c r="B1124" s="14"/>
    </row>
    <row r="1125" spans="2:2">
      <c r="B1125" s="14"/>
    </row>
    <row r="1126" spans="2:2">
      <c r="B1126" s="14"/>
    </row>
    <row r="1127" spans="2:2">
      <c r="B1127" s="14"/>
    </row>
    <row r="1128" spans="2:2">
      <c r="B1128" s="14"/>
    </row>
    <row r="1129" spans="2:2">
      <c r="B1129" s="14"/>
    </row>
    <row r="1130" spans="2:2">
      <c r="B1130" s="14"/>
    </row>
    <row r="1131" spans="2:2">
      <c r="B1131" s="14"/>
    </row>
    <row r="1132" spans="2:2">
      <c r="B1132" s="14"/>
    </row>
    <row r="1133" spans="2:2">
      <c r="B1133" s="14"/>
    </row>
    <row r="1134" spans="2:2">
      <c r="B1134" s="14"/>
    </row>
    <row r="1135" spans="2:2">
      <c r="B1135" s="14"/>
    </row>
    <row r="1136" spans="2:2">
      <c r="B1136" s="14"/>
    </row>
    <row r="1137" spans="2:2">
      <c r="B1137" s="14"/>
    </row>
    <row r="1138" spans="2:2">
      <c r="B1138" s="14"/>
    </row>
    <row r="1139" spans="2:2">
      <c r="B1139" s="14"/>
    </row>
    <row r="1140" spans="2:2">
      <c r="B1140" s="14"/>
    </row>
    <row r="1141" spans="2:2">
      <c r="B1141" s="14"/>
    </row>
    <row r="1142" spans="2:2">
      <c r="B1142" s="14"/>
    </row>
    <row r="1143" spans="2:2">
      <c r="B1143" s="14"/>
    </row>
    <row r="1144" spans="2:2">
      <c r="B1144" s="14"/>
    </row>
    <row r="1145" spans="2:2">
      <c r="B1145" s="14"/>
    </row>
    <row r="1146" spans="2:2">
      <c r="B1146" s="14"/>
    </row>
    <row r="1147" spans="2:2">
      <c r="B1147" s="14"/>
    </row>
    <row r="1148" spans="2:2">
      <c r="B1148" s="14"/>
    </row>
    <row r="1149" spans="2:2">
      <c r="B1149" s="14"/>
    </row>
    <row r="1150" spans="2:2">
      <c r="B1150" s="14"/>
    </row>
    <row r="1151" spans="2:2">
      <c r="B1151" s="14"/>
    </row>
    <row r="1152" spans="2:2">
      <c r="B1152" s="14"/>
    </row>
    <row r="1153" spans="2:2">
      <c r="B1153" s="14"/>
    </row>
    <row r="1154" spans="2:2">
      <c r="B1154" s="14"/>
    </row>
    <row r="1155" spans="2:2">
      <c r="B1155" s="14"/>
    </row>
    <row r="1156" spans="2:2">
      <c r="B1156" s="14"/>
    </row>
    <row r="1157" spans="2:2">
      <c r="B1157" s="14"/>
    </row>
    <row r="1158" spans="2:2">
      <c r="B1158" s="14"/>
    </row>
    <row r="1159" spans="2:2">
      <c r="B1159" s="14"/>
    </row>
    <row r="1160" spans="2:2">
      <c r="B1160" s="14"/>
    </row>
    <row r="1161" spans="2:2">
      <c r="B1161" s="14"/>
    </row>
    <row r="1162" spans="2:2">
      <c r="B1162" s="14"/>
    </row>
    <row r="1163" spans="2:2">
      <c r="B1163" s="14"/>
    </row>
    <row r="1164" spans="2:2">
      <c r="B1164" s="14"/>
    </row>
    <row r="1165" spans="2:2">
      <c r="B1165" s="14"/>
    </row>
    <row r="1166" spans="2:2">
      <c r="B1166" s="14"/>
    </row>
    <row r="1167" spans="2:2">
      <c r="B1167" s="14"/>
    </row>
    <row r="1168" spans="2:2">
      <c r="B1168" s="14"/>
    </row>
    <row r="1169" spans="2:2">
      <c r="B1169" s="14"/>
    </row>
    <row r="1170" spans="2:2">
      <c r="B1170" s="14"/>
    </row>
    <row r="1171" spans="2:2">
      <c r="B1171" s="14"/>
    </row>
    <row r="1172" spans="2:2">
      <c r="B1172" s="14"/>
    </row>
    <row r="1173" spans="2:2">
      <c r="B1173" s="14"/>
    </row>
    <row r="1174" spans="2:2">
      <c r="B1174" s="14"/>
    </row>
    <row r="1175" spans="2:2">
      <c r="B1175" s="14"/>
    </row>
    <row r="1176" spans="2:2">
      <c r="B1176" s="14"/>
    </row>
    <row r="1177" spans="2:2">
      <c r="B1177" s="14"/>
    </row>
    <row r="1178" spans="2:2">
      <c r="B1178" s="14"/>
    </row>
    <row r="1179" spans="2:2">
      <c r="B1179" s="14"/>
    </row>
    <row r="1180" spans="2:2">
      <c r="B1180" s="14"/>
    </row>
    <row r="1181" spans="2:2">
      <c r="B1181" s="14"/>
    </row>
    <row r="1182" spans="2:2">
      <c r="B1182" s="14"/>
    </row>
    <row r="1183" spans="2:2">
      <c r="B1183" s="14"/>
    </row>
    <row r="1184" spans="2:2">
      <c r="B1184" s="14"/>
    </row>
    <row r="1185" spans="2:2">
      <c r="B1185" s="14"/>
    </row>
    <row r="1186" spans="2:2">
      <c r="B1186" s="14"/>
    </row>
    <row r="1187" spans="2:2">
      <c r="B1187" s="14"/>
    </row>
    <row r="1188" spans="2:2">
      <c r="B1188" s="14"/>
    </row>
    <row r="1189" spans="2:2">
      <c r="B1189" s="14"/>
    </row>
    <row r="1190" spans="2:2">
      <c r="B1190" s="14"/>
    </row>
    <row r="1191" spans="2:2">
      <c r="B1191" s="14"/>
    </row>
    <row r="1192" spans="2:2">
      <c r="B1192" s="14"/>
    </row>
    <row r="1193" spans="2:2">
      <c r="B1193" s="14"/>
    </row>
    <row r="1194" spans="2:2">
      <c r="B1194" s="14"/>
    </row>
    <row r="1195" spans="2:2">
      <c r="B1195" s="14"/>
    </row>
    <row r="1196" spans="2:2">
      <c r="B1196" s="14"/>
    </row>
    <row r="1197" spans="2:2">
      <c r="B1197" s="14"/>
    </row>
    <row r="1198" spans="2:2">
      <c r="B1198" s="14"/>
    </row>
    <row r="1199" spans="2:2">
      <c r="B1199" s="14"/>
    </row>
    <row r="1200" spans="2:2">
      <c r="B1200" s="14"/>
    </row>
    <row r="1201" spans="2:2">
      <c r="B1201" s="14"/>
    </row>
    <row r="1202" spans="2:2">
      <c r="B1202" s="14"/>
    </row>
    <row r="1203" spans="2:2">
      <c r="B1203" s="14"/>
    </row>
    <row r="1204" spans="2:2">
      <c r="B1204" s="14"/>
    </row>
    <row r="1205" spans="2:2">
      <c r="B1205" s="14"/>
    </row>
    <row r="1206" spans="2:2">
      <c r="B1206" s="14"/>
    </row>
    <row r="1207" spans="2:2">
      <c r="B1207" s="14"/>
    </row>
    <row r="1208" spans="2:2">
      <c r="B1208" s="14"/>
    </row>
    <row r="1209" spans="2:2">
      <c r="B1209" s="14"/>
    </row>
    <row r="1210" spans="2:2">
      <c r="B1210" s="14"/>
    </row>
    <row r="1211" spans="2:2">
      <c r="B1211" s="14"/>
    </row>
    <row r="1212" spans="2:2">
      <c r="B1212" s="14"/>
    </row>
    <row r="1213" spans="2:2">
      <c r="B1213" s="14"/>
    </row>
    <row r="1214" spans="2:2">
      <c r="B1214" s="14"/>
    </row>
    <row r="1215" spans="2:2">
      <c r="B1215" s="14"/>
    </row>
    <row r="1216" spans="2:2">
      <c r="B1216" s="14"/>
    </row>
    <row r="1217" spans="2:2">
      <c r="B1217" s="14"/>
    </row>
    <row r="1218" spans="2:2">
      <c r="B1218" s="14"/>
    </row>
    <row r="1219" spans="2:2">
      <c r="B1219" s="14"/>
    </row>
    <row r="1220" spans="2:2">
      <c r="B1220" s="14"/>
    </row>
    <row r="1221" spans="2:2">
      <c r="B1221" s="14"/>
    </row>
    <row r="1222" spans="2:2">
      <c r="B1222" s="14"/>
    </row>
    <row r="1223" spans="2:2">
      <c r="B1223" s="14"/>
    </row>
    <row r="1224" spans="2:2">
      <c r="B1224" s="14"/>
    </row>
    <row r="1225" spans="2:2">
      <c r="B1225" s="14"/>
    </row>
    <row r="1226" spans="2:2">
      <c r="B1226" s="14"/>
    </row>
    <row r="1227" spans="2:2">
      <c r="B1227" s="14"/>
    </row>
    <row r="1228" spans="2:2">
      <c r="B1228" s="14"/>
    </row>
    <row r="1229" spans="2:2">
      <c r="B1229" s="14"/>
    </row>
    <row r="1230" spans="2:2">
      <c r="B1230" s="14"/>
    </row>
    <row r="1231" spans="2:2">
      <c r="B1231" s="14"/>
    </row>
    <row r="1232" spans="2:2">
      <c r="B1232" s="14"/>
    </row>
    <row r="1233" spans="2:2">
      <c r="B1233" s="14"/>
    </row>
    <row r="1234" spans="2:2">
      <c r="B1234" s="14"/>
    </row>
    <row r="1235" spans="2:2">
      <c r="B1235" s="14"/>
    </row>
    <row r="1236" spans="2:2">
      <c r="B1236" s="14"/>
    </row>
    <row r="1237" spans="2:2">
      <c r="B1237" s="14"/>
    </row>
    <row r="1238" spans="2:2">
      <c r="B1238" s="14"/>
    </row>
    <row r="1239" spans="2:2">
      <c r="B1239" s="14"/>
    </row>
    <row r="1240" spans="2:2">
      <c r="B1240" s="14"/>
    </row>
    <row r="1241" spans="2:2">
      <c r="B1241" s="14"/>
    </row>
    <row r="1242" spans="2:2">
      <c r="B1242" s="14"/>
    </row>
    <row r="1243" spans="2:2">
      <c r="B1243" s="14"/>
    </row>
    <row r="1244" spans="2:2">
      <c r="B1244" s="14"/>
    </row>
    <row r="1245" spans="2:2">
      <c r="B1245" s="14"/>
    </row>
    <row r="1246" spans="2:2">
      <c r="B1246" s="14"/>
    </row>
    <row r="1247" spans="2:2">
      <c r="B1247" s="14"/>
    </row>
    <row r="1248" spans="2:2">
      <c r="B1248" s="14"/>
    </row>
    <row r="1249" spans="2:2">
      <c r="B1249" s="14"/>
    </row>
    <row r="1250" spans="2:2">
      <c r="B1250" s="14"/>
    </row>
    <row r="1251" spans="2:2">
      <c r="B1251" s="14"/>
    </row>
    <row r="1252" spans="2:2">
      <c r="B1252" s="14"/>
    </row>
    <row r="1253" spans="2:2">
      <c r="B1253" s="14"/>
    </row>
    <row r="1254" spans="2:2">
      <c r="B1254" s="14"/>
    </row>
    <row r="1255" spans="2:2">
      <c r="B1255" s="14"/>
    </row>
    <row r="1256" spans="2:2">
      <c r="B1256" s="14"/>
    </row>
    <row r="1257" spans="2:2">
      <c r="B1257" s="14"/>
    </row>
    <row r="1258" spans="2:2">
      <c r="B1258" s="14"/>
    </row>
    <row r="1259" spans="2:2">
      <c r="B1259" s="14"/>
    </row>
    <row r="1260" spans="2:2">
      <c r="B1260" s="14"/>
    </row>
    <row r="1261" spans="2:2">
      <c r="B1261" s="14"/>
    </row>
    <row r="1262" spans="2:2">
      <c r="B1262" s="14"/>
    </row>
    <row r="1263" spans="2:2">
      <c r="B1263" s="14"/>
    </row>
    <row r="1264" spans="2:2">
      <c r="B1264" s="14"/>
    </row>
    <row r="1265" spans="2:2">
      <c r="B1265" s="14"/>
    </row>
    <row r="1266" spans="2:2">
      <c r="B1266" s="14"/>
    </row>
    <row r="1267" spans="2:2">
      <c r="B1267" s="14"/>
    </row>
    <row r="1268" spans="2:2">
      <c r="B1268" s="14"/>
    </row>
    <row r="1269" spans="2:2">
      <c r="B1269" s="14"/>
    </row>
    <row r="1270" spans="2:2">
      <c r="B1270" s="14"/>
    </row>
    <row r="1271" spans="2:2">
      <c r="B1271" s="14"/>
    </row>
    <row r="1272" spans="2:2">
      <c r="B1272" s="14"/>
    </row>
    <row r="1273" spans="2:2">
      <c r="B1273" s="14"/>
    </row>
    <row r="1274" spans="2:2">
      <c r="B1274" s="14"/>
    </row>
    <row r="1275" spans="2:2">
      <c r="B1275" s="14"/>
    </row>
    <row r="1276" spans="2:2">
      <c r="B1276" s="14"/>
    </row>
    <row r="1277" spans="2:2">
      <c r="B1277" s="14"/>
    </row>
    <row r="1278" spans="2:2">
      <c r="B1278" s="14"/>
    </row>
    <row r="1279" spans="2:2">
      <c r="B1279" s="14"/>
    </row>
    <row r="1280" spans="2:2">
      <c r="B1280" s="14"/>
    </row>
    <row r="1281" spans="2:2">
      <c r="B1281" s="14"/>
    </row>
    <row r="1282" spans="2:2">
      <c r="B1282" s="14"/>
    </row>
    <row r="1283" spans="2:2">
      <c r="B1283" s="14"/>
    </row>
    <row r="1284" spans="2:2">
      <c r="B1284" s="14"/>
    </row>
    <row r="1285" spans="2:2">
      <c r="B1285" s="14"/>
    </row>
    <row r="1286" spans="2:2">
      <c r="B1286" s="14"/>
    </row>
    <row r="1287" spans="2:2">
      <c r="B1287" s="14"/>
    </row>
    <row r="1288" spans="2:2">
      <c r="B1288" s="14"/>
    </row>
    <row r="1289" spans="2:2">
      <c r="B1289" s="14"/>
    </row>
    <row r="1290" spans="2:2">
      <c r="B1290" s="14"/>
    </row>
    <row r="1291" spans="2:2">
      <c r="B1291" s="14"/>
    </row>
    <row r="1292" spans="2:2">
      <c r="B1292" s="14"/>
    </row>
    <row r="1293" spans="2:2">
      <c r="B1293" s="14"/>
    </row>
    <row r="1294" spans="2:2">
      <c r="B1294" s="14"/>
    </row>
    <row r="1295" spans="2:2">
      <c r="B1295" s="14"/>
    </row>
    <row r="1296" spans="2:2">
      <c r="B1296" s="14"/>
    </row>
    <row r="1297" spans="2:2">
      <c r="B1297" s="14"/>
    </row>
    <row r="1298" spans="2:2">
      <c r="B1298" s="14"/>
    </row>
    <row r="1299" spans="2:2">
      <c r="B1299" s="14"/>
    </row>
    <row r="1300" spans="2:2">
      <c r="B1300" s="14"/>
    </row>
    <row r="1301" spans="2:2">
      <c r="B1301" s="14"/>
    </row>
    <row r="1302" spans="2:2">
      <c r="B1302" s="14"/>
    </row>
    <row r="1303" spans="2:2">
      <c r="B1303" s="14"/>
    </row>
    <row r="1304" spans="2:2">
      <c r="B1304" s="14"/>
    </row>
    <row r="1305" spans="2:2">
      <c r="B1305" s="14"/>
    </row>
    <row r="1306" spans="2:2">
      <c r="B1306" s="14"/>
    </row>
    <row r="1307" spans="2:2">
      <c r="B1307" s="14"/>
    </row>
    <row r="1308" spans="2:2">
      <c r="B1308" s="14"/>
    </row>
    <row r="1309" spans="2:2">
      <c r="B1309" s="14"/>
    </row>
    <row r="1310" spans="2:2">
      <c r="B1310" s="14"/>
    </row>
    <row r="1311" spans="2:2">
      <c r="B1311" s="14"/>
    </row>
    <row r="1312" spans="2:2">
      <c r="B1312" s="14"/>
    </row>
    <row r="1313" spans="2:2">
      <c r="B1313" s="14"/>
    </row>
    <row r="1314" spans="2:2">
      <c r="B1314" s="14"/>
    </row>
    <row r="1315" spans="2:2">
      <c r="B1315" s="14"/>
    </row>
    <row r="1316" spans="2:2">
      <c r="B1316" s="14"/>
    </row>
    <row r="1317" spans="2:2">
      <c r="B1317" s="14"/>
    </row>
    <row r="1318" spans="2:2">
      <c r="B1318" s="14"/>
    </row>
    <row r="1319" spans="2:2">
      <c r="B1319" s="14"/>
    </row>
    <row r="1320" spans="2:2">
      <c r="B1320" s="14"/>
    </row>
    <row r="1321" spans="2:2">
      <c r="B1321" s="14"/>
    </row>
    <row r="1322" spans="2:2">
      <c r="B1322" s="14"/>
    </row>
    <row r="1323" spans="2:2">
      <c r="B1323" s="14"/>
    </row>
    <row r="1324" spans="2:2">
      <c r="B1324" s="14"/>
    </row>
    <row r="1325" spans="2:2">
      <c r="B1325" s="14"/>
    </row>
    <row r="1326" spans="2:2">
      <c r="B1326" s="14"/>
    </row>
    <row r="1327" spans="2:2">
      <c r="B1327" s="14"/>
    </row>
    <row r="1328" spans="2:2">
      <c r="B1328" s="14"/>
    </row>
    <row r="1329" spans="2:2">
      <c r="B1329" s="14"/>
    </row>
    <row r="1330" spans="2:2">
      <c r="B1330" s="14"/>
    </row>
    <row r="1331" spans="2:2">
      <c r="B1331" s="14"/>
    </row>
    <row r="1332" spans="2:2">
      <c r="B1332" s="14"/>
    </row>
    <row r="1333" spans="2:2">
      <c r="B1333" s="14"/>
    </row>
    <row r="1334" spans="2:2">
      <c r="B1334" s="14"/>
    </row>
    <row r="1335" spans="2:2">
      <c r="B1335" s="14"/>
    </row>
    <row r="1336" spans="2:2">
      <c r="B1336" s="14"/>
    </row>
    <row r="1337" spans="2:2">
      <c r="B1337" s="14"/>
    </row>
    <row r="1338" spans="2:2">
      <c r="B1338" s="14"/>
    </row>
    <row r="1339" spans="2:2">
      <c r="B1339" s="14"/>
    </row>
    <row r="1340" spans="2:2">
      <c r="B1340" s="14"/>
    </row>
    <row r="1341" spans="2:2">
      <c r="B1341" s="14"/>
    </row>
    <row r="1342" spans="2:2">
      <c r="B1342" s="14"/>
    </row>
    <row r="1343" spans="2:2">
      <c r="B1343" s="14"/>
    </row>
    <row r="1344" spans="2:2">
      <c r="B1344" s="14"/>
    </row>
    <row r="1345" spans="2:2">
      <c r="B1345" s="14"/>
    </row>
    <row r="1346" spans="2:2">
      <c r="B1346" s="14"/>
    </row>
    <row r="1347" spans="2:2">
      <c r="B1347" s="14"/>
    </row>
    <row r="1348" spans="2:2">
      <c r="B1348" s="14"/>
    </row>
    <row r="1349" spans="2:2">
      <c r="B1349" s="14"/>
    </row>
    <row r="1350" spans="2:2">
      <c r="B1350" s="14"/>
    </row>
    <row r="1351" spans="2:2">
      <c r="B1351" s="14"/>
    </row>
    <row r="1352" spans="2:2">
      <c r="B1352" s="14"/>
    </row>
    <row r="1353" spans="2:2">
      <c r="B1353" s="14"/>
    </row>
    <row r="1354" spans="2:2">
      <c r="B1354" s="14"/>
    </row>
    <row r="1355" spans="2:2">
      <c r="B1355" s="14"/>
    </row>
    <row r="1356" spans="2:2">
      <c r="B1356" s="14"/>
    </row>
    <row r="1357" spans="2:2">
      <c r="B1357" s="14"/>
    </row>
    <row r="1358" spans="2:2">
      <c r="B1358" s="14"/>
    </row>
    <row r="1359" spans="2:2">
      <c r="B1359" s="14"/>
    </row>
    <row r="1360" spans="2:2">
      <c r="B1360" s="14"/>
    </row>
    <row r="1361" spans="2:2">
      <c r="B1361" s="14"/>
    </row>
    <row r="1362" spans="2:2">
      <c r="B1362" s="14"/>
    </row>
    <row r="1363" spans="2:2">
      <c r="B1363" s="14"/>
    </row>
    <row r="1364" spans="2:2">
      <c r="B1364" s="14"/>
    </row>
    <row r="1365" spans="2:2">
      <c r="B1365" s="14"/>
    </row>
    <row r="1366" spans="2:2">
      <c r="B1366" s="14"/>
    </row>
    <row r="1367" spans="2:2">
      <c r="B1367" s="14"/>
    </row>
    <row r="1368" spans="2:2">
      <c r="B1368" s="14"/>
    </row>
    <row r="1369" spans="2:2">
      <c r="B1369" s="14"/>
    </row>
    <row r="1370" spans="2:2">
      <c r="B1370" s="14"/>
    </row>
    <row r="1371" spans="2:2">
      <c r="B1371" s="14"/>
    </row>
    <row r="1372" spans="2:2">
      <c r="B1372" s="14"/>
    </row>
    <row r="1373" spans="2:2">
      <c r="B1373" s="14"/>
    </row>
    <row r="1374" spans="2:2">
      <c r="B1374" s="14"/>
    </row>
    <row r="1375" spans="2:2">
      <c r="B1375" s="14"/>
    </row>
    <row r="1376" spans="2:2">
      <c r="B1376" s="14"/>
    </row>
    <row r="1377" spans="2:2">
      <c r="B1377" s="14"/>
    </row>
    <row r="1378" spans="2:2">
      <c r="B1378" s="14"/>
    </row>
    <row r="1379" spans="2:2">
      <c r="B1379" s="14"/>
    </row>
    <row r="1380" spans="2:2">
      <c r="B1380" s="14"/>
    </row>
    <row r="1381" spans="2:2">
      <c r="B1381" s="14"/>
    </row>
    <row r="1382" spans="2:2">
      <c r="B1382" s="14"/>
    </row>
    <row r="1383" spans="2:2">
      <c r="B1383" s="14"/>
    </row>
    <row r="1384" spans="2:2">
      <c r="B1384" s="14"/>
    </row>
    <row r="1385" spans="2:2">
      <c r="B1385" s="14"/>
    </row>
    <row r="1386" spans="2:2">
      <c r="B1386" s="14"/>
    </row>
    <row r="1387" spans="2:2">
      <c r="B1387" s="14"/>
    </row>
    <row r="1388" spans="2:2">
      <c r="B1388" s="14"/>
    </row>
    <row r="1389" spans="2:2">
      <c r="B1389" s="14"/>
    </row>
    <row r="1390" spans="2:2">
      <c r="B1390" s="14"/>
    </row>
    <row r="1391" spans="2:2">
      <c r="B1391" s="14"/>
    </row>
    <row r="1392" spans="2:2">
      <c r="B1392" s="14"/>
    </row>
    <row r="1393" spans="2:2">
      <c r="B1393" s="14"/>
    </row>
    <row r="1394" spans="2:2">
      <c r="B1394" s="14"/>
    </row>
    <row r="1395" spans="2:2">
      <c r="B1395" s="14"/>
    </row>
    <row r="1396" spans="2:2">
      <c r="B1396" s="14"/>
    </row>
    <row r="1397" spans="2:2">
      <c r="B1397" s="14"/>
    </row>
    <row r="1398" spans="2:2">
      <c r="B1398" s="14"/>
    </row>
    <row r="1399" spans="2:2">
      <c r="B1399" s="14"/>
    </row>
    <row r="1400" spans="2:2">
      <c r="B1400" s="14"/>
    </row>
    <row r="1401" spans="2:2">
      <c r="B1401" s="14"/>
    </row>
    <row r="1402" spans="2:2">
      <c r="B1402" s="14"/>
    </row>
    <row r="1403" spans="2:2">
      <c r="B1403" s="14"/>
    </row>
    <row r="1404" spans="2:2">
      <c r="B1404" s="14"/>
    </row>
    <row r="1405" spans="2:2">
      <c r="B1405" s="14"/>
    </row>
    <row r="1406" spans="2:2">
      <c r="B1406" s="14"/>
    </row>
    <row r="1407" spans="2:2">
      <c r="B1407" s="14"/>
    </row>
    <row r="1408" spans="2:2">
      <c r="B1408" s="14"/>
    </row>
    <row r="1409" spans="2:2">
      <c r="B1409" s="14"/>
    </row>
    <row r="1410" spans="2:2">
      <c r="B1410" s="14"/>
    </row>
    <row r="1411" spans="2:2">
      <c r="B1411" s="14"/>
    </row>
    <row r="1412" spans="2:2">
      <c r="B1412" s="14"/>
    </row>
    <row r="1413" spans="2:2">
      <c r="B1413" s="14"/>
    </row>
    <row r="1414" spans="2:2">
      <c r="B1414" s="14"/>
    </row>
    <row r="1415" spans="2:2">
      <c r="B1415" s="14"/>
    </row>
    <row r="1416" spans="2:2">
      <c r="B1416" s="14"/>
    </row>
    <row r="1417" spans="2:2">
      <c r="B1417" s="14"/>
    </row>
    <row r="1418" spans="2:2">
      <c r="B1418" s="14"/>
    </row>
    <row r="1419" spans="2:2">
      <c r="B1419" s="14"/>
    </row>
    <row r="1420" spans="2:2">
      <c r="B1420" s="14"/>
    </row>
    <row r="1421" spans="2:2">
      <c r="B1421" s="14"/>
    </row>
    <row r="1422" spans="2:2">
      <c r="B1422" s="14"/>
    </row>
    <row r="1423" spans="2:2">
      <c r="B1423" s="14"/>
    </row>
    <row r="1424" spans="2:2">
      <c r="B1424" s="14"/>
    </row>
    <row r="1425" spans="2:2">
      <c r="B1425" s="14"/>
    </row>
    <row r="1426" spans="2:2">
      <c r="B1426" s="14"/>
    </row>
    <row r="1427" spans="2:2">
      <c r="B1427" s="14"/>
    </row>
    <row r="1428" spans="2:2">
      <c r="B1428" s="14"/>
    </row>
    <row r="1429" spans="2:2">
      <c r="B1429" s="14"/>
    </row>
    <row r="1430" spans="2:2">
      <c r="B1430" s="14"/>
    </row>
    <row r="1431" spans="2:2">
      <c r="B1431" s="14"/>
    </row>
    <row r="1432" spans="2:2">
      <c r="B1432" s="14"/>
    </row>
    <row r="1433" spans="2:2">
      <c r="B1433" s="14"/>
    </row>
    <row r="1434" spans="2:2">
      <c r="B1434" s="14"/>
    </row>
    <row r="1435" spans="2:2">
      <c r="B1435" s="14"/>
    </row>
    <row r="1436" spans="2:2">
      <c r="B1436" s="14"/>
    </row>
    <row r="1437" spans="2:2">
      <c r="B1437" s="14"/>
    </row>
    <row r="1438" spans="2:2">
      <c r="B1438" s="14"/>
    </row>
    <row r="1439" spans="2:2">
      <c r="B1439" s="14"/>
    </row>
    <row r="1440" spans="2:2">
      <c r="B1440" s="14"/>
    </row>
    <row r="1441" spans="2:2">
      <c r="B1441" s="14"/>
    </row>
    <row r="1442" spans="2:2">
      <c r="B1442" s="14"/>
    </row>
    <row r="1443" spans="2:2">
      <c r="B1443" s="14"/>
    </row>
    <row r="1444" spans="2:2">
      <c r="B1444" s="14"/>
    </row>
    <row r="1445" spans="2:2">
      <c r="B1445" s="14"/>
    </row>
    <row r="1446" spans="2:2">
      <c r="B1446" s="14"/>
    </row>
    <row r="1447" spans="2:2">
      <c r="B1447" s="14"/>
    </row>
    <row r="1448" spans="2:2">
      <c r="B1448" s="14"/>
    </row>
    <row r="1449" spans="2:2">
      <c r="B1449" s="14"/>
    </row>
    <row r="1450" spans="2:2">
      <c r="B1450" s="14"/>
    </row>
    <row r="1451" spans="2:2">
      <c r="B1451" s="14"/>
    </row>
    <row r="1452" spans="2:2">
      <c r="B1452" s="14"/>
    </row>
    <row r="1453" spans="2:2">
      <c r="B1453" s="14"/>
    </row>
    <row r="1454" spans="2:2">
      <c r="B1454" s="14"/>
    </row>
    <row r="1455" spans="2:2">
      <c r="B1455" s="14"/>
    </row>
    <row r="1456" spans="2:2">
      <c r="B1456" s="14"/>
    </row>
    <row r="1457" spans="2:2">
      <c r="B1457" s="14"/>
    </row>
    <row r="1458" spans="2:2">
      <c r="B1458" s="14"/>
    </row>
    <row r="1459" spans="2:2">
      <c r="B1459" s="14"/>
    </row>
    <row r="1460" spans="2:2">
      <c r="B1460" s="14"/>
    </row>
    <row r="1461" spans="2:2">
      <c r="B1461" s="14"/>
    </row>
    <row r="1462" spans="2:2">
      <c r="B1462" s="14"/>
    </row>
    <row r="1463" spans="2:2">
      <c r="B1463" s="14"/>
    </row>
    <row r="1464" spans="2:2">
      <c r="B1464" s="14"/>
    </row>
    <row r="1465" spans="2:2">
      <c r="B1465" s="14"/>
    </row>
    <row r="1466" spans="2:2">
      <c r="B1466" s="14"/>
    </row>
    <row r="1467" spans="2:2">
      <c r="B1467" s="14"/>
    </row>
    <row r="1468" spans="2:2">
      <c r="B1468" s="14"/>
    </row>
    <row r="1469" spans="2:2">
      <c r="B1469" s="14"/>
    </row>
    <row r="1470" spans="2:2">
      <c r="B1470" s="14"/>
    </row>
    <row r="1471" spans="2:2">
      <c r="B1471" s="14"/>
    </row>
    <row r="1472" spans="2:2">
      <c r="B1472" s="14"/>
    </row>
    <row r="1473" spans="2:2">
      <c r="B1473" s="14"/>
    </row>
    <row r="1474" spans="2:2">
      <c r="B1474" s="14"/>
    </row>
    <row r="1475" spans="2:2">
      <c r="B1475" s="14"/>
    </row>
    <row r="1476" spans="2:2">
      <c r="B1476" s="14"/>
    </row>
    <row r="1477" spans="2:2">
      <c r="B1477" s="14"/>
    </row>
    <row r="1478" spans="2:2">
      <c r="B1478" s="14"/>
    </row>
    <row r="1479" spans="2:2">
      <c r="B1479" s="14"/>
    </row>
    <row r="1480" spans="2:2">
      <c r="B1480" s="14"/>
    </row>
    <row r="1481" spans="2:2">
      <c r="B1481" s="14"/>
    </row>
    <row r="1482" spans="2:2">
      <c r="B1482" s="14"/>
    </row>
    <row r="1483" spans="2:2">
      <c r="B1483" s="14"/>
    </row>
    <row r="1484" spans="2:2">
      <c r="B1484" s="14"/>
    </row>
    <row r="1485" spans="2:2">
      <c r="B1485" s="14"/>
    </row>
    <row r="1486" spans="2:2">
      <c r="B1486" s="14"/>
    </row>
    <row r="1487" spans="2:2">
      <c r="B1487" s="14"/>
    </row>
    <row r="1488" spans="2:2">
      <c r="B1488" s="14"/>
    </row>
    <row r="1489" spans="2:2">
      <c r="B1489" s="14"/>
    </row>
    <row r="1490" spans="2:2">
      <c r="B1490" s="14"/>
    </row>
    <row r="1491" spans="2:2">
      <c r="B1491" s="14"/>
    </row>
    <row r="1492" spans="2:2">
      <c r="B1492" s="14"/>
    </row>
    <row r="1493" spans="2:2">
      <c r="B1493" s="14"/>
    </row>
    <row r="1494" spans="2:2">
      <c r="B1494" s="14"/>
    </row>
    <row r="1495" spans="2:2">
      <c r="B1495" s="14"/>
    </row>
    <row r="1496" spans="2:2">
      <c r="B1496" s="14"/>
    </row>
    <row r="1497" spans="2:2">
      <c r="B1497" s="14"/>
    </row>
    <row r="1498" spans="2:2">
      <c r="B1498" s="14"/>
    </row>
    <row r="1499" spans="2:2">
      <c r="B1499" s="14"/>
    </row>
    <row r="1500" spans="2:2">
      <c r="B1500" s="14"/>
    </row>
    <row r="1501" spans="2:2">
      <c r="B1501" s="14"/>
    </row>
    <row r="1502" spans="2:2">
      <c r="B1502" s="14"/>
    </row>
    <row r="1503" spans="2:2">
      <c r="B1503" s="14"/>
    </row>
    <row r="1504" spans="2:2">
      <c r="B1504" s="14"/>
    </row>
    <row r="1505" spans="2:2">
      <c r="B1505" s="14"/>
    </row>
    <row r="1506" spans="2:2">
      <c r="B1506" s="14"/>
    </row>
    <row r="1507" spans="2:2">
      <c r="B1507" s="14"/>
    </row>
    <row r="1508" spans="2:2">
      <c r="B1508" s="14"/>
    </row>
    <row r="1509" spans="2:2">
      <c r="B1509" s="14"/>
    </row>
    <row r="1510" spans="2:2">
      <c r="B1510" s="14"/>
    </row>
    <row r="1511" spans="2:2">
      <c r="B1511" s="14"/>
    </row>
    <row r="1512" spans="2:2">
      <c r="B1512" s="14"/>
    </row>
    <row r="1513" spans="2:2">
      <c r="B1513" s="14"/>
    </row>
    <row r="1514" spans="2:2">
      <c r="B1514" s="14"/>
    </row>
    <row r="1515" spans="2:2">
      <c r="B1515" s="14"/>
    </row>
    <row r="1516" spans="2:2">
      <c r="B1516" s="14"/>
    </row>
    <row r="1517" spans="2:2">
      <c r="B1517" s="14"/>
    </row>
    <row r="1518" spans="2:2">
      <c r="B1518" s="14"/>
    </row>
    <row r="1519" spans="2:2">
      <c r="B1519" s="14"/>
    </row>
    <row r="1520" spans="2:2">
      <c r="B1520" s="14"/>
    </row>
    <row r="1521" spans="2:2">
      <c r="B1521" s="14"/>
    </row>
    <row r="1522" spans="2:2">
      <c r="B1522" s="14"/>
    </row>
    <row r="1523" spans="2:2">
      <c r="B1523" s="14"/>
    </row>
    <row r="1524" spans="2:2">
      <c r="B1524" s="14"/>
    </row>
    <row r="1525" spans="2:2">
      <c r="B1525" s="14"/>
    </row>
    <row r="1526" spans="2:2">
      <c r="B1526" s="14"/>
    </row>
    <row r="1527" spans="2:2">
      <c r="B1527" s="14"/>
    </row>
    <row r="1528" spans="2:2">
      <c r="B1528" s="14"/>
    </row>
    <row r="1529" spans="2:2">
      <c r="B1529" s="14"/>
    </row>
    <row r="1530" spans="2:2">
      <c r="B1530" s="14"/>
    </row>
    <row r="1531" spans="2:2">
      <c r="B1531" s="14"/>
    </row>
    <row r="1532" spans="2:2">
      <c r="B1532" s="14"/>
    </row>
    <row r="1533" spans="2:2">
      <c r="B1533" s="14"/>
    </row>
    <row r="1534" spans="2:2">
      <c r="B1534" s="14"/>
    </row>
    <row r="1535" spans="2:2">
      <c r="B1535" s="14"/>
    </row>
    <row r="1536" spans="2:2">
      <c r="B1536" s="14"/>
    </row>
    <row r="1537" spans="2:2">
      <c r="B1537" s="14"/>
    </row>
    <row r="1538" spans="2:2">
      <c r="B1538" s="14"/>
    </row>
    <row r="1539" spans="2:2">
      <c r="B1539" s="14"/>
    </row>
    <row r="1540" spans="2:2">
      <c r="B1540" s="14"/>
    </row>
    <row r="1541" spans="2:2">
      <c r="B1541" s="14"/>
    </row>
    <row r="1542" spans="2:2">
      <c r="B1542" s="14"/>
    </row>
    <row r="1543" spans="2:2">
      <c r="B1543" s="14"/>
    </row>
    <row r="1544" spans="2:2">
      <c r="B1544" s="14"/>
    </row>
    <row r="1545" spans="2:2">
      <c r="B1545" s="14"/>
    </row>
    <row r="1546" spans="2:2">
      <c r="B1546" s="14"/>
    </row>
    <row r="1547" spans="2:2">
      <c r="B1547" s="14"/>
    </row>
    <row r="1548" spans="2:2">
      <c r="B1548" s="14"/>
    </row>
    <row r="1549" spans="2:2">
      <c r="B1549" s="14"/>
    </row>
    <row r="1550" spans="2:2">
      <c r="B1550" s="14"/>
    </row>
    <row r="1551" spans="2:2">
      <c r="B1551" s="14"/>
    </row>
    <row r="1552" spans="2:2">
      <c r="B1552" s="14"/>
    </row>
    <row r="1553" spans="2:2">
      <c r="B1553" s="14"/>
    </row>
    <row r="1554" spans="2:2">
      <c r="B1554" s="14"/>
    </row>
    <row r="1555" spans="2:2">
      <c r="B1555" s="14"/>
    </row>
    <row r="1556" spans="2:2">
      <c r="B1556" s="14"/>
    </row>
    <row r="1557" spans="2:2">
      <c r="B1557" s="14"/>
    </row>
    <row r="1558" spans="2:2">
      <c r="B1558" s="14"/>
    </row>
    <row r="1559" spans="2:2">
      <c r="B1559" s="14"/>
    </row>
    <row r="1560" spans="2:2">
      <c r="B1560" s="14"/>
    </row>
    <row r="1561" spans="2:2">
      <c r="B1561" s="14"/>
    </row>
    <row r="1562" spans="2:2">
      <c r="B1562" s="14"/>
    </row>
    <row r="1563" spans="2:2">
      <c r="B1563" s="14"/>
    </row>
    <row r="1564" spans="2:2">
      <c r="B1564" s="14"/>
    </row>
    <row r="1565" spans="2:2">
      <c r="B1565" s="14"/>
    </row>
    <row r="1566" spans="2:2">
      <c r="B1566" s="14"/>
    </row>
    <row r="1567" spans="2:2">
      <c r="B1567" s="14"/>
    </row>
    <row r="1568" spans="2:2">
      <c r="B1568" s="14"/>
    </row>
    <row r="1569" spans="2:2">
      <c r="B1569" s="14"/>
    </row>
    <row r="1570" spans="2:2">
      <c r="B1570" s="14"/>
    </row>
    <row r="1571" spans="2:2">
      <c r="B1571" s="14"/>
    </row>
    <row r="1572" spans="2:2">
      <c r="B1572" s="14"/>
    </row>
    <row r="1573" spans="2:2">
      <c r="B1573" s="14"/>
    </row>
    <row r="1574" spans="2:2">
      <c r="B1574" s="14"/>
    </row>
    <row r="1575" spans="2:2">
      <c r="B1575" s="14"/>
    </row>
    <row r="1576" spans="2:2">
      <c r="B1576" s="14"/>
    </row>
    <row r="1577" spans="2:2">
      <c r="B1577" s="14"/>
    </row>
    <row r="1578" spans="2:2">
      <c r="B1578" s="14"/>
    </row>
    <row r="1579" spans="2:2">
      <c r="B1579" s="14"/>
    </row>
    <row r="1580" spans="2:2">
      <c r="B1580" s="14"/>
    </row>
    <row r="1581" spans="2:2">
      <c r="B1581" s="14"/>
    </row>
    <row r="1582" spans="2:2">
      <c r="B1582" s="14"/>
    </row>
    <row r="1583" spans="2:2">
      <c r="B1583" s="14"/>
    </row>
    <row r="1584" spans="2:2">
      <c r="B1584" s="14"/>
    </row>
    <row r="1585" spans="2:2">
      <c r="B1585" s="14"/>
    </row>
    <row r="1586" spans="2:2">
      <c r="B1586" s="14"/>
    </row>
    <row r="1587" spans="2:2">
      <c r="B1587" s="14"/>
    </row>
    <row r="1588" spans="2:2">
      <c r="B1588" s="14"/>
    </row>
    <row r="1589" spans="2:2">
      <c r="B1589" s="14"/>
    </row>
    <row r="1590" spans="2:2">
      <c r="B1590" s="14"/>
    </row>
    <row r="1591" spans="2:2">
      <c r="B1591" s="14"/>
    </row>
    <row r="1592" spans="2:2">
      <c r="B1592" s="14"/>
    </row>
    <row r="1593" spans="2:2">
      <c r="B1593" s="14"/>
    </row>
    <row r="1594" spans="2:2">
      <c r="B1594" s="14"/>
    </row>
    <row r="1595" spans="2:2">
      <c r="B1595" s="14"/>
    </row>
    <row r="1596" spans="2:2">
      <c r="B1596" s="14"/>
    </row>
    <row r="1597" spans="2:2">
      <c r="B1597" s="14"/>
    </row>
    <row r="1598" spans="2:2">
      <c r="B1598" s="14"/>
    </row>
    <row r="1599" spans="2:2">
      <c r="B1599" s="14"/>
    </row>
    <row r="1600" spans="2:2">
      <c r="B1600" s="14"/>
    </row>
    <row r="1601" spans="2:2">
      <c r="B1601" s="14"/>
    </row>
    <row r="1602" spans="2:2">
      <c r="B1602" s="14"/>
    </row>
    <row r="1603" spans="2:2">
      <c r="B1603" s="14"/>
    </row>
    <row r="1604" spans="2:2">
      <c r="B1604" s="14"/>
    </row>
    <row r="1605" spans="2:2">
      <c r="B1605" s="14"/>
    </row>
    <row r="1606" spans="2:2">
      <c r="B1606" s="14"/>
    </row>
    <row r="1607" spans="2:2">
      <c r="B1607" s="14"/>
    </row>
    <row r="1608" spans="2:2">
      <c r="B1608" s="14"/>
    </row>
    <row r="1609" spans="2:2">
      <c r="B1609" s="14"/>
    </row>
    <row r="1610" spans="2:2">
      <c r="B1610" s="14"/>
    </row>
    <row r="1611" spans="2:2">
      <c r="B1611" s="14"/>
    </row>
    <row r="1612" spans="2:2">
      <c r="B1612" s="14"/>
    </row>
    <row r="1613" spans="2:2">
      <c r="B1613" s="14"/>
    </row>
    <row r="1614" spans="2:2">
      <c r="B1614" s="14"/>
    </row>
    <row r="1615" spans="2:2">
      <c r="B1615" s="14"/>
    </row>
    <row r="1616" spans="2:2">
      <c r="B1616" s="14"/>
    </row>
    <row r="1617" spans="2:2">
      <c r="B1617" s="14"/>
    </row>
    <row r="1618" spans="2:2">
      <c r="B1618" s="14"/>
    </row>
    <row r="1619" spans="2:2">
      <c r="B1619" s="14"/>
    </row>
    <row r="1620" spans="2:2">
      <c r="B1620" s="14"/>
    </row>
    <row r="1621" spans="2:2">
      <c r="B1621" s="14"/>
    </row>
    <row r="1622" spans="2:2">
      <c r="B1622" s="14"/>
    </row>
    <row r="1623" spans="2:2">
      <c r="B1623" s="14"/>
    </row>
    <row r="1624" spans="2:2">
      <c r="B1624" s="14"/>
    </row>
    <row r="1625" spans="2:2">
      <c r="B1625" s="14"/>
    </row>
    <row r="1626" spans="2:2">
      <c r="B1626" s="14"/>
    </row>
    <row r="1627" spans="2:2">
      <c r="B1627" s="14"/>
    </row>
    <row r="1628" spans="2:2">
      <c r="B1628" s="14"/>
    </row>
    <row r="1629" spans="2:2">
      <c r="B1629" s="14"/>
    </row>
    <row r="1630" spans="2:2">
      <c r="B1630" s="14"/>
    </row>
    <row r="1631" spans="2:2">
      <c r="B1631" s="14"/>
    </row>
    <row r="1632" spans="2:2">
      <c r="B1632" s="14"/>
    </row>
    <row r="1633" spans="2:2">
      <c r="B1633" s="14"/>
    </row>
    <row r="1634" spans="2:2">
      <c r="B1634" s="14"/>
    </row>
    <row r="1635" spans="2:2">
      <c r="B1635" s="14"/>
    </row>
    <row r="1636" spans="2:2">
      <c r="B1636" s="14"/>
    </row>
    <row r="1637" spans="2:2">
      <c r="B1637" s="14"/>
    </row>
    <row r="1638" spans="2:2">
      <c r="B1638" s="14"/>
    </row>
    <row r="1639" spans="2:2">
      <c r="B1639" s="14"/>
    </row>
    <row r="1640" spans="2:2">
      <c r="B1640" s="14"/>
    </row>
    <row r="1641" spans="2:2">
      <c r="B1641" s="14"/>
    </row>
    <row r="1642" spans="2:2">
      <c r="B1642" s="14"/>
    </row>
    <row r="1643" spans="2:2">
      <c r="B1643" s="14"/>
    </row>
    <row r="1644" spans="2:2">
      <c r="B1644" s="14"/>
    </row>
    <row r="1645" spans="2:2">
      <c r="B1645" s="14"/>
    </row>
    <row r="1646" spans="2:2">
      <c r="B1646" s="14"/>
    </row>
    <row r="1647" spans="2:2">
      <c r="B1647" s="14"/>
    </row>
    <row r="1648" spans="2:2">
      <c r="B1648" s="14"/>
    </row>
    <row r="1649" spans="2:2">
      <c r="B1649" s="14"/>
    </row>
    <row r="1650" spans="2:2">
      <c r="B1650" s="14"/>
    </row>
    <row r="1651" spans="2:2">
      <c r="B1651" s="14"/>
    </row>
    <row r="1652" spans="2:2">
      <c r="B1652" s="14"/>
    </row>
    <row r="1653" spans="2:2">
      <c r="B1653" s="14"/>
    </row>
    <row r="1654" spans="2:2">
      <c r="B1654" s="14"/>
    </row>
    <row r="1655" spans="2:2">
      <c r="B1655" s="14"/>
    </row>
    <row r="1656" spans="2:2">
      <c r="B1656" s="14"/>
    </row>
    <row r="1657" spans="2:2">
      <c r="B1657" s="14"/>
    </row>
    <row r="1658" spans="2:2">
      <c r="B1658" s="14"/>
    </row>
    <row r="1659" spans="2:2">
      <c r="B1659" s="14"/>
    </row>
    <row r="1660" spans="2:2">
      <c r="B1660" s="14"/>
    </row>
    <row r="1661" spans="2:2">
      <c r="B1661" s="14"/>
    </row>
    <row r="1662" spans="2:2">
      <c r="B1662" s="14"/>
    </row>
    <row r="1663" spans="2:2">
      <c r="B1663" s="14"/>
    </row>
    <row r="1664" spans="2:2">
      <c r="B1664" s="14"/>
    </row>
    <row r="1665" spans="2:2">
      <c r="B1665" s="14"/>
    </row>
    <row r="1666" spans="2:2">
      <c r="B1666" s="14"/>
    </row>
    <row r="1667" spans="2:2">
      <c r="B1667" s="14"/>
    </row>
    <row r="1668" spans="2:2">
      <c r="B1668" s="14"/>
    </row>
    <row r="1669" spans="2:2">
      <c r="B1669" s="14"/>
    </row>
    <row r="1670" spans="2:2">
      <c r="B1670" s="14"/>
    </row>
    <row r="1671" spans="2:2">
      <c r="B1671" s="14"/>
    </row>
    <row r="1672" spans="2:2">
      <c r="B1672" s="14"/>
    </row>
    <row r="1673" spans="2:2">
      <c r="B1673" s="14"/>
    </row>
    <row r="1674" spans="2:2">
      <c r="B1674" s="14"/>
    </row>
    <row r="1675" spans="2:2">
      <c r="B1675" s="14"/>
    </row>
    <row r="1676" spans="2:2">
      <c r="B1676" s="14"/>
    </row>
    <row r="1677" spans="2:2">
      <c r="B1677" s="14"/>
    </row>
    <row r="1678" spans="2:2">
      <c r="B1678" s="14"/>
    </row>
    <row r="1679" spans="2:2">
      <c r="B1679" s="14"/>
    </row>
    <row r="1680" spans="2:2">
      <c r="B1680" s="14"/>
    </row>
    <row r="1681" spans="2:2">
      <c r="B1681" s="14"/>
    </row>
    <row r="1682" spans="2:2">
      <c r="B1682" s="14"/>
    </row>
    <row r="1683" spans="2:2">
      <c r="B1683" s="14"/>
    </row>
    <row r="1684" spans="2:2">
      <c r="B1684" s="14"/>
    </row>
    <row r="1685" spans="2:2">
      <c r="B1685" s="14"/>
    </row>
    <row r="1686" spans="2:2">
      <c r="B1686" s="14"/>
    </row>
    <row r="1687" spans="2:2">
      <c r="B1687" s="14"/>
    </row>
    <row r="1688" spans="2:2">
      <c r="B1688" s="14"/>
    </row>
    <row r="1689" spans="2:2">
      <c r="B1689" s="14"/>
    </row>
    <row r="1690" spans="2:2">
      <c r="B1690" s="14"/>
    </row>
    <row r="1691" spans="2:2">
      <c r="B1691" s="14"/>
    </row>
    <row r="1692" spans="2:2">
      <c r="B1692" s="14"/>
    </row>
    <row r="1693" spans="2:2">
      <c r="B1693" s="14"/>
    </row>
    <row r="1694" spans="2:2">
      <c r="B1694" s="14"/>
    </row>
    <row r="1695" spans="2:2">
      <c r="B1695" s="14"/>
    </row>
    <row r="1696" spans="2:2">
      <c r="B1696" s="14"/>
    </row>
    <row r="1697" spans="2:2">
      <c r="B1697" s="14"/>
    </row>
    <row r="1698" spans="2:2">
      <c r="B1698" s="14"/>
    </row>
    <row r="1699" spans="2:2">
      <c r="B1699" s="14"/>
    </row>
    <row r="1700" spans="2:2">
      <c r="B1700" s="14"/>
    </row>
    <row r="1701" spans="2:2">
      <c r="B1701" s="14"/>
    </row>
    <row r="1702" spans="2:2">
      <c r="B1702" s="14"/>
    </row>
    <row r="1703" spans="2:2">
      <c r="B1703" s="14"/>
    </row>
    <row r="1704" spans="2:2">
      <c r="B1704" s="14"/>
    </row>
    <row r="1705" spans="2:2">
      <c r="B1705" s="14"/>
    </row>
    <row r="1706" spans="2:2">
      <c r="B1706" s="14"/>
    </row>
    <row r="1707" spans="2:2">
      <c r="B1707" s="14"/>
    </row>
    <row r="1708" spans="2:2">
      <c r="B1708" s="14"/>
    </row>
    <row r="1709" spans="2:2">
      <c r="B1709" s="14"/>
    </row>
    <row r="1710" spans="2:2">
      <c r="B1710" s="14"/>
    </row>
    <row r="1711" spans="2:2">
      <c r="B1711" s="14"/>
    </row>
    <row r="1712" spans="2:2">
      <c r="B1712" s="14"/>
    </row>
    <row r="1713" spans="2:2">
      <c r="B1713" s="14"/>
    </row>
    <row r="1714" spans="2:2">
      <c r="B1714" s="14"/>
    </row>
    <row r="1715" spans="2:2">
      <c r="B1715" s="14"/>
    </row>
    <row r="1716" spans="2:2">
      <c r="B1716" s="14"/>
    </row>
    <row r="1717" spans="2:2">
      <c r="B1717" s="14"/>
    </row>
    <row r="1718" spans="2:2">
      <c r="B1718" s="14"/>
    </row>
    <row r="1719" spans="2:2">
      <c r="B1719" s="14"/>
    </row>
    <row r="1720" spans="2:2">
      <c r="B1720" s="14"/>
    </row>
    <row r="1721" spans="2:2">
      <c r="B1721" s="14"/>
    </row>
    <row r="1722" spans="2:2">
      <c r="B1722" s="14"/>
    </row>
    <row r="1723" spans="2:2">
      <c r="B1723" s="14"/>
    </row>
    <row r="1724" spans="2:2">
      <c r="B1724" s="14"/>
    </row>
    <row r="1725" spans="2:2">
      <c r="B1725" s="14"/>
    </row>
    <row r="1726" spans="2:2">
      <c r="B1726" s="14"/>
    </row>
    <row r="1727" spans="2:2">
      <c r="B1727" s="14"/>
    </row>
    <row r="1728" spans="2:2">
      <c r="B1728" s="14"/>
    </row>
    <row r="1729" spans="2:2">
      <c r="B1729" s="14"/>
    </row>
    <row r="1730" spans="2:2">
      <c r="B1730" s="14"/>
    </row>
    <row r="1731" spans="2:2">
      <c r="B1731" s="14"/>
    </row>
    <row r="1732" spans="2:2">
      <c r="B1732" s="14"/>
    </row>
    <row r="1733" spans="2:2">
      <c r="B1733" s="14"/>
    </row>
    <row r="1734" spans="2:2">
      <c r="B1734" s="14"/>
    </row>
    <row r="1735" spans="2:2">
      <c r="B1735" s="14"/>
    </row>
    <row r="1736" spans="2:2">
      <c r="B1736" s="14"/>
    </row>
    <row r="1737" spans="2:2">
      <c r="B1737" s="14"/>
    </row>
    <row r="1738" spans="2:2">
      <c r="B1738" s="14"/>
    </row>
    <row r="1739" spans="2:2">
      <c r="B1739" s="14"/>
    </row>
    <row r="1740" spans="2:2">
      <c r="B1740" s="14"/>
    </row>
    <row r="1741" spans="2:2">
      <c r="B1741" s="14"/>
    </row>
    <row r="1742" spans="2:2">
      <c r="B1742" s="14"/>
    </row>
    <row r="1743" spans="2:2">
      <c r="B1743" s="14"/>
    </row>
    <row r="1744" spans="2:2">
      <c r="B1744" s="14"/>
    </row>
    <row r="1745" spans="2:2">
      <c r="B1745" s="14"/>
    </row>
    <row r="1746" spans="2:2">
      <c r="B1746" s="14"/>
    </row>
    <row r="1747" spans="2:2">
      <c r="B1747" s="14"/>
    </row>
    <row r="1748" spans="2:2">
      <c r="B1748" s="14"/>
    </row>
    <row r="1749" spans="2:2">
      <c r="B1749" s="14"/>
    </row>
    <row r="1750" spans="2:2">
      <c r="B1750" s="14"/>
    </row>
    <row r="1751" spans="2:2">
      <c r="B1751" s="14"/>
    </row>
    <row r="1752" spans="2:2">
      <c r="B1752" s="14"/>
    </row>
    <row r="1753" spans="2:2">
      <c r="B1753" s="14"/>
    </row>
    <row r="1754" spans="2:2">
      <c r="B1754" s="14"/>
    </row>
    <row r="1755" spans="2:2">
      <c r="B1755" s="14"/>
    </row>
    <row r="1756" spans="2:2">
      <c r="B1756" s="14"/>
    </row>
    <row r="1757" spans="2:2">
      <c r="B1757" s="14"/>
    </row>
    <row r="1758" spans="2:2">
      <c r="B1758" s="14"/>
    </row>
    <row r="1759" spans="2:2">
      <c r="B1759" s="14"/>
    </row>
    <row r="1760" spans="2:2">
      <c r="B1760" s="14"/>
    </row>
    <row r="1761" spans="2:2">
      <c r="B1761" s="14"/>
    </row>
    <row r="1762" spans="2:2">
      <c r="B1762" s="14"/>
    </row>
    <row r="1763" spans="2:2">
      <c r="B1763" s="14"/>
    </row>
    <row r="1764" spans="2:2">
      <c r="B1764" s="14"/>
    </row>
    <row r="1765" spans="2:2">
      <c r="B1765" s="14"/>
    </row>
    <row r="1766" spans="2:2">
      <c r="B1766" s="14"/>
    </row>
    <row r="1767" spans="2:2">
      <c r="B1767" s="14"/>
    </row>
    <row r="1768" spans="2:2">
      <c r="B1768" s="14"/>
    </row>
    <row r="1769" spans="2:2">
      <c r="B1769" s="14"/>
    </row>
    <row r="1770" spans="2:2">
      <c r="B1770" s="14"/>
    </row>
    <row r="1771" spans="2:2">
      <c r="B1771" s="14"/>
    </row>
    <row r="1772" spans="2:2">
      <c r="B1772" s="14"/>
    </row>
    <row r="1773" spans="2:2">
      <c r="B1773" s="14"/>
    </row>
    <row r="1774" spans="2:2">
      <c r="B1774" s="14"/>
    </row>
    <row r="1775" spans="2:2">
      <c r="B1775" s="14"/>
    </row>
    <row r="1776" spans="2:2">
      <c r="B1776" s="14"/>
    </row>
    <row r="1777" spans="2:2">
      <c r="B1777" s="14"/>
    </row>
    <row r="1778" spans="2:2">
      <c r="B1778" s="14"/>
    </row>
    <row r="1779" spans="2:2">
      <c r="B1779" s="14"/>
    </row>
    <row r="1780" spans="2:2">
      <c r="B1780" s="14"/>
    </row>
    <row r="1781" spans="2:2">
      <c r="B1781" s="14"/>
    </row>
    <row r="1782" spans="2:2">
      <c r="B1782" s="14"/>
    </row>
    <row r="1783" spans="2:2">
      <c r="B1783" s="14"/>
    </row>
    <row r="1784" spans="2:2">
      <c r="B1784" s="14"/>
    </row>
    <row r="1785" spans="2:2">
      <c r="B1785" s="14"/>
    </row>
    <row r="1786" spans="2:2">
      <c r="B1786" s="14"/>
    </row>
    <row r="1787" spans="2:2">
      <c r="B1787" s="14"/>
    </row>
    <row r="1788" spans="2:2">
      <c r="B1788" s="14"/>
    </row>
    <row r="1789" spans="2:2">
      <c r="B1789" s="14"/>
    </row>
    <row r="1790" spans="2:2">
      <c r="B1790" s="14"/>
    </row>
    <row r="1791" spans="2:2">
      <c r="B1791" s="14"/>
    </row>
    <row r="1792" spans="2:2">
      <c r="B1792" s="14"/>
    </row>
    <row r="1793" spans="2:2">
      <c r="B1793" s="14"/>
    </row>
    <row r="1794" spans="2:2">
      <c r="B1794" s="14"/>
    </row>
    <row r="1795" spans="2:2">
      <c r="B1795" s="14"/>
    </row>
    <row r="1796" spans="2:2">
      <c r="B1796" s="14"/>
    </row>
    <row r="1797" spans="2:2">
      <c r="B1797" s="14"/>
    </row>
    <row r="1798" spans="2:2">
      <c r="B1798" s="14"/>
    </row>
    <row r="1799" spans="2:2">
      <c r="B1799" s="14"/>
    </row>
    <row r="1800" spans="2:2">
      <c r="B1800" s="14"/>
    </row>
    <row r="1801" spans="2:2">
      <c r="B1801" s="14"/>
    </row>
    <row r="1802" spans="2:2">
      <c r="B1802" s="14"/>
    </row>
    <row r="1803" spans="2:2">
      <c r="B1803" s="14"/>
    </row>
    <row r="1804" spans="2:2">
      <c r="B1804" s="14"/>
    </row>
    <row r="1805" spans="2:2">
      <c r="B1805" s="14"/>
    </row>
    <row r="1806" spans="2:2">
      <c r="B1806" s="14"/>
    </row>
    <row r="1807" spans="2:2">
      <c r="B1807" s="14"/>
    </row>
    <row r="1808" spans="2:2">
      <c r="B1808" s="14"/>
    </row>
    <row r="1809" spans="2:2">
      <c r="B1809" s="14"/>
    </row>
    <row r="1810" spans="2:2">
      <c r="B1810" s="14"/>
    </row>
    <row r="1811" spans="2:2">
      <c r="B1811" s="14"/>
    </row>
    <row r="1812" spans="2:2">
      <c r="B1812" s="14"/>
    </row>
    <row r="1813" spans="2:2">
      <c r="B1813" s="14"/>
    </row>
    <row r="1814" spans="2:2">
      <c r="B1814" s="14"/>
    </row>
    <row r="1815" spans="2:2">
      <c r="B1815" s="14"/>
    </row>
    <row r="1816" spans="2:2">
      <c r="B1816" s="14"/>
    </row>
    <row r="1817" spans="2:2">
      <c r="B1817" s="14"/>
    </row>
    <row r="1818" spans="2:2">
      <c r="B1818" s="14"/>
    </row>
    <row r="1819" spans="2:2">
      <c r="B1819" s="14"/>
    </row>
    <row r="1820" spans="2:2">
      <c r="B1820" s="14"/>
    </row>
    <row r="1821" spans="2:2">
      <c r="B1821" s="14"/>
    </row>
    <row r="1822" spans="2:2">
      <c r="B1822" s="14"/>
    </row>
    <row r="1823" spans="2:2">
      <c r="B1823" s="14"/>
    </row>
    <row r="1824" spans="2:2">
      <c r="B1824" s="14"/>
    </row>
    <row r="1825" spans="2:2">
      <c r="B1825" s="14"/>
    </row>
    <row r="1826" spans="2:2">
      <c r="B1826" s="14"/>
    </row>
    <row r="1827" spans="2:2">
      <c r="B1827" s="14"/>
    </row>
    <row r="1828" spans="2:2">
      <c r="B1828" s="14"/>
    </row>
    <row r="1829" spans="2:2">
      <c r="B1829" s="14"/>
    </row>
    <row r="1830" spans="2:2">
      <c r="B1830" s="14"/>
    </row>
    <row r="1831" spans="2:2">
      <c r="B1831" s="14"/>
    </row>
    <row r="1832" spans="2:2">
      <c r="B1832" s="14"/>
    </row>
    <row r="1833" spans="2:2">
      <c r="B1833" s="14"/>
    </row>
    <row r="1834" spans="2:2">
      <c r="B1834" s="14"/>
    </row>
    <row r="1835" spans="2:2">
      <c r="B1835" s="14"/>
    </row>
    <row r="1836" spans="2:2">
      <c r="B1836" s="14"/>
    </row>
    <row r="1837" spans="2:2">
      <c r="B1837" s="14"/>
    </row>
    <row r="1838" spans="2:2">
      <c r="B1838" s="14"/>
    </row>
    <row r="1839" spans="2:2">
      <c r="B1839" s="14"/>
    </row>
    <row r="1840" spans="2:2">
      <c r="B1840" s="14"/>
    </row>
    <row r="1841" spans="2:2">
      <c r="B1841" s="14"/>
    </row>
    <row r="1842" spans="2:2">
      <c r="B1842" s="14"/>
    </row>
    <row r="1843" spans="2:2">
      <c r="B1843" s="14"/>
    </row>
    <row r="1844" spans="2:2">
      <c r="B1844" s="14"/>
    </row>
    <row r="1845" spans="2:2">
      <c r="B1845" s="14"/>
    </row>
    <row r="1846" spans="2:2">
      <c r="B1846" s="14"/>
    </row>
    <row r="1847" spans="2:2">
      <c r="B1847" s="14"/>
    </row>
    <row r="1848" spans="2:2">
      <c r="B1848" s="14"/>
    </row>
    <row r="1849" spans="2:2">
      <c r="B1849" s="14"/>
    </row>
    <row r="1850" spans="2:2">
      <c r="B1850" s="14"/>
    </row>
    <row r="1851" spans="2:2">
      <c r="B1851" s="14"/>
    </row>
    <row r="1852" spans="2:2">
      <c r="B1852" s="14"/>
    </row>
    <row r="1853" spans="2:2">
      <c r="B1853" s="14"/>
    </row>
    <row r="1854" spans="2:2">
      <c r="B1854" s="14"/>
    </row>
    <row r="1855" spans="2:2">
      <c r="B1855" s="14"/>
    </row>
    <row r="1856" spans="2:2">
      <c r="B1856" s="14"/>
    </row>
    <row r="1857" spans="2:2">
      <c r="B1857" s="14"/>
    </row>
    <row r="1858" spans="2:2">
      <c r="B1858" s="14"/>
    </row>
    <row r="1859" spans="2:2">
      <c r="B1859" s="14"/>
    </row>
    <row r="1860" spans="2:2">
      <c r="B1860" s="14"/>
    </row>
    <row r="1861" spans="2:2">
      <c r="B1861" s="14"/>
    </row>
    <row r="1862" spans="2:2">
      <c r="B1862" s="14"/>
    </row>
    <row r="1863" spans="2:2">
      <c r="B1863" s="14"/>
    </row>
    <row r="1864" spans="2:2">
      <c r="B1864" s="14"/>
    </row>
    <row r="1865" spans="2:2">
      <c r="B1865" s="14"/>
    </row>
    <row r="1866" spans="2:2">
      <c r="B1866" s="14"/>
    </row>
    <row r="1867" spans="2:2">
      <c r="B1867" s="14"/>
    </row>
    <row r="1868" spans="2:2">
      <c r="B1868" s="14"/>
    </row>
    <row r="1869" spans="2:2">
      <c r="B1869" s="14"/>
    </row>
    <row r="1870" spans="2:2">
      <c r="B1870" s="14"/>
    </row>
    <row r="1871" spans="2:2">
      <c r="B1871" s="14"/>
    </row>
    <row r="1872" spans="2:2">
      <c r="B1872" s="14"/>
    </row>
    <row r="1873" spans="2:2">
      <c r="B1873" s="14"/>
    </row>
    <row r="1874" spans="2:2">
      <c r="B1874" s="14"/>
    </row>
    <row r="1875" spans="2:2">
      <c r="B1875" s="14"/>
    </row>
    <row r="1876" spans="2:2">
      <c r="B1876" s="14"/>
    </row>
    <row r="1877" spans="2:2">
      <c r="B1877" s="14"/>
    </row>
    <row r="1878" spans="2:2">
      <c r="B1878" s="14"/>
    </row>
    <row r="1879" spans="2:2">
      <c r="B1879" s="14"/>
    </row>
    <row r="1880" spans="2:2">
      <c r="B1880" s="14"/>
    </row>
    <row r="1881" spans="2:2">
      <c r="B1881" s="14"/>
    </row>
    <row r="1882" spans="2:2">
      <c r="B1882" s="14"/>
    </row>
    <row r="1883" spans="2:2">
      <c r="B1883" s="14"/>
    </row>
    <row r="1884" spans="2:2">
      <c r="B1884" s="14"/>
    </row>
    <row r="1885" spans="2:2">
      <c r="B1885" s="14"/>
    </row>
    <row r="1886" spans="2:2">
      <c r="B1886" s="14"/>
    </row>
    <row r="1887" spans="2:2">
      <c r="B1887" s="14"/>
    </row>
    <row r="1888" spans="2:2">
      <c r="B1888" s="14"/>
    </row>
    <row r="1889" spans="2:2">
      <c r="B1889" s="14"/>
    </row>
    <row r="1890" spans="2:2">
      <c r="B1890" s="14"/>
    </row>
    <row r="1891" spans="2:2">
      <c r="B1891" s="14"/>
    </row>
    <row r="1892" spans="2:2">
      <c r="B1892" s="14"/>
    </row>
    <row r="1893" spans="2:2">
      <c r="B1893" s="14"/>
    </row>
    <row r="1894" spans="2:2">
      <c r="B1894" s="14"/>
    </row>
    <row r="1895" spans="2:2">
      <c r="B1895" s="14"/>
    </row>
    <row r="1896" spans="2:2">
      <c r="B1896" s="14"/>
    </row>
    <row r="1897" spans="2:2">
      <c r="B1897" s="14"/>
    </row>
    <row r="1898" spans="2:2">
      <c r="B1898" s="14"/>
    </row>
    <row r="1899" spans="2:2">
      <c r="B1899" s="14"/>
    </row>
    <row r="1900" spans="2:2">
      <c r="B1900" s="14"/>
    </row>
    <row r="1901" spans="2:2">
      <c r="B1901" s="14"/>
    </row>
    <row r="1902" spans="2:2">
      <c r="B1902" s="14"/>
    </row>
    <row r="1903" spans="2:2">
      <c r="B1903" s="14"/>
    </row>
    <row r="1904" spans="2:2">
      <c r="B1904" s="14"/>
    </row>
    <row r="1905" spans="2:2">
      <c r="B1905" s="14"/>
    </row>
    <row r="1906" spans="2:2">
      <c r="B1906" s="14"/>
    </row>
    <row r="1907" spans="2:2">
      <c r="B1907" s="14"/>
    </row>
    <row r="1908" spans="2:2">
      <c r="B1908" s="14"/>
    </row>
    <row r="1909" spans="2:2">
      <c r="B1909" s="14"/>
    </row>
    <row r="1910" spans="2:2">
      <c r="B1910" s="14"/>
    </row>
    <row r="1911" spans="2:2">
      <c r="B1911" s="14"/>
    </row>
    <row r="1912" spans="2:2">
      <c r="B1912" s="14"/>
    </row>
    <row r="1913" spans="2:2">
      <c r="B1913" s="14"/>
    </row>
    <row r="1914" spans="2:2">
      <c r="B1914" s="14"/>
    </row>
    <row r="1915" spans="2:2">
      <c r="B1915" s="14"/>
    </row>
    <row r="1916" spans="2:2">
      <c r="B1916" s="14"/>
    </row>
    <row r="1917" spans="2:2">
      <c r="B1917" s="14"/>
    </row>
    <row r="1918" spans="2:2">
      <c r="B1918" s="14"/>
    </row>
    <row r="1919" spans="2:2">
      <c r="B1919" s="14"/>
    </row>
    <row r="1920" spans="2:2">
      <c r="B1920" s="14"/>
    </row>
    <row r="1921" spans="2:2">
      <c r="B1921" s="14"/>
    </row>
    <row r="1922" spans="2:2">
      <c r="B1922" s="14"/>
    </row>
    <row r="1923" spans="2:2">
      <c r="B1923" s="14"/>
    </row>
    <row r="1924" spans="2:2">
      <c r="B1924" s="14"/>
    </row>
    <row r="1925" spans="2:2">
      <c r="B1925" s="14"/>
    </row>
    <row r="1926" spans="2:2">
      <c r="B1926" s="14"/>
    </row>
    <row r="1927" spans="2:2">
      <c r="B1927" s="14"/>
    </row>
    <row r="1928" spans="2:2">
      <c r="B1928" s="14"/>
    </row>
    <row r="1929" spans="2:2">
      <c r="B1929" s="14"/>
    </row>
    <row r="1930" spans="2:2">
      <c r="B1930" s="14"/>
    </row>
    <row r="1931" spans="2:2">
      <c r="B1931" s="14"/>
    </row>
    <row r="1932" spans="2:2">
      <c r="B1932" s="14"/>
    </row>
    <row r="1933" spans="2:2">
      <c r="B1933" s="14"/>
    </row>
    <row r="1934" spans="2:2">
      <c r="B1934" s="14"/>
    </row>
    <row r="1935" spans="2:2">
      <c r="B1935" s="14"/>
    </row>
    <row r="1936" spans="2:2">
      <c r="B1936" s="14"/>
    </row>
    <row r="1937" spans="2:2">
      <c r="B1937" s="14"/>
    </row>
    <row r="1938" spans="2:2">
      <c r="B1938" s="14"/>
    </row>
    <row r="1939" spans="2:2">
      <c r="B1939" s="14"/>
    </row>
    <row r="1940" spans="2:2">
      <c r="B1940" s="14"/>
    </row>
    <row r="1941" spans="2:2">
      <c r="B1941" s="14"/>
    </row>
    <row r="1942" spans="2:2">
      <c r="B1942" s="14"/>
    </row>
    <row r="1943" spans="2:2">
      <c r="B1943" s="14"/>
    </row>
    <row r="1944" spans="2:2">
      <c r="B1944" s="14"/>
    </row>
    <row r="1945" spans="2:2">
      <c r="B1945" s="14"/>
    </row>
    <row r="1946" spans="2:2">
      <c r="B1946" s="14"/>
    </row>
    <row r="1947" spans="2:2">
      <c r="B1947" s="14"/>
    </row>
    <row r="1948" spans="2:2">
      <c r="B1948" s="14"/>
    </row>
    <row r="1949" spans="2:2">
      <c r="B1949" s="14"/>
    </row>
    <row r="1950" spans="2:2">
      <c r="B1950" s="14"/>
    </row>
    <row r="1951" spans="2:2">
      <c r="B1951" s="14"/>
    </row>
    <row r="1952" spans="2:2">
      <c r="B1952" s="14"/>
    </row>
    <row r="1953" spans="2:2">
      <c r="B1953" s="14"/>
    </row>
    <row r="1954" spans="2:2">
      <c r="B1954" s="14"/>
    </row>
    <row r="1955" spans="2:2">
      <c r="B1955" s="14"/>
    </row>
    <row r="1956" spans="2:2">
      <c r="B1956" s="14"/>
    </row>
    <row r="1957" spans="2:2">
      <c r="B1957" s="14"/>
    </row>
    <row r="1958" spans="2:2">
      <c r="B1958" s="14"/>
    </row>
    <row r="1959" spans="2:2">
      <c r="B1959" s="14"/>
    </row>
    <row r="1960" spans="2:2">
      <c r="B1960" s="14"/>
    </row>
    <row r="1961" spans="2:2">
      <c r="B1961" s="14"/>
    </row>
    <row r="1962" spans="2:2">
      <c r="B1962" s="14"/>
    </row>
    <row r="1963" spans="2:2">
      <c r="B1963" s="14"/>
    </row>
    <row r="1964" spans="2:2">
      <c r="B1964" s="14"/>
    </row>
    <row r="1965" spans="2:2">
      <c r="B1965" s="14"/>
    </row>
    <row r="1966" spans="2:2">
      <c r="B1966" s="14"/>
    </row>
    <row r="1967" spans="2:2">
      <c r="B1967" s="14"/>
    </row>
    <row r="1968" spans="2:2">
      <c r="B1968" s="14"/>
    </row>
    <row r="1969" spans="2:2">
      <c r="B1969" s="14"/>
    </row>
    <row r="1970" spans="2:2">
      <c r="B1970" s="14"/>
    </row>
    <row r="1971" spans="2:2">
      <c r="B1971" s="14"/>
    </row>
    <row r="1972" spans="2:2">
      <c r="B1972" s="14"/>
    </row>
    <row r="1973" spans="2:2">
      <c r="B1973" s="14"/>
    </row>
    <row r="1974" spans="2:2">
      <c r="B1974" s="14"/>
    </row>
    <row r="1975" spans="2:2">
      <c r="B1975" s="14"/>
    </row>
    <row r="1976" spans="2:2">
      <c r="B1976" s="14"/>
    </row>
    <row r="1977" spans="2:2">
      <c r="B1977" s="14"/>
    </row>
    <row r="1978" spans="2:2">
      <c r="B1978" s="14"/>
    </row>
    <row r="1979" spans="2:2">
      <c r="B1979" s="14"/>
    </row>
    <row r="1980" spans="2:2">
      <c r="B1980" s="14"/>
    </row>
    <row r="1981" spans="2:2">
      <c r="B1981" s="14"/>
    </row>
    <row r="1982" spans="2:2">
      <c r="B1982" s="14"/>
    </row>
    <row r="1983" spans="2:2">
      <c r="B1983" s="14"/>
    </row>
    <row r="1984" spans="2:2">
      <c r="B1984" s="14"/>
    </row>
    <row r="1985" spans="2:2">
      <c r="B1985" s="14"/>
    </row>
    <row r="1986" spans="2:2">
      <c r="B1986" s="14"/>
    </row>
    <row r="1987" spans="2:2">
      <c r="B1987" s="14"/>
    </row>
    <row r="1988" spans="2:2">
      <c r="B1988" s="14"/>
    </row>
    <row r="1989" spans="2:2">
      <c r="B1989" s="14"/>
    </row>
    <row r="1990" spans="2:2">
      <c r="B1990" s="14"/>
    </row>
    <row r="1991" spans="2:2">
      <c r="B1991" s="14"/>
    </row>
    <row r="1992" spans="2:2">
      <c r="B1992" s="14"/>
    </row>
    <row r="1993" spans="2:2">
      <c r="B1993" s="14"/>
    </row>
    <row r="1994" spans="2:2">
      <c r="B1994" s="14"/>
    </row>
    <row r="1995" spans="2:2">
      <c r="B1995" s="14"/>
    </row>
    <row r="1996" spans="2:2">
      <c r="B1996" s="14"/>
    </row>
    <row r="1997" spans="2:2">
      <c r="B1997" s="14"/>
    </row>
    <row r="1998" spans="2:2">
      <c r="B1998" s="14"/>
    </row>
    <row r="1999" spans="2:2">
      <c r="B1999" s="14"/>
    </row>
    <row r="2000" spans="2:2">
      <c r="B2000" s="14"/>
    </row>
    <row r="2001" spans="2:2">
      <c r="B2001" s="14"/>
    </row>
    <row r="2002" spans="2:2">
      <c r="B2002" s="14"/>
    </row>
    <row r="2003" spans="2:2">
      <c r="B2003" s="14"/>
    </row>
    <row r="2004" spans="2:2">
      <c r="B2004" s="14"/>
    </row>
    <row r="2005" spans="2:2">
      <c r="B2005" s="14"/>
    </row>
    <row r="2006" spans="2:2">
      <c r="B2006" s="14"/>
    </row>
    <row r="2007" spans="2:2">
      <c r="B2007" s="14"/>
    </row>
    <row r="2008" spans="2:2">
      <c r="B2008" s="14"/>
    </row>
    <row r="2009" spans="2:2">
      <c r="B2009" s="14"/>
    </row>
    <row r="2010" spans="2:2">
      <c r="B2010" s="14"/>
    </row>
    <row r="2011" spans="2:2">
      <c r="B2011" s="14"/>
    </row>
    <row r="2012" spans="2:2">
      <c r="B2012" s="14"/>
    </row>
    <row r="2013" spans="2:2">
      <c r="B2013" s="14"/>
    </row>
    <row r="2014" spans="2:2">
      <c r="B2014" s="14"/>
    </row>
    <row r="2015" spans="2:2">
      <c r="B2015" s="14"/>
    </row>
    <row r="2016" spans="2:2">
      <c r="B2016" s="14"/>
    </row>
    <row r="2017" spans="2:2">
      <c r="B2017" s="14"/>
    </row>
    <row r="2018" spans="2:2">
      <c r="B2018" s="14"/>
    </row>
    <row r="2019" spans="2:2">
      <c r="B2019" s="14"/>
    </row>
    <row r="2020" spans="2:2">
      <c r="B2020" s="14"/>
    </row>
    <row r="2021" spans="2:2">
      <c r="B2021" s="14"/>
    </row>
    <row r="2022" spans="2:2">
      <c r="B2022" s="14"/>
    </row>
    <row r="2023" spans="2:2">
      <c r="B2023" s="14"/>
    </row>
    <row r="2024" spans="2:2">
      <c r="B2024" s="14"/>
    </row>
    <row r="2025" spans="2:2">
      <c r="B2025" s="14"/>
    </row>
    <row r="2026" spans="2:2">
      <c r="B2026" s="14"/>
    </row>
    <row r="2027" spans="2:2">
      <c r="B2027" s="14"/>
    </row>
    <row r="2028" spans="2:2">
      <c r="B2028" s="14"/>
    </row>
    <row r="2029" spans="2:2">
      <c r="B2029" s="14"/>
    </row>
    <row r="2030" spans="2:2">
      <c r="B2030" s="14"/>
    </row>
    <row r="2031" spans="2:2">
      <c r="B2031" s="14"/>
    </row>
    <row r="2032" spans="2:2">
      <c r="B2032" s="14"/>
    </row>
    <row r="2033" spans="2:2">
      <c r="B2033" s="14"/>
    </row>
    <row r="2034" spans="2:2">
      <c r="B2034" s="14"/>
    </row>
    <row r="2035" spans="2:2">
      <c r="B2035" s="14"/>
    </row>
    <row r="2036" spans="2:2">
      <c r="B2036" s="14"/>
    </row>
    <row r="2037" spans="2:2">
      <c r="B2037" s="14"/>
    </row>
    <row r="2038" spans="2:2">
      <c r="B2038" s="14"/>
    </row>
    <row r="2039" spans="2:2">
      <c r="B2039" s="14"/>
    </row>
    <row r="2040" spans="2:2">
      <c r="B2040" s="14"/>
    </row>
    <row r="2041" spans="2:2">
      <c r="B2041" s="14"/>
    </row>
    <row r="2042" spans="2:2">
      <c r="B2042" s="14"/>
    </row>
    <row r="2043" spans="2:2">
      <c r="B2043" s="14"/>
    </row>
    <row r="2044" spans="2:2">
      <c r="B2044" s="14"/>
    </row>
    <row r="2045" spans="2:2">
      <c r="B2045" s="14"/>
    </row>
    <row r="2046" spans="2:2">
      <c r="B2046" s="14"/>
    </row>
    <row r="2047" spans="2:2">
      <c r="B2047" s="14"/>
    </row>
    <row r="2048" spans="2:2">
      <c r="B2048" s="14"/>
    </row>
    <row r="2049" spans="2:2">
      <c r="B2049" s="14"/>
    </row>
    <row r="2050" spans="2:2">
      <c r="B2050" s="14"/>
    </row>
    <row r="2051" spans="2:2">
      <c r="B2051" s="14"/>
    </row>
    <row r="2052" spans="2:2">
      <c r="B2052" s="14"/>
    </row>
    <row r="2053" spans="2:2">
      <c r="B2053" s="14"/>
    </row>
    <row r="2054" spans="2:2">
      <c r="B2054" s="14"/>
    </row>
    <row r="2055" spans="2:2">
      <c r="B2055" s="14"/>
    </row>
    <row r="2056" spans="2:2">
      <c r="B2056" s="14"/>
    </row>
    <row r="2057" spans="2:2">
      <c r="B2057" s="14"/>
    </row>
    <row r="2058" spans="2:2">
      <c r="B2058" s="14"/>
    </row>
    <row r="2059" spans="2:2">
      <c r="B2059" s="14"/>
    </row>
    <row r="2060" spans="2:2">
      <c r="B2060" s="14"/>
    </row>
    <row r="2061" spans="2:2">
      <c r="B2061" s="14"/>
    </row>
    <row r="2062" spans="2:2">
      <c r="B2062" s="14"/>
    </row>
    <row r="2063" spans="2:2">
      <c r="B2063" s="14"/>
    </row>
    <row r="2064" spans="2:2">
      <c r="B2064" s="14"/>
    </row>
    <row r="2065" spans="2:2">
      <c r="B2065" s="14"/>
    </row>
    <row r="2066" spans="2:2">
      <c r="B2066" s="14"/>
    </row>
    <row r="2067" spans="2:2">
      <c r="B2067" s="14"/>
    </row>
    <row r="2068" spans="2:2">
      <c r="B2068" s="14"/>
    </row>
    <row r="2069" spans="2:2">
      <c r="B2069" s="14"/>
    </row>
    <row r="2070" spans="2:2">
      <c r="B2070" s="14"/>
    </row>
    <row r="2071" spans="2:2">
      <c r="B2071" s="14"/>
    </row>
    <row r="2072" spans="2:2">
      <c r="B2072" s="14"/>
    </row>
    <row r="2073" spans="2:2">
      <c r="B2073" s="14"/>
    </row>
    <row r="2074" spans="2:2">
      <c r="B2074" s="14"/>
    </row>
    <row r="2075" spans="2:2">
      <c r="B2075" s="14"/>
    </row>
    <row r="2076" spans="2:2">
      <c r="B2076" s="14"/>
    </row>
    <row r="2077" spans="2:2">
      <c r="B2077" s="14"/>
    </row>
    <row r="2078" spans="2:2">
      <c r="B2078" s="14"/>
    </row>
    <row r="2079" spans="2:2">
      <c r="B2079" s="14"/>
    </row>
    <row r="2080" spans="2:2">
      <c r="B2080" s="14"/>
    </row>
    <row r="2081" spans="2:2">
      <c r="B2081" s="14"/>
    </row>
    <row r="2082" spans="2:2">
      <c r="B2082" s="14"/>
    </row>
    <row r="2083" spans="2:2">
      <c r="B2083" s="14"/>
    </row>
    <row r="2084" spans="2:2">
      <c r="B2084" s="14"/>
    </row>
    <row r="2085" spans="2:2">
      <c r="B2085" s="14"/>
    </row>
    <row r="2086" spans="2:2">
      <c r="B2086" s="14"/>
    </row>
    <row r="2087" spans="2:2">
      <c r="B2087" s="14"/>
    </row>
    <row r="2088" spans="2:2">
      <c r="B2088" s="14"/>
    </row>
    <row r="2089" spans="2:2">
      <c r="B2089" s="14"/>
    </row>
    <row r="2090" spans="2:2">
      <c r="B2090" s="14"/>
    </row>
    <row r="2091" spans="2:2">
      <c r="B2091" s="14"/>
    </row>
    <row r="2092" spans="2:2">
      <c r="B2092" s="14"/>
    </row>
    <row r="2093" spans="2:2">
      <c r="B2093" s="14"/>
    </row>
    <row r="2094" spans="2:2">
      <c r="B2094" s="14"/>
    </row>
    <row r="2095" spans="2:2">
      <c r="B2095" s="14"/>
    </row>
    <row r="2096" spans="2:2">
      <c r="B2096" s="14"/>
    </row>
    <row r="2097" spans="2:2">
      <c r="B2097" s="14"/>
    </row>
    <row r="2098" spans="2:2">
      <c r="B2098" s="14"/>
    </row>
    <row r="2099" spans="2:2">
      <c r="B2099" s="14"/>
    </row>
    <row r="2100" spans="2:2">
      <c r="B2100" s="14"/>
    </row>
    <row r="2101" spans="2:2">
      <c r="B2101" s="14"/>
    </row>
    <row r="2102" spans="2:2">
      <c r="B2102" s="14"/>
    </row>
    <row r="2103" spans="2:2">
      <c r="B2103" s="14"/>
    </row>
    <row r="2104" spans="2:2">
      <c r="B2104" s="14"/>
    </row>
    <row r="2105" spans="2:2">
      <c r="B2105" s="14"/>
    </row>
    <row r="2106" spans="2:2">
      <c r="B2106" s="14"/>
    </row>
    <row r="2107" spans="2:2">
      <c r="B2107" s="14"/>
    </row>
    <row r="2108" spans="2:2">
      <c r="B2108" s="14"/>
    </row>
    <row r="2109" spans="2:2">
      <c r="B2109" s="14"/>
    </row>
    <row r="2110" spans="2:2">
      <c r="B2110" s="14"/>
    </row>
    <row r="2111" spans="2:2">
      <c r="B2111" s="14"/>
    </row>
    <row r="2112" spans="2:2">
      <c r="B2112" s="14"/>
    </row>
    <row r="2113" spans="2:2">
      <c r="B2113" s="14"/>
    </row>
    <row r="2114" spans="2:2">
      <c r="B2114" s="14"/>
    </row>
    <row r="2115" spans="2:2">
      <c r="B2115" s="14"/>
    </row>
    <row r="2116" spans="2:2">
      <c r="B2116" s="14"/>
    </row>
    <row r="2117" spans="2:2">
      <c r="B2117" s="14"/>
    </row>
    <row r="2118" spans="2:2">
      <c r="B2118" s="14"/>
    </row>
    <row r="2119" spans="2:2">
      <c r="B2119" s="14"/>
    </row>
    <row r="2120" spans="2:2">
      <c r="B2120" s="14"/>
    </row>
    <row r="2121" spans="2:2">
      <c r="B2121" s="14"/>
    </row>
    <row r="2122" spans="2:2">
      <c r="B2122" s="14"/>
    </row>
    <row r="2123" spans="2:2">
      <c r="B2123" s="14"/>
    </row>
    <row r="2124" spans="2:2">
      <c r="B2124" s="14"/>
    </row>
    <row r="2125" spans="2:2">
      <c r="B2125" s="14"/>
    </row>
    <row r="2126" spans="2:2">
      <c r="B2126" s="14"/>
    </row>
    <row r="2127" spans="2:2">
      <c r="B2127" s="14"/>
    </row>
    <row r="2128" spans="2:2">
      <c r="B2128" s="14"/>
    </row>
    <row r="2129" spans="2:2">
      <c r="B2129" s="14"/>
    </row>
    <row r="2130" spans="2:2">
      <c r="B2130" s="14"/>
    </row>
    <row r="2131" spans="2:2">
      <c r="B2131" s="14"/>
    </row>
    <row r="2132" spans="2:2">
      <c r="B2132" s="14"/>
    </row>
    <row r="2133" spans="2:2">
      <c r="B2133" s="14"/>
    </row>
    <row r="2134" spans="2:2">
      <c r="B2134" s="14"/>
    </row>
    <row r="2135" spans="2:2">
      <c r="B2135" s="14"/>
    </row>
    <row r="2136" spans="2:2">
      <c r="B2136" s="14"/>
    </row>
    <row r="2137" spans="2:2">
      <c r="B2137" s="14"/>
    </row>
    <row r="2138" spans="2:2">
      <c r="B2138" s="14"/>
    </row>
    <row r="2139" spans="2:2">
      <c r="B2139" s="14"/>
    </row>
    <row r="2140" spans="2:2">
      <c r="B2140" s="14"/>
    </row>
    <row r="2141" spans="2:2">
      <c r="B2141" s="14"/>
    </row>
    <row r="2142" spans="2:2">
      <c r="B2142" s="14"/>
    </row>
    <row r="2143" spans="2:2">
      <c r="B2143" s="14"/>
    </row>
    <row r="2144" spans="2:2">
      <c r="B2144" s="14"/>
    </row>
    <row r="2145" spans="2:2">
      <c r="B2145" s="14"/>
    </row>
    <row r="2146" spans="2:2">
      <c r="B2146" s="14"/>
    </row>
    <row r="2147" spans="2:2">
      <c r="B2147" s="14"/>
    </row>
    <row r="2148" spans="2:2">
      <c r="B2148" s="14"/>
    </row>
    <row r="2149" spans="2:2">
      <c r="B2149" s="14"/>
    </row>
    <row r="2150" spans="2:2">
      <c r="B2150" s="14"/>
    </row>
    <row r="2151" spans="2:2">
      <c r="B2151" s="14"/>
    </row>
    <row r="2152" spans="2:2">
      <c r="B2152" s="14"/>
    </row>
    <row r="2153" spans="2:2">
      <c r="B2153" s="14"/>
    </row>
    <row r="2154" spans="2:2">
      <c r="B2154" s="14"/>
    </row>
    <row r="2155" spans="2:2">
      <c r="B2155" s="14"/>
    </row>
    <row r="2156" spans="2:2">
      <c r="B2156" s="14"/>
    </row>
    <row r="2157" spans="2:2">
      <c r="B2157" s="14"/>
    </row>
    <row r="2158" spans="2:2">
      <c r="B2158" s="14"/>
    </row>
    <row r="2159" spans="2:2">
      <c r="B2159" s="14"/>
    </row>
    <row r="2160" spans="2:2">
      <c r="B2160" s="14"/>
    </row>
    <row r="2161" spans="2:2">
      <c r="B2161" s="14"/>
    </row>
    <row r="2162" spans="2:2">
      <c r="B2162" s="14"/>
    </row>
    <row r="2163" spans="2:2">
      <c r="B2163" s="14"/>
    </row>
    <row r="2164" spans="2:2">
      <c r="B2164" s="14"/>
    </row>
    <row r="2165" spans="2:2">
      <c r="B2165" s="14"/>
    </row>
    <row r="2166" spans="2:2">
      <c r="B2166" s="14"/>
    </row>
    <row r="2167" spans="2:2">
      <c r="B2167" s="14"/>
    </row>
    <row r="2168" spans="2:2">
      <c r="B2168" s="14"/>
    </row>
    <row r="2169" spans="2:2">
      <c r="B2169" s="14"/>
    </row>
    <row r="2170" spans="2:2">
      <c r="B2170" s="14"/>
    </row>
    <row r="2171" spans="2:2">
      <c r="B2171" s="14"/>
    </row>
    <row r="2172" spans="2:2">
      <c r="B2172" s="14"/>
    </row>
    <row r="2173" spans="2:2">
      <c r="B2173" s="14"/>
    </row>
    <row r="2174" spans="2:2">
      <c r="B2174" s="14"/>
    </row>
    <row r="2175" spans="2:2">
      <c r="B2175" s="14"/>
    </row>
    <row r="2176" spans="2:2">
      <c r="B2176" s="14"/>
    </row>
    <row r="2177" spans="2:2">
      <c r="B2177" s="14"/>
    </row>
    <row r="2178" spans="2:2">
      <c r="B2178" s="14"/>
    </row>
    <row r="2179" spans="2:2">
      <c r="B2179" s="14"/>
    </row>
    <row r="2180" spans="2:2">
      <c r="B2180" s="14"/>
    </row>
    <row r="2181" spans="2:2">
      <c r="B2181" s="14"/>
    </row>
    <row r="2182" spans="2:2">
      <c r="B2182" s="14"/>
    </row>
    <row r="2183" spans="2:2">
      <c r="B2183" s="14"/>
    </row>
    <row r="2184" spans="2:2">
      <c r="B2184" s="14"/>
    </row>
    <row r="2185" spans="2:2">
      <c r="B2185" s="14"/>
    </row>
    <row r="2186" spans="2:2">
      <c r="B2186" s="14"/>
    </row>
    <row r="2187" spans="2:2">
      <c r="B2187" s="14"/>
    </row>
    <row r="2188" spans="2:2">
      <c r="B2188" s="14"/>
    </row>
    <row r="2189" spans="2:2">
      <c r="B2189" s="14"/>
    </row>
    <row r="2190" spans="2:2">
      <c r="B2190" s="14"/>
    </row>
    <row r="2191" spans="2:2">
      <c r="B2191" s="14"/>
    </row>
    <row r="2192" spans="2:2">
      <c r="B2192" s="14"/>
    </row>
    <row r="2193" spans="2:2">
      <c r="B2193" s="14"/>
    </row>
    <row r="2194" spans="2:2">
      <c r="B2194" s="14"/>
    </row>
    <row r="2195" spans="2:2">
      <c r="B2195" s="14"/>
    </row>
    <row r="2196" spans="2:2">
      <c r="B2196" s="14"/>
    </row>
    <row r="2197" spans="2:2">
      <c r="B2197" s="14"/>
    </row>
    <row r="2198" spans="2:2">
      <c r="B2198" s="14"/>
    </row>
    <row r="2199" spans="2:2">
      <c r="B2199" s="14"/>
    </row>
    <row r="2200" spans="2:2">
      <c r="B2200" s="14"/>
    </row>
    <row r="2201" spans="2:2">
      <c r="B2201" s="14"/>
    </row>
    <row r="2202" spans="2:2">
      <c r="B2202" s="14"/>
    </row>
    <row r="2203" spans="2:2">
      <c r="B2203" s="14"/>
    </row>
    <row r="2204" spans="2:2">
      <c r="B2204" s="14"/>
    </row>
    <row r="2205" spans="2:2">
      <c r="B2205" s="14"/>
    </row>
    <row r="2206" spans="2:2">
      <c r="B2206" s="14"/>
    </row>
    <row r="2207" spans="2:2">
      <c r="B2207" s="14"/>
    </row>
    <row r="2208" spans="2:2">
      <c r="B2208" s="14"/>
    </row>
    <row r="2209" spans="2:2">
      <c r="B2209" s="14"/>
    </row>
    <row r="2210" spans="2:2">
      <c r="B2210" s="14"/>
    </row>
    <row r="2211" spans="2:2">
      <c r="B2211" s="14"/>
    </row>
    <row r="2212" spans="2:2">
      <c r="B2212" s="14"/>
    </row>
    <row r="2213" spans="2:2">
      <c r="B2213" s="14"/>
    </row>
    <row r="2214" spans="2:2">
      <c r="B2214" s="14"/>
    </row>
    <row r="2215" spans="2:2">
      <c r="B2215" s="14"/>
    </row>
    <row r="2216" spans="2:2">
      <c r="B2216" s="14"/>
    </row>
    <row r="2217" spans="2:2">
      <c r="B2217" s="14"/>
    </row>
    <row r="2218" spans="2:2">
      <c r="B2218" s="14"/>
    </row>
    <row r="2219" spans="2:2">
      <c r="B2219" s="14"/>
    </row>
    <row r="2220" spans="2:2">
      <c r="B2220" s="14"/>
    </row>
    <row r="2221" spans="2:2">
      <c r="B2221" s="14"/>
    </row>
    <row r="2222" spans="2:2">
      <c r="B2222" s="14"/>
    </row>
    <row r="2223" spans="2:2">
      <c r="B2223" s="14"/>
    </row>
    <row r="2224" spans="2:2">
      <c r="B2224" s="14"/>
    </row>
    <row r="2225" spans="2:2">
      <c r="B2225" s="14"/>
    </row>
    <row r="2226" spans="2:2">
      <c r="B2226" s="14"/>
    </row>
    <row r="2227" spans="2:2">
      <c r="B2227" s="14"/>
    </row>
    <row r="2228" spans="2:2">
      <c r="B2228" s="14"/>
    </row>
    <row r="2229" spans="2:2">
      <c r="B2229" s="14"/>
    </row>
    <row r="2230" spans="2:2">
      <c r="B2230" s="14"/>
    </row>
    <row r="2231" spans="2:2">
      <c r="B2231" s="14"/>
    </row>
    <row r="2232" spans="2:2">
      <c r="B2232" s="14"/>
    </row>
    <row r="2233" spans="2:2">
      <c r="B2233" s="14"/>
    </row>
    <row r="2234" spans="2:2">
      <c r="B2234" s="14"/>
    </row>
    <row r="2235" spans="2:2">
      <c r="B2235" s="14"/>
    </row>
    <row r="2236" spans="2:2">
      <c r="B2236" s="14"/>
    </row>
    <row r="2237" spans="2:2">
      <c r="B2237" s="14"/>
    </row>
    <row r="2238" spans="2:2">
      <c r="B2238" s="14"/>
    </row>
    <row r="2239" spans="2:2">
      <c r="B2239" s="14"/>
    </row>
    <row r="2240" spans="2:2">
      <c r="B2240" s="14"/>
    </row>
    <row r="2241" spans="2:2">
      <c r="B2241" s="14"/>
    </row>
    <row r="2242" spans="2:2">
      <c r="B2242" s="14"/>
    </row>
    <row r="2243" spans="2:2">
      <c r="B2243" s="14"/>
    </row>
    <row r="2244" spans="2:2">
      <c r="B2244" s="14"/>
    </row>
    <row r="2245" spans="2:2">
      <c r="B2245" s="14"/>
    </row>
    <row r="2246" spans="2:2">
      <c r="B2246" s="14"/>
    </row>
    <row r="2247" spans="2:2">
      <c r="B2247" s="14"/>
    </row>
    <row r="2248" spans="2:2">
      <c r="B2248" s="14"/>
    </row>
    <row r="2249" spans="2:2">
      <c r="B2249" s="14"/>
    </row>
    <row r="2250" spans="2:2">
      <c r="B2250" s="14"/>
    </row>
    <row r="2251" spans="2:2">
      <c r="B2251" s="14"/>
    </row>
    <row r="2252" spans="2:2">
      <c r="B2252" s="14"/>
    </row>
    <row r="2253" spans="2:2">
      <c r="B2253" s="14"/>
    </row>
    <row r="2254" spans="2:2">
      <c r="B2254" s="14"/>
    </row>
    <row r="2255" spans="2:2">
      <c r="B2255" s="14"/>
    </row>
    <row r="2256" spans="2:2">
      <c r="B2256" s="14"/>
    </row>
    <row r="2257" spans="2:2">
      <c r="B2257" s="14"/>
    </row>
    <row r="2258" spans="2:2">
      <c r="B2258" s="14"/>
    </row>
    <row r="2259" spans="2:2">
      <c r="B2259" s="14"/>
    </row>
    <row r="2260" spans="2:2">
      <c r="B2260" s="14"/>
    </row>
    <row r="2261" spans="2:2">
      <c r="B2261" s="14"/>
    </row>
    <row r="2262" spans="2:2">
      <c r="B2262" s="14"/>
    </row>
    <row r="2263" spans="2:2">
      <c r="B2263" s="14"/>
    </row>
    <row r="2264" spans="2:2">
      <c r="B2264" s="14"/>
    </row>
    <row r="2265" spans="2:2">
      <c r="B2265" s="14"/>
    </row>
    <row r="2266" spans="2:2">
      <c r="B2266" s="14"/>
    </row>
    <row r="2267" spans="2:2">
      <c r="B2267" s="14"/>
    </row>
    <row r="2268" spans="2:2">
      <c r="B2268" s="14"/>
    </row>
    <row r="2269" spans="2:2">
      <c r="B2269" s="14"/>
    </row>
    <row r="2270" spans="2:2">
      <c r="B2270" s="14"/>
    </row>
    <row r="2271" spans="2:2">
      <c r="B2271" s="14"/>
    </row>
    <row r="2272" spans="2:2">
      <c r="B2272" s="14"/>
    </row>
    <row r="2273" spans="2:2">
      <c r="B2273" s="14"/>
    </row>
    <row r="2274" spans="2:2">
      <c r="B2274" s="14"/>
    </row>
    <row r="2275" spans="2:2">
      <c r="B2275" s="14"/>
    </row>
    <row r="2276" spans="2:2">
      <c r="B2276" s="14"/>
    </row>
    <row r="2277" spans="2:2">
      <c r="B2277" s="14"/>
    </row>
    <row r="2278" spans="2:2">
      <c r="B2278" s="14"/>
    </row>
    <row r="2279" spans="2:2">
      <c r="B2279" s="14"/>
    </row>
    <row r="2280" spans="2:2">
      <c r="B2280" s="14"/>
    </row>
    <row r="2281" spans="2:2">
      <c r="B2281" s="14"/>
    </row>
    <row r="2282" spans="2:2">
      <c r="B2282" s="14"/>
    </row>
    <row r="2283" spans="2:2">
      <c r="B2283" s="14"/>
    </row>
    <row r="2284" spans="2:2">
      <c r="B2284" s="14"/>
    </row>
    <row r="2285" spans="2:2">
      <c r="B2285" s="14"/>
    </row>
    <row r="2286" spans="2:2">
      <c r="B2286" s="14"/>
    </row>
    <row r="2287" spans="2:2">
      <c r="B2287" s="14"/>
    </row>
    <row r="2288" spans="2:2">
      <c r="B2288" s="14"/>
    </row>
    <row r="2289" spans="2:2">
      <c r="B2289" s="14"/>
    </row>
    <row r="2290" spans="2:2">
      <c r="B2290" s="14"/>
    </row>
    <row r="2291" spans="2:2">
      <c r="B2291" s="14"/>
    </row>
    <row r="2292" spans="2:2">
      <c r="B2292" s="14"/>
    </row>
    <row r="2293" spans="2:2">
      <c r="B2293" s="14"/>
    </row>
    <row r="2294" spans="2:2">
      <c r="B2294" s="14"/>
    </row>
    <row r="2295" spans="2:2">
      <c r="B2295" s="14"/>
    </row>
    <row r="2296" spans="2:2">
      <c r="B2296" s="14"/>
    </row>
    <row r="2297" spans="2:2">
      <c r="B2297" s="14"/>
    </row>
    <row r="2298" spans="2:2">
      <c r="B2298" s="14"/>
    </row>
    <row r="2299" spans="2:2">
      <c r="B2299" s="14"/>
    </row>
    <row r="2300" spans="2:2">
      <c r="B2300" s="14"/>
    </row>
    <row r="2301" spans="2:2">
      <c r="B2301" s="14"/>
    </row>
    <row r="2302" spans="2:2">
      <c r="B2302" s="14"/>
    </row>
    <row r="2303" spans="2:2">
      <c r="B2303" s="14"/>
    </row>
    <row r="2304" spans="2:2">
      <c r="B2304" s="14"/>
    </row>
    <row r="2305" spans="2:2">
      <c r="B2305" s="14"/>
    </row>
    <row r="2306" spans="2:2">
      <c r="B2306" s="14"/>
    </row>
    <row r="2307" spans="2:2">
      <c r="B2307" s="14"/>
    </row>
    <row r="2308" spans="2:2">
      <c r="B2308" s="14"/>
    </row>
    <row r="2309" spans="2:2">
      <c r="B2309" s="14"/>
    </row>
    <row r="2310" spans="2:2">
      <c r="B2310" s="14"/>
    </row>
    <row r="2311" spans="2:2">
      <c r="B2311" s="14"/>
    </row>
    <row r="2312" spans="2:2">
      <c r="B2312" s="14"/>
    </row>
    <row r="2313" spans="2:2">
      <c r="B2313" s="14"/>
    </row>
    <row r="2314" spans="2:2">
      <c r="B2314" s="14"/>
    </row>
    <row r="2315" spans="2:2">
      <c r="B2315" s="14"/>
    </row>
    <row r="2316" spans="2:2">
      <c r="B2316" s="14"/>
    </row>
    <row r="2317" spans="2:2">
      <c r="B2317" s="14"/>
    </row>
    <row r="2318" spans="2:2">
      <c r="B2318" s="14"/>
    </row>
    <row r="2319" spans="2:2">
      <c r="B2319" s="14"/>
    </row>
    <row r="2320" spans="2:2">
      <c r="B2320" s="14"/>
    </row>
    <row r="2321" spans="2:2">
      <c r="B2321" s="14"/>
    </row>
    <row r="2322" spans="2:2">
      <c r="B2322" s="14"/>
    </row>
    <row r="2323" spans="2:2">
      <c r="B2323" s="14"/>
    </row>
    <row r="2324" spans="2:2">
      <c r="B2324" s="14"/>
    </row>
    <row r="2325" spans="2:2">
      <c r="B2325" s="14"/>
    </row>
    <row r="2326" spans="2:2">
      <c r="B2326" s="14"/>
    </row>
    <row r="2327" spans="2:2">
      <c r="B2327" s="14"/>
    </row>
    <row r="2328" spans="2:2">
      <c r="B2328" s="14"/>
    </row>
    <row r="2329" spans="2:2">
      <c r="B2329" s="14"/>
    </row>
    <row r="2330" spans="2:2">
      <c r="B2330" s="14"/>
    </row>
    <row r="2331" spans="2:2">
      <c r="B2331" s="14"/>
    </row>
    <row r="2332" spans="2:2">
      <c r="B2332" s="14"/>
    </row>
    <row r="2333" spans="2:2">
      <c r="B2333" s="14"/>
    </row>
    <row r="2334" spans="2:2">
      <c r="B2334" s="14"/>
    </row>
    <row r="2335" spans="2:2">
      <c r="B2335" s="14"/>
    </row>
    <row r="2336" spans="2:2">
      <c r="B2336" s="14"/>
    </row>
    <row r="2337" spans="2:2">
      <c r="B2337" s="14"/>
    </row>
    <row r="2338" spans="2:2">
      <c r="B2338" s="14"/>
    </row>
    <row r="2339" spans="2:2">
      <c r="B2339" s="14"/>
    </row>
    <row r="2340" spans="2:2">
      <c r="B2340" s="14"/>
    </row>
    <row r="2341" spans="2:2">
      <c r="B2341" s="14"/>
    </row>
    <row r="2342" spans="2:2">
      <c r="B2342" s="14"/>
    </row>
    <row r="2343" spans="2:2">
      <c r="B2343" s="14"/>
    </row>
    <row r="2344" spans="2:2">
      <c r="B2344" s="14"/>
    </row>
    <row r="2345" spans="2:2">
      <c r="B2345" s="14"/>
    </row>
    <row r="2346" spans="2:2">
      <c r="B2346" s="14"/>
    </row>
    <row r="2347" spans="2:2">
      <c r="B2347" s="14"/>
    </row>
    <row r="2348" spans="2:2">
      <c r="B2348" s="14"/>
    </row>
    <row r="2349" spans="2:2">
      <c r="B2349" s="14"/>
    </row>
    <row r="2350" spans="2:2">
      <c r="B2350" s="14"/>
    </row>
    <row r="2351" spans="2:2">
      <c r="B2351" s="14"/>
    </row>
    <row r="2352" spans="2:2">
      <c r="B2352" s="14"/>
    </row>
    <row r="2353" spans="2:2">
      <c r="B2353" s="14"/>
    </row>
    <row r="2354" spans="2:2">
      <c r="B2354" s="14"/>
    </row>
    <row r="2355" spans="2:2">
      <c r="B2355" s="14"/>
    </row>
    <row r="2356" spans="2:2">
      <c r="B2356" s="14"/>
    </row>
    <row r="2357" spans="2:2">
      <c r="B2357" s="14"/>
    </row>
    <row r="2358" spans="2:2">
      <c r="B2358" s="14"/>
    </row>
    <row r="2359" spans="2:2">
      <c r="B2359" s="14"/>
    </row>
    <row r="2360" spans="2:2">
      <c r="B2360" s="14"/>
    </row>
    <row r="2361" spans="2:2">
      <c r="B2361" s="14"/>
    </row>
    <row r="2362" spans="2:2">
      <c r="B2362" s="14"/>
    </row>
    <row r="2363" spans="2:2">
      <c r="B2363" s="14"/>
    </row>
    <row r="2364" spans="2:2">
      <c r="B2364" s="14"/>
    </row>
    <row r="2365" spans="2:2">
      <c r="B2365" s="14"/>
    </row>
    <row r="2366" spans="2:2">
      <c r="B2366" s="14"/>
    </row>
    <row r="2367" spans="2:2">
      <c r="B2367" s="14"/>
    </row>
    <row r="2368" spans="2:2">
      <c r="B2368" s="14"/>
    </row>
    <row r="2369" spans="2:2">
      <c r="B2369" s="14"/>
    </row>
    <row r="2370" spans="2:2">
      <c r="B2370" s="14"/>
    </row>
    <row r="2371" spans="2:2">
      <c r="B2371" s="14"/>
    </row>
    <row r="2372" spans="2:2">
      <c r="B2372" s="14"/>
    </row>
    <row r="2373" spans="2:2">
      <c r="B2373" s="14"/>
    </row>
    <row r="2374" spans="2:2">
      <c r="B2374" s="14"/>
    </row>
    <row r="2375" spans="2:2">
      <c r="B2375" s="14"/>
    </row>
    <row r="2376" spans="2:2">
      <c r="B2376" s="14"/>
    </row>
    <row r="2377" spans="2:2">
      <c r="B2377" s="14"/>
    </row>
    <row r="2378" spans="2:2">
      <c r="B2378" s="14"/>
    </row>
    <row r="2379" spans="2:2">
      <c r="B2379" s="14"/>
    </row>
    <row r="2380" spans="2:2">
      <c r="B2380" s="14"/>
    </row>
    <row r="2381" spans="2:2">
      <c r="B2381" s="14"/>
    </row>
    <row r="2382" spans="2:2">
      <c r="B2382" s="14"/>
    </row>
    <row r="2383" spans="2:2">
      <c r="B2383" s="14"/>
    </row>
    <row r="2384" spans="2:2">
      <c r="B2384" s="14"/>
    </row>
    <row r="2385" spans="2:2">
      <c r="B2385" s="14"/>
    </row>
    <row r="2386" spans="2:2">
      <c r="B2386" s="14"/>
    </row>
    <row r="2387" spans="2:2">
      <c r="B2387" s="14"/>
    </row>
    <row r="2388" spans="2:2">
      <c r="B2388" s="14"/>
    </row>
    <row r="2389" spans="2:2">
      <c r="B2389" s="14"/>
    </row>
    <row r="2390" spans="2:2">
      <c r="B2390" s="14"/>
    </row>
    <row r="2391" spans="2:2">
      <c r="B2391" s="14"/>
    </row>
    <row r="2392" spans="2:2">
      <c r="B2392" s="14"/>
    </row>
    <row r="2393" spans="2:2">
      <c r="B2393" s="14"/>
    </row>
    <row r="2394" spans="2:2">
      <c r="B2394" s="14"/>
    </row>
    <row r="2395" spans="2:2">
      <c r="B2395" s="14"/>
    </row>
    <row r="2396" spans="2:2">
      <c r="B2396" s="14"/>
    </row>
    <row r="2397" spans="2:2">
      <c r="B2397" s="14"/>
    </row>
    <row r="2398" spans="2:2">
      <c r="B2398" s="14"/>
    </row>
    <row r="2399" spans="2:2">
      <c r="B2399" s="14"/>
    </row>
    <row r="2400" spans="2:2">
      <c r="B2400" s="14"/>
    </row>
    <row r="2401" spans="2:2">
      <c r="B2401" s="14"/>
    </row>
    <row r="2402" spans="2:2">
      <c r="B2402" s="14"/>
    </row>
    <row r="2403" spans="2:2">
      <c r="B2403" s="14"/>
    </row>
    <row r="2404" spans="2:2">
      <c r="B2404" s="14"/>
    </row>
    <row r="2405" spans="2:2">
      <c r="B2405" s="14"/>
    </row>
    <row r="2406" spans="2:2">
      <c r="B2406" s="14"/>
    </row>
    <row r="2407" spans="2:2">
      <c r="B2407" s="14"/>
    </row>
    <row r="2408" spans="2:2">
      <c r="B2408" s="14"/>
    </row>
    <row r="2409" spans="2:2">
      <c r="B2409" s="14"/>
    </row>
    <row r="2410" spans="2:2">
      <c r="B2410" s="14"/>
    </row>
    <row r="2411" spans="2:2">
      <c r="B2411" s="14"/>
    </row>
    <row r="2412" spans="2:2">
      <c r="B2412" s="14"/>
    </row>
    <row r="2413" spans="2:2">
      <c r="B2413" s="14"/>
    </row>
    <row r="2414" spans="2:2">
      <c r="B2414" s="14"/>
    </row>
    <row r="2415" spans="2:2">
      <c r="B2415" s="14"/>
    </row>
    <row r="2416" spans="2:2">
      <c r="B2416" s="14"/>
    </row>
    <row r="2417" spans="2:2">
      <c r="B2417" s="14"/>
    </row>
    <row r="2418" spans="2:2">
      <c r="B2418" s="14"/>
    </row>
    <row r="2419" spans="2:2">
      <c r="B2419" s="14"/>
    </row>
    <row r="2420" spans="2:2">
      <c r="B2420" s="14"/>
    </row>
    <row r="2421" spans="2:2">
      <c r="B2421" s="14"/>
    </row>
    <row r="2422" spans="2:2">
      <c r="B2422" s="14"/>
    </row>
    <row r="2423" spans="2:2">
      <c r="B2423" s="14"/>
    </row>
    <row r="2424" spans="2:2">
      <c r="B2424" s="14"/>
    </row>
    <row r="2425" spans="2:2">
      <c r="B2425" s="14"/>
    </row>
    <row r="2426" spans="2:2">
      <c r="B2426" s="14"/>
    </row>
    <row r="2427" spans="2:2">
      <c r="B2427" s="14"/>
    </row>
    <row r="2428" spans="2:2">
      <c r="B2428" s="14"/>
    </row>
    <row r="2429" spans="2:2">
      <c r="B2429" s="14"/>
    </row>
    <row r="2430" spans="2:2">
      <c r="B2430" s="14"/>
    </row>
    <row r="2431" spans="2:2">
      <c r="B2431" s="14"/>
    </row>
    <row r="2432" spans="2:2">
      <c r="B2432" s="14"/>
    </row>
    <row r="2433" spans="2:2">
      <c r="B2433" s="14"/>
    </row>
    <row r="2434" spans="2:2">
      <c r="B2434" s="14"/>
    </row>
    <row r="2435" spans="2:2">
      <c r="B2435" s="14"/>
    </row>
    <row r="2436" spans="2:2">
      <c r="B2436" s="14"/>
    </row>
    <row r="2437" spans="2:2">
      <c r="B2437" s="14"/>
    </row>
    <row r="2438" spans="2:2">
      <c r="B2438" s="14"/>
    </row>
    <row r="2439" spans="2:2">
      <c r="B2439" s="14"/>
    </row>
    <row r="2440" spans="2:2">
      <c r="B2440" s="14"/>
    </row>
    <row r="2441" spans="2:2">
      <c r="B2441" s="14"/>
    </row>
    <row r="2442" spans="2:2">
      <c r="B2442" s="14"/>
    </row>
    <row r="2443" spans="2:2">
      <c r="B2443" s="14"/>
    </row>
    <row r="2444" spans="2:2">
      <c r="B2444" s="14"/>
    </row>
    <row r="2445" spans="2:2">
      <c r="B2445" s="14"/>
    </row>
    <row r="2446" spans="2:2">
      <c r="B2446" s="14"/>
    </row>
    <row r="2447" spans="2:2">
      <c r="B2447" s="14"/>
    </row>
    <row r="2448" spans="2:2">
      <c r="B2448" s="14"/>
    </row>
    <row r="2449" spans="2:2">
      <c r="B2449" s="14"/>
    </row>
    <row r="2450" spans="2:2">
      <c r="B2450" s="14"/>
    </row>
    <row r="2451" spans="2:2">
      <c r="B2451" s="14"/>
    </row>
    <row r="2452" spans="2:2">
      <c r="B2452" s="14"/>
    </row>
    <row r="2453" spans="2:2">
      <c r="B2453" s="14"/>
    </row>
    <row r="2454" spans="2:2">
      <c r="B2454" s="14"/>
    </row>
    <row r="2455" spans="2:2">
      <c r="B2455" s="14"/>
    </row>
    <row r="2456" spans="2:2">
      <c r="B2456" s="14"/>
    </row>
    <row r="2457" spans="2:2">
      <c r="B2457" s="14"/>
    </row>
    <row r="2458" spans="2:2">
      <c r="B2458" s="14"/>
    </row>
    <row r="2459" spans="2:2">
      <c r="B2459" s="14"/>
    </row>
    <row r="2460" spans="2:2">
      <c r="B2460" s="14"/>
    </row>
    <row r="2461" spans="2:2">
      <c r="B2461" s="14"/>
    </row>
    <row r="2462" spans="2:2">
      <c r="B2462" s="14"/>
    </row>
    <row r="2463" spans="2:2">
      <c r="B2463" s="14"/>
    </row>
    <row r="2464" spans="2:2">
      <c r="B2464" s="14"/>
    </row>
    <row r="2465" spans="2:2">
      <c r="B2465" s="14"/>
    </row>
    <row r="2466" spans="2:2">
      <c r="B2466" s="14"/>
    </row>
    <row r="2467" spans="2:2">
      <c r="B2467" s="14"/>
    </row>
    <row r="2468" spans="2:2">
      <c r="B2468" s="14"/>
    </row>
    <row r="2469" spans="2:2">
      <c r="B2469" s="14"/>
    </row>
    <row r="2470" spans="2:2">
      <c r="B2470" s="14"/>
    </row>
    <row r="2471" spans="2:2">
      <c r="B2471" s="14"/>
    </row>
    <row r="2472" spans="2:2">
      <c r="B2472" s="14"/>
    </row>
    <row r="2473" spans="2:2">
      <c r="B2473" s="14"/>
    </row>
    <row r="2474" spans="2:2">
      <c r="B2474" s="14"/>
    </row>
    <row r="2475" spans="2:2">
      <c r="B2475" s="14"/>
    </row>
    <row r="2476" spans="2:2">
      <c r="B2476" s="14"/>
    </row>
    <row r="2477" spans="2:2">
      <c r="B2477" s="14"/>
    </row>
    <row r="2478" spans="2:2">
      <c r="B2478" s="14"/>
    </row>
    <row r="2479" spans="2:2">
      <c r="B2479" s="14"/>
    </row>
    <row r="2480" spans="2:2">
      <c r="B2480" s="14"/>
    </row>
    <row r="2481" spans="2:2">
      <c r="B2481" s="14"/>
    </row>
    <row r="2482" spans="2:2">
      <c r="B2482" s="14"/>
    </row>
    <row r="2483" spans="2:2">
      <c r="B2483" s="14"/>
    </row>
    <row r="2484" spans="2:2">
      <c r="B2484" s="14"/>
    </row>
    <row r="2485" spans="2:2">
      <c r="B2485" s="14"/>
    </row>
    <row r="2486" spans="2:2">
      <c r="B2486" s="14"/>
    </row>
    <row r="2487" spans="2:2">
      <c r="B2487" s="14"/>
    </row>
    <row r="2488" spans="2:2">
      <c r="B2488" s="14"/>
    </row>
    <row r="2489" spans="2:2">
      <c r="B2489" s="14"/>
    </row>
    <row r="2490" spans="2:2">
      <c r="B2490" s="14"/>
    </row>
    <row r="2491" spans="2:2">
      <c r="B2491" s="14"/>
    </row>
    <row r="2492" spans="2:2">
      <c r="B2492" s="14"/>
    </row>
    <row r="2493" spans="2:2">
      <c r="B2493" s="14"/>
    </row>
    <row r="2494" spans="2:2">
      <c r="B2494" s="14"/>
    </row>
    <row r="2495" spans="2:2">
      <c r="B2495" s="14"/>
    </row>
    <row r="2496" spans="2:2">
      <c r="B2496" s="14"/>
    </row>
    <row r="2497" spans="2:2">
      <c r="B2497" s="14"/>
    </row>
    <row r="2498" spans="2:2">
      <c r="B2498" s="14"/>
    </row>
    <row r="2499" spans="2:2">
      <c r="B2499" s="14"/>
    </row>
    <row r="2500" spans="2:2">
      <c r="B2500" s="14"/>
    </row>
    <row r="2501" spans="2:2">
      <c r="B2501" s="14"/>
    </row>
    <row r="2502" spans="2:2">
      <c r="B2502" s="14"/>
    </row>
    <row r="2503" spans="2:2">
      <c r="B2503" s="14"/>
    </row>
    <row r="2504" spans="2:2">
      <c r="B2504" s="14"/>
    </row>
    <row r="2505" spans="2:2">
      <c r="B2505" s="14"/>
    </row>
    <row r="2506" spans="2:2">
      <c r="B2506" s="14"/>
    </row>
    <row r="2507" spans="2:2">
      <c r="B2507" s="14"/>
    </row>
    <row r="2508" spans="2:2">
      <c r="B2508" s="14"/>
    </row>
    <row r="2509" spans="2:2">
      <c r="B2509" s="14"/>
    </row>
    <row r="2510" spans="2:2">
      <c r="B2510" s="14"/>
    </row>
    <row r="2511" spans="2:2">
      <c r="B2511" s="14"/>
    </row>
    <row r="2512" spans="2:2">
      <c r="B2512" s="14"/>
    </row>
    <row r="2513" spans="2:2">
      <c r="B2513" s="14"/>
    </row>
    <row r="2514" spans="2:2">
      <c r="B2514" s="14"/>
    </row>
    <row r="2515" spans="2:2">
      <c r="B2515" s="14"/>
    </row>
    <row r="2516" spans="2:2">
      <c r="B2516" s="14"/>
    </row>
    <row r="2517" spans="2:2">
      <c r="B2517" s="14"/>
    </row>
    <row r="2518" spans="2:2">
      <c r="B2518" s="14"/>
    </row>
    <row r="2519" spans="2:2">
      <c r="B2519" s="14"/>
    </row>
    <row r="2520" spans="2:2">
      <c r="B2520" s="14"/>
    </row>
    <row r="2521" spans="2:2">
      <c r="B2521" s="14"/>
    </row>
    <row r="2522" spans="2:2">
      <c r="B2522" s="14"/>
    </row>
    <row r="2523" spans="2:2">
      <c r="B2523" s="14"/>
    </row>
    <row r="2524" spans="2:2">
      <c r="B2524" s="14"/>
    </row>
    <row r="2525" spans="2:2">
      <c r="B2525" s="14"/>
    </row>
    <row r="2526" spans="2:2">
      <c r="B2526" s="14"/>
    </row>
    <row r="2527" spans="2:2">
      <c r="B2527" s="14"/>
    </row>
    <row r="2528" spans="2:2">
      <c r="B2528" s="14"/>
    </row>
    <row r="2529" spans="2:2">
      <c r="B2529" s="14"/>
    </row>
    <row r="2530" spans="2:2">
      <c r="B2530" s="14"/>
    </row>
    <row r="2531" spans="2:2">
      <c r="B2531" s="14"/>
    </row>
    <row r="2532" spans="2:2">
      <c r="B2532" s="14"/>
    </row>
    <row r="2533" spans="2:2">
      <c r="B2533" s="14"/>
    </row>
    <row r="2534" spans="2:2">
      <c r="B2534" s="14"/>
    </row>
    <row r="2535" spans="2:2">
      <c r="B2535" s="14"/>
    </row>
    <row r="2536" spans="2:2">
      <c r="B2536" s="14"/>
    </row>
    <row r="2537" spans="2:2">
      <c r="B2537" s="14"/>
    </row>
    <row r="2538" spans="2:2">
      <c r="B2538" s="14"/>
    </row>
    <row r="2539" spans="2:2">
      <c r="B2539" s="14"/>
    </row>
    <row r="2540" spans="2:2">
      <c r="B2540" s="14"/>
    </row>
    <row r="2541" spans="2:2">
      <c r="B2541" s="14"/>
    </row>
    <row r="2542" spans="2:2">
      <c r="B2542" s="14"/>
    </row>
    <row r="2543" spans="2:2">
      <c r="B2543" s="14"/>
    </row>
    <row r="2544" spans="2:2">
      <c r="B2544" s="14"/>
    </row>
    <row r="2545" spans="2:2">
      <c r="B2545" s="14"/>
    </row>
    <row r="2546" spans="2:2">
      <c r="B2546" s="14"/>
    </row>
    <row r="2547" spans="2:2">
      <c r="B2547" s="14"/>
    </row>
    <row r="2548" spans="2:2">
      <c r="B2548" s="14"/>
    </row>
    <row r="2549" spans="2:2">
      <c r="B2549" s="14"/>
    </row>
    <row r="2550" spans="2:2">
      <c r="B2550" s="14"/>
    </row>
    <row r="2551" spans="2:2">
      <c r="B2551" s="14"/>
    </row>
    <row r="2552" spans="2:2">
      <c r="B2552" s="14"/>
    </row>
    <row r="2553" spans="2:2">
      <c r="B2553" s="14"/>
    </row>
    <row r="2554" spans="2:2">
      <c r="B2554" s="14"/>
    </row>
    <row r="2555" spans="2:2">
      <c r="B2555" s="14"/>
    </row>
    <row r="2556" spans="2:2">
      <c r="B2556" s="14"/>
    </row>
    <row r="2557" spans="2:2">
      <c r="B2557" s="14"/>
    </row>
    <row r="2558" spans="2:2">
      <c r="B2558" s="14"/>
    </row>
    <row r="2559" spans="2:2">
      <c r="B2559" s="14"/>
    </row>
    <row r="2560" spans="2:2">
      <c r="B2560" s="14"/>
    </row>
    <row r="2561" spans="2:2">
      <c r="B2561" s="14"/>
    </row>
    <row r="2562" spans="2:2">
      <c r="B2562" s="14"/>
    </row>
    <row r="2563" spans="2:2">
      <c r="B2563" s="14"/>
    </row>
    <row r="2564" spans="2:2">
      <c r="B2564" s="14"/>
    </row>
    <row r="2565" spans="2:2">
      <c r="B2565" s="14"/>
    </row>
    <row r="2566" spans="2:2">
      <c r="B2566" s="14"/>
    </row>
    <row r="2567" spans="2:2">
      <c r="B2567" s="14"/>
    </row>
    <row r="2568" spans="2:2">
      <c r="B2568" s="14"/>
    </row>
    <row r="2569" spans="2:2">
      <c r="B2569" s="14"/>
    </row>
    <row r="2570" spans="2:2">
      <c r="B2570" s="14"/>
    </row>
    <row r="2571" spans="2:2">
      <c r="B2571" s="14"/>
    </row>
    <row r="2572" spans="2:2">
      <c r="B2572" s="14"/>
    </row>
    <row r="2573" spans="2:2">
      <c r="B2573" s="14"/>
    </row>
    <row r="2574" spans="2:2">
      <c r="B2574" s="14"/>
    </row>
    <row r="2575" spans="2:2">
      <c r="B2575" s="14"/>
    </row>
    <row r="2576" spans="2:2">
      <c r="B2576" s="14"/>
    </row>
    <row r="2577" spans="2:2">
      <c r="B2577" s="14"/>
    </row>
    <row r="2578" spans="2:2">
      <c r="B2578" s="14"/>
    </row>
    <row r="2579" spans="2:2">
      <c r="B2579" s="14"/>
    </row>
    <row r="2580" spans="2:2">
      <c r="B2580" s="14"/>
    </row>
    <row r="2581" spans="2:2">
      <c r="B2581" s="14"/>
    </row>
    <row r="2582" spans="2:2">
      <c r="B2582" s="14"/>
    </row>
    <row r="2583" spans="2:2">
      <c r="B2583" s="14"/>
    </row>
    <row r="2584" spans="2:2">
      <c r="B2584" s="14"/>
    </row>
    <row r="2585" spans="2:2">
      <c r="B2585" s="14"/>
    </row>
    <row r="2586" spans="2:2">
      <c r="B2586" s="14"/>
    </row>
    <row r="2587" spans="2:2">
      <c r="B2587" s="14"/>
    </row>
    <row r="2588" spans="2:2">
      <c r="B2588" s="14"/>
    </row>
    <row r="2589" spans="2:2">
      <c r="B2589" s="14"/>
    </row>
    <row r="2590" spans="2:2">
      <c r="B2590" s="14"/>
    </row>
    <row r="2591" spans="2:2">
      <c r="B2591" s="14"/>
    </row>
    <row r="2592" spans="2:2">
      <c r="B2592" s="14"/>
    </row>
    <row r="2593" spans="2:2">
      <c r="B2593" s="14"/>
    </row>
    <row r="2594" spans="2:2">
      <c r="B2594" s="14"/>
    </row>
    <row r="2595" spans="2:2">
      <c r="B2595" s="14"/>
    </row>
    <row r="2596" spans="2:2">
      <c r="B2596" s="14"/>
    </row>
    <row r="2597" spans="2:2">
      <c r="B2597" s="14"/>
    </row>
    <row r="2598" spans="2:2">
      <c r="B2598" s="14"/>
    </row>
    <row r="2599" spans="2:2">
      <c r="B2599" s="14"/>
    </row>
    <row r="2600" spans="2:2">
      <c r="B2600" s="14"/>
    </row>
    <row r="2601" spans="2:2">
      <c r="B2601" s="14"/>
    </row>
    <row r="2602" spans="2:2">
      <c r="B2602" s="14"/>
    </row>
    <row r="2603" spans="2:2">
      <c r="B2603" s="14"/>
    </row>
    <row r="2604" spans="2:2">
      <c r="B2604" s="14"/>
    </row>
    <row r="2605" spans="2:2">
      <c r="B2605" s="14"/>
    </row>
    <row r="2606" spans="2:2">
      <c r="B2606" s="14"/>
    </row>
    <row r="2607" spans="2:2">
      <c r="B2607" s="14"/>
    </row>
    <row r="2608" spans="2:2">
      <c r="B2608" s="14"/>
    </row>
    <row r="2609" spans="2:2">
      <c r="B2609" s="14"/>
    </row>
    <row r="2610" spans="2:2">
      <c r="B2610" s="14"/>
    </row>
    <row r="2611" spans="2:2">
      <c r="B2611" s="14"/>
    </row>
    <row r="2612" spans="2:2">
      <c r="B2612" s="14"/>
    </row>
    <row r="2613" spans="2:2">
      <c r="B2613" s="14"/>
    </row>
    <row r="2614" spans="2:2">
      <c r="B2614" s="14"/>
    </row>
    <row r="2615" spans="2:2">
      <c r="B2615" s="14"/>
    </row>
    <row r="2616" spans="2:2">
      <c r="B2616" s="14"/>
    </row>
    <row r="2617" spans="2:2">
      <c r="B2617" s="14"/>
    </row>
    <row r="2618" spans="2:2">
      <c r="B2618" s="14"/>
    </row>
    <row r="2619" spans="2:2">
      <c r="B2619" s="14"/>
    </row>
    <row r="2620" spans="2:2">
      <c r="B2620" s="14"/>
    </row>
    <row r="2621" spans="2:2">
      <c r="B2621" s="14"/>
    </row>
    <row r="2622" spans="2:2">
      <c r="B2622" s="14"/>
    </row>
    <row r="2623" spans="2:2">
      <c r="B2623" s="14"/>
    </row>
    <row r="2624" spans="2:2">
      <c r="B2624" s="14"/>
    </row>
    <row r="2625" spans="2:2">
      <c r="B2625" s="14"/>
    </row>
    <row r="2626" spans="2:2">
      <c r="B2626" s="14"/>
    </row>
    <row r="2627" spans="2:2">
      <c r="B2627" s="14"/>
    </row>
    <row r="2628" spans="2:2">
      <c r="B2628" s="14"/>
    </row>
    <row r="2629" spans="2:2">
      <c r="B2629" s="14"/>
    </row>
    <row r="2630" spans="2:2">
      <c r="B2630" s="14"/>
    </row>
    <row r="2631" spans="2:2">
      <c r="B2631" s="14"/>
    </row>
    <row r="2632" spans="2:2">
      <c r="B2632" s="14"/>
    </row>
    <row r="2633" spans="2:2">
      <c r="B2633" s="14"/>
    </row>
    <row r="2634" spans="2:2">
      <c r="B2634" s="14"/>
    </row>
    <row r="2635" spans="2:2">
      <c r="B2635" s="14"/>
    </row>
    <row r="2636" spans="2:2">
      <c r="B2636" s="14"/>
    </row>
    <row r="2637" spans="2:2">
      <c r="B2637" s="14"/>
    </row>
    <row r="2638" spans="2:2">
      <c r="B2638" s="14"/>
    </row>
    <row r="2639" spans="2:2">
      <c r="B2639" s="14"/>
    </row>
    <row r="2640" spans="2:2">
      <c r="B2640" s="14"/>
    </row>
    <row r="2641" spans="2:2">
      <c r="B2641" s="14"/>
    </row>
    <row r="2642" spans="2:2">
      <c r="B2642" s="14"/>
    </row>
    <row r="2643" spans="2:2">
      <c r="B2643" s="14"/>
    </row>
    <row r="2644" spans="2:2">
      <c r="B2644" s="14"/>
    </row>
    <row r="2645" spans="2:2">
      <c r="B2645" s="14"/>
    </row>
    <row r="2646" spans="2:2">
      <c r="B2646" s="14"/>
    </row>
    <row r="2647" spans="2:2">
      <c r="B2647" s="14"/>
    </row>
    <row r="2648" spans="2:2">
      <c r="B2648" s="14"/>
    </row>
    <row r="2649" spans="2:2">
      <c r="B2649" s="14"/>
    </row>
    <row r="2650" spans="2:2">
      <c r="B2650" s="14"/>
    </row>
    <row r="2651" spans="2:2">
      <c r="B2651" s="14"/>
    </row>
    <row r="2652" spans="2:2">
      <c r="B2652" s="14"/>
    </row>
    <row r="2653" spans="2:2">
      <c r="B2653" s="14"/>
    </row>
    <row r="2654" spans="2:2">
      <c r="B2654" s="14"/>
    </row>
    <row r="2655" spans="2:2">
      <c r="B2655" s="14"/>
    </row>
    <row r="2656" spans="2:2">
      <c r="B2656" s="14"/>
    </row>
    <row r="2657" spans="2:2">
      <c r="B2657" s="14"/>
    </row>
    <row r="2658" spans="2:2">
      <c r="B2658" s="14"/>
    </row>
    <row r="2659" spans="2:2">
      <c r="B2659" s="14"/>
    </row>
    <row r="2660" spans="2:2">
      <c r="B2660" s="14"/>
    </row>
    <row r="2661" spans="2:2">
      <c r="B2661" s="14"/>
    </row>
    <row r="2662" spans="2:2">
      <c r="B2662" s="14"/>
    </row>
    <row r="2663" spans="2:2">
      <c r="B2663" s="14"/>
    </row>
    <row r="2664" spans="2:2">
      <c r="B2664" s="14"/>
    </row>
    <row r="2665" spans="2:2">
      <c r="B2665" s="14"/>
    </row>
    <row r="2666" spans="2:2">
      <c r="B2666" s="14"/>
    </row>
    <row r="2667" spans="2:2">
      <c r="B2667" s="14"/>
    </row>
    <row r="2668" spans="2:2">
      <c r="B2668" s="14"/>
    </row>
    <row r="2669" spans="2:2">
      <c r="B2669" s="14"/>
    </row>
    <row r="2670" spans="2:2">
      <c r="B2670" s="14"/>
    </row>
    <row r="2671" spans="2:2">
      <c r="B2671" s="14"/>
    </row>
    <row r="2672" spans="2:2">
      <c r="B2672" s="14"/>
    </row>
    <row r="2673" spans="2:2">
      <c r="B2673" s="14"/>
    </row>
    <row r="2674" spans="2:2">
      <c r="B2674" s="14"/>
    </row>
    <row r="2675" spans="2:2">
      <c r="B2675" s="14"/>
    </row>
    <row r="2676" spans="2:2">
      <c r="B2676" s="14"/>
    </row>
    <row r="2677" spans="2:2">
      <c r="B2677" s="14"/>
    </row>
    <row r="2678" spans="2:2">
      <c r="B2678" s="14"/>
    </row>
    <row r="2679" spans="2:2">
      <c r="B2679" s="14"/>
    </row>
    <row r="2680" spans="2:2">
      <c r="B2680" s="14"/>
    </row>
    <row r="2681" spans="2:2">
      <c r="B2681" s="14"/>
    </row>
    <row r="2682" spans="2:2">
      <c r="B2682" s="14"/>
    </row>
    <row r="2683" spans="2:2">
      <c r="B2683" s="14"/>
    </row>
    <row r="2684" spans="2:2">
      <c r="B2684" s="14"/>
    </row>
    <row r="2685" spans="2:2">
      <c r="B2685" s="14"/>
    </row>
    <row r="2686" spans="2:2">
      <c r="B2686" s="14"/>
    </row>
    <row r="2687" spans="2:2">
      <c r="B2687" s="14"/>
    </row>
    <row r="2688" spans="2:2">
      <c r="B2688" s="14"/>
    </row>
    <row r="2689" spans="2:2">
      <c r="B2689" s="14"/>
    </row>
    <row r="2690" spans="2:2">
      <c r="B2690" s="14"/>
    </row>
    <row r="2691" spans="2:2">
      <c r="B2691" s="14"/>
    </row>
    <row r="2692" spans="2:2">
      <c r="B2692" s="14"/>
    </row>
    <row r="2693" spans="2:2">
      <c r="B2693" s="14"/>
    </row>
    <row r="2694" spans="2:2">
      <c r="B2694" s="14"/>
    </row>
    <row r="2695" spans="2:2">
      <c r="B2695" s="14"/>
    </row>
    <row r="2696" spans="2:2">
      <c r="B2696" s="14"/>
    </row>
    <row r="2697" spans="2:2">
      <c r="B2697" s="14"/>
    </row>
    <row r="2698" spans="2:2">
      <c r="B2698" s="14"/>
    </row>
    <row r="2699" spans="2:2">
      <c r="B2699" s="14"/>
    </row>
    <row r="2700" spans="2:2">
      <c r="B2700" s="14"/>
    </row>
    <row r="2701" spans="2:2">
      <c r="B2701" s="14"/>
    </row>
    <row r="2702" spans="2:2">
      <c r="B2702" s="14"/>
    </row>
    <row r="2703" spans="2:2">
      <c r="B2703" s="14"/>
    </row>
    <row r="2704" spans="2:2">
      <c r="B2704" s="14"/>
    </row>
    <row r="2705" spans="2:2">
      <c r="B2705" s="14"/>
    </row>
    <row r="2706" spans="2:2">
      <c r="B2706" s="14"/>
    </row>
    <row r="2707" spans="2:2">
      <c r="B2707" s="14"/>
    </row>
    <row r="2708" spans="2:2">
      <c r="B2708" s="14"/>
    </row>
    <row r="2709" spans="2:2">
      <c r="B2709" s="14"/>
    </row>
    <row r="2710" spans="2:2">
      <c r="B2710" s="14"/>
    </row>
    <row r="2711" spans="2:2">
      <c r="B2711" s="14"/>
    </row>
    <row r="2712" spans="2:2">
      <c r="B2712" s="14"/>
    </row>
    <row r="2713" spans="2:2">
      <c r="B2713" s="14"/>
    </row>
    <row r="2714" spans="2:2">
      <c r="B2714" s="14"/>
    </row>
    <row r="2715" spans="2:2">
      <c r="B2715" s="14"/>
    </row>
    <row r="2716" spans="2:2">
      <c r="B2716" s="14"/>
    </row>
    <row r="2717" spans="2:2">
      <c r="B2717" s="14"/>
    </row>
    <row r="2718" spans="2:2">
      <c r="B2718" s="14"/>
    </row>
    <row r="2719" spans="2:2">
      <c r="B2719" s="14"/>
    </row>
    <row r="2720" spans="2:2">
      <c r="B2720" s="14"/>
    </row>
    <row r="2721" spans="2:2">
      <c r="B2721" s="14"/>
    </row>
    <row r="2722" spans="2:2">
      <c r="B2722" s="14"/>
    </row>
    <row r="2723" spans="2:2">
      <c r="B2723" s="14"/>
    </row>
    <row r="2724" spans="2:2">
      <c r="B2724" s="14"/>
    </row>
    <row r="2725" spans="2:2">
      <c r="B2725" s="14"/>
    </row>
    <row r="2726" spans="2:2">
      <c r="B2726" s="14"/>
    </row>
    <row r="2727" spans="2:2">
      <c r="B2727" s="14"/>
    </row>
    <row r="2728" spans="2:2">
      <c r="B2728" s="14"/>
    </row>
    <row r="2729" spans="2:2">
      <c r="B2729" s="14"/>
    </row>
    <row r="2730" spans="2:2">
      <c r="B2730" s="14"/>
    </row>
    <row r="2731" spans="2:2">
      <c r="B2731" s="14"/>
    </row>
    <row r="2732" spans="2:2">
      <c r="B2732" s="14"/>
    </row>
    <row r="2733" spans="2:2">
      <c r="B2733" s="14"/>
    </row>
    <row r="2734" spans="2:2">
      <c r="B2734" s="14"/>
    </row>
    <row r="2735" spans="2:2">
      <c r="B2735" s="14"/>
    </row>
    <row r="2736" spans="2:2">
      <c r="B2736" s="14"/>
    </row>
    <row r="2737" spans="2:2">
      <c r="B2737" s="14"/>
    </row>
    <row r="2738" spans="2:2">
      <c r="B2738" s="14"/>
    </row>
    <row r="2739" spans="2:2">
      <c r="B2739" s="14"/>
    </row>
    <row r="2740" spans="2:2">
      <c r="B2740" s="14"/>
    </row>
    <row r="2741" spans="2:2">
      <c r="B2741" s="14"/>
    </row>
    <row r="2742" spans="2:2">
      <c r="B2742" s="14"/>
    </row>
    <row r="2743" spans="2:2">
      <c r="B2743" s="14"/>
    </row>
    <row r="2744" spans="2:2">
      <c r="B2744" s="14"/>
    </row>
    <row r="2745" spans="2:2">
      <c r="B2745" s="14"/>
    </row>
    <row r="2746" spans="2:2">
      <c r="B2746" s="14"/>
    </row>
    <row r="2747" spans="2:2">
      <c r="B2747" s="14"/>
    </row>
    <row r="2748" spans="2:2">
      <c r="B2748" s="14"/>
    </row>
    <row r="2749" spans="2:2">
      <c r="B2749" s="14"/>
    </row>
    <row r="2750" spans="2:2">
      <c r="B2750" s="14"/>
    </row>
    <row r="2751" spans="2:2">
      <c r="B2751" s="14"/>
    </row>
    <row r="2752" spans="2:2">
      <c r="B2752" s="14"/>
    </row>
    <row r="2753" spans="2:2">
      <c r="B2753" s="14"/>
    </row>
    <row r="2754" spans="2:2">
      <c r="B2754" s="14"/>
    </row>
    <row r="2755" spans="2:2">
      <c r="B2755" s="14"/>
    </row>
    <row r="2756" spans="2:2">
      <c r="B2756" s="14"/>
    </row>
    <row r="2757" spans="2:2">
      <c r="B2757" s="14"/>
    </row>
    <row r="2758" spans="2:2">
      <c r="B2758" s="14"/>
    </row>
    <row r="2759" spans="2:2">
      <c r="B2759" s="14"/>
    </row>
    <row r="2760" spans="2:2">
      <c r="B2760" s="14"/>
    </row>
    <row r="2761" spans="2:2">
      <c r="B2761" s="14"/>
    </row>
    <row r="2762" spans="2:2">
      <c r="B2762" s="14"/>
    </row>
    <row r="2763" spans="2:2">
      <c r="B2763" s="14"/>
    </row>
    <row r="2764" spans="2:2">
      <c r="B2764" s="14"/>
    </row>
    <row r="2765" spans="2:2">
      <c r="B2765" s="14"/>
    </row>
    <row r="2766" spans="2:2">
      <c r="B2766" s="14"/>
    </row>
    <row r="2767" spans="2:2">
      <c r="B2767" s="14"/>
    </row>
    <row r="2768" spans="2:2">
      <c r="B2768" s="14"/>
    </row>
    <row r="2769" spans="2:2">
      <c r="B2769" s="14"/>
    </row>
    <row r="2770" spans="2:2">
      <c r="B2770" s="14"/>
    </row>
    <row r="2771" spans="2:2">
      <c r="B2771" s="14"/>
    </row>
    <row r="2772" spans="2:2">
      <c r="B2772" s="14"/>
    </row>
    <row r="2773" spans="2:2">
      <c r="B2773" s="14"/>
    </row>
    <row r="2774" spans="2:2">
      <c r="B2774" s="14"/>
    </row>
    <row r="2775" spans="2:2">
      <c r="B2775" s="14"/>
    </row>
    <row r="2776" spans="2:2">
      <c r="B2776" s="14"/>
    </row>
    <row r="2777" spans="2:2">
      <c r="B2777" s="14"/>
    </row>
    <row r="2778" spans="2:2">
      <c r="B2778" s="14"/>
    </row>
    <row r="2779" spans="2:2">
      <c r="B2779" s="14"/>
    </row>
    <row r="2780" spans="2:2">
      <c r="B2780" s="14"/>
    </row>
    <row r="2781" spans="2:2">
      <c r="B2781" s="14"/>
    </row>
    <row r="2782" spans="2:2">
      <c r="B2782" s="14"/>
    </row>
    <row r="2783" spans="2:2">
      <c r="B2783" s="14"/>
    </row>
    <row r="2784" spans="2:2">
      <c r="B2784" s="14"/>
    </row>
    <row r="2785" spans="2:2">
      <c r="B2785" s="14"/>
    </row>
    <row r="2786" spans="2:2">
      <c r="B2786" s="14"/>
    </row>
    <row r="2787" spans="2:2">
      <c r="B2787" s="14"/>
    </row>
    <row r="2788" spans="2:2">
      <c r="B2788" s="14"/>
    </row>
    <row r="2789" spans="2:2">
      <c r="B2789" s="14"/>
    </row>
    <row r="2790" spans="2:2">
      <c r="B2790" s="14"/>
    </row>
    <row r="2791" spans="2:2">
      <c r="B2791" s="14"/>
    </row>
    <row r="2792" spans="2:2">
      <c r="B2792" s="14"/>
    </row>
    <row r="2793" spans="2:2">
      <c r="B2793" s="14"/>
    </row>
    <row r="2794" spans="2:2">
      <c r="B2794" s="14"/>
    </row>
    <row r="2795" spans="2:2">
      <c r="B2795" s="14"/>
    </row>
    <row r="2796" spans="2:2">
      <c r="B2796" s="14"/>
    </row>
    <row r="2797" spans="2:2">
      <c r="B2797" s="14"/>
    </row>
    <row r="2798" spans="2:2">
      <c r="B2798" s="14"/>
    </row>
    <row r="2799" spans="2:2">
      <c r="B2799" s="14"/>
    </row>
    <row r="2800" spans="2:2">
      <c r="B2800" s="14"/>
    </row>
    <row r="2801" spans="2:2">
      <c r="B2801" s="14"/>
    </row>
    <row r="2802" spans="2:2">
      <c r="B2802" s="14"/>
    </row>
    <row r="2803" spans="2:2">
      <c r="B2803" s="14"/>
    </row>
    <row r="2804" spans="2:2">
      <c r="B2804" s="14"/>
    </row>
    <row r="2805" spans="2:2">
      <c r="B2805" s="14"/>
    </row>
    <row r="2806" spans="2:2">
      <c r="B2806" s="14"/>
    </row>
    <row r="2807" spans="2:2">
      <c r="B2807" s="14"/>
    </row>
    <row r="2808" spans="2:2">
      <c r="B2808" s="14"/>
    </row>
    <row r="2809" spans="2:2">
      <c r="B2809" s="14"/>
    </row>
    <row r="2810" spans="2:2">
      <c r="B2810" s="14"/>
    </row>
    <row r="2811" spans="2:2">
      <c r="B2811" s="14"/>
    </row>
    <row r="2812" spans="2:2">
      <c r="B2812" s="14"/>
    </row>
    <row r="2813" spans="2:2">
      <c r="B2813" s="14"/>
    </row>
    <row r="2814" spans="2:2">
      <c r="B2814" s="14"/>
    </row>
    <row r="2815" spans="2:2">
      <c r="B2815" s="14"/>
    </row>
    <row r="2816" spans="2:2">
      <c r="B2816" s="14"/>
    </row>
    <row r="2817" spans="2:2">
      <c r="B2817" s="14"/>
    </row>
    <row r="2818" spans="2:2">
      <c r="B2818" s="14"/>
    </row>
    <row r="2819" spans="2:2">
      <c r="B2819" s="14"/>
    </row>
    <row r="2820" spans="2:2">
      <c r="B2820" s="14"/>
    </row>
    <row r="2821" spans="2:2">
      <c r="B2821" s="14"/>
    </row>
    <row r="2822" spans="2:2">
      <c r="B2822" s="14"/>
    </row>
    <row r="2823" spans="2:2">
      <c r="B2823" s="14"/>
    </row>
    <row r="2824" spans="2:2">
      <c r="B2824" s="14"/>
    </row>
    <row r="2825" spans="2:2">
      <c r="B2825" s="14"/>
    </row>
    <row r="2826" spans="2:2">
      <c r="B2826" s="14"/>
    </row>
    <row r="2827" spans="2:2">
      <c r="B2827" s="14"/>
    </row>
    <row r="2828" spans="2:2">
      <c r="B2828" s="14"/>
    </row>
    <row r="2829" spans="2:2">
      <c r="B2829" s="14"/>
    </row>
    <row r="2830" spans="2:2">
      <c r="B2830" s="14"/>
    </row>
    <row r="2831" spans="2:2">
      <c r="B2831" s="14"/>
    </row>
    <row r="2832" spans="2:2">
      <c r="B2832" s="14"/>
    </row>
    <row r="2833" spans="2:2">
      <c r="B2833" s="14"/>
    </row>
    <row r="2834" spans="2:2">
      <c r="B2834" s="14"/>
    </row>
    <row r="2835" spans="2:2">
      <c r="B2835" s="14"/>
    </row>
    <row r="2836" spans="2:2">
      <c r="B2836" s="14"/>
    </row>
    <row r="2837" spans="2:2">
      <c r="B2837" s="14"/>
    </row>
    <row r="2838" spans="2:2">
      <c r="B2838" s="14"/>
    </row>
    <row r="2839" spans="2:2">
      <c r="B2839" s="14"/>
    </row>
    <row r="2840" spans="2:2">
      <c r="B2840" s="14"/>
    </row>
    <row r="2841" spans="2:2">
      <c r="B2841" s="14"/>
    </row>
    <row r="2842" spans="2:2">
      <c r="B2842" s="14"/>
    </row>
    <row r="2843" spans="2:2">
      <c r="B2843" s="14"/>
    </row>
    <row r="2844" spans="2:2">
      <c r="B2844" s="14"/>
    </row>
    <row r="2845" spans="2:2">
      <c r="B2845" s="14"/>
    </row>
    <row r="2846" spans="2:2">
      <c r="B2846" s="14"/>
    </row>
    <row r="2847" spans="2:2">
      <c r="B2847" s="14"/>
    </row>
    <row r="2848" spans="2:2">
      <c r="B2848" s="14"/>
    </row>
    <row r="2849" spans="2:2">
      <c r="B2849" s="14"/>
    </row>
    <row r="2850" spans="2:2">
      <c r="B2850" s="14"/>
    </row>
    <row r="2851" spans="2:2">
      <c r="B2851" s="14"/>
    </row>
    <row r="2852" spans="2:2">
      <c r="B2852" s="14"/>
    </row>
    <row r="2853" spans="2:2">
      <c r="B2853" s="14"/>
    </row>
    <row r="2854" spans="2:2">
      <c r="B2854" s="14"/>
    </row>
    <row r="2855" spans="2:2">
      <c r="B2855" s="14"/>
    </row>
    <row r="2856" spans="2:2">
      <c r="B2856" s="14"/>
    </row>
    <row r="2857" spans="2:2">
      <c r="B2857" s="14"/>
    </row>
    <row r="2858" spans="2:2">
      <c r="B2858" s="14"/>
    </row>
    <row r="2859" spans="2:2">
      <c r="B2859" s="14"/>
    </row>
    <row r="2860" spans="2:2">
      <c r="B2860" s="14"/>
    </row>
    <row r="2861" spans="2:2">
      <c r="B2861" s="14"/>
    </row>
    <row r="2862" spans="2:2">
      <c r="B2862" s="14"/>
    </row>
    <row r="2863" spans="2:2">
      <c r="B2863" s="14"/>
    </row>
    <row r="2864" spans="2:2">
      <c r="B2864" s="14"/>
    </row>
    <row r="2865" spans="2:2">
      <c r="B2865" s="14"/>
    </row>
    <row r="2866" spans="2:2">
      <c r="B2866" s="14"/>
    </row>
    <row r="2867" spans="2:2">
      <c r="B2867" s="14"/>
    </row>
    <row r="2868" spans="2:2">
      <c r="B2868" s="14"/>
    </row>
    <row r="2869" spans="2:2">
      <c r="B2869" s="14"/>
    </row>
    <row r="2870" spans="2:2">
      <c r="B2870" s="14"/>
    </row>
    <row r="2871" spans="2:2">
      <c r="B2871" s="14"/>
    </row>
    <row r="2872" spans="2:2">
      <c r="B2872" s="14"/>
    </row>
    <row r="2873" spans="2:2">
      <c r="B2873" s="14"/>
    </row>
    <row r="2874" spans="2:2">
      <c r="B2874" s="14"/>
    </row>
    <row r="2875" spans="2:2">
      <c r="B2875" s="14"/>
    </row>
    <row r="2876" spans="2:2">
      <c r="B2876" s="14"/>
    </row>
    <row r="2877" spans="2:2">
      <c r="B2877" s="14"/>
    </row>
    <row r="2878" spans="2:2">
      <c r="B2878" s="14"/>
    </row>
    <row r="2879" spans="2:2">
      <c r="B2879" s="14"/>
    </row>
    <row r="2880" spans="2:2">
      <c r="B2880" s="14"/>
    </row>
    <row r="2881" spans="2:2">
      <c r="B2881" s="14"/>
    </row>
    <row r="2882" spans="2:2">
      <c r="B2882" s="14"/>
    </row>
    <row r="2883" spans="2:2">
      <c r="B2883" s="14"/>
    </row>
    <row r="2884" spans="2:2">
      <c r="B2884" s="14"/>
    </row>
    <row r="2885" spans="2:2">
      <c r="B2885" s="14"/>
    </row>
    <row r="2886" spans="2:2">
      <c r="B2886" s="14"/>
    </row>
    <row r="2887" spans="2:2">
      <c r="B2887" s="14"/>
    </row>
    <row r="2888" spans="2:2">
      <c r="B2888" s="14"/>
    </row>
    <row r="2889" spans="2:2">
      <c r="B2889" s="14"/>
    </row>
    <row r="2890" spans="2:2">
      <c r="B2890" s="14"/>
    </row>
    <row r="2891" spans="2:2">
      <c r="B2891" s="14"/>
    </row>
    <row r="2892" spans="2:2">
      <c r="B2892" s="14"/>
    </row>
    <row r="2893" spans="2:2">
      <c r="B2893" s="14"/>
    </row>
    <row r="2894" spans="2:2">
      <c r="B2894" s="14"/>
    </row>
    <row r="2895" spans="2:2">
      <c r="B2895" s="14"/>
    </row>
    <row r="2896" spans="2:2">
      <c r="B2896" s="14"/>
    </row>
    <row r="2897" spans="2:2">
      <c r="B2897" s="14"/>
    </row>
    <row r="2898" spans="2:2">
      <c r="B2898" s="14"/>
    </row>
    <row r="2899" spans="2:2">
      <c r="B2899" s="14"/>
    </row>
    <row r="2900" spans="2:2">
      <c r="B2900" s="14"/>
    </row>
    <row r="2901" spans="2:2">
      <c r="B2901" s="14"/>
    </row>
    <row r="2902" spans="2:2">
      <c r="B2902" s="14"/>
    </row>
    <row r="2903" spans="2:2">
      <c r="B2903" s="14"/>
    </row>
    <row r="2904" spans="2:2">
      <c r="B2904" s="14"/>
    </row>
    <row r="2905" spans="2:2">
      <c r="B2905" s="14"/>
    </row>
    <row r="2906" spans="2:2">
      <c r="B2906" s="14"/>
    </row>
    <row r="2907" spans="2:2">
      <c r="B2907" s="14"/>
    </row>
    <row r="2908" spans="2:2">
      <c r="B2908" s="14"/>
    </row>
    <row r="2909" spans="2:2">
      <c r="B2909" s="14"/>
    </row>
    <row r="2910" spans="2:2">
      <c r="B2910" s="14"/>
    </row>
    <row r="2911" spans="2:2">
      <c r="B2911" s="14"/>
    </row>
    <row r="2912" spans="2:2">
      <c r="B2912" s="14"/>
    </row>
    <row r="2913" spans="2:2">
      <c r="B2913" s="14"/>
    </row>
    <row r="2914" spans="2:2">
      <c r="B2914" s="14"/>
    </row>
    <row r="2915" spans="2:2">
      <c r="B2915" s="14"/>
    </row>
    <row r="2916" spans="2:2">
      <c r="B2916" s="14"/>
    </row>
    <row r="2917" spans="2:2">
      <c r="B2917" s="14"/>
    </row>
    <row r="2918" spans="2:2">
      <c r="B2918" s="14"/>
    </row>
    <row r="2919" spans="2:2">
      <c r="B2919" s="14"/>
    </row>
    <row r="2920" spans="2:2">
      <c r="B2920" s="14"/>
    </row>
    <row r="2921" spans="2:2">
      <c r="B2921" s="14"/>
    </row>
    <row r="2922" spans="2:2">
      <c r="B2922" s="14"/>
    </row>
    <row r="2923" spans="2:2">
      <c r="B2923" s="14"/>
    </row>
    <row r="2924" spans="2:2">
      <c r="B2924" s="14"/>
    </row>
    <row r="2925" spans="2:2">
      <c r="B2925" s="14"/>
    </row>
    <row r="2926" spans="2:2">
      <c r="B2926" s="14"/>
    </row>
    <row r="2927" spans="2:2">
      <c r="B2927" s="14"/>
    </row>
    <row r="2928" spans="2:2">
      <c r="B2928" s="14"/>
    </row>
    <row r="2929" spans="2:2">
      <c r="B2929" s="14"/>
    </row>
    <row r="2930" spans="2:2">
      <c r="B2930" s="14"/>
    </row>
    <row r="2931" spans="2:2">
      <c r="B2931" s="14"/>
    </row>
    <row r="2932" spans="2:2">
      <c r="B2932" s="14"/>
    </row>
    <row r="2933" spans="2:2">
      <c r="B2933" s="14"/>
    </row>
    <row r="2934" spans="2:2">
      <c r="B2934" s="14"/>
    </row>
    <row r="2935" spans="2:2">
      <c r="B2935" s="14"/>
    </row>
    <row r="2936" spans="2:2">
      <c r="B2936" s="14"/>
    </row>
    <row r="2937" spans="2:2">
      <c r="B2937" s="14"/>
    </row>
    <row r="2938" spans="2:2">
      <c r="B2938" s="14"/>
    </row>
    <row r="2939" spans="2:2">
      <c r="B2939" s="14"/>
    </row>
    <row r="2940" spans="2:2">
      <c r="B2940" s="14"/>
    </row>
    <row r="2941" spans="2:2">
      <c r="B2941" s="14"/>
    </row>
    <row r="2942" spans="2:2">
      <c r="B2942" s="14"/>
    </row>
    <row r="2943" spans="2:2">
      <c r="B2943" s="14"/>
    </row>
    <row r="2944" spans="2:2">
      <c r="B2944" s="14"/>
    </row>
    <row r="2945" spans="2:2">
      <c r="B2945" s="14"/>
    </row>
    <row r="2946" spans="2:2">
      <c r="B2946" s="14"/>
    </row>
    <row r="2947" spans="2:2">
      <c r="B2947" s="14"/>
    </row>
    <row r="2948" spans="2:2">
      <c r="B2948" s="14"/>
    </row>
    <row r="2949" spans="2:2">
      <c r="B2949" s="14"/>
    </row>
    <row r="2950" spans="2:2">
      <c r="B2950" s="14"/>
    </row>
    <row r="2951" spans="2:2">
      <c r="B2951" s="14"/>
    </row>
    <row r="2952" spans="2:2">
      <c r="B2952" s="14"/>
    </row>
    <row r="2953" spans="2:2">
      <c r="B2953" s="14"/>
    </row>
    <row r="2954" spans="2:2">
      <c r="B2954" s="14"/>
    </row>
    <row r="2955" spans="2:2">
      <c r="B2955" s="14"/>
    </row>
    <row r="2956" spans="2:2">
      <c r="B2956" s="14"/>
    </row>
    <row r="2957" spans="2:2">
      <c r="B2957" s="14"/>
    </row>
    <row r="2958" spans="2:2">
      <c r="B2958" s="14"/>
    </row>
    <row r="2959" spans="2:2">
      <c r="B2959" s="14"/>
    </row>
    <row r="2960" spans="2:2">
      <c r="B2960" s="14"/>
    </row>
    <row r="2961" spans="2:2">
      <c r="B2961" s="14"/>
    </row>
    <row r="2962" spans="2:2">
      <c r="B2962" s="14"/>
    </row>
    <row r="2963" spans="2:2">
      <c r="B2963" s="14"/>
    </row>
    <row r="2964" spans="2:2">
      <c r="B2964" s="14"/>
    </row>
    <row r="2965" spans="2:2">
      <c r="B2965" s="14"/>
    </row>
    <row r="2966" spans="2:2">
      <c r="B2966" s="14"/>
    </row>
    <row r="2967" spans="2:2">
      <c r="B2967" s="14"/>
    </row>
    <row r="2968" spans="2:2">
      <c r="B2968" s="14"/>
    </row>
    <row r="2969" spans="2:2">
      <c r="B2969" s="14"/>
    </row>
    <row r="2970" spans="2:2">
      <c r="B2970" s="14"/>
    </row>
    <row r="2971" spans="2:2">
      <c r="B2971" s="14"/>
    </row>
    <row r="2972" spans="2:2">
      <c r="B2972" s="14"/>
    </row>
    <row r="2973" spans="2:2">
      <c r="B2973" s="14"/>
    </row>
    <row r="2974" spans="2:2">
      <c r="B2974" s="14"/>
    </row>
    <row r="2975" spans="2:2">
      <c r="B2975" s="14"/>
    </row>
    <row r="2976" spans="2:2">
      <c r="B2976" s="14"/>
    </row>
    <row r="2977" spans="2:2">
      <c r="B2977" s="14"/>
    </row>
    <row r="2978" spans="2:2">
      <c r="B2978" s="14"/>
    </row>
    <row r="2979" spans="2:2">
      <c r="B2979" s="14"/>
    </row>
    <row r="2980" spans="2:2">
      <c r="B2980" s="14"/>
    </row>
    <row r="2981" spans="2:2">
      <c r="B2981" s="14"/>
    </row>
    <row r="2982" spans="2:2">
      <c r="B2982" s="14"/>
    </row>
    <row r="2983" spans="2:2">
      <c r="B2983" s="14"/>
    </row>
    <row r="2984" spans="2:2">
      <c r="B2984" s="14"/>
    </row>
    <row r="2985" spans="2:2">
      <c r="B2985" s="14"/>
    </row>
    <row r="2986" spans="2:2">
      <c r="B2986" s="14"/>
    </row>
    <row r="2987" spans="2:2">
      <c r="B2987" s="14"/>
    </row>
    <row r="2988" spans="2:2">
      <c r="B2988" s="14"/>
    </row>
    <row r="2989" spans="2:2">
      <c r="B2989" s="14"/>
    </row>
    <row r="2990" spans="2:2">
      <c r="B2990" s="14"/>
    </row>
    <row r="2991" spans="2:2">
      <c r="B2991" s="14"/>
    </row>
    <row r="2992" spans="2:2">
      <c r="B2992" s="14"/>
    </row>
    <row r="2993" spans="2:2">
      <c r="B2993" s="14"/>
    </row>
    <row r="2994" spans="2:2">
      <c r="B2994" s="14"/>
    </row>
    <row r="2995" spans="2:2">
      <c r="B2995" s="14"/>
    </row>
    <row r="2996" spans="2:2">
      <c r="B2996" s="14"/>
    </row>
    <row r="2997" spans="2:2">
      <c r="B2997" s="14"/>
    </row>
    <row r="2998" spans="2:2">
      <c r="B2998" s="14"/>
    </row>
    <row r="2999" spans="2:2">
      <c r="B2999" s="14"/>
    </row>
    <row r="3000" spans="2:2">
      <c r="B3000" s="14"/>
    </row>
    <row r="3001" spans="2:2">
      <c r="B3001" s="14"/>
    </row>
    <row r="3002" spans="2:2">
      <c r="B3002" s="14"/>
    </row>
    <row r="3003" spans="2:2">
      <c r="B3003" s="14"/>
    </row>
    <row r="3004" spans="2:2">
      <c r="B3004" s="14"/>
    </row>
    <row r="3005" spans="2:2">
      <c r="B3005" s="14"/>
    </row>
    <row r="3006" spans="2:2">
      <c r="B3006" s="14"/>
    </row>
    <row r="3007" spans="2:2">
      <c r="B3007" s="14"/>
    </row>
    <row r="3008" spans="2:2">
      <c r="B3008" s="14"/>
    </row>
    <row r="3009" spans="2:2">
      <c r="B3009" s="14"/>
    </row>
    <row r="3010" spans="2:2">
      <c r="B3010" s="14"/>
    </row>
    <row r="3011" spans="2:2">
      <c r="B3011" s="14"/>
    </row>
    <row r="3012" spans="2:2">
      <c r="B3012" s="14"/>
    </row>
    <row r="3013" spans="2:2">
      <c r="B3013" s="14"/>
    </row>
    <row r="3014" spans="2:2">
      <c r="B3014" s="14"/>
    </row>
    <row r="3015" spans="2:2">
      <c r="B3015" s="14"/>
    </row>
    <row r="3016" spans="2:2">
      <c r="B3016" s="14"/>
    </row>
    <row r="3017" spans="2:2">
      <c r="B3017" s="14"/>
    </row>
    <row r="3018" spans="2:2">
      <c r="B3018" s="14"/>
    </row>
    <row r="3019" spans="2:2">
      <c r="B3019" s="14"/>
    </row>
    <row r="3020" spans="2:2">
      <c r="B3020" s="14"/>
    </row>
    <row r="3021" spans="2:2">
      <c r="B3021" s="14"/>
    </row>
    <row r="3022" spans="2:2">
      <c r="B3022" s="14"/>
    </row>
    <row r="3023" spans="2:2">
      <c r="B3023" s="14"/>
    </row>
    <row r="3024" spans="2:2">
      <c r="B3024" s="14"/>
    </row>
    <row r="3025" spans="2:2">
      <c r="B3025" s="14"/>
    </row>
    <row r="3026" spans="2:2">
      <c r="B3026" s="14"/>
    </row>
    <row r="3027" spans="2:2">
      <c r="B3027" s="14"/>
    </row>
    <row r="3028" spans="2:2">
      <c r="B3028" s="14"/>
    </row>
    <row r="3029" spans="2:2">
      <c r="B3029" s="14"/>
    </row>
    <row r="3030" spans="2:2">
      <c r="B3030" s="14"/>
    </row>
    <row r="3031" spans="2:2">
      <c r="B3031" s="14"/>
    </row>
    <row r="3032" spans="2:2">
      <c r="B3032" s="14"/>
    </row>
    <row r="3033" spans="2:2">
      <c r="B3033" s="14"/>
    </row>
    <row r="3034" spans="2:2">
      <c r="B3034" s="14"/>
    </row>
    <row r="3035" spans="2:2">
      <c r="B3035" s="14"/>
    </row>
    <row r="3036" spans="2:2">
      <c r="B3036" s="14"/>
    </row>
    <row r="3037" spans="2:2">
      <c r="B3037" s="14"/>
    </row>
    <row r="3038" spans="2:2">
      <c r="B3038" s="14"/>
    </row>
    <row r="3039" spans="2:2">
      <c r="B3039" s="14"/>
    </row>
    <row r="3040" spans="2:2">
      <c r="B3040" s="14"/>
    </row>
    <row r="3041" spans="2:2">
      <c r="B3041" s="14"/>
    </row>
    <row r="3042" spans="2:2">
      <c r="B3042" s="14"/>
    </row>
    <row r="3043" spans="2:2">
      <c r="B3043" s="14"/>
    </row>
    <row r="3044" spans="2:2">
      <c r="B3044" s="14"/>
    </row>
    <row r="3045" spans="2:2">
      <c r="B3045" s="14"/>
    </row>
    <row r="3046" spans="2:2">
      <c r="B3046" s="14"/>
    </row>
    <row r="3047" spans="2:2">
      <c r="B3047" s="14"/>
    </row>
    <row r="3048" spans="2:2">
      <c r="B3048" s="14"/>
    </row>
    <row r="3049" spans="2:2">
      <c r="B3049" s="14"/>
    </row>
    <row r="3050" spans="2:2">
      <c r="B3050" s="14"/>
    </row>
    <row r="3051" spans="2:2">
      <c r="B3051" s="14"/>
    </row>
    <row r="3052" spans="2:2">
      <c r="B3052" s="14"/>
    </row>
    <row r="3053" spans="2:2">
      <c r="B3053" s="14"/>
    </row>
    <row r="3054" spans="2:2">
      <c r="B3054" s="14"/>
    </row>
    <row r="3055" spans="2:2">
      <c r="B3055" s="14"/>
    </row>
    <row r="3056" spans="2:2">
      <c r="B3056" s="14"/>
    </row>
    <row r="3057" spans="2:2">
      <c r="B3057" s="14"/>
    </row>
    <row r="3058" spans="2:2">
      <c r="B3058" s="14"/>
    </row>
    <row r="3059" spans="2:2">
      <c r="B3059" s="14"/>
    </row>
    <row r="3060" spans="2:2">
      <c r="B3060" s="14"/>
    </row>
    <row r="3061" spans="2:2">
      <c r="B3061" s="14"/>
    </row>
    <row r="3062" spans="2:2">
      <c r="B3062" s="14"/>
    </row>
    <row r="3063" spans="2:2">
      <c r="B3063" s="14"/>
    </row>
    <row r="3064" spans="2:2">
      <c r="B3064" s="14"/>
    </row>
    <row r="3065" spans="2:2">
      <c r="B3065" s="14"/>
    </row>
    <row r="3066" spans="2:2">
      <c r="B3066" s="14"/>
    </row>
    <row r="3067" spans="2:2">
      <c r="B3067" s="14"/>
    </row>
    <row r="3068" spans="2:2">
      <c r="B3068" s="14"/>
    </row>
    <row r="3069" spans="2:2">
      <c r="B3069" s="14"/>
    </row>
    <row r="3070" spans="2:2">
      <c r="B3070" s="14"/>
    </row>
    <row r="3071" spans="2:2">
      <c r="B3071" s="14"/>
    </row>
    <row r="3072" spans="2:2">
      <c r="B3072" s="14"/>
    </row>
    <row r="3073" spans="2:2">
      <c r="B3073" s="14"/>
    </row>
    <row r="3074" spans="2:2">
      <c r="B3074" s="14"/>
    </row>
    <row r="3075" spans="2:2">
      <c r="B3075" s="14"/>
    </row>
    <row r="3076" spans="2:2">
      <c r="B3076" s="14"/>
    </row>
    <row r="3077" spans="2:2">
      <c r="B3077" s="14"/>
    </row>
    <row r="3078" spans="2:2">
      <c r="B3078" s="14"/>
    </row>
    <row r="3079" spans="2:2">
      <c r="B3079" s="14"/>
    </row>
    <row r="3080" spans="2:2">
      <c r="B3080" s="14"/>
    </row>
    <row r="3081" spans="2:2">
      <c r="B3081" s="14"/>
    </row>
    <row r="3082" spans="2:2">
      <c r="B3082" s="14"/>
    </row>
    <row r="3083" spans="2:2">
      <c r="B3083" s="14"/>
    </row>
    <row r="3084" spans="2:2">
      <c r="B3084" s="14"/>
    </row>
    <row r="3085" spans="2:2">
      <c r="B3085" s="14"/>
    </row>
    <row r="3086" spans="2:2">
      <c r="B3086" s="14"/>
    </row>
    <row r="3087" spans="2:2">
      <c r="B3087" s="14"/>
    </row>
    <row r="3088" spans="2:2">
      <c r="B3088" s="14"/>
    </row>
    <row r="3089" spans="2:2">
      <c r="B3089" s="14"/>
    </row>
    <row r="3090" spans="2:2">
      <c r="B3090" s="14"/>
    </row>
    <row r="3091" spans="2:2">
      <c r="B3091" s="14"/>
    </row>
    <row r="3092" spans="2:2">
      <c r="B3092" s="14"/>
    </row>
    <row r="3093" spans="2:2">
      <c r="B3093" s="14"/>
    </row>
    <row r="3094" spans="2:2">
      <c r="B3094" s="14"/>
    </row>
    <row r="3095" spans="2:2">
      <c r="B3095" s="14"/>
    </row>
    <row r="3096" spans="2:2">
      <c r="B3096" s="14"/>
    </row>
    <row r="3097" spans="2:2">
      <c r="B3097" s="14"/>
    </row>
    <row r="3098" spans="2:2">
      <c r="B3098" s="14"/>
    </row>
    <row r="3099" spans="2:2">
      <c r="B3099" s="14"/>
    </row>
    <row r="3100" spans="2:2">
      <c r="B3100" s="14"/>
    </row>
    <row r="3101" spans="2:2">
      <c r="B3101" s="14"/>
    </row>
    <row r="3102" spans="2:2">
      <c r="B3102" s="14"/>
    </row>
    <row r="3103" spans="2:2">
      <c r="B3103" s="14"/>
    </row>
    <row r="3104" spans="2:2">
      <c r="B3104" s="14"/>
    </row>
    <row r="3105" spans="2:2">
      <c r="B3105" s="14"/>
    </row>
    <row r="3106" spans="2:2">
      <c r="B3106" s="14"/>
    </row>
    <row r="3107" spans="2:2">
      <c r="B3107" s="14"/>
    </row>
    <row r="3108" spans="2:2">
      <c r="B3108" s="14"/>
    </row>
    <row r="3109" spans="2:2">
      <c r="B3109" s="14"/>
    </row>
    <row r="3110" spans="2:2">
      <c r="B3110" s="14"/>
    </row>
    <row r="3111" spans="2:2">
      <c r="B3111" s="14"/>
    </row>
    <row r="3112" spans="2:2">
      <c r="B3112" s="14"/>
    </row>
    <row r="3113" spans="2:2">
      <c r="B3113" s="14"/>
    </row>
    <row r="3114" spans="2:2">
      <c r="B3114" s="14"/>
    </row>
    <row r="3115" spans="2:2">
      <c r="B3115" s="14"/>
    </row>
    <row r="3116" spans="2:2">
      <c r="B3116" s="14"/>
    </row>
    <row r="3117" spans="2:2">
      <c r="B3117" s="14"/>
    </row>
    <row r="3118" spans="2:2">
      <c r="B3118" s="14"/>
    </row>
    <row r="3119" spans="2:2">
      <c r="B3119" s="14"/>
    </row>
    <row r="3120" spans="2:2">
      <c r="B3120" s="14"/>
    </row>
    <row r="3121" spans="2:2">
      <c r="B3121" s="14"/>
    </row>
    <row r="3122" spans="2:2">
      <c r="B3122" s="14"/>
    </row>
    <row r="3123" spans="2:2">
      <c r="B3123" s="14"/>
    </row>
    <row r="3124" spans="2:2">
      <c r="B3124" s="14"/>
    </row>
    <row r="3125" spans="2:2">
      <c r="B3125" s="14"/>
    </row>
    <row r="3126" spans="2:2">
      <c r="B3126" s="14"/>
    </row>
    <row r="3127" spans="2:2">
      <c r="B3127" s="14"/>
    </row>
    <row r="3128" spans="2:2">
      <c r="B3128" s="14"/>
    </row>
    <row r="3129" spans="2:2">
      <c r="B3129" s="14"/>
    </row>
    <row r="3130" spans="2:2">
      <c r="B3130" s="14"/>
    </row>
    <row r="3131" spans="2:2">
      <c r="B3131" s="14"/>
    </row>
    <row r="3132" spans="2:2">
      <c r="B3132" s="14"/>
    </row>
    <row r="3133" spans="2:2">
      <c r="B3133" s="14"/>
    </row>
    <row r="3134" spans="2:2">
      <c r="B3134" s="14"/>
    </row>
    <row r="3135" spans="2:2">
      <c r="B3135" s="14"/>
    </row>
    <row r="3136" spans="2:2">
      <c r="B3136" s="14"/>
    </row>
    <row r="3137" spans="2:2">
      <c r="B3137" s="14"/>
    </row>
    <row r="3138" spans="2:2">
      <c r="B3138" s="14"/>
    </row>
    <row r="3139" spans="2:2">
      <c r="B3139" s="14"/>
    </row>
    <row r="3140" spans="2:2">
      <c r="B3140" s="14"/>
    </row>
    <row r="3141" spans="2:2">
      <c r="B3141" s="14"/>
    </row>
    <row r="3142" spans="2:2">
      <c r="B3142" s="14"/>
    </row>
    <row r="3143" spans="2:2">
      <c r="B3143" s="14"/>
    </row>
    <row r="3144" spans="2:2">
      <c r="B3144" s="14"/>
    </row>
    <row r="3145" spans="2:2">
      <c r="B3145" s="14"/>
    </row>
    <row r="3146" spans="2:2">
      <c r="B3146" s="14"/>
    </row>
    <row r="3147" spans="2:2">
      <c r="B3147" s="14"/>
    </row>
    <row r="3148" spans="2:2">
      <c r="B3148" s="14"/>
    </row>
    <row r="3149" spans="2:2">
      <c r="B3149" s="14"/>
    </row>
    <row r="3150" spans="2:2">
      <c r="B3150" s="14"/>
    </row>
    <row r="3151" spans="2:2">
      <c r="B3151" s="14"/>
    </row>
    <row r="3152" spans="2:2">
      <c r="B3152" s="14"/>
    </row>
    <row r="3153" spans="2:2">
      <c r="B3153" s="14"/>
    </row>
    <row r="3154" spans="2:2">
      <c r="B3154" s="14"/>
    </row>
    <row r="3155" spans="2:2">
      <c r="B3155" s="14"/>
    </row>
    <row r="3156" spans="2:2">
      <c r="B3156" s="14"/>
    </row>
    <row r="3157" spans="2:2">
      <c r="B3157" s="14"/>
    </row>
    <row r="3158" spans="2:2">
      <c r="B3158" s="14"/>
    </row>
    <row r="3159" spans="2:2">
      <c r="B3159" s="14"/>
    </row>
    <row r="3160" spans="2:2">
      <c r="B3160" s="14"/>
    </row>
    <row r="3161" spans="2:2">
      <c r="B3161" s="14"/>
    </row>
    <row r="3162" spans="2:2">
      <c r="B3162" s="14"/>
    </row>
    <row r="3163" spans="2:2">
      <c r="B3163" s="14"/>
    </row>
    <row r="3164" spans="2:2">
      <c r="B3164" s="14"/>
    </row>
    <row r="3165" spans="2:2">
      <c r="B3165" s="14"/>
    </row>
    <row r="3166" spans="2:2">
      <c r="B3166" s="14"/>
    </row>
    <row r="3167" spans="2:2">
      <c r="B3167" s="14"/>
    </row>
    <row r="3168" spans="2:2">
      <c r="B3168" s="14"/>
    </row>
    <row r="3169" spans="2:2">
      <c r="B3169" s="14"/>
    </row>
    <row r="3170" spans="2:2">
      <c r="B3170" s="14"/>
    </row>
    <row r="3171" spans="2:2">
      <c r="B3171" s="14"/>
    </row>
    <row r="3172" spans="2:2">
      <c r="B3172" s="14"/>
    </row>
    <row r="3173" spans="2:2">
      <c r="B3173" s="14"/>
    </row>
    <row r="3174" spans="2:2">
      <c r="B3174" s="14"/>
    </row>
    <row r="3175" spans="2:2">
      <c r="B3175" s="14"/>
    </row>
    <row r="3176" spans="2:2">
      <c r="B3176" s="14"/>
    </row>
    <row r="3177" spans="2:2">
      <c r="B3177" s="14"/>
    </row>
    <row r="3178" spans="2:2">
      <c r="B3178" s="14"/>
    </row>
    <row r="3179" spans="2:2">
      <c r="B3179" s="14"/>
    </row>
    <row r="3180" spans="2:2">
      <c r="B3180" s="14"/>
    </row>
    <row r="3181" spans="2:2">
      <c r="B3181" s="14"/>
    </row>
    <row r="3182" spans="2:2">
      <c r="B3182" s="14"/>
    </row>
    <row r="3183" spans="2:2">
      <c r="B3183" s="14"/>
    </row>
    <row r="3184" spans="2:2">
      <c r="B3184" s="14"/>
    </row>
    <row r="3185" spans="2:2">
      <c r="B3185" s="14"/>
    </row>
    <row r="3186" spans="2:2">
      <c r="B3186" s="14"/>
    </row>
    <row r="3187" spans="2:2">
      <c r="B3187" s="14"/>
    </row>
    <row r="3188" spans="2:2">
      <c r="B3188" s="14"/>
    </row>
    <row r="3189" spans="2:2">
      <c r="B3189" s="14"/>
    </row>
    <row r="3190" spans="2:2">
      <c r="B3190" s="14"/>
    </row>
    <row r="3191" spans="2:2">
      <c r="B3191" s="14"/>
    </row>
    <row r="3192" spans="2:2">
      <c r="B3192" s="14"/>
    </row>
    <row r="3193" spans="2:2">
      <c r="B3193" s="14"/>
    </row>
    <row r="3194" spans="2:2">
      <c r="B3194" s="14"/>
    </row>
    <row r="3195" spans="2:2">
      <c r="B3195" s="14"/>
    </row>
    <row r="3196" spans="2:2">
      <c r="B3196" s="14"/>
    </row>
    <row r="3197" spans="2:2">
      <c r="B3197" s="14"/>
    </row>
    <row r="3198" spans="2:2">
      <c r="B3198" s="14"/>
    </row>
    <row r="3199" spans="2:2">
      <c r="B3199" s="14"/>
    </row>
    <row r="3200" spans="2:2">
      <c r="B3200" s="14"/>
    </row>
    <row r="3201" spans="2:2">
      <c r="B3201" s="14"/>
    </row>
    <row r="3202" spans="2:2">
      <c r="B3202" s="14"/>
    </row>
    <row r="3203" spans="2:2">
      <c r="B3203" s="14"/>
    </row>
    <row r="3204" spans="2:2">
      <c r="B3204" s="14"/>
    </row>
    <row r="3205" spans="2:2">
      <c r="B3205" s="14"/>
    </row>
    <row r="3206" spans="2:2">
      <c r="B3206" s="14"/>
    </row>
    <row r="3207" spans="2:2">
      <c r="B3207" s="14"/>
    </row>
    <row r="3208" spans="2:2">
      <c r="B3208" s="14"/>
    </row>
    <row r="3209" spans="2:2">
      <c r="B3209" s="14"/>
    </row>
    <row r="3210" spans="2:2">
      <c r="B3210" s="14"/>
    </row>
    <row r="3211" spans="2:2">
      <c r="B3211" s="14"/>
    </row>
    <row r="3212" spans="2:2">
      <c r="B3212" s="14"/>
    </row>
    <row r="3213" spans="2:2">
      <c r="B3213" s="14"/>
    </row>
    <row r="3214" spans="2:2">
      <c r="B3214" s="14"/>
    </row>
    <row r="3215" spans="2:2">
      <c r="B3215" s="14"/>
    </row>
    <row r="3216" spans="2:2">
      <c r="B3216" s="14"/>
    </row>
    <row r="3217" spans="2:2">
      <c r="B3217" s="14"/>
    </row>
    <row r="3218" spans="2:2">
      <c r="B3218" s="14"/>
    </row>
    <row r="3219" spans="2:2">
      <c r="B3219" s="14"/>
    </row>
    <row r="3220" spans="2:2">
      <c r="B3220" s="14"/>
    </row>
    <row r="3221" spans="2:2">
      <c r="B3221" s="14"/>
    </row>
    <row r="3222" spans="2:2">
      <c r="B3222" s="14"/>
    </row>
    <row r="3223" spans="2:2">
      <c r="B3223" s="14"/>
    </row>
    <row r="3224" spans="2:2">
      <c r="B3224" s="14"/>
    </row>
    <row r="3225" spans="2:2">
      <c r="B3225" s="14"/>
    </row>
    <row r="3226" spans="2:2">
      <c r="B3226" s="14"/>
    </row>
    <row r="3227" spans="2:2">
      <c r="B3227" s="14"/>
    </row>
    <row r="3228" spans="2:2">
      <c r="B3228" s="14"/>
    </row>
    <row r="3229" spans="2:2">
      <c r="B3229" s="14"/>
    </row>
    <row r="3230" spans="2:2">
      <c r="B3230" s="14"/>
    </row>
    <row r="3231" spans="2:2">
      <c r="B3231" s="14"/>
    </row>
    <row r="3232" spans="2:2">
      <c r="B3232" s="14"/>
    </row>
    <row r="3233" spans="2:2">
      <c r="B3233" s="14"/>
    </row>
    <row r="3234" spans="2:2">
      <c r="B3234" s="14"/>
    </row>
    <row r="3235" spans="2:2">
      <c r="B3235" s="14"/>
    </row>
    <row r="3236" spans="2:2">
      <c r="B3236" s="14"/>
    </row>
    <row r="3237" spans="2:2">
      <c r="B3237" s="14"/>
    </row>
    <row r="3238" spans="2:2">
      <c r="B3238" s="14"/>
    </row>
    <row r="3239" spans="2:2">
      <c r="B3239" s="14"/>
    </row>
    <row r="3240" spans="2:2">
      <c r="B3240" s="14"/>
    </row>
    <row r="3241" spans="2:2">
      <c r="B3241" s="14"/>
    </row>
    <row r="3242" spans="2:2">
      <c r="B3242" s="14"/>
    </row>
    <row r="3243" spans="2:2">
      <c r="B3243" s="14"/>
    </row>
    <row r="3244" spans="2:2">
      <c r="B3244" s="14"/>
    </row>
    <row r="3245" spans="2:2">
      <c r="B3245" s="14"/>
    </row>
    <row r="3246" spans="2:2">
      <c r="B3246" s="14"/>
    </row>
    <row r="3247" spans="2:2">
      <c r="B3247" s="14"/>
    </row>
    <row r="3248" spans="2:2">
      <c r="B3248" s="14"/>
    </row>
    <row r="3249" spans="2:2">
      <c r="B3249" s="14"/>
    </row>
    <row r="3250" spans="2:2">
      <c r="B3250" s="14"/>
    </row>
    <row r="3251" spans="2:2">
      <c r="B3251" s="14"/>
    </row>
    <row r="3252" spans="2:2">
      <c r="B3252" s="14"/>
    </row>
    <row r="3253" spans="2:2">
      <c r="B3253" s="14"/>
    </row>
    <row r="3254" spans="2:2">
      <c r="B3254" s="14"/>
    </row>
    <row r="3255" spans="2:2">
      <c r="B3255" s="14"/>
    </row>
    <row r="3256" spans="2:2">
      <c r="B3256" s="14"/>
    </row>
    <row r="3257" spans="2:2">
      <c r="B3257" s="14"/>
    </row>
    <row r="3258" spans="2:2">
      <c r="B3258" s="14"/>
    </row>
    <row r="3259" spans="2:2">
      <c r="B3259" s="14"/>
    </row>
    <row r="3260" spans="2:2">
      <c r="B3260" s="14"/>
    </row>
    <row r="3261" spans="2:2">
      <c r="B3261" s="14"/>
    </row>
    <row r="3262" spans="2:2">
      <c r="B3262" s="14"/>
    </row>
    <row r="3263" spans="2:2">
      <c r="B3263" s="14"/>
    </row>
    <row r="3264" spans="2:2">
      <c r="B3264" s="14"/>
    </row>
    <row r="3265" spans="2:2">
      <c r="B3265" s="14"/>
    </row>
    <row r="3266" spans="2:2">
      <c r="B3266" s="14"/>
    </row>
    <row r="3267" spans="2:2">
      <c r="B3267" s="14"/>
    </row>
    <row r="3268" spans="2:2">
      <c r="B3268" s="14"/>
    </row>
    <row r="3269" spans="2:2">
      <c r="B3269" s="14"/>
    </row>
    <row r="3270" spans="2:2">
      <c r="B3270" s="14"/>
    </row>
    <row r="3271" spans="2:2">
      <c r="B3271" s="14"/>
    </row>
    <row r="3272" spans="2:2">
      <c r="B3272" s="14"/>
    </row>
    <row r="3273" spans="2:2">
      <c r="B3273" s="14"/>
    </row>
    <row r="3274" spans="2:2">
      <c r="B3274" s="14"/>
    </row>
    <row r="3275" spans="2:2">
      <c r="B3275" s="14"/>
    </row>
    <row r="3276" spans="2:2">
      <c r="B3276" s="14"/>
    </row>
    <row r="3277" spans="2:2">
      <c r="B3277" s="14"/>
    </row>
    <row r="3278" spans="2:2">
      <c r="B3278" s="14"/>
    </row>
    <row r="3279" spans="2:2">
      <c r="B3279" s="14"/>
    </row>
    <row r="3280" spans="2:2">
      <c r="B3280" s="14"/>
    </row>
    <row r="3281" spans="2:2">
      <c r="B3281" s="14"/>
    </row>
    <row r="3282" spans="2:2">
      <c r="B3282" s="14"/>
    </row>
    <row r="3283" spans="2:2">
      <c r="B3283" s="14"/>
    </row>
    <row r="3284" spans="2:2">
      <c r="B3284" s="14"/>
    </row>
    <row r="3285" spans="2:2">
      <c r="B3285" s="14"/>
    </row>
    <row r="3286" spans="2:2">
      <c r="B3286" s="14"/>
    </row>
    <row r="3287" spans="2:2">
      <c r="B3287" s="14"/>
    </row>
    <row r="3288" spans="2:2">
      <c r="B3288" s="14"/>
    </row>
    <row r="3289" spans="2:2">
      <c r="B3289" s="14"/>
    </row>
    <row r="3290" spans="2:2">
      <c r="B3290" s="14"/>
    </row>
    <row r="3291" spans="2:2">
      <c r="B3291" s="14"/>
    </row>
    <row r="3292" spans="2:2">
      <c r="B3292" s="14"/>
    </row>
    <row r="3293" spans="2:2">
      <c r="B3293" s="14"/>
    </row>
    <row r="3294" spans="2:2">
      <c r="B3294" s="14"/>
    </row>
    <row r="3295" spans="2:2">
      <c r="B3295" s="14"/>
    </row>
    <row r="3296" spans="2:2">
      <c r="B3296" s="14"/>
    </row>
    <row r="3297" spans="2:2">
      <c r="B3297" s="14"/>
    </row>
    <row r="3298" spans="2:2">
      <c r="B3298" s="14"/>
    </row>
    <row r="3299" spans="2:2">
      <c r="B3299" s="14"/>
    </row>
    <row r="3300" spans="2:2">
      <c r="B3300" s="14"/>
    </row>
    <row r="3301" spans="2:2">
      <c r="B3301" s="14"/>
    </row>
    <row r="3302" spans="2:2">
      <c r="B3302" s="14"/>
    </row>
    <row r="3303" spans="2:2">
      <c r="B3303" s="14"/>
    </row>
    <row r="3304" spans="2:2">
      <c r="B3304" s="14"/>
    </row>
    <row r="3305" spans="2:2">
      <c r="B3305" s="14"/>
    </row>
    <row r="3306" spans="2:2">
      <c r="B3306" s="14"/>
    </row>
    <row r="3307" spans="2:2">
      <c r="B3307" s="14"/>
    </row>
    <row r="3308" spans="2:2">
      <c r="B3308" s="14"/>
    </row>
    <row r="3309" spans="2:2">
      <c r="B3309" s="14"/>
    </row>
    <row r="3310" spans="2:2">
      <c r="B3310" s="14"/>
    </row>
    <row r="3311" spans="2:2">
      <c r="B3311" s="14"/>
    </row>
    <row r="3312" spans="2:2">
      <c r="B3312" s="14"/>
    </row>
    <row r="3313" spans="2:2">
      <c r="B3313" s="14"/>
    </row>
    <row r="3314" spans="2:2">
      <c r="B3314" s="14"/>
    </row>
    <row r="3315" spans="2:2">
      <c r="B3315" s="14"/>
    </row>
    <row r="3316" spans="2:2">
      <c r="B3316" s="14"/>
    </row>
    <row r="3317" spans="2:2">
      <c r="B3317" s="14"/>
    </row>
    <row r="3318" spans="2:2">
      <c r="B3318" s="14"/>
    </row>
    <row r="3319" spans="2:2">
      <c r="B3319" s="14"/>
    </row>
    <row r="3320" spans="2:2">
      <c r="B3320" s="14"/>
    </row>
    <row r="3321" spans="2:2">
      <c r="B3321" s="14"/>
    </row>
    <row r="3322" spans="2:2">
      <c r="B3322" s="14"/>
    </row>
    <row r="3323" spans="2:2">
      <c r="B3323" s="14"/>
    </row>
    <row r="3324" spans="2:2">
      <c r="B3324" s="14"/>
    </row>
    <row r="3325" spans="2:2">
      <c r="B3325" s="14"/>
    </row>
    <row r="3326" spans="2:2">
      <c r="B3326" s="14"/>
    </row>
    <row r="3327" spans="2:2">
      <c r="B3327" s="14"/>
    </row>
    <row r="3328" spans="2:2">
      <c r="B3328" s="14"/>
    </row>
    <row r="3329" spans="2:2">
      <c r="B3329" s="14"/>
    </row>
    <row r="3330" spans="2:2">
      <c r="B3330" s="14"/>
    </row>
    <row r="3331" spans="2:2">
      <c r="B3331" s="14"/>
    </row>
    <row r="3332" spans="2:2">
      <c r="B3332" s="14"/>
    </row>
    <row r="3333" spans="2:2">
      <c r="B3333" s="14"/>
    </row>
    <row r="3334" spans="2:2">
      <c r="B3334" s="14"/>
    </row>
    <row r="3335" spans="2:2">
      <c r="B3335" s="14"/>
    </row>
    <row r="3336" spans="2:2">
      <c r="B3336" s="14"/>
    </row>
    <row r="3337" spans="2:2">
      <c r="B3337" s="14"/>
    </row>
    <row r="3338" spans="2:2">
      <c r="B3338" s="14"/>
    </row>
    <row r="3339" spans="2:2">
      <c r="B3339" s="14"/>
    </row>
    <row r="3340" spans="2:2">
      <c r="B3340" s="14"/>
    </row>
    <row r="3341" spans="2:2">
      <c r="B3341" s="14"/>
    </row>
    <row r="3342" spans="2:2">
      <c r="B3342" s="14"/>
    </row>
    <row r="3343" spans="2:2">
      <c r="B3343" s="14"/>
    </row>
    <row r="3344" spans="2:2">
      <c r="B3344" s="14"/>
    </row>
    <row r="3345" spans="2:2">
      <c r="B3345" s="14"/>
    </row>
    <row r="3346" spans="2:2">
      <c r="B3346" s="14"/>
    </row>
    <row r="3347" spans="2:2">
      <c r="B3347" s="14"/>
    </row>
    <row r="3348" spans="2:2">
      <c r="B3348" s="14"/>
    </row>
    <row r="3349" spans="2:2">
      <c r="B3349" s="14"/>
    </row>
    <row r="3350" spans="2:2">
      <c r="B3350" s="14"/>
    </row>
    <row r="3351" spans="2:2">
      <c r="B3351" s="14"/>
    </row>
    <row r="3352" spans="2:2">
      <c r="B3352" s="14"/>
    </row>
    <row r="3353" spans="2:2">
      <c r="B3353" s="14"/>
    </row>
    <row r="3354" spans="2:2">
      <c r="B3354" s="14"/>
    </row>
    <row r="3355" spans="2:2">
      <c r="B3355" s="14"/>
    </row>
    <row r="3356" spans="2:2">
      <c r="B3356" s="14"/>
    </row>
    <row r="3357" spans="2:2">
      <c r="B3357" s="14"/>
    </row>
    <row r="3358" spans="2:2">
      <c r="B3358" s="14"/>
    </row>
    <row r="3359" spans="2:2">
      <c r="B3359" s="14"/>
    </row>
    <row r="3360" spans="2:2">
      <c r="B3360" s="14"/>
    </row>
    <row r="3361" spans="2:2">
      <c r="B3361" s="14"/>
    </row>
    <row r="3362" spans="2:2">
      <c r="B3362" s="14"/>
    </row>
    <row r="3363" spans="2:2">
      <c r="B3363" s="14"/>
    </row>
    <row r="3364" spans="2:2">
      <c r="B3364" s="14"/>
    </row>
    <row r="3365" spans="2:2">
      <c r="B3365" s="14"/>
    </row>
    <row r="3366" spans="2:2">
      <c r="B3366" s="14"/>
    </row>
    <row r="3367" spans="2:2">
      <c r="B3367" s="14"/>
    </row>
    <row r="3368" spans="2:2">
      <c r="B3368" s="14"/>
    </row>
    <row r="3369" spans="2:2">
      <c r="B3369" s="14"/>
    </row>
    <row r="3370" spans="2:2">
      <c r="B3370" s="14"/>
    </row>
    <row r="3371" spans="2:2">
      <c r="B3371" s="14"/>
    </row>
    <row r="3372" spans="2:2">
      <c r="B3372" s="14"/>
    </row>
    <row r="3373" spans="2:2">
      <c r="B3373" s="14"/>
    </row>
    <row r="3374" spans="2:2">
      <c r="B3374" s="14"/>
    </row>
    <row r="3375" spans="2:2">
      <c r="B3375" s="14"/>
    </row>
    <row r="3376" spans="2:2">
      <c r="B3376" s="14"/>
    </row>
    <row r="3377" spans="2:2">
      <c r="B3377" s="14"/>
    </row>
    <row r="3378" spans="2:2">
      <c r="B3378" s="14"/>
    </row>
    <row r="3379" spans="2:2">
      <c r="B3379" s="14"/>
    </row>
    <row r="3380" spans="2:2">
      <c r="B3380" s="14"/>
    </row>
    <row r="3381" spans="2:2">
      <c r="B3381" s="14"/>
    </row>
    <row r="3382" spans="2:2">
      <c r="B3382" s="14"/>
    </row>
    <row r="3383" spans="2:2">
      <c r="B3383" s="14"/>
    </row>
    <row r="3384" spans="2:2">
      <c r="B3384" s="14"/>
    </row>
    <row r="3385" spans="2:2">
      <c r="B3385" s="14"/>
    </row>
    <row r="3386" spans="2:2">
      <c r="B3386" s="14"/>
    </row>
    <row r="3387" spans="2:2">
      <c r="B3387" s="14"/>
    </row>
    <row r="3388" spans="2:2">
      <c r="B3388" s="14"/>
    </row>
    <row r="3389" spans="2:2">
      <c r="B3389" s="14"/>
    </row>
    <row r="3390" spans="2:2">
      <c r="B3390" s="14"/>
    </row>
    <row r="3391" spans="2:2">
      <c r="B3391" s="14"/>
    </row>
    <row r="3392" spans="2:2">
      <c r="B3392" s="14"/>
    </row>
    <row r="3393" spans="2:2">
      <c r="B3393" s="14"/>
    </row>
    <row r="3394" spans="2:2">
      <c r="B3394" s="14"/>
    </row>
    <row r="3395" spans="2:2">
      <c r="B3395" s="14"/>
    </row>
    <row r="3396" spans="2:2">
      <c r="B3396" s="14"/>
    </row>
    <row r="3397" spans="2:2">
      <c r="B3397" s="14"/>
    </row>
    <row r="3398" spans="2:2">
      <c r="B3398" s="14"/>
    </row>
    <row r="3399" spans="2:2">
      <c r="B3399" s="14"/>
    </row>
    <row r="3400" spans="2:2">
      <c r="B3400" s="14"/>
    </row>
    <row r="3401" spans="2:2">
      <c r="B3401" s="14"/>
    </row>
    <row r="3402" spans="2:2">
      <c r="B3402" s="14"/>
    </row>
    <row r="3403" spans="2:2">
      <c r="B3403" s="14"/>
    </row>
    <row r="3404" spans="2:2">
      <c r="B3404" s="14"/>
    </row>
    <row r="3405" spans="2:2">
      <c r="B3405" s="14"/>
    </row>
    <row r="3406" spans="2:2">
      <c r="B3406" s="14"/>
    </row>
    <row r="3407" spans="2:2">
      <c r="B3407" s="14"/>
    </row>
    <row r="3408" spans="2:2">
      <c r="B3408" s="14"/>
    </row>
    <row r="3409" spans="2:2">
      <c r="B3409" s="14"/>
    </row>
    <row r="3410" spans="2:2">
      <c r="B3410" s="14"/>
    </row>
    <row r="3411" spans="2:2">
      <c r="B3411" s="14"/>
    </row>
    <row r="3412" spans="2:2">
      <c r="B3412" s="14"/>
    </row>
    <row r="3413" spans="2:2">
      <c r="B3413" s="14"/>
    </row>
    <row r="3414" spans="2:2">
      <c r="B3414" s="14"/>
    </row>
    <row r="3415" spans="2:2">
      <c r="B3415" s="14"/>
    </row>
    <row r="3416" spans="2:2">
      <c r="B3416" s="14"/>
    </row>
    <row r="3417" spans="2:2">
      <c r="B3417" s="14"/>
    </row>
    <row r="3418" spans="2:2">
      <c r="B3418" s="14"/>
    </row>
    <row r="3419" spans="2:2">
      <c r="B3419" s="14"/>
    </row>
    <row r="3420" spans="2:2">
      <c r="B3420" s="14"/>
    </row>
    <row r="3421" spans="2:2">
      <c r="B3421" s="14"/>
    </row>
    <row r="3422" spans="2:2">
      <c r="B3422" s="14"/>
    </row>
    <row r="3423" spans="2:2">
      <c r="B3423" s="14"/>
    </row>
    <row r="3424" spans="2:2">
      <c r="B3424" s="14"/>
    </row>
    <row r="3425" spans="2:2">
      <c r="B3425" s="14"/>
    </row>
    <row r="3426" spans="2:2">
      <c r="B3426" s="14"/>
    </row>
    <row r="3427" spans="2:2">
      <c r="B3427" s="14"/>
    </row>
    <row r="3428" spans="2:2">
      <c r="B3428" s="14"/>
    </row>
    <row r="3429" spans="2:2">
      <c r="B3429" s="14"/>
    </row>
    <row r="3430" spans="2:2">
      <c r="B3430" s="14"/>
    </row>
    <row r="3431" spans="2:2">
      <c r="B3431" s="14"/>
    </row>
    <row r="3432" spans="2:2">
      <c r="B3432" s="14"/>
    </row>
    <row r="3433" spans="2:2">
      <c r="B3433" s="14"/>
    </row>
    <row r="3434" spans="2:2">
      <c r="B3434" s="14"/>
    </row>
    <row r="3435" spans="2:2">
      <c r="B3435" s="14"/>
    </row>
    <row r="3436" spans="2:2">
      <c r="B3436" s="14"/>
    </row>
    <row r="3437" spans="2:2">
      <c r="B3437" s="14"/>
    </row>
    <row r="3438" spans="2:2">
      <c r="B3438" s="14"/>
    </row>
    <row r="3439" spans="2:2">
      <c r="B3439" s="14"/>
    </row>
    <row r="3440" spans="2:2">
      <c r="B3440" s="14"/>
    </row>
    <row r="3441" spans="2:2">
      <c r="B3441" s="14"/>
    </row>
    <row r="3442" spans="2:2">
      <c r="B3442" s="14"/>
    </row>
    <row r="3443" spans="2:2">
      <c r="B3443" s="14"/>
    </row>
    <row r="3444" spans="2:2">
      <c r="B3444" s="14"/>
    </row>
    <row r="3445" spans="2:2">
      <c r="B3445" s="14"/>
    </row>
    <row r="3446" spans="2:2">
      <c r="B3446" s="14"/>
    </row>
    <row r="3447" spans="2:2">
      <c r="B3447" s="14"/>
    </row>
    <row r="3448" spans="2:2">
      <c r="B3448" s="14"/>
    </row>
    <row r="3449" spans="2:2">
      <c r="B3449" s="14"/>
    </row>
    <row r="3450" spans="2:2">
      <c r="B3450" s="14"/>
    </row>
    <row r="3451" spans="2:2">
      <c r="B3451" s="14"/>
    </row>
    <row r="3452" spans="2:2">
      <c r="B3452" s="14"/>
    </row>
    <row r="3453" spans="2:2">
      <c r="B3453" s="14"/>
    </row>
    <row r="3454" spans="2:2">
      <c r="B3454" s="14"/>
    </row>
    <row r="3455" spans="2:2">
      <c r="B3455" s="14"/>
    </row>
    <row r="3456" spans="2:2">
      <c r="B3456" s="14"/>
    </row>
    <row r="3457" spans="2:2">
      <c r="B3457" s="14"/>
    </row>
    <row r="3458" spans="2:2">
      <c r="B3458" s="14"/>
    </row>
    <row r="3459" spans="2:2">
      <c r="B3459" s="14"/>
    </row>
    <row r="3460" spans="2:2">
      <c r="B3460" s="14"/>
    </row>
    <row r="3461" spans="2:2">
      <c r="B3461" s="14"/>
    </row>
    <row r="3462" spans="2:2">
      <c r="B3462" s="14"/>
    </row>
    <row r="3463" spans="2:2">
      <c r="B3463" s="14"/>
    </row>
    <row r="3464" spans="2:2">
      <c r="B3464" s="14"/>
    </row>
    <row r="3465" spans="2:2">
      <c r="B3465" s="14"/>
    </row>
    <row r="3466" spans="2:2">
      <c r="B3466" s="14"/>
    </row>
    <row r="3467" spans="2:2">
      <c r="B3467" s="14"/>
    </row>
    <row r="3468" spans="2:2">
      <c r="B3468" s="14"/>
    </row>
    <row r="3469" spans="2:2">
      <c r="B3469" s="14"/>
    </row>
    <row r="3470" spans="2:2">
      <c r="B3470" s="14"/>
    </row>
    <row r="3471" spans="2:2">
      <c r="B3471" s="14"/>
    </row>
    <row r="3472" spans="2:2">
      <c r="B3472" s="14"/>
    </row>
    <row r="3473" spans="2:2">
      <c r="B3473" s="14"/>
    </row>
    <row r="3474" spans="2:2">
      <c r="B3474" s="14"/>
    </row>
    <row r="3475" spans="2:2">
      <c r="B3475" s="14"/>
    </row>
    <row r="3476" spans="2:2">
      <c r="B3476" s="14"/>
    </row>
    <row r="3477" spans="2:2">
      <c r="B3477" s="14"/>
    </row>
    <row r="3478" spans="2:2">
      <c r="B3478" s="14"/>
    </row>
    <row r="3479" spans="2:2">
      <c r="B3479" s="14"/>
    </row>
    <row r="3480" spans="2:2">
      <c r="B3480" s="14"/>
    </row>
    <row r="3481" spans="2:2">
      <c r="B3481" s="14"/>
    </row>
    <row r="3482" spans="2:2">
      <c r="B3482" s="14"/>
    </row>
    <row r="3483" spans="2:2">
      <c r="B3483" s="14"/>
    </row>
    <row r="3484" spans="2:2">
      <c r="B3484" s="14"/>
    </row>
    <row r="3485" spans="2:2">
      <c r="B3485" s="14"/>
    </row>
    <row r="3486" spans="2:2">
      <c r="B3486" s="14"/>
    </row>
    <row r="3487" spans="2:2">
      <c r="B3487" s="14"/>
    </row>
    <row r="3488" spans="2:2">
      <c r="B3488" s="14"/>
    </row>
    <row r="3489" spans="2:2">
      <c r="B3489" s="14"/>
    </row>
    <row r="3490" spans="2:2">
      <c r="B3490" s="14"/>
    </row>
    <row r="3491" spans="2:2">
      <c r="B3491" s="14"/>
    </row>
    <row r="3492" spans="2:2">
      <c r="B3492" s="14"/>
    </row>
    <row r="3493" spans="2:2">
      <c r="B3493" s="14"/>
    </row>
    <row r="3494" spans="2:2">
      <c r="B3494" s="14"/>
    </row>
    <row r="3495" spans="2:2">
      <c r="B3495" s="14"/>
    </row>
    <row r="3496" spans="2:2">
      <c r="B3496" s="14"/>
    </row>
    <row r="3497" spans="2:2">
      <c r="B3497" s="14"/>
    </row>
    <row r="3498" spans="2:2">
      <c r="B3498" s="14"/>
    </row>
    <row r="3499" spans="2:2">
      <c r="B3499" s="14"/>
    </row>
    <row r="3500" spans="2:2">
      <c r="B3500" s="14"/>
    </row>
    <row r="3501" spans="2:2">
      <c r="B3501" s="14"/>
    </row>
    <row r="3502" spans="2:2">
      <c r="B3502" s="14"/>
    </row>
    <row r="3503" spans="2:2">
      <c r="B3503" s="14"/>
    </row>
    <row r="3504" spans="2:2">
      <c r="B3504" s="14"/>
    </row>
    <row r="3505" spans="2:2">
      <c r="B3505" s="14"/>
    </row>
    <row r="3506" spans="2:2">
      <c r="B3506" s="14"/>
    </row>
    <row r="3507" spans="2:2">
      <c r="B3507" s="14"/>
    </row>
    <row r="3508" spans="2:2">
      <c r="B3508" s="14"/>
    </row>
    <row r="3509" spans="2:2">
      <c r="B3509" s="14"/>
    </row>
    <row r="3510" spans="2:2">
      <c r="B3510" s="14"/>
    </row>
    <row r="3511" spans="2:2">
      <c r="B3511" s="14"/>
    </row>
    <row r="3512" spans="2:2">
      <c r="B3512" s="14"/>
    </row>
    <row r="3513" spans="2:2">
      <c r="B3513" s="14"/>
    </row>
    <row r="3514" spans="2:2">
      <c r="B3514" s="14"/>
    </row>
    <row r="3515" spans="2:2">
      <c r="B3515" s="14"/>
    </row>
    <row r="3516" spans="2:2">
      <c r="B3516" s="14"/>
    </row>
    <row r="3517" spans="2:2">
      <c r="B3517" s="14"/>
    </row>
    <row r="3518" spans="2:2">
      <c r="B3518" s="14"/>
    </row>
    <row r="3519" spans="2:2">
      <c r="B3519" s="14"/>
    </row>
    <row r="3520" spans="2:2">
      <c r="B3520" s="14"/>
    </row>
    <row r="3521" spans="2:2">
      <c r="B3521" s="14"/>
    </row>
    <row r="3522" spans="2:2">
      <c r="B3522" s="14"/>
    </row>
    <row r="3523" spans="2:2">
      <c r="B3523" s="14"/>
    </row>
    <row r="3524" spans="2:2">
      <c r="B3524" s="14"/>
    </row>
    <row r="3525" spans="2:2">
      <c r="B3525" s="14"/>
    </row>
    <row r="3526" spans="2:2">
      <c r="B3526" s="14"/>
    </row>
    <row r="3527" spans="2:2">
      <c r="B3527" s="14"/>
    </row>
    <row r="3528" spans="2:2">
      <c r="B3528" s="14"/>
    </row>
    <row r="3529" spans="2:2">
      <c r="B3529" s="14"/>
    </row>
    <row r="3530" spans="2:2">
      <c r="B3530" s="14"/>
    </row>
    <row r="3531" spans="2:2">
      <c r="B3531" s="14"/>
    </row>
    <row r="3532" spans="2:2">
      <c r="B3532" s="14"/>
    </row>
    <row r="3533" spans="2:2">
      <c r="B3533" s="14"/>
    </row>
    <row r="3534" spans="2:2">
      <c r="B3534" s="14"/>
    </row>
    <row r="3535" spans="2:2">
      <c r="B3535" s="14"/>
    </row>
    <row r="3536" spans="2:2">
      <c r="B3536" s="14"/>
    </row>
    <row r="3537" spans="2:2">
      <c r="B3537" s="14"/>
    </row>
    <row r="3538" spans="2:2">
      <c r="B3538" s="14"/>
    </row>
    <row r="3539" spans="2:2">
      <c r="B3539" s="14"/>
    </row>
    <row r="3540" spans="2:2">
      <c r="B3540" s="14"/>
    </row>
    <row r="3541" spans="2:2">
      <c r="B3541" s="14"/>
    </row>
    <row r="3542" spans="2:2">
      <c r="B3542" s="14"/>
    </row>
    <row r="3543" spans="2:2">
      <c r="B3543" s="14"/>
    </row>
    <row r="3544" spans="2:2">
      <c r="B3544" s="14"/>
    </row>
    <row r="3545" spans="2:2">
      <c r="B3545" s="14"/>
    </row>
    <row r="3546" spans="2:2">
      <c r="B3546" s="14"/>
    </row>
    <row r="3547" spans="2:2">
      <c r="B3547" s="14"/>
    </row>
    <row r="3548" spans="2:2">
      <c r="B3548" s="14"/>
    </row>
    <row r="3549" spans="2:2">
      <c r="B3549" s="14"/>
    </row>
    <row r="3550" spans="2:2">
      <c r="B3550" s="14"/>
    </row>
    <row r="3551" spans="2:2">
      <c r="B3551" s="14"/>
    </row>
    <row r="3552" spans="2:2">
      <c r="B3552" s="14"/>
    </row>
    <row r="3553" spans="2:2">
      <c r="B3553" s="14"/>
    </row>
    <row r="3554" spans="2:2">
      <c r="B3554" s="14"/>
    </row>
    <row r="3555" spans="2:2">
      <c r="B3555" s="14"/>
    </row>
    <row r="3556" spans="2:2">
      <c r="B3556" s="14"/>
    </row>
    <row r="3557" spans="2:2">
      <c r="B3557" s="14"/>
    </row>
    <row r="3558" spans="2:2">
      <c r="B3558" s="14"/>
    </row>
    <row r="3559" spans="2:2">
      <c r="B3559" s="14"/>
    </row>
    <row r="3560" spans="2:2">
      <c r="B3560" s="14"/>
    </row>
    <row r="3561" spans="2:2">
      <c r="B3561" s="14"/>
    </row>
    <row r="3562" spans="2:2">
      <c r="B3562" s="14"/>
    </row>
    <row r="3563" spans="2:2">
      <c r="B3563" s="14"/>
    </row>
    <row r="3564" spans="2:2">
      <c r="B3564" s="14"/>
    </row>
    <row r="3565" spans="2:2">
      <c r="B3565" s="14"/>
    </row>
    <row r="3566" spans="2:2">
      <c r="B3566" s="14"/>
    </row>
    <row r="3567" spans="2:2">
      <c r="B3567" s="14"/>
    </row>
    <row r="3568" spans="2:2">
      <c r="B3568" s="14"/>
    </row>
    <row r="3569" spans="2:2">
      <c r="B3569" s="14"/>
    </row>
    <row r="3570" spans="2:2">
      <c r="B3570" s="14"/>
    </row>
    <row r="3571" spans="2:2">
      <c r="B3571" s="14"/>
    </row>
    <row r="3572" spans="2:2">
      <c r="B3572" s="14"/>
    </row>
    <row r="3573" spans="2:2">
      <c r="B3573" s="14"/>
    </row>
    <row r="3574" spans="2:2">
      <c r="B3574" s="14"/>
    </row>
    <row r="3575" spans="2:2">
      <c r="B3575" s="14"/>
    </row>
    <row r="3576" spans="2:2">
      <c r="B3576" s="14"/>
    </row>
    <row r="3577" spans="2:2">
      <c r="B3577" s="14"/>
    </row>
    <row r="3578" spans="2:2">
      <c r="B3578" s="14"/>
    </row>
    <row r="3579" spans="2:2">
      <c r="B3579" s="14"/>
    </row>
    <row r="3580" spans="2:2">
      <c r="B3580" s="14"/>
    </row>
    <row r="3581" spans="2:2">
      <c r="B3581" s="14"/>
    </row>
    <row r="3582" spans="2:2">
      <c r="B3582" s="14"/>
    </row>
    <row r="3583" spans="2:2">
      <c r="B3583" s="14"/>
    </row>
    <row r="3584" spans="2:2">
      <c r="B3584" s="14"/>
    </row>
    <row r="3585" spans="2:2">
      <c r="B3585" s="14"/>
    </row>
    <row r="3586" spans="2:2">
      <c r="B3586" s="14"/>
    </row>
    <row r="3587" spans="2:2">
      <c r="B3587" s="14"/>
    </row>
    <row r="3588" spans="2:2">
      <c r="B3588" s="14"/>
    </row>
    <row r="3589" spans="2:2">
      <c r="B3589" s="14"/>
    </row>
    <row r="3590" spans="2:2">
      <c r="B3590" s="14"/>
    </row>
    <row r="3591" spans="2:2">
      <c r="B3591" s="14"/>
    </row>
    <row r="3592" spans="2:2">
      <c r="B3592" s="14"/>
    </row>
    <row r="3593" spans="2:2">
      <c r="B3593" s="14"/>
    </row>
    <row r="3594" spans="2:2">
      <c r="B3594" s="14"/>
    </row>
    <row r="3595" spans="2:2">
      <c r="B3595" s="14"/>
    </row>
    <row r="3596" spans="2:2">
      <c r="B3596" s="14"/>
    </row>
    <row r="3597" spans="2:2">
      <c r="B3597" s="14"/>
    </row>
    <row r="3598" spans="2:2">
      <c r="B3598" s="14"/>
    </row>
    <row r="3599" spans="2:2">
      <c r="B3599" s="14"/>
    </row>
    <row r="3600" spans="2:2">
      <c r="B3600" s="14"/>
    </row>
    <row r="3601" spans="2:2">
      <c r="B3601" s="14"/>
    </row>
    <row r="3602" spans="2:2">
      <c r="B3602" s="14"/>
    </row>
    <row r="3603" spans="2:2">
      <c r="B3603" s="14"/>
    </row>
    <row r="3604" spans="2:2">
      <c r="B3604" s="14"/>
    </row>
    <row r="3605" spans="2:2">
      <c r="B3605" s="14"/>
    </row>
    <row r="3606" spans="2:2">
      <c r="B3606" s="14"/>
    </row>
    <row r="3607" spans="2:2">
      <c r="B3607" s="14"/>
    </row>
    <row r="3608" spans="2:2">
      <c r="B3608" s="14"/>
    </row>
    <row r="3609" spans="2:2">
      <c r="B3609" s="14"/>
    </row>
    <row r="3610" spans="2:2">
      <c r="B3610" s="14"/>
    </row>
    <row r="3611" spans="2:2">
      <c r="B3611" s="14"/>
    </row>
    <row r="3612" spans="2:2">
      <c r="B3612" s="14"/>
    </row>
    <row r="3613" spans="2:2">
      <c r="B3613" s="14"/>
    </row>
    <row r="3614" spans="2:2">
      <c r="B3614" s="14"/>
    </row>
    <row r="3615" spans="2:2">
      <c r="B3615" s="14"/>
    </row>
    <row r="3616" spans="2:2">
      <c r="B3616" s="14"/>
    </row>
    <row r="3617" spans="2:2">
      <c r="B3617" s="14"/>
    </row>
    <row r="3618" spans="2:2">
      <c r="B3618" s="14"/>
    </row>
    <row r="3619" spans="2:2">
      <c r="B3619" s="14"/>
    </row>
    <row r="3620" spans="2:2">
      <c r="B3620" s="14"/>
    </row>
    <row r="3621" spans="2:2">
      <c r="B3621" s="14"/>
    </row>
    <row r="3622" spans="2:2">
      <c r="B3622" s="14"/>
    </row>
    <row r="3623" spans="2:2">
      <c r="B3623" s="14"/>
    </row>
    <row r="3624" spans="2:2">
      <c r="B3624" s="14"/>
    </row>
    <row r="3625" spans="2:2">
      <c r="B3625" s="14"/>
    </row>
    <row r="3626" spans="2:2">
      <c r="B3626" s="14"/>
    </row>
    <row r="3627" spans="2:2">
      <c r="B3627" s="14"/>
    </row>
    <row r="3628" spans="2:2">
      <c r="B3628" s="14"/>
    </row>
    <row r="3629" spans="2:2">
      <c r="B3629" s="14"/>
    </row>
    <row r="3630" spans="2:2">
      <c r="B3630" s="14"/>
    </row>
    <row r="3631" spans="2:2">
      <c r="B3631" s="14"/>
    </row>
    <row r="3632" spans="2:2">
      <c r="B3632" s="14"/>
    </row>
    <row r="3633" spans="2:2">
      <c r="B3633" s="14"/>
    </row>
    <row r="3634" spans="2:2">
      <c r="B3634" s="14"/>
    </row>
    <row r="3635" spans="2:2">
      <c r="B3635" s="14"/>
    </row>
    <row r="3636" spans="2:2">
      <c r="B3636" s="14"/>
    </row>
    <row r="3637" spans="2:2">
      <c r="B3637" s="14"/>
    </row>
    <row r="3638" spans="2:2">
      <c r="B3638" s="14"/>
    </row>
    <row r="3639" spans="2:2">
      <c r="B3639" s="14"/>
    </row>
    <row r="3640" spans="2:2">
      <c r="B3640" s="14"/>
    </row>
    <row r="3641" spans="2:2">
      <c r="B3641" s="14"/>
    </row>
    <row r="3642" spans="2:2">
      <c r="B3642" s="14"/>
    </row>
    <row r="3643" spans="2:2">
      <c r="B3643" s="14"/>
    </row>
    <row r="3644" spans="2:2">
      <c r="B3644" s="14"/>
    </row>
    <row r="3645" spans="2:2">
      <c r="B3645" s="14"/>
    </row>
    <row r="3646" spans="2:2">
      <c r="B3646" s="14"/>
    </row>
    <row r="3647" spans="2:2">
      <c r="B3647" s="14"/>
    </row>
    <row r="3648" spans="2:2">
      <c r="B3648" s="14"/>
    </row>
    <row r="3649" spans="2:2">
      <c r="B3649" s="14"/>
    </row>
    <row r="3650" spans="2:2">
      <c r="B3650" s="14"/>
    </row>
    <row r="3651" spans="2:2">
      <c r="B3651" s="14"/>
    </row>
    <row r="3652" spans="2:2">
      <c r="B3652" s="14"/>
    </row>
    <row r="3653" spans="2:2">
      <c r="B3653" s="14"/>
    </row>
    <row r="3654" spans="2:2">
      <c r="B3654" s="14"/>
    </row>
    <row r="3655" spans="2:2">
      <c r="B3655" s="14"/>
    </row>
    <row r="3656" spans="2:2">
      <c r="B3656" s="14"/>
    </row>
    <row r="3657" spans="2:2">
      <c r="B3657" s="14"/>
    </row>
    <row r="3658" spans="2:2">
      <c r="B3658" s="14"/>
    </row>
    <row r="3659" spans="2:2">
      <c r="B3659" s="14"/>
    </row>
    <row r="3660" spans="2:2">
      <c r="B3660" s="14"/>
    </row>
    <row r="3661" spans="2:2">
      <c r="B3661" s="14"/>
    </row>
    <row r="3662" spans="2:2">
      <c r="B3662" s="14"/>
    </row>
    <row r="3663" spans="2:2">
      <c r="B3663" s="14"/>
    </row>
    <row r="3664" spans="2:2">
      <c r="B3664" s="14"/>
    </row>
    <row r="3665" spans="2:2">
      <c r="B3665" s="14"/>
    </row>
    <row r="3666" spans="2:2">
      <c r="B3666" s="14"/>
    </row>
    <row r="3667" spans="2:2">
      <c r="B3667" s="14"/>
    </row>
    <row r="3668" spans="2:2">
      <c r="B3668" s="14"/>
    </row>
    <row r="3669" spans="2:2">
      <c r="B3669" s="14"/>
    </row>
    <row r="3670" spans="2:2">
      <c r="B3670" s="14"/>
    </row>
    <row r="3671" spans="2:2">
      <c r="B3671" s="14"/>
    </row>
    <row r="3672" spans="2:2">
      <c r="B3672" s="14"/>
    </row>
    <row r="3673" spans="2:2">
      <c r="B3673" s="14"/>
    </row>
    <row r="3674" spans="2:2">
      <c r="B3674" s="14"/>
    </row>
    <row r="3675" spans="2:2">
      <c r="B3675" s="14"/>
    </row>
    <row r="3676" spans="2:2">
      <c r="B3676" s="14"/>
    </row>
    <row r="3677" spans="2:2">
      <c r="B3677" s="14"/>
    </row>
    <row r="3678" spans="2:2">
      <c r="B3678" s="14"/>
    </row>
    <row r="3679" spans="2:2">
      <c r="B3679" s="14"/>
    </row>
    <row r="3680" spans="2:2">
      <c r="B3680" s="14"/>
    </row>
    <row r="3681" spans="2:2">
      <c r="B3681" s="14"/>
    </row>
    <row r="3682" spans="2:2">
      <c r="B3682" s="14"/>
    </row>
    <row r="3683" spans="2:2">
      <c r="B3683" s="14"/>
    </row>
    <row r="3684" spans="2:2">
      <c r="B3684" s="14"/>
    </row>
    <row r="3685" spans="2:2">
      <c r="B3685" s="14"/>
    </row>
    <row r="3686" spans="2:2">
      <c r="B3686" s="14"/>
    </row>
    <row r="3687" spans="2:2">
      <c r="B3687" s="14"/>
    </row>
    <row r="3688" spans="2:2">
      <c r="B3688" s="14"/>
    </row>
    <row r="3689" spans="2:2">
      <c r="B3689" s="14"/>
    </row>
    <row r="3690" spans="2:2">
      <c r="B3690" s="14"/>
    </row>
    <row r="3691" spans="2:2">
      <c r="B3691" s="14"/>
    </row>
    <row r="3692" spans="2:2">
      <c r="B3692" s="14"/>
    </row>
    <row r="3693" spans="2:2">
      <c r="B3693" s="14"/>
    </row>
    <row r="3694" spans="2:2">
      <c r="B3694" s="14"/>
    </row>
    <row r="3695" spans="2:2">
      <c r="B3695" s="14"/>
    </row>
    <row r="3696" spans="2:2">
      <c r="B3696" s="14"/>
    </row>
    <row r="3697" spans="2:2">
      <c r="B3697" s="14"/>
    </row>
    <row r="3698" spans="2:2">
      <c r="B3698" s="14"/>
    </row>
    <row r="3699" spans="2:2">
      <c r="B3699" s="14"/>
    </row>
    <row r="3700" spans="2:2">
      <c r="B3700" s="14"/>
    </row>
    <row r="3701" spans="2:2">
      <c r="B3701" s="14"/>
    </row>
    <row r="3702" spans="2:2">
      <c r="B3702" s="14"/>
    </row>
    <row r="3703" spans="2:2">
      <c r="B3703" s="14"/>
    </row>
    <row r="3704" spans="2:2">
      <c r="B3704" s="14"/>
    </row>
    <row r="3705" spans="2:2">
      <c r="B3705" s="14"/>
    </row>
    <row r="3706" spans="2:2">
      <c r="B3706" s="14"/>
    </row>
    <row r="3707" spans="2:2">
      <c r="B3707" s="14"/>
    </row>
    <row r="3708" spans="2:2">
      <c r="B3708" s="14"/>
    </row>
    <row r="3709" spans="2:2">
      <c r="B3709" s="14"/>
    </row>
    <row r="3710" spans="2:2">
      <c r="B3710" s="14"/>
    </row>
    <row r="3711" spans="2:2">
      <c r="B3711" s="14"/>
    </row>
    <row r="3712" spans="2:2">
      <c r="B3712" s="14"/>
    </row>
    <row r="3713" spans="2:2">
      <c r="B3713" s="14"/>
    </row>
    <row r="3714" spans="2:2">
      <c r="B3714" s="14"/>
    </row>
    <row r="3715" spans="2:2">
      <c r="B3715" s="14"/>
    </row>
    <row r="3716" spans="2:2">
      <c r="B3716" s="14"/>
    </row>
    <row r="3717" spans="2:2">
      <c r="B3717" s="14"/>
    </row>
    <row r="3718" spans="2:2">
      <c r="B3718" s="14"/>
    </row>
    <row r="3719" spans="2:2">
      <c r="B3719" s="14"/>
    </row>
    <row r="3720" spans="2:2">
      <c r="B3720" s="14"/>
    </row>
    <row r="3721" spans="2:2">
      <c r="B3721" s="14"/>
    </row>
    <row r="3722" spans="2:2">
      <c r="B3722" s="14"/>
    </row>
    <row r="3723" spans="2:2">
      <c r="B3723" s="14"/>
    </row>
    <row r="3724" spans="2:2">
      <c r="B3724" s="14"/>
    </row>
    <row r="3725" spans="2:2">
      <c r="B3725" s="14"/>
    </row>
    <row r="3726" spans="2:2">
      <c r="B3726" s="14"/>
    </row>
    <row r="3727" spans="2:2">
      <c r="B3727" s="14"/>
    </row>
    <row r="3728" spans="2:2">
      <c r="B3728" s="14"/>
    </row>
    <row r="3729" spans="2:2">
      <c r="B3729" s="14"/>
    </row>
    <row r="3730" spans="2:2">
      <c r="B3730" s="14"/>
    </row>
    <row r="3731" spans="2:2">
      <c r="B3731" s="14"/>
    </row>
    <row r="3732" spans="2:2">
      <c r="B3732" s="14"/>
    </row>
    <row r="3733" spans="2:2">
      <c r="B3733" s="14"/>
    </row>
    <row r="3734" spans="2:2">
      <c r="B3734" s="14"/>
    </row>
    <row r="3735" spans="2:2">
      <c r="B3735" s="14"/>
    </row>
    <row r="3736" spans="2:2">
      <c r="B3736" s="14"/>
    </row>
    <row r="3737" spans="2:2">
      <c r="B3737" s="14"/>
    </row>
    <row r="3738" spans="2:2">
      <c r="B3738" s="14"/>
    </row>
    <row r="3739" spans="2:2">
      <c r="B3739" s="14"/>
    </row>
    <row r="3740" spans="2:2">
      <c r="B3740" s="14"/>
    </row>
    <row r="3741" spans="2:2">
      <c r="B3741" s="14"/>
    </row>
    <row r="3742" spans="2:2">
      <c r="B3742" s="14"/>
    </row>
    <row r="3743" spans="2:2">
      <c r="B3743" s="14"/>
    </row>
    <row r="3744" spans="2:2">
      <c r="B3744" s="14"/>
    </row>
    <row r="3745" spans="2:2">
      <c r="B3745" s="14"/>
    </row>
    <row r="3746" spans="2:2">
      <c r="B3746" s="14"/>
    </row>
    <row r="3747" spans="2:2">
      <c r="B3747" s="14"/>
    </row>
    <row r="3748" spans="2:2">
      <c r="B3748" s="14"/>
    </row>
    <row r="3749" spans="2:2">
      <c r="B3749" s="14"/>
    </row>
    <row r="3750" spans="2:2">
      <c r="B3750" s="14"/>
    </row>
    <row r="3751" spans="2:2">
      <c r="B3751" s="14"/>
    </row>
    <row r="3752" spans="2:2">
      <c r="B3752" s="14"/>
    </row>
    <row r="3753" spans="2:2">
      <c r="B3753" s="14"/>
    </row>
    <row r="3754" spans="2:2">
      <c r="B3754" s="14"/>
    </row>
    <row r="3755" spans="2:2">
      <c r="B3755" s="14"/>
    </row>
    <row r="3756" spans="2:2">
      <c r="B3756" s="14"/>
    </row>
    <row r="3757" spans="2:2">
      <c r="B3757" s="14"/>
    </row>
    <row r="3758" spans="2:2">
      <c r="B3758" s="14"/>
    </row>
    <row r="3759" spans="2:2">
      <c r="B3759" s="14"/>
    </row>
    <row r="3760" spans="2:2">
      <c r="B3760" s="14"/>
    </row>
    <row r="3761" spans="2:2">
      <c r="B3761" s="14"/>
    </row>
    <row r="3762" spans="2:2">
      <c r="B3762" s="14"/>
    </row>
    <row r="3763" spans="2:2">
      <c r="B3763" s="14"/>
    </row>
    <row r="3764" spans="2:2">
      <c r="B3764" s="14"/>
    </row>
    <row r="3765" spans="2:2">
      <c r="B3765" s="14"/>
    </row>
    <row r="3766" spans="2:2">
      <c r="B3766" s="14"/>
    </row>
    <row r="3767" spans="2:2">
      <c r="B3767" s="14"/>
    </row>
    <row r="3768" spans="2:2">
      <c r="B3768" s="14"/>
    </row>
    <row r="3769" spans="2:2">
      <c r="B3769" s="14"/>
    </row>
    <row r="3770" spans="2:2">
      <c r="B3770" s="14"/>
    </row>
    <row r="3771" spans="2:2">
      <c r="B3771" s="14"/>
    </row>
    <row r="3772" spans="2:2">
      <c r="B3772" s="14"/>
    </row>
    <row r="3773" spans="2:2">
      <c r="B3773" s="14"/>
    </row>
    <row r="3774" spans="2:2">
      <c r="B3774" s="14"/>
    </row>
    <row r="3775" spans="2:2">
      <c r="B3775" s="14"/>
    </row>
    <row r="3776" spans="2:2">
      <c r="B3776" s="14"/>
    </row>
    <row r="3777" spans="2:2">
      <c r="B3777" s="14"/>
    </row>
    <row r="3778" spans="2:2">
      <c r="B3778" s="14"/>
    </row>
    <row r="3779" spans="2:2">
      <c r="B3779" s="14"/>
    </row>
    <row r="3780" spans="2:2">
      <c r="B3780" s="14"/>
    </row>
    <row r="3781" spans="2:2">
      <c r="B3781" s="14"/>
    </row>
    <row r="3782" spans="2:2">
      <c r="B3782" s="14"/>
    </row>
    <row r="3783" spans="2:2">
      <c r="B3783" s="14"/>
    </row>
    <row r="3784" spans="2:2">
      <c r="B3784" s="14"/>
    </row>
    <row r="3785" spans="2:2">
      <c r="B3785" s="14"/>
    </row>
    <row r="3786" spans="2:2">
      <c r="B3786" s="14"/>
    </row>
    <row r="3787" spans="2:2">
      <c r="B3787" s="14"/>
    </row>
    <row r="3788" spans="2:2">
      <c r="B3788" s="14"/>
    </row>
    <row r="3789" spans="2:2">
      <c r="B3789" s="14"/>
    </row>
    <row r="3790" spans="2:2">
      <c r="B3790" s="14"/>
    </row>
    <row r="3791" spans="2:2">
      <c r="B3791" s="14"/>
    </row>
    <row r="3792" spans="2:2">
      <c r="B3792" s="14"/>
    </row>
    <row r="3793" spans="2:2">
      <c r="B3793" s="14"/>
    </row>
    <row r="3794" spans="2:2">
      <c r="B3794" s="14"/>
    </row>
    <row r="3795" spans="2:2">
      <c r="B3795" s="14"/>
    </row>
    <row r="3796" spans="2:2">
      <c r="B3796" s="14"/>
    </row>
    <row r="3797" spans="2:2">
      <c r="B3797" s="14"/>
    </row>
    <row r="3798" spans="2:2">
      <c r="B3798" s="14"/>
    </row>
    <row r="3799" spans="2:2">
      <c r="B3799" s="14"/>
    </row>
    <row r="3800" spans="2:2">
      <c r="B3800" s="14"/>
    </row>
    <row r="3801" spans="2:2">
      <c r="B3801" s="14"/>
    </row>
    <row r="3802" spans="2:2">
      <c r="B3802" s="14"/>
    </row>
    <row r="3803" spans="2:2">
      <c r="B3803" s="14"/>
    </row>
    <row r="3804" spans="2:2">
      <c r="B3804" s="14"/>
    </row>
    <row r="3805" spans="2:2">
      <c r="B3805" s="14"/>
    </row>
    <row r="3806" spans="2:2">
      <c r="B3806" s="14"/>
    </row>
    <row r="3807" spans="2:2">
      <c r="B3807" s="14"/>
    </row>
    <row r="3808" spans="2:2">
      <c r="B3808" s="14"/>
    </row>
    <row r="3809" spans="2:2">
      <c r="B3809" s="14"/>
    </row>
    <row r="3810" spans="2:2">
      <c r="B3810" s="14"/>
    </row>
    <row r="3811" spans="2:2">
      <c r="B3811" s="14"/>
    </row>
    <row r="3812" spans="2:2">
      <c r="B3812" s="14"/>
    </row>
    <row r="3813" spans="2:2">
      <c r="B3813" s="14"/>
    </row>
    <row r="3814" spans="2:2">
      <c r="B3814" s="14"/>
    </row>
    <row r="3815" spans="2:2">
      <c r="B3815" s="14"/>
    </row>
    <row r="3816" spans="2:2">
      <c r="B3816" s="14"/>
    </row>
    <row r="3817" spans="2:2">
      <c r="B3817" s="14"/>
    </row>
    <row r="3818" spans="2:2">
      <c r="B3818" s="14"/>
    </row>
    <row r="3819" spans="2:2">
      <c r="B3819" s="14"/>
    </row>
    <row r="3820" spans="2:2">
      <c r="B3820" s="14"/>
    </row>
    <row r="3821" spans="2:2">
      <c r="B3821" s="14"/>
    </row>
    <row r="3822" spans="2:2">
      <c r="B3822" s="14"/>
    </row>
    <row r="3823" spans="2:2">
      <c r="B3823" s="14"/>
    </row>
    <row r="3824" spans="2:2">
      <c r="B3824" s="14"/>
    </row>
    <row r="3825" spans="2:2">
      <c r="B3825" s="14"/>
    </row>
    <row r="3826" spans="2:2">
      <c r="B3826" s="14"/>
    </row>
    <row r="3827" spans="2:2">
      <c r="B3827" s="14"/>
    </row>
    <row r="3828" spans="2:2">
      <c r="B3828" s="14"/>
    </row>
    <row r="3829" spans="2:2">
      <c r="B3829" s="14"/>
    </row>
    <row r="3830" spans="2:2">
      <c r="B3830" s="14"/>
    </row>
    <row r="3831" spans="2:2">
      <c r="B3831" s="14"/>
    </row>
    <row r="3832" spans="2:2">
      <c r="B3832" s="14"/>
    </row>
    <row r="3833" spans="2:2">
      <c r="B3833" s="14"/>
    </row>
    <row r="3834" spans="2:2">
      <c r="B3834" s="14"/>
    </row>
    <row r="3835" spans="2:2">
      <c r="B3835" s="14"/>
    </row>
    <row r="3836" spans="2:2">
      <c r="B3836" s="14"/>
    </row>
    <row r="3837" spans="2:2">
      <c r="B3837" s="14"/>
    </row>
    <row r="3838" spans="2:2">
      <c r="B3838" s="14"/>
    </row>
    <row r="3839" spans="2:2">
      <c r="B3839" s="14"/>
    </row>
    <row r="3840" spans="2:2">
      <c r="B3840" s="14"/>
    </row>
    <row r="3841" spans="2:2">
      <c r="B3841" s="14"/>
    </row>
    <row r="3842" spans="2:2">
      <c r="B3842" s="14"/>
    </row>
    <row r="3843" spans="2:2">
      <c r="B3843" s="14"/>
    </row>
    <row r="3844" spans="2:2">
      <c r="B3844" s="14"/>
    </row>
    <row r="3845" spans="2:2">
      <c r="B3845" s="14"/>
    </row>
    <row r="3846" spans="2:2">
      <c r="B3846" s="14"/>
    </row>
    <row r="3847" spans="2:2">
      <c r="B3847" s="14"/>
    </row>
    <row r="3848" spans="2:2">
      <c r="B3848" s="14"/>
    </row>
    <row r="3849" spans="2:2">
      <c r="B3849" s="14"/>
    </row>
    <row r="3850" spans="2:2">
      <c r="B3850" s="14"/>
    </row>
    <row r="3851" spans="2:2">
      <c r="B3851" s="14"/>
    </row>
    <row r="3852" spans="2:2">
      <c r="B3852" s="14"/>
    </row>
    <row r="3853" spans="2:2">
      <c r="B3853" s="14"/>
    </row>
    <row r="3854" spans="2:2">
      <c r="B3854" s="14"/>
    </row>
    <row r="3855" spans="2:2">
      <c r="B3855" s="14"/>
    </row>
    <row r="3856" spans="2:2">
      <c r="B3856" s="14"/>
    </row>
    <row r="3857" spans="2:2">
      <c r="B3857" s="14"/>
    </row>
    <row r="3858" spans="2:2">
      <c r="B3858" s="14"/>
    </row>
    <row r="3859" spans="2:2">
      <c r="B3859" s="14"/>
    </row>
    <row r="3860" spans="2:2">
      <c r="B3860" s="14"/>
    </row>
    <row r="3861" spans="2:2">
      <c r="B3861" s="14"/>
    </row>
    <row r="3862" spans="2:2">
      <c r="B3862" s="14"/>
    </row>
    <row r="3863" spans="2:2">
      <c r="B3863" s="14"/>
    </row>
    <row r="3864" spans="2:2">
      <c r="B3864" s="14"/>
    </row>
    <row r="3865" spans="2:2">
      <c r="B3865" s="14"/>
    </row>
    <row r="3866" spans="2:2">
      <c r="B3866" s="14"/>
    </row>
    <row r="3867" spans="2:2">
      <c r="B3867" s="14"/>
    </row>
    <row r="3868" spans="2:2">
      <c r="B3868" s="14"/>
    </row>
    <row r="3869" spans="2:2">
      <c r="B3869" s="14"/>
    </row>
    <row r="3870" spans="2:2">
      <c r="B3870" s="14"/>
    </row>
    <row r="3871" spans="2:2">
      <c r="B3871" s="14"/>
    </row>
    <row r="3872" spans="2:2">
      <c r="B3872" s="14"/>
    </row>
    <row r="3873" spans="2:2">
      <c r="B3873" s="14"/>
    </row>
    <row r="3874" spans="2:2">
      <c r="B3874" s="14"/>
    </row>
    <row r="3875" spans="2:2">
      <c r="B3875" s="14"/>
    </row>
    <row r="3876" spans="2:2">
      <c r="B3876" s="14"/>
    </row>
    <row r="3877" spans="2:2">
      <c r="B3877" s="14"/>
    </row>
    <row r="3878" spans="2:2">
      <c r="B3878" s="14"/>
    </row>
    <row r="3879" spans="2:2">
      <c r="B3879" s="14"/>
    </row>
    <row r="3880" spans="2:2">
      <c r="B3880" s="14"/>
    </row>
    <row r="3881" spans="2:2">
      <c r="B3881" s="14"/>
    </row>
    <row r="3882" spans="2:2">
      <c r="B3882" s="14"/>
    </row>
    <row r="3883" spans="2:2">
      <c r="B3883" s="14"/>
    </row>
    <row r="3884" spans="2:2">
      <c r="B3884" s="14"/>
    </row>
    <row r="3885" spans="2:2">
      <c r="B3885" s="14"/>
    </row>
    <row r="3886" spans="2:2">
      <c r="B3886" s="14"/>
    </row>
    <row r="3887" spans="2:2">
      <c r="B3887" s="14"/>
    </row>
    <row r="3888" spans="2:2">
      <c r="B3888" s="14"/>
    </row>
    <row r="3889" spans="2:2">
      <c r="B3889" s="14"/>
    </row>
    <row r="3890" spans="2:2">
      <c r="B3890" s="14"/>
    </row>
    <row r="3891" spans="2:2">
      <c r="B3891" s="14"/>
    </row>
    <row r="3892" spans="2:2">
      <c r="B3892" s="14"/>
    </row>
    <row r="3893" spans="2:2">
      <c r="B3893" s="14"/>
    </row>
    <row r="3894" spans="2:2">
      <c r="B3894" s="14"/>
    </row>
    <row r="3895" spans="2:2">
      <c r="B3895" s="14"/>
    </row>
    <row r="3896" spans="2:2">
      <c r="B3896" s="14"/>
    </row>
    <row r="3897" spans="2:2">
      <c r="B3897" s="14"/>
    </row>
    <row r="3898" spans="2:2">
      <c r="B3898" s="14"/>
    </row>
    <row r="3899" spans="2:2">
      <c r="B3899" s="14"/>
    </row>
    <row r="3900" spans="2:2">
      <c r="B3900" s="14"/>
    </row>
    <row r="3901" spans="2:2">
      <c r="B3901" s="14"/>
    </row>
    <row r="3902" spans="2:2">
      <c r="B3902" s="14"/>
    </row>
    <row r="3903" spans="2:2">
      <c r="B3903" s="14"/>
    </row>
    <row r="3904" spans="2:2">
      <c r="B3904" s="14"/>
    </row>
    <row r="3905" spans="2:2">
      <c r="B3905" s="14"/>
    </row>
    <row r="3906" spans="2:2">
      <c r="B3906" s="14"/>
    </row>
    <row r="3907" spans="2:2">
      <c r="B3907" s="14"/>
    </row>
    <row r="3908" spans="2:2">
      <c r="B3908" s="14"/>
    </row>
    <row r="3909" spans="2:2">
      <c r="B3909" s="14"/>
    </row>
    <row r="3910" spans="2:2">
      <c r="B3910" s="14"/>
    </row>
    <row r="3911" spans="2:2">
      <c r="B3911" s="14"/>
    </row>
    <row r="3912" spans="2:2">
      <c r="B3912" s="14"/>
    </row>
    <row r="3913" spans="2:2">
      <c r="B3913" s="14"/>
    </row>
    <row r="3914" spans="2:2">
      <c r="B3914" s="14"/>
    </row>
    <row r="3915" spans="2:2">
      <c r="B3915" s="14"/>
    </row>
    <row r="3916" spans="2:2">
      <c r="B3916" s="14"/>
    </row>
    <row r="3917" spans="2:2">
      <c r="B3917" s="14"/>
    </row>
    <row r="3918" spans="2:2">
      <c r="B3918" s="14"/>
    </row>
    <row r="3919" spans="2:2">
      <c r="B3919" s="14"/>
    </row>
    <row r="3920" spans="2:2">
      <c r="B3920" s="14"/>
    </row>
    <row r="3921" spans="2:2">
      <c r="B3921" s="14"/>
    </row>
    <row r="3922" spans="2:2">
      <c r="B3922" s="14"/>
    </row>
    <row r="3923" spans="2:2">
      <c r="B3923" s="14"/>
    </row>
    <row r="3924" spans="2:2">
      <c r="B3924" s="14"/>
    </row>
    <row r="3925" spans="2:2">
      <c r="B3925" s="14"/>
    </row>
    <row r="3926" spans="2:2">
      <c r="B3926" s="14"/>
    </row>
    <row r="3927" spans="2:2">
      <c r="B3927" s="14"/>
    </row>
    <row r="3928" spans="2:2">
      <c r="B3928" s="14"/>
    </row>
    <row r="3929" spans="2:2">
      <c r="B3929" s="14"/>
    </row>
    <row r="3930" spans="2:2">
      <c r="B3930" s="14"/>
    </row>
    <row r="3931" spans="2:2">
      <c r="B3931" s="14"/>
    </row>
    <row r="3932" spans="2:2">
      <c r="B3932" s="14"/>
    </row>
    <row r="3933" spans="2:2">
      <c r="B3933" s="14"/>
    </row>
    <row r="3934" spans="2:2">
      <c r="B3934" s="14"/>
    </row>
    <row r="3935" spans="2:2">
      <c r="B3935" s="14"/>
    </row>
    <row r="3936" spans="2:2">
      <c r="B3936" s="14"/>
    </row>
    <row r="3937" spans="2:2">
      <c r="B3937" s="14"/>
    </row>
    <row r="3938" spans="2:2">
      <c r="B3938" s="14"/>
    </row>
    <row r="3939" spans="2:2">
      <c r="B3939" s="14"/>
    </row>
    <row r="3940" spans="2:2">
      <c r="B3940" s="14"/>
    </row>
    <row r="3941" spans="2:2">
      <c r="B3941" s="14"/>
    </row>
    <row r="3942" spans="2:2">
      <c r="B3942" s="14"/>
    </row>
    <row r="3943" spans="2:2">
      <c r="B3943" s="14"/>
    </row>
    <row r="3944" spans="2:2">
      <c r="B3944" s="14"/>
    </row>
    <row r="3945" spans="2:2">
      <c r="B3945" s="14"/>
    </row>
    <row r="3946" spans="2:2">
      <c r="B3946" s="14"/>
    </row>
    <row r="3947" spans="2:2">
      <c r="B3947" s="14"/>
    </row>
    <row r="3948" spans="2:2">
      <c r="B3948" s="14"/>
    </row>
    <row r="3949" spans="2:2">
      <c r="B3949" s="14"/>
    </row>
    <row r="3950" spans="2:2">
      <c r="B3950" s="14"/>
    </row>
    <row r="3951" spans="2:2">
      <c r="B3951" s="14"/>
    </row>
    <row r="3952" spans="2:2">
      <c r="B3952" s="14"/>
    </row>
    <row r="3953" spans="2:2">
      <c r="B3953" s="14"/>
    </row>
    <row r="3954" spans="2:2">
      <c r="B3954" s="14"/>
    </row>
    <row r="3955" spans="2:2">
      <c r="B3955" s="14"/>
    </row>
    <row r="3956" spans="2:2">
      <c r="B3956" s="14"/>
    </row>
    <row r="3957" spans="2:2">
      <c r="B3957" s="14"/>
    </row>
    <row r="3958" spans="2:2">
      <c r="B3958" s="14"/>
    </row>
    <row r="3959" spans="2:2">
      <c r="B3959" s="14"/>
    </row>
    <row r="3960" spans="2:2">
      <c r="B3960" s="14"/>
    </row>
    <row r="3961" spans="2:2">
      <c r="B3961" s="14"/>
    </row>
    <row r="3962" spans="2:2">
      <c r="B3962" s="14"/>
    </row>
    <row r="3963" spans="2:2">
      <c r="B3963" s="14"/>
    </row>
    <row r="3964" spans="2:2">
      <c r="B3964" s="14"/>
    </row>
    <row r="3965" spans="2:2">
      <c r="B3965" s="14"/>
    </row>
    <row r="3966" spans="2:2">
      <c r="B3966" s="14"/>
    </row>
    <row r="3967" spans="2:2">
      <c r="B3967" s="14"/>
    </row>
    <row r="3968" spans="2:2">
      <c r="B3968" s="14"/>
    </row>
    <row r="3969" spans="2:2">
      <c r="B3969" s="14"/>
    </row>
    <row r="3970" spans="2:2">
      <c r="B3970" s="14"/>
    </row>
    <row r="3971" spans="2:2">
      <c r="B3971" s="14"/>
    </row>
    <row r="3972" spans="2:2">
      <c r="B3972" s="14"/>
    </row>
    <row r="3973" spans="2:2">
      <c r="B3973" s="14"/>
    </row>
    <row r="3974" spans="2:2">
      <c r="B3974" s="14"/>
    </row>
    <row r="3975" spans="2:2">
      <c r="B3975" s="14"/>
    </row>
    <row r="3976" spans="2:2">
      <c r="B3976" s="14"/>
    </row>
    <row r="3977" spans="2:2">
      <c r="B3977" s="14"/>
    </row>
    <row r="3978" spans="2:2">
      <c r="B3978" s="14"/>
    </row>
    <row r="3979" spans="2:2">
      <c r="B3979" s="14"/>
    </row>
    <row r="3980" spans="2:2">
      <c r="B3980" s="14"/>
    </row>
    <row r="3981" spans="2:2">
      <c r="B3981" s="14"/>
    </row>
    <row r="3982" spans="2:2">
      <c r="B3982" s="14"/>
    </row>
    <row r="3983" spans="2:2">
      <c r="B3983" s="14"/>
    </row>
    <row r="3984" spans="2:2">
      <c r="B3984" s="14"/>
    </row>
    <row r="3985" spans="2:2">
      <c r="B3985" s="14"/>
    </row>
    <row r="3986" spans="2:2">
      <c r="B3986" s="14"/>
    </row>
    <row r="3987" spans="2:2">
      <c r="B3987" s="14"/>
    </row>
    <row r="3988" spans="2:2">
      <c r="B3988" s="14"/>
    </row>
    <row r="3989" spans="2:2">
      <c r="B3989" s="14"/>
    </row>
    <row r="3990" spans="2:2">
      <c r="B3990" s="14"/>
    </row>
    <row r="3991" spans="2:2">
      <c r="B3991" s="14"/>
    </row>
    <row r="3992" spans="2:2">
      <c r="B3992" s="14"/>
    </row>
    <row r="3993" spans="2:2">
      <c r="B3993" s="14"/>
    </row>
    <row r="3994" spans="2:2">
      <c r="B3994" s="14"/>
    </row>
    <row r="3995" spans="2:2">
      <c r="B3995" s="14"/>
    </row>
    <row r="3996" spans="2:2">
      <c r="B3996" s="14"/>
    </row>
    <row r="3997" spans="2:2">
      <c r="B3997" s="14"/>
    </row>
    <row r="3998" spans="2:2">
      <c r="B3998" s="14"/>
    </row>
    <row r="3999" spans="2:2">
      <c r="B3999" s="14"/>
    </row>
    <row r="4000" spans="2:2">
      <c r="B4000" s="14"/>
    </row>
    <row r="4001" spans="2:2">
      <c r="B4001" s="14"/>
    </row>
    <row r="4002" spans="2:2">
      <c r="B4002" s="14"/>
    </row>
    <row r="4003" spans="2:2">
      <c r="B4003" s="14"/>
    </row>
    <row r="4004" spans="2:2">
      <c r="B4004" s="14"/>
    </row>
    <row r="4005" spans="2:2">
      <c r="B4005" s="14"/>
    </row>
    <row r="4006" spans="2:2">
      <c r="B4006" s="14"/>
    </row>
    <row r="4007" spans="2:2">
      <c r="B4007" s="14"/>
    </row>
    <row r="4008" spans="2:2">
      <c r="B4008" s="14"/>
    </row>
    <row r="4009" spans="2:2">
      <c r="B4009" s="14"/>
    </row>
    <row r="4010" spans="2:2">
      <c r="B4010" s="14"/>
    </row>
    <row r="4011" spans="2:2">
      <c r="B4011" s="14"/>
    </row>
    <row r="4012" spans="2:2">
      <c r="B4012" s="14"/>
    </row>
    <row r="4013" spans="2:2">
      <c r="B4013" s="14"/>
    </row>
    <row r="4014" spans="2:2">
      <c r="B4014" s="14"/>
    </row>
    <row r="4015" spans="2:2">
      <c r="B4015" s="14"/>
    </row>
    <row r="4016" spans="2:2">
      <c r="B4016" s="14"/>
    </row>
    <row r="4017" spans="2:2">
      <c r="B4017" s="14"/>
    </row>
    <row r="4018" spans="2:2">
      <c r="B4018" s="14"/>
    </row>
    <row r="4019" spans="2:2">
      <c r="B4019" s="14"/>
    </row>
    <row r="4020" spans="2:2">
      <c r="B4020" s="14"/>
    </row>
    <row r="4021" spans="2:2">
      <c r="B4021" s="14"/>
    </row>
    <row r="4022" spans="2:2">
      <c r="B4022" s="14"/>
    </row>
    <row r="4023" spans="2:2">
      <c r="B4023" s="14"/>
    </row>
    <row r="4024" spans="2:2">
      <c r="B4024" s="14"/>
    </row>
    <row r="4025" spans="2:2">
      <c r="B4025" s="14"/>
    </row>
    <row r="4026" spans="2:2">
      <c r="B4026" s="14"/>
    </row>
    <row r="4027" spans="2:2">
      <c r="B4027" s="14"/>
    </row>
    <row r="4028" spans="2:2">
      <c r="B4028" s="14"/>
    </row>
    <row r="4029" spans="2:2">
      <c r="B4029" s="14"/>
    </row>
    <row r="4030" spans="2:2">
      <c r="B4030" s="14"/>
    </row>
    <row r="4031" spans="2:2">
      <c r="B4031" s="14"/>
    </row>
    <row r="4032" spans="2:2">
      <c r="B4032" s="14"/>
    </row>
    <row r="4033" spans="2:2">
      <c r="B4033" s="14"/>
    </row>
    <row r="4034" spans="2:2">
      <c r="B4034" s="14"/>
    </row>
    <row r="4035" spans="2:2">
      <c r="B4035" s="14"/>
    </row>
    <row r="4036" spans="2:2">
      <c r="B4036" s="14"/>
    </row>
    <row r="4037" spans="2:2">
      <c r="B4037" s="14"/>
    </row>
    <row r="4038" spans="2:2">
      <c r="B4038" s="14"/>
    </row>
    <row r="4039" spans="2:2">
      <c r="B4039" s="14"/>
    </row>
    <row r="4040" spans="2:2">
      <c r="B4040" s="14"/>
    </row>
    <row r="4041" spans="2:2">
      <c r="B4041" s="14"/>
    </row>
    <row r="4042" spans="2:2">
      <c r="B4042" s="14"/>
    </row>
    <row r="4043" spans="2:2">
      <c r="B4043" s="14"/>
    </row>
    <row r="4044" spans="2:2">
      <c r="B4044" s="14"/>
    </row>
    <row r="4045" spans="2:2">
      <c r="B4045" s="14"/>
    </row>
    <row r="4046" spans="2:2">
      <c r="B4046" s="14"/>
    </row>
    <row r="4047" spans="2:2">
      <c r="B4047" s="14"/>
    </row>
    <row r="4048" spans="2:2">
      <c r="B4048" s="14"/>
    </row>
    <row r="4049" spans="2:2">
      <c r="B4049" s="14"/>
    </row>
    <row r="4050" spans="2:2">
      <c r="B4050" s="14"/>
    </row>
    <row r="4051" spans="2:2">
      <c r="B4051" s="14"/>
    </row>
    <row r="4052" spans="2:2">
      <c r="B4052" s="14"/>
    </row>
    <row r="4053" spans="2:2">
      <c r="B4053" s="14"/>
    </row>
    <row r="4054" spans="2:2">
      <c r="B4054" s="14"/>
    </row>
    <row r="4055" spans="2:2">
      <c r="B4055" s="14"/>
    </row>
    <row r="4056" spans="2:2">
      <c r="B4056" s="14"/>
    </row>
    <row r="4057" spans="2:2">
      <c r="B4057" s="14"/>
    </row>
    <row r="4058" spans="2:2">
      <c r="B4058" s="14"/>
    </row>
    <row r="4059" spans="2:2">
      <c r="B4059" s="14"/>
    </row>
    <row r="4060" spans="2:2">
      <c r="B4060" s="14"/>
    </row>
    <row r="4061" spans="2:2">
      <c r="B4061" s="14"/>
    </row>
    <row r="4062" spans="2:2">
      <c r="B4062" s="14"/>
    </row>
    <row r="4063" spans="2:2">
      <c r="B4063" s="14"/>
    </row>
    <row r="4064" spans="2:2">
      <c r="B4064" s="14"/>
    </row>
    <row r="4065" spans="2:2">
      <c r="B4065" s="14"/>
    </row>
    <row r="4066" spans="2:2">
      <c r="B4066" s="14"/>
    </row>
    <row r="4067" spans="2:2">
      <c r="B4067" s="14"/>
    </row>
    <row r="4068" spans="2:2">
      <c r="B4068" s="14"/>
    </row>
    <row r="4069" spans="2:2">
      <c r="B4069" s="14"/>
    </row>
    <row r="4070" spans="2:2">
      <c r="B4070" s="14"/>
    </row>
    <row r="4071" spans="2:2">
      <c r="B4071" s="14"/>
    </row>
    <row r="4072" spans="2:2">
      <c r="B4072" s="14"/>
    </row>
    <row r="4073" spans="2:2">
      <c r="B4073" s="14"/>
    </row>
    <row r="4074" spans="2:2">
      <c r="B4074" s="14"/>
    </row>
    <row r="4075" spans="2:2">
      <c r="B4075" s="14"/>
    </row>
    <row r="4076" spans="2:2">
      <c r="B4076" s="14"/>
    </row>
    <row r="4077" spans="2:2">
      <c r="B4077" s="14"/>
    </row>
    <row r="4078" spans="2:2">
      <c r="B4078" s="14"/>
    </row>
    <row r="4079" spans="2:2">
      <c r="B4079" s="14"/>
    </row>
    <row r="4080" spans="2:2">
      <c r="B4080" s="14"/>
    </row>
    <row r="4081" spans="2:2">
      <c r="B4081" s="14"/>
    </row>
    <row r="4082" spans="2:2">
      <c r="B4082" s="14"/>
    </row>
    <row r="4083" spans="2:2">
      <c r="B4083" s="14"/>
    </row>
    <row r="4084" spans="2:2">
      <c r="B4084" s="14"/>
    </row>
    <row r="4085" spans="2:2">
      <c r="B4085" s="14"/>
    </row>
    <row r="4086" spans="2:2">
      <c r="B4086" s="14"/>
    </row>
    <row r="4087" spans="2:2">
      <c r="B4087" s="14"/>
    </row>
    <row r="4088" spans="2:2">
      <c r="B4088" s="14"/>
    </row>
    <row r="4089" spans="2:2">
      <c r="B4089" s="14"/>
    </row>
    <row r="4090" spans="2:2">
      <c r="B4090" s="14"/>
    </row>
    <row r="4091" spans="2:2">
      <c r="B4091" s="14"/>
    </row>
    <row r="4092" spans="2:2">
      <c r="B4092" s="14"/>
    </row>
    <row r="4093" spans="2:2">
      <c r="B4093" s="14"/>
    </row>
    <row r="4094" spans="2:2">
      <c r="B4094" s="14"/>
    </row>
    <row r="4095" spans="2:2">
      <c r="B4095" s="14"/>
    </row>
    <row r="4096" spans="2:2">
      <c r="B4096" s="14"/>
    </row>
    <row r="4097" spans="2:2">
      <c r="B4097" s="14"/>
    </row>
    <row r="4098" spans="2:2">
      <c r="B4098" s="14"/>
    </row>
    <row r="4099" spans="2:2">
      <c r="B4099" s="14"/>
    </row>
    <row r="4100" spans="2:2">
      <c r="B4100" s="14"/>
    </row>
    <row r="4101" spans="2:2">
      <c r="B4101" s="14"/>
    </row>
    <row r="4102" spans="2:2">
      <c r="B4102" s="14"/>
    </row>
    <row r="4103" spans="2:2">
      <c r="B4103" s="14"/>
    </row>
    <row r="4104" spans="2:2">
      <c r="B4104" s="14"/>
    </row>
    <row r="4105" spans="2:2">
      <c r="B4105" s="14"/>
    </row>
    <row r="4106" spans="2:2">
      <c r="B4106" s="14"/>
    </row>
    <row r="4107" spans="2:2">
      <c r="B4107" s="14"/>
    </row>
    <row r="4108" spans="2:2">
      <c r="B4108" s="14"/>
    </row>
    <row r="4109" spans="2:2">
      <c r="B4109" s="14"/>
    </row>
    <row r="4110" spans="2:2">
      <c r="B4110" s="14"/>
    </row>
    <row r="4111" spans="2:2">
      <c r="B4111" s="14"/>
    </row>
    <row r="4112" spans="2:2">
      <c r="B4112" s="14"/>
    </row>
    <row r="4113" spans="2:2">
      <c r="B4113" s="14"/>
    </row>
    <row r="4114" spans="2:2">
      <c r="B4114" s="14"/>
    </row>
    <row r="4115" spans="2:2">
      <c r="B4115" s="14"/>
    </row>
    <row r="4116" spans="2:2">
      <c r="B4116" s="14"/>
    </row>
    <row r="4117" spans="2:2">
      <c r="B4117" s="14"/>
    </row>
    <row r="4118" spans="2:2">
      <c r="B4118" s="14"/>
    </row>
    <row r="4119" spans="2:2">
      <c r="B4119" s="14"/>
    </row>
    <row r="4120" spans="2:2">
      <c r="B4120" s="14"/>
    </row>
    <row r="4121" spans="2:2">
      <c r="B4121" s="14"/>
    </row>
    <row r="4122" spans="2:2">
      <c r="B4122" s="14"/>
    </row>
    <row r="4123" spans="2:2">
      <c r="B4123" s="14"/>
    </row>
    <row r="4124" spans="2:2">
      <c r="B4124" s="14"/>
    </row>
    <row r="4125" spans="2:2">
      <c r="B4125" s="14"/>
    </row>
    <row r="4126" spans="2:2">
      <c r="B4126" s="14"/>
    </row>
    <row r="4127" spans="2:2">
      <c r="B4127" s="14"/>
    </row>
    <row r="4128" spans="2:2">
      <c r="B4128" s="14"/>
    </row>
    <row r="4129" spans="2:2">
      <c r="B4129" s="14"/>
    </row>
    <row r="4130" spans="2:2">
      <c r="B4130" s="14"/>
    </row>
    <row r="4131" spans="2:2">
      <c r="B4131" s="14"/>
    </row>
    <row r="4132" spans="2:2">
      <c r="B4132" s="14"/>
    </row>
    <row r="4133" spans="2:2">
      <c r="B4133" s="14"/>
    </row>
    <row r="4134" spans="2:2">
      <c r="B4134" s="14"/>
    </row>
    <row r="4135" spans="2:2">
      <c r="B4135" s="14"/>
    </row>
    <row r="4136" spans="2:2">
      <c r="B4136" s="14"/>
    </row>
    <row r="4137" spans="2:2">
      <c r="B4137" s="14"/>
    </row>
    <row r="4138" spans="2:2">
      <c r="B4138" s="14"/>
    </row>
    <row r="4139" spans="2:2">
      <c r="B4139" s="14"/>
    </row>
    <row r="4140" spans="2:2">
      <c r="B4140" s="14"/>
    </row>
    <row r="4141" spans="2:2">
      <c r="B4141" s="14"/>
    </row>
    <row r="4142" spans="2:2">
      <c r="B4142" s="14"/>
    </row>
    <row r="4143" spans="2:2">
      <c r="B4143" s="14"/>
    </row>
    <row r="4144" spans="2:2">
      <c r="B4144" s="14"/>
    </row>
    <row r="4145" spans="2:2">
      <c r="B4145" s="14"/>
    </row>
    <row r="4146" spans="2:2">
      <c r="B4146" s="14"/>
    </row>
    <row r="4147" spans="2:2">
      <c r="B4147" s="14"/>
    </row>
    <row r="4148" spans="2:2">
      <c r="B4148" s="14"/>
    </row>
    <row r="4149" spans="2:2">
      <c r="B4149" s="14"/>
    </row>
    <row r="4150" spans="2:2">
      <c r="B4150" s="14"/>
    </row>
    <row r="4151" spans="2:2">
      <c r="B4151" s="14"/>
    </row>
    <row r="4152" spans="2:2">
      <c r="B4152" s="14"/>
    </row>
    <row r="4153" spans="2:2">
      <c r="B4153" s="14"/>
    </row>
    <row r="4154" spans="2:2">
      <c r="B4154" s="14"/>
    </row>
    <row r="4155" spans="2:2">
      <c r="B4155" s="14"/>
    </row>
    <row r="4156" spans="2:2">
      <c r="B4156" s="14"/>
    </row>
    <row r="4157" spans="2:2">
      <c r="B4157" s="14"/>
    </row>
    <row r="4158" spans="2:2">
      <c r="B4158" s="14"/>
    </row>
    <row r="4159" spans="2:2">
      <c r="B4159" s="14"/>
    </row>
    <row r="4160" spans="2:2">
      <c r="B4160" s="14"/>
    </row>
    <row r="4161" spans="2:2">
      <c r="B4161" s="14"/>
    </row>
    <row r="4162" spans="2:2">
      <c r="B4162" s="14"/>
    </row>
    <row r="4163" spans="2:2">
      <c r="B4163" s="14"/>
    </row>
    <row r="4164" spans="2:2">
      <c r="B4164" s="14"/>
    </row>
    <row r="4165" spans="2:2">
      <c r="B4165" s="14"/>
    </row>
    <row r="4166" spans="2:2">
      <c r="B4166" s="14"/>
    </row>
    <row r="4167" spans="2:2">
      <c r="B4167" s="14"/>
    </row>
    <row r="4168" spans="2:2">
      <c r="B4168" s="14"/>
    </row>
    <row r="4169" spans="2:2">
      <c r="B4169" s="14"/>
    </row>
    <row r="4170" spans="2:2">
      <c r="B4170" s="14"/>
    </row>
    <row r="4171" spans="2:2">
      <c r="B4171" s="14"/>
    </row>
    <row r="4172" spans="2:2">
      <c r="B4172" s="14"/>
    </row>
    <row r="4173" spans="2:2">
      <c r="B4173" s="14"/>
    </row>
    <row r="4174" spans="2:2">
      <c r="B4174" s="14"/>
    </row>
    <row r="4175" spans="2:2">
      <c r="B4175" s="14"/>
    </row>
    <row r="4176" spans="2:2">
      <c r="B4176" s="14"/>
    </row>
    <row r="4177" spans="2:2">
      <c r="B4177" s="14"/>
    </row>
    <row r="4178" spans="2:2">
      <c r="B4178" s="14"/>
    </row>
    <row r="4179" spans="2:2">
      <c r="B4179" s="14"/>
    </row>
    <row r="4180" spans="2:2">
      <c r="B4180" s="14"/>
    </row>
    <row r="4181" spans="2:2">
      <c r="B4181" s="14"/>
    </row>
    <row r="4182" spans="2:2">
      <c r="B4182" s="14"/>
    </row>
    <row r="4183" spans="2:2">
      <c r="B4183" s="14"/>
    </row>
    <row r="4184" spans="2:2">
      <c r="B4184" s="14"/>
    </row>
    <row r="4185" spans="2:2">
      <c r="B4185" s="14"/>
    </row>
    <row r="4186" spans="2:2">
      <c r="B4186" s="14"/>
    </row>
    <row r="4187" spans="2:2">
      <c r="B4187" s="14"/>
    </row>
    <row r="4188" spans="2:2">
      <c r="B4188" s="14"/>
    </row>
    <row r="4189" spans="2:2">
      <c r="B4189" s="14"/>
    </row>
    <row r="4190" spans="2:2">
      <c r="B4190" s="14"/>
    </row>
    <row r="4191" spans="2:2">
      <c r="B4191" s="14"/>
    </row>
    <row r="4192" spans="2:2">
      <c r="B4192" s="14"/>
    </row>
    <row r="4193" spans="2:2">
      <c r="B4193" s="14"/>
    </row>
    <row r="4194" spans="2:2">
      <c r="B4194" s="14"/>
    </row>
    <row r="4195" spans="2:2">
      <c r="B4195" s="14"/>
    </row>
    <row r="4196" spans="2:2">
      <c r="B4196" s="14"/>
    </row>
    <row r="4197" spans="2:2">
      <c r="B4197" s="14"/>
    </row>
    <row r="4198" spans="2:2">
      <c r="B4198" s="14"/>
    </row>
    <row r="4199" spans="2:2">
      <c r="B4199" s="14"/>
    </row>
    <row r="4200" spans="2:2">
      <c r="B4200" s="14"/>
    </row>
    <row r="4201" spans="2:2">
      <c r="B4201" s="14"/>
    </row>
    <row r="4202" spans="2:2">
      <c r="B4202" s="14"/>
    </row>
    <row r="4203" spans="2:2">
      <c r="B4203" s="14"/>
    </row>
    <row r="4204" spans="2:2">
      <c r="B4204" s="14"/>
    </row>
    <row r="4205" spans="2:2">
      <c r="B4205" s="14"/>
    </row>
    <row r="4206" spans="2:2">
      <c r="B4206" s="14"/>
    </row>
    <row r="4207" spans="2:2">
      <c r="B4207" s="14"/>
    </row>
    <row r="4208" spans="2:2">
      <c r="B4208" s="14"/>
    </row>
    <row r="4209" spans="2:2">
      <c r="B4209" s="14"/>
    </row>
    <row r="4210" spans="2:2">
      <c r="B4210" s="14"/>
    </row>
    <row r="4211" spans="2:2">
      <c r="B4211" s="14"/>
    </row>
    <row r="4212" spans="2:2">
      <c r="B4212" s="14"/>
    </row>
    <row r="4213" spans="2:2">
      <c r="B4213" s="14"/>
    </row>
    <row r="4214" spans="2:2">
      <c r="B4214" s="14"/>
    </row>
    <row r="4215" spans="2:2">
      <c r="B4215" s="14"/>
    </row>
    <row r="4216" spans="2:2">
      <c r="B4216" s="14"/>
    </row>
    <row r="4217" spans="2:2">
      <c r="B4217" s="14"/>
    </row>
    <row r="4218" spans="2:2">
      <c r="B4218" s="14"/>
    </row>
    <row r="4219" spans="2:2">
      <c r="B4219" s="14"/>
    </row>
    <row r="4220" spans="2:2">
      <c r="B4220" s="14"/>
    </row>
    <row r="4221" spans="2:2">
      <c r="B4221" s="14"/>
    </row>
    <row r="4222" spans="2:2">
      <c r="B4222" s="14"/>
    </row>
    <row r="4223" spans="2:2">
      <c r="B4223" s="14"/>
    </row>
    <row r="4224" spans="2:2">
      <c r="B4224" s="14"/>
    </row>
    <row r="4225" spans="2:2">
      <c r="B4225" s="14"/>
    </row>
    <row r="4226" spans="2:2">
      <c r="B4226" s="14"/>
    </row>
    <row r="4227" spans="2:2">
      <c r="B4227" s="14"/>
    </row>
    <row r="4228" spans="2:2">
      <c r="B4228" s="14"/>
    </row>
    <row r="4229" spans="2:2">
      <c r="B4229" s="14"/>
    </row>
    <row r="4230" spans="2:2">
      <c r="B4230" s="14"/>
    </row>
    <row r="4231" spans="2:2">
      <c r="B4231" s="14"/>
    </row>
    <row r="4232" spans="2:2">
      <c r="B4232" s="14"/>
    </row>
    <row r="4233" spans="2:2">
      <c r="B4233" s="14"/>
    </row>
    <row r="4234" spans="2:2">
      <c r="B4234" s="14"/>
    </row>
    <row r="4235" spans="2:2">
      <c r="B4235" s="14"/>
    </row>
    <row r="4236" spans="2:2">
      <c r="B4236" s="14"/>
    </row>
    <row r="4237" spans="2:2">
      <c r="B4237" s="14"/>
    </row>
    <row r="4238" spans="2:2">
      <c r="B4238" s="14"/>
    </row>
    <row r="4239" spans="2:2">
      <c r="B4239" s="14"/>
    </row>
    <row r="4240" spans="2:2">
      <c r="B4240" s="14"/>
    </row>
    <row r="4241" spans="2:2">
      <c r="B4241" s="14"/>
    </row>
    <row r="4242" spans="2:2">
      <c r="B4242" s="14"/>
    </row>
    <row r="4243" spans="2:2">
      <c r="B4243" s="14"/>
    </row>
    <row r="4244" spans="2:2">
      <c r="B4244" s="14"/>
    </row>
    <row r="4245" spans="2:2">
      <c r="B4245" s="14"/>
    </row>
    <row r="4246" spans="2:2">
      <c r="B4246" s="14"/>
    </row>
    <row r="4247" spans="2:2">
      <c r="B4247" s="14"/>
    </row>
    <row r="4248" spans="2:2">
      <c r="B4248" s="14"/>
    </row>
    <row r="4249" spans="2:2">
      <c r="B4249" s="14"/>
    </row>
    <row r="4250" spans="2:2">
      <c r="B4250" s="14"/>
    </row>
    <row r="4251" spans="2:2">
      <c r="B4251" s="14"/>
    </row>
    <row r="4252" spans="2:2">
      <c r="B4252" s="14"/>
    </row>
    <row r="4253" spans="2:2">
      <c r="B4253" s="14"/>
    </row>
    <row r="4254" spans="2:2">
      <c r="B4254" s="14"/>
    </row>
    <row r="4255" spans="2:2">
      <c r="B4255" s="14"/>
    </row>
    <row r="4256" spans="2:2">
      <c r="B4256" s="14"/>
    </row>
    <row r="4257" spans="2:2">
      <c r="B4257" s="14"/>
    </row>
    <row r="4258" spans="2:2">
      <c r="B4258" s="14"/>
    </row>
    <row r="4259" spans="2:2">
      <c r="B4259" s="14"/>
    </row>
    <row r="4260" spans="2:2">
      <c r="B4260" s="14"/>
    </row>
    <row r="4261" spans="2:2">
      <c r="B4261" s="14"/>
    </row>
    <row r="4262" spans="2:2">
      <c r="B4262" s="14"/>
    </row>
    <row r="4263" spans="2:2">
      <c r="B4263" s="14"/>
    </row>
    <row r="4264" spans="2:2">
      <c r="B4264" s="14"/>
    </row>
    <row r="4265" spans="2:2">
      <c r="B4265" s="14"/>
    </row>
    <row r="4266" spans="2:2">
      <c r="B4266" s="14"/>
    </row>
    <row r="4267" spans="2:2">
      <c r="B4267" s="14"/>
    </row>
    <row r="4268" spans="2:2">
      <c r="B4268" s="14"/>
    </row>
    <row r="4269" spans="2:2">
      <c r="B4269" s="14"/>
    </row>
    <row r="4270" spans="2:2">
      <c r="B4270" s="14"/>
    </row>
    <row r="4271" spans="2:2">
      <c r="B4271" s="14"/>
    </row>
    <row r="4272" spans="2:2">
      <c r="B4272" s="14"/>
    </row>
    <row r="4273" spans="2:2">
      <c r="B4273" s="14"/>
    </row>
    <row r="4274" spans="2:2">
      <c r="B4274" s="14"/>
    </row>
    <row r="4275" spans="2:2">
      <c r="B4275" s="14"/>
    </row>
    <row r="4276" spans="2:2">
      <c r="B4276" s="14"/>
    </row>
    <row r="4277" spans="2:2">
      <c r="B4277" s="14"/>
    </row>
    <row r="4278" spans="2:2">
      <c r="B4278" s="14"/>
    </row>
    <row r="4279" spans="2:2">
      <c r="B4279" s="14"/>
    </row>
    <row r="4280" spans="2:2">
      <c r="B4280" s="14"/>
    </row>
    <row r="4281" spans="2:2">
      <c r="B4281" s="14"/>
    </row>
    <row r="4282" spans="2:2">
      <c r="B4282" s="14"/>
    </row>
    <row r="4283" spans="2:2">
      <c r="B4283" s="14"/>
    </row>
    <row r="4284" spans="2:2">
      <c r="B4284" s="14"/>
    </row>
    <row r="4285" spans="2:2">
      <c r="B4285" s="14"/>
    </row>
    <row r="4286" spans="2:2">
      <c r="B4286" s="14"/>
    </row>
    <row r="4287" spans="2:2">
      <c r="B4287" s="14"/>
    </row>
    <row r="4288" spans="2:2">
      <c r="B4288" s="14"/>
    </row>
    <row r="4289" spans="2:2">
      <c r="B4289" s="14"/>
    </row>
    <row r="4290" spans="2:2">
      <c r="B4290" s="14"/>
    </row>
    <row r="4291" spans="2:2">
      <c r="B4291" s="14"/>
    </row>
    <row r="4292" spans="2:2">
      <c r="B4292" s="14"/>
    </row>
    <row r="4293" spans="2:2">
      <c r="B4293" s="14"/>
    </row>
    <row r="4294" spans="2:2">
      <c r="B4294" s="14"/>
    </row>
    <row r="4295" spans="2:2">
      <c r="B4295" s="14"/>
    </row>
    <row r="4296" spans="2:2">
      <c r="B4296" s="14"/>
    </row>
    <row r="4297" spans="2:2">
      <c r="B4297" s="14"/>
    </row>
    <row r="4298" spans="2:2">
      <c r="B4298" s="14"/>
    </row>
    <row r="4299" spans="2:2">
      <c r="B4299" s="14"/>
    </row>
    <row r="4300" spans="2:2">
      <c r="B4300" s="14"/>
    </row>
    <row r="4301" spans="2:2">
      <c r="B4301" s="14"/>
    </row>
    <row r="4302" spans="2:2">
      <c r="B4302" s="14"/>
    </row>
    <row r="4303" spans="2:2">
      <c r="B4303" s="14"/>
    </row>
    <row r="4304" spans="2:2">
      <c r="B4304" s="14"/>
    </row>
    <row r="4305" spans="2:2">
      <c r="B4305" s="14"/>
    </row>
    <row r="4306" spans="2:2">
      <c r="B4306" s="14"/>
    </row>
    <row r="4307" spans="2:2">
      <c r="B4307" s="14"/>
    </row>
    <row r="4308" spans="2:2">
      <c r="B4308" s="14"/>
    </row>
    <row r="4309" spans="2:2">
      <c r="B4309" s="14"/>
    </row>
    <row r="4310" spans="2:2">
      <c r="B4310" s="14"/>
    </row>
    <row r="4311" spans="2:2">
      <c r="B4311" s="14"/>
    </row>
    <row r="4312" spans="2:2">
      <c r="B4312" s="14"/>
    </row>
    <row r="4313" spans="2:2">
      <c r="B4313" s="14"/>
    </row>
    <row r="4314" spans="2:2">
      <c r="B4314" s="14"/>
    </row>
    <row r="4315" spans="2:2">
      <c r="B4315" s="14"/>
    </row>
    <row r="4316" spans="2:2">
      <c r="B4316" s="14"/>
    </row>
    <row r="4317" spans="2:2">
      <c r="B4317" s="14"/>
    </row>
    <row r="4318" spans="2:2">
      <c r="B4318" s="14"/>
    </row>
    <row r="4319" spans="2:2">
      <c r="B4319" s="14"/>
    </row>
    <row r="4320" spans="2:2">
      <c r="B4320" s="14"/>
    </row>
    <row r="4321" spans="2:2">
      <c r="B4321" s="14"/>
    </row>
    <row r="4322" spans="2:2">
      <c r="B4322" s="14"/>
    </row>
    <row r="4323" spans="2:2">
      <c r="B4323" s="14"/>
    </row>
    <row r="4324" spans="2:2">
      <c r="B4324" s="14"/>
    </row>
    <row r="4325" spans="2:2">
      <c r="B4325" s="14"/>
    </row>
    <row r="4326" spans="2:2">
      <c r="B4326" s="14"/>
    </row>
    <row r="4327" spans="2:2">
      <c r="B4327" s="14"/>
    </row>
    <row r="4328" spans="2:2">
      <c r="B4328" s="14"/>
    </row>
    <row r="4329" spans="2:2">
      <c r="B4329" s="14"/>
    </row>
    <row r="4330" spans="2:2">
      <c r="B4330" s="14"/>
    </row>
    <row r="4331" spans="2:2">
      <c r="B4331" s="14"/>
    </row>
    <row r="4332" spans="2:2">
      <c r="B4332" s="14"/>
    </row>
    <row r="4333" spans="2:2">
      <c r="B4333" s="14"/>
    </row>
    <row r="4334" spans="2:2">
      <c r="B4334" s="14"/>
    </row>
    <row r="4335" spans="2:2">
      <c r="B4335" s="14"/>
    </row>
    <row r="4336" spans="2:2">
      <c r="B4336" s="14"/>
    </row>
    <row r="4337" spans="2:2">
      <c r="B4337" s="14"/>
    </row>
    <row r="4338" spans="2:2">
      <c r="B4338" s="14"/>
    </row>
    <row r="4339" spans="2:2">
      <c r="B4339" s="14"/>
    </row>
    <row r="4340" spans="2:2">
      <c r="B4340" s="14"/>
    </row>
    <row r="4341" spans="2:2">
      <c r="B4341" s="14"/>
    </row>
    <row r="4342" spans="2:2">
      <c r="B4342" s="14"/>
    </row>
    <row r="4343" spans="2:2">
      <c r="B4343" s="14"/>
    </row>
    <row r="4344" spans="2:2">
      <c r="B4344" s="14"/>
    </row>
    <row r="4345" spans="2:2">
      <c r="B4345" s="14"/>
    </row>
    <row r="4346" spans="2:2">
      <c r="B4346" s="14"/>
    </row>
    <row r="4347" spans="2:2">
      <c r="B4347" s="14"/>
    </row>
    <row r="4348" spans="2:2">
      <c r="B4348" s="14"/>
    </row>
    <row r="4349" spans="2:2">
      <c r="B4349" s="14"/>
    </row>
    <row r="4350" spans="2:2">
      <c r="B4350" s="14"/>
    </row>
    <row r="4351" spans="2:2">
      <c r="B4351" s="14"/>
    </row>
    <row r="4352" spans="2:2">
      <c r="B4352" s="14"/>
    </row>
    <row r="4353" spans="2:2">
      <c r="B4353" s="14"/>
    </row>
    <row r="4354" spans="2:2">
      <c r="B4354" s="14"/>
    </row>
    <row r="4355" spans="2:2">
      <c r="B4355" s="14"/>
    </row>
    <row r="4356" spans="2:2">
      <c r="B4356" s="14"/>
    </row>
    <row r="4357" spans="2:2">
      <c r="B4357" s="14"/>
    </row>
    <row r="4358" spans="2:2">
      <c r="B4358" s="14"/>
    </row>
    <row r="4359" spans="2:2">
      <c r="B4359" s="14"/>
    </row>
    <row r="4360" spans="2:2">
      <c r="B4360" s="14"/>
    </row>
    <row r="4361" spans="2:2">
      <c r="B4361" s="14"/>
    </row>
    <row r="4362" spans="2:2">
      <c r="B4362" s="14"/>
    </row>
    <row r="4363" spans="2:2">
      <c r="B4363" s="14"/>
    </row>
    <row r="4364" spans="2:2">
      <c r="B4364" s="14"/>
    </row>
    <row r="4365" spans="2:2">
      <c r="B4365" s="14"/>
    </row>
    <row r="4366" spans="2:2">
      <c r="B4366" s="14"/>
    </row>
    <row r="4367" spans="2:2">
      <c r="B4367" s="14"/>
    </row>
    <row r="4368" spans="2:2">
      <c r="B4368" s="14"/>
    </row>
    <row r="4369" spans="2:2">
      <c r="B4369" s="14"/>
    </row>
    <row r="4370" spans="2:2">
      <c r="B4370" s="14"/>
    </row>
    <row r="4371" spans="2:2">
      <c r="B4371" s="14"/>
    </row>
    <row r="4372" spans="2:2">
      <c r="B4372" s="14"/>
    </row>
    <row r="4373" spans="2:2">
      <c r="B4373" s="14"/>
    </row>
    <row r="4374" spans="2:2">
      <c r="B4374" s="14"/>
    </row>
    <row r="4375" spans="2:2">
      <c r="B4375" s="14"/>
    </row>
    <row r="4376" spans="2:2">
      <c r="B4376" s="14"/>
    </row>
    <row r="4377" spans="2:2">
      <c r="B4377" s="14"/>
    </row>
    <row r="4378" spans="2:2">
      <c r="B4378" s="14"/>
    </row>
    <row r="4379" spans="2:2">
      <c r="B4379" s="14"/>
    </row>
    <row r="4380" spans="2:2">
      <c r="B4380" s="14"/>
    </row>
    <row r="4381" spans="2:2">
      <c r="B4381" s="14"/>
    </row>
    <row r="4382" spans="2:2">
      <c r="B4382" s="14"/>
    </row>
    <row r="4383" spans="2:2">
      <c r="B4383" s="14"/>
    </row>
    <row r="4384" spans="2:2">
      <c r="B4384" s="14"/>
    </row>
    <row r="4385" spans="2:2">
      <c r="B4385" s="14"/>
    </row>
    <row r="4386" spans="2:2">
      <c r="B4386" s="14"/>
    </row>
    <row r="4387" spans="2:2">
      <c r="B4387" s="14"/>
    </row>
    <row r="4388" spans="2:2">
      <c r="B4388" s="14"/>
    </row>
    <row r="4389" spans="2:2">
      <c r="B4389" s="14"/>
    </row>
    <row r="4390" spans="2:2">
      <c r="B4390" s="14"/>
    </row>
    <row r="4391" spans="2:2">
      <c r="B4391" s="14"/>
    </row>
    <row r="4392" spans="2:2">
      <c r="B4392" s="14"/>
    </row>
    <row r="4393" spans="2:2">
      <c r="B4393" s="14"/>
    </row>
    <row r="4394" spans="2:2">
      <c r="B4394" s="14"/>
    </row>
    <row r="4395" spans="2:2">
      <c r="B4395" s="14"/>
    </row>
    <row r="4396" spans="2:2">
      <c r="B4396" s="14"/>
    </row>
    <row r="4397" spans="2:2">
      <c r="B4397" s="14"/>
    </row>
    <row r="4398" spans="2:2">
      <c r="B4398" s="14"/>
    </row>
    <row r="4399" spans="2:2">
      <c r="B4399" s="14"/>
    </row>
    <row r="4400" spans="2:2">
      <c r="B4400" s="14"/>
    </row>
    <row r="4401" spans="2:2">
      <c r="B4401" s="14"/>
    </row>
    <row r="4402" spans="2:2">
      <c r="B4402" s="14"/>
    </row>
    <row r="4403" spans="2:2">
      <c r="B4403" s="14"/>
    </row>
    <row r="4404" spans="2:2">
      <c r="B4404" s="14"/>
    </row>
    <row r="4405" spans="2:2">
      <c r="B4405" s="14"/>
    </row>
    <row r="4406" spans="2:2">
      <c r="B4406" s="14"/>
    </row>
    <row r="4407" spans="2:2">
      <c r="B4407" s="14"/>
    </row>
    <row r="4408" spans="2:2">
      <c r="B4408" s="14"/>
    </row>
    <row r="4409" spans="2:2">
      <c r="B4409" s="14"/>
    </row>
    <row r="4410" spans="2:2">
      <c r="B4410" s="14"/>
    </row>
    <row r="4411" spans="2:2">
      <c r="B4411" s="14"/>
    </row>
    <row r="4412" spans="2:2">
      <c r="B4412" s="14"/>
    </row>
    <row r="4413" spans="2:2">
      <c r="B4413" s="14"/>
    </row>
    <row r="4414" spans="2:2">
      <c r="B4414" s="14"/>
    </row>
    <row r="4415" spans="2:2">
      <c r="B4415" s="14"/>
    </row>
    <row r="4416" spans="2:2">
      <c r="B4416" s="14"/>
    </row>
    <row r="4417" spans="2:2">
      <c r="B4417" s="14"/>
    </row>
    <row r="4418" spans="2:2">
      <c r="B4418" s="14"/>
    </row>
    <row r="4419" spans="2:2">
      <c r="B4419" s="14"/>
    </row>
    <row r="4420" spans="2:2">
      <c r="B4420" s="14"/>
    </row>
    <row r="4421" spans="2:2">
      <c r="B4421" s="14"/>
    </row>
    <row r="4422" spans="2:2">
      <c r="B4422" s="14"/>
    </row>
    <row r="4423" spans="2:2">
      <c r="B4423" s="14"/>
    </row>
    <row r="4424" spans="2:2">
      <c r="B4424" s="14"/>
    </row>
    <row r="4425" spans="2:2">
      <c r="B4425" s="14"/>
    </row>
    <row r="4426" spans="2:2">
      <c r="B4426" s="14"/>
    </row>
    <row r="4427" spans="2:2">
      <c r="B4427" s="14"/>
    </row>
    <row r="4428" spans="2:2">
      <c r="B4428" s="14"/>
    </row>
    <row r="4429" spans="2:2">
      <c r="B4429" s="14"/>
    </row>
    <row r="4430" spans="2:2">
      <c r="B4430" s="14"/>
    </row>
    <row r="4431" spans="2:2">
      <c r="B4431" s="14"/>
    </row>
    <row r="4432" spans="2:2">
      <c r="B4432" s="14"/>
    </row>
    <row r="4433" spans="2:2">
      <c r="B4433" s="14"/>
    </row>
    <row r="4434" spans="2:2">
      <c r="B4434" s="14"/>
    </row>
    <row r="4435" spans="2:2">
      <c r="B4435" s="14"/>
    </row>
    <row r="4436" spans="2:2">
      <c r="B4436" s="14"/>
    </row>
    <row r="4437" spans="2:2">
      <c r="B4437" s="14"/>
    </row>
    <row r="4438" spans="2:2">
      <c r="B4438" s="14"/>
    </row>
    <row r="4439" spans="2:2">
      <c r="B4439" s="14"/>
    </row>
    <row r="4440" spans="2:2">
      <c r="B4440" s="14"/>
    </row>
    <row r="4441" spans="2:2">
      <c r="B4441" s="14"/>
    </row>
    <row r="4442" spans="2:2">
      <c r="B4442" s="14"/>
    </row>
    <row r="4443" spans="2:2">
      <c r="B4443" s="14"/>
    </row>
    <row r="4444" spans="2:2">
      <c r="B4444" s="14"/>
    </row>
    <row r="4445" spans="2:2">
      <c r="B4445" s="14"/>
    </row>
    <row r="4446" spans="2:2">
      <c r="B4446" s="14"/>
    </row>
    <row r="4447" spans="2:2">
      <c r="B4447" s="14"/>
    </row>
    <row r="4448" spans="2:2">
      <c r="B4448" s="14"/>
    </row>
    <row r="4449" spans="2:2">
      <c r="B4449" s="14"/>
    </row>
    <row r="4450" spans="2:2">
      <c r="B4450" s="14"/>
    </row>
    <row r="4451" spans="2:2">
      <c r="B4451" s="14"/>
    </row>
    <row r="4452" spans="2:2">
      <c r="B4452" s="14"/>
    </row>
    <row r="4453" spans="2:2">
      <c r="B4453" s="14"/>
    </row>
    <row r="4454" spans="2:2">
      <c r="B4454" s="14"/>
    </row>
    <row r="4455" spans="2:2">
      <c r="B4455" s="14"/>
    </row>
    <row r="4456" spans="2:2">
      <c r="B4456" s="14"/>
    </row>
    <row r="4457" spans="2:2">
      <c r="B4457" s="14"/>
    </row>
    <row r="4458" spans="2:2">
      <c r="B4458" s="14"/>
    </row>
    <row r="4459" spans="2:2">
      <c r="B4459" s="14"/>
    </row>
    <row r="4460" spans="2:2">
      <c r="B4460" s="14"/>
    </row>
    <row r="4461" spans="2:2">
      <c r="B4461" s="14"/>
    </row>
    <row r="4462" spans="2:2">
      <c r="B4462" s="14"/>
    </row>
    <row r="4463" spans="2:2">
      <c r="B4463" s="14"/>
    </row>
    <row r="4464" spans="2:2">
      <c r="B4464" s="14"/>
    </row>
    <row r="4465" spans="2:2">
      <c r="B4465" s="14"/>
    </row>
    <row r="4466" spans="2:2">
      <c r="B4466" s="14"/>
    </row>
    <row r="4467" spans="2:2">
      <c r="B4467" s="14"/>
    </row>
    <row r="4468" spans="2:2">
      <c r="B4468" s="14"/>
    </row>
    <row r="4469" spans="2:2">
      <c r="B4469" s="14"/>
    </row>
    <row r="4470" spans="2:2">
      <c r="B4470" s="14"/>
    </row>
    <row r="4471" spans="2:2">
      <c r="B4471" s="14"/>
    </row>
    <row r="4472" spans="2:2">
      <c r="B4472" s="14"/>
    </row>
    <row r="4473" spans="2:2">
      <c r="B4473" s="14"/>
    </row>
    <row r="4474" spans="2:2">
      <c r="B4474" s="14"/>
    </row>
    <row r="4475" spans="2:2">
      <c r="B4475" s="14"/>
    </row>
    <row r="4476" spans="2:2">
      <c r="B4476" s="14"/>
    </row>
    <row r="4477" spans="2:2">
      <c r="B4477" s="14"/>
    </row>
    <row r="4478" spans="2:2">
      <c r="B4478" s="14"/>
    </row>
    <row r="4479" spans="2:2">
      <c r="B4479" s="14"/>
    </row>
    <row r="4480" spans="2:2">
      <c r="B4480" s="14"/>
    </row>
    <row r="4481" spans="2:2">
      <c r="B4481" s="14"/>
    </row>
    <row r="4482" spans="2:2">
      <c r="B4482" s="14"/>
    </row>
    <row r="4483" spans="2:2">
      <c r="B4483" s="14"/>
    </row>
    <row r="4484" spans="2:2">
      <c r="B4484" s="14"/>
    </row>
    <row r="4485" spans="2:2">
      <c r="B4485" s="14"/>
    </row>
    <row r="4486" spans="2:2">
      <c r="B4486" s="14"/>
    </row>
    <row r="4487" spans="2:2">
      <c r="B4487" s="14"/>
    </row>
    <row r="4488" spans="2:2">
      <c r="B4488" s="14"/>
    </row>
    <row r="4489" spans="2:2">
      <c r="B4489" s="14"/>
    </row>
    <row r="4490" spans="2:2">
      <c r="B4490" s="14"/>
    </row>
    <row r="4491" spans="2:2">
      <c r="B4491" s="14"/>
    </row>
    <row r="4492" spans="2:2">
      <c r="B4492" s="14"/>
    </row>
    <row r="4493" spans="2:2">
      <c r="B4493" s="14"/>
    </row>
    <row r="4494" spans="2:2">
      <c r="B4494" s="14"/>
    </row>
    <row r="4495" spans="2:2">
      <c r="B4495" s="14"/>
    </row>
    <row r="4496" spans="2:2">
      <c r="B4496" s="14"/>
    </row>
    <row r="4497" spans="2:2">
      <c r="B4497" s="14"/>
    </row>
    <row r="4498" spans="2:2">
      <c r="B4498" s="14"/>
    </row>
    <row r="4499" spans="2:2">
      <c r="B4499" s="14"/>
    </row>
    <row r="4500" spans="2:2">
      <c r="B4500" s="14"/>
    </row>
    <row r="4501" spans="2:2">
      <c r="B4501" s="14"/>
    </row>
    <row r="4502" spans="2:2">
      <c r="B4502" s="14"/>
    </row>
    <row r="4503" spans="2:2">
      <c r="B4503" s="14"/>
    </row>
    <row r="4504" spans="2:2">
      <c r="B4504" s="14"/>
    </row>
    <row r="4505" spans="2:2">
      <c r="B4505" s="14"/>
    </row>
    <row r="4506" spans="2:2">
      <c r="B4506" s="14"/>
    </row>
    <row r="4507" spans="2:2">
      <c r="B4507" s="14"/>
    </row>
    <row r="4508" spans="2:2">
      <c r="B4508" s="14"/>
    </row>
    <row r="4509" spans="2:2">
      <c r="B4509" s="14"/>
    </row>
    <row r="4510" spans="2:2">
      <c r="B4510" s="14"/>
    </row>
    <row r="4511" spans="2:2">
      <c r="B4511" s="14"/>
    </row>
    <row r="4512" spans="2:2">
      <c r="B4512" s="14"/>
    </row>
    <row r="4513" spans="2:2">
      <c r="B4513" s="14"/>
    </row>
    <row r="4514" spans="2:2">
      <c r="B4514" s="14"/>
    </row>
    <row r="4515" spans="2:2">
      <c r="B4515" s="14"/>
    </row>
    <row r="4516" spans="2:2">
      <c r="B4516" s="14"/>
    </row>
    <row r="4517" spans="2:2">
      <c r="B4517" s="14"/>
    </row>
    <row r="4518" spans="2:2">
      <c r="B4518" s="14"/>
    </row>
    <row r="4519" spans="2:2">
      <c r="B4519" s="14"/>
    </row>
    <row r="4520" spans="2:2">
      <c r="B4520" s="14"/>
    </row>
    <row r="4521" spans="2:2">
      <c r="B4521" s="14"/>
    </row>
    <row r="4522" spans="2:2">
      <c r="B4522" s="14"/>
    </row>
    <row r="4523" spans="2:2">
      <c r="B4523" s="14"/>
    </row>
    <row r="4524" spans="2:2">
      <c r="B4524" s="14"/>
    </row>
    <row r="4525" spans="2:2">
      <c r="B4525" s="14"/>
    </row>
    <row r="4526" spans="2:2">
      <c r="B4526" s="14"/>
    </row>
    <row r="4527" spans="2:2">
      <c r="B4527" s="14"/>
    </row>
    <row r="4528" spans="2:2">
      <c r="B4528" s="14"/>
    </row>
    <row r="4529" spans="2:2">
      <c r="B4529" s="14"/>
    </row>
    <row r="4530" spans="2:2">
      <c r="B4530" s="14"/>
    </row>
    <row r="4531" spans="2:2">
      <c r="B4531" s="14"/>
    </row>
    <row r="4532" spans="2:2">
      <c r="B4532" s="14"/>
    </row>
    <row r="4533" spans="2:2">
      <c r="B4533" s="14"/>
    </row>
    <row r="4534" spans="2:2">
      <c r="B4534" s="14"/>
    </row>
    <row r="4535" spans="2:2">
      <c r="B4535" s="14"/>
    </row>
    <row r="4536" spans="2:2">
      <c r="B4536" s="14"/>
    </row>
    <row r="4537" spans="2:2">
      <c r="B4537" s="14"/>
    </row>
    <row r="4538" spans="2:2">
      <c r="B4538" s="14"/>
    </row>
    <row r="4539" spans="2:2">
      <c r="B4539" s="14"/>
    </row>
    <row r="4540" spans="2:2">
      <c r="B4540" s="14"/>
    </row>
    <row r="4541" spans="2:2">
      <c r="B4541" s="14"/>
    </row>
    <row r="4542" spans="2:2">
      <c r="B4542" s="14"/>
    </row>
    <row r="4543" spans="2:2">
      <c r="B4543" s="14"/>
    </row>
    <row r="4544" spans="2:2">
      <c r="B4544" s="14"/>
    </row>
    <row r="4545" spans="2:2">
      <c r="B4545" s="14"/>
    </row>
    <row r="4546" spans="2:2">
      <c r="B4546" s="14"/>
    </row>
    <row r="4547" spans="2:2">
      <c r="B4547" s="14"/>
    </row>
    <row r="4548" spans="2:2">
      <c r="B4548" s="14"/>
    </row>
    <row r="4549" spans="2:2">
      <c r="B4549" s="14"/>
    </row>
    <row r="4550" spans="2:2">
      <c r="B4550" s="14"/>
    </row>
    <row r="4551" spans="2:2">
      <c r="B4551" s="14"/>
    </row>
    <row r="4552" spans="2:2">
      <c r="B4552" s="14"/>
    </row>
    <row r="4553" spans="2:2">
      <c r="B4553" s="14"/>
    </row>
    <row r="4554" spans="2:2">
      <c r="B4554" s="14"/>
    </row>
    <row r="4555" spans="2:2">
      <c r="B4555" s="14"/>
    </row>
    <row r="4556" spans="2:2">
      <c r="B4556" s="14"/>
    </row>
    <row r="4557" spans="2:2">
      <c r="B4557" s="14"/>
    </row>
    <row r="4558" spans="2:2">
      <c r="B4558" s="14"/>
    </row>
    <row r="4559" spans="2:2">
      <c r="B4559" s="14"/>
    </row>
    <row r="4560" spans="2:2">
      <c r="B4560" s="14"/>
    </row>
    <row r="4561" spans="2:2">
      <c r="B4561" s="14"/>
    </row>
    <row r="4562" spans="2:2">
      <c r="B4562" s="14"/>
    </row>
    <row r="4563" spans="2:2">
      <c r="B4563" s="14"/>
    </row>
    <row r="4564" spans="2:2">
      <c r="B4564" s="14"/>
    </row>
    <row r="4565" spans="2:2">
      <c r="B4565" s="14"/>
    </row>
    <row r="4566" spans="2:2">
      <c r="B4566" s="14"/>
    </row>
    <row r="4567" spans="2:2">
      <c r="B4567" s="14"/>
    </row>
    <row r="4568" spans="2:2">
      <c r="B4568" s="14"/>
    </row>
    <row r="4569" spans="2:2">
      <c r="B4569" s="14"/>
    </row>
    <row r="4570" spans="2:2">
      <c r="B4570" s="14"/>
    </row>
    <row r="4571" spans="2:2">
      <c r="B4571" s="14"/>
    </row>
    <row r="4572" spans="2:2">
      <c r="B4572" s="14"/>
    </row>
    <row r="4573" spans="2:2">
      <c r="B4573" s="14"/>
    </row>
    <row r="4574" spans="2:2">
      <c r="B4574" s="14"/>
    </row>
    <row r="4575" spans="2:2">
      <c r="B4575" s="14"/>
    </row>
    <row r="4576" spans="2:2">
      <c r="B4576" s="14"/>
    </row>
    <row r="4577" spans="2:2">
      <c r="B4577" s="14"/>
    </row>
    <row r="4578" spans="2:2">
      <c r="B4578" s="14"/>
    </row>
    <row r="4579" spans="2:2">
      <c r="B4579" s="14"/>
    </row>
    <row r="4580" spans="2:2">
      <c r="B4580" s="14"/>
    </row>
    <row r="4581" spans="2:2">
      <c r="B4581" s="14"/>
    </row>
    <row r="4582" spans="2:2">
      <c r="B4582" s="14"/>
    </row>
    <row r="4583" spans="2:2">
      <c r="B4583" s="14"/>
    </row>
    <row r="4584" spans="2:2">
      <c r="B4584" s="14"/>
    </row>
    <row r="4585" spans="2:2">
      <c r="B4585" s="14"/>
    </row>
    <row r="4586" spans="2:2">
      <c r="B4586" s="14"/>
    </row>
    <row r="4587" spans="2:2">
      <c r="B4587" s="14"/>
    </row>
    <row r="4588" spans="2:2">
      <c r="B4588" s="14"/>
    </row>
    <row r="4589" spans="2:2">
      <c r="B4589" s="14"/>
    </row>
    <row r="4590" spans="2:2">
      <c r="B4590" s="14"/>
    </row>
    <row r="4591" spans="2:2">
      <c r="B4591" s="14"/>
    </row>
    <row r="4592" spans="2:2">
      <c r="B4592" s="14"/>
    </row>
    <row r="4593" spans="2:2">
      <c r="B4593" s="14"/>
    </row>
    <row r="4594" spans="2:2">
      <c r="B4594" s="14"/>
    </row>
    <row r="4595" spans="2:2">
      <c r="B4595" s="14"/>
    </row>
    <row r="4596" spans="2:2">
      <c r="B4596" s="14"/>
    </row>
    <row r="4597" spans="2:2">
      <c r="B4597" s="14"/>
    </row>
    <row r="4598" spans="2:2">
      <c r="B4598" s="14"/>
    </row>
    <row r="4599" spans="2:2">
      <c r="B4599" s="14"/>
    </row>
    <row r="4600" spans="2:2">
      <c r="B4600" s="14"/>
    </row>
    <row r="4601" spans="2:2">
      <c r="B4601" s="14"/>
    </row>
    <row r="4602" spans="2:2">
      <c r="B4602" s="14"/>
    </row>
    <row r="4603" spans="2:2">
      <c r="B4603" s="14"/>
    </row>
    <row r="4604" spans="2:2">
      <c r="B4604" s="14"/>
    </row>
    <row r="4605" spans="2:2">
      <c r="B4605" s="14"/>
    </row>
    <row r="4606" spans="2:2">
      <c r="B4606" s="14"/>
    </row>
    <row r="4607" spans="2:2">
      <c r="B4607" s="14"/>
    </row>
    <row r="4608" spans="2:2">
      <c r="B4608" s="14"/>
    </row>
    <row r="4609" spans="2:2">
      <c r="B4609" s="14"/>
    </row>
    <row r="4610" spans="2:2">
      <c r="B4610" s="14"/>
    </row>
    <row r="4611" spans="2:2">
      <c r="B4611" s="14"/>
    </row>
    <row r="4612" spans="2:2">
      <c r="B4612" s="14"/>
    </row>
    <row r="4613" spans="2:2">
      <c r="B4613" s="14"/>
    </row>
    <row r="4614" spans="2:2">
      <c r="B4614" s="14"/>
    </row>
    <row r="4615" spans="2:2">
      <c r="B4615" s="14"/>
    </row>
    <row r="4616" spans="2:2">
      <c r="B4616" s="14"/>
    </row>
    <row r="4617" spans="2:2">
      <c r="B4617" s="14"/>
    </row>
    <row r="4618" spans="2:2">
      <c r="B4618" s="14"/>
    </row>
    <row r="4619" spans="2:2">
      <c r="B4619" s="14"/>
    </row>
    <row r="4620" spans="2:2">
      <c r="B4620" s="14"/>
    </row>
    <row r="4621" spans="2:2">
      <c r="B4621" s="14"/>
    </row>
    <row r="4622" spans="2:2">
      <c r="B4622" s="14"/>
    </row>
    <row r="4623" spans="2:2">
      <c r="B4623" s="14"/>
    </row>
    <row r="4624" spans="2:2">
      <c r="B4624" s="14"/>
    </row>
    <row r="4625" spans="2:2">
      <c r="B4625" s="14"/>
    </row>
    <row r="4626" spans="2:2">
      <c r="B4626" s="14"/>
    </row>
    <row r="4627" spans="2:2">
      <c r="B4627" s="14"/>
    </row>
    <row r="4628" spans="2:2">
      <c r="B4628" s="14"/>
    </row>
    <row r="4629" spans="2:2">
      <c r="B4629" s="14"/>
    </row>
    <row r="4630" spans="2:2">
      <c r="B4630" s="14"/>
    </row>
    <row r="4631" spans="2:2">
      <c r="B4631" s="14"/>
    </row>
    <row r="4632" spans="2:2">
      <c r="B4632" s="14"/>
    </row>
    <row r="4633" spans="2:2">
      <c r="B4633" s="14"/>
    </row>
    <row r="4634" spans="2:2">
      <c r="B4634" s="14"/>
    </row>
    <row r="4635" spans="2:2">
      <c r="B4635" s="14"/>
    </row>
    <row r="4636" spans="2:2">
      <c r="B4636" s="14"/>
    </row>
    <row r="4637" spans="2:2">
      <c r="B4637" s="14"/>
    </row>
    <row r="4638" spans="2:2">
      <c r="B4638" s="14"/>
    </row>
    <row r="4639" spans="2:2">
      <c r="B4639" s="14"/>
    </row>
    <row r="4640" spans="2:2">
      <c r="B4640" s="14"/>
    </row>
    <row r="4641" spans="2:2">
      <c r="B4641" s="14"/>
    </row>
    <row r="4642" spans="2:2">
      <c r="B4642" s="14"/>
    </row>
    <row r="4643" spans="2:2">
      <c r="B4643" s="14"/>
    </row>
    <row r="4644" spans="2:2">
      <c r="B4644" s="14"/>
    </row>
    <row r="4645" spans="2:2">
      <c r="B4645" s="14"/>
    </row>
    <row r="4646" spans="2:2">
      <c r="B4646" s="14"/>
    </row>
    <row r="4647" spans="2:2">
      <c r="B4647" s="14"/>
    </row>
    <row r="4648" spans="2:2">
      <c r="B4648" s="14"/>
    </row>
    <row r="4649" spans="2:2">
      <c r="B4649" s="14"/>
    </row>
    <row r="4650" spans="2:2">
      <c r="B4650" s="14"/>
    </row>
    <row r="4651" spans="2:2">
      <c r="B4651" s="14"/>
    </row>
    <row r="4652" spans="2:2">
      <c r="B4652" s="14"/>
    </row>
    <row r="4653" spans="2:2">
      <c r="B4653" s="14"/>
    </row>
    <row r="4654" spans="2:2">
      <c r="B4654" s="14"/>
    </row>
    <row r="4655" spans="2:2">
      <c r="B4655" s="14"/>
    </row>
    <row r="4656" spans="2:2">
      <c r="B4656" s="14"/>
    </row>
    <row r="4657" spans="2:2">
      <c r="B4657" s="14"/>
    </row>
    <row r="4658" spans="2:2">
      <c r="B4658" s="14"/>
    </row>
    <row r="4659" spans="2:2">
      <c r="B4659" s="14"/>
    </row>
    <row r="4660" spans="2:2">
      <c r="B4660" s="14"/>
    </row>
    <row r="4661" spans="2:2">
      <c r="B4661" s="14"/>
    </row>
    <row r="4662" spans="2:2">
      <c r="B4662" s="14"/>
    </row>
    <row r="4663" spans="2:2">
      <c r="B4663" s="14"/>
    </row>
    <row r="4664" spans="2:2">
      <c r="B4664" s="14"/>
    </row>
    <row r="4665" spans="2:2">
      <c r="B4665" s="14"/>
    </row>
    <row r="4666" spans="2:2">
      <c r="B4666" s="14"/>
    </row>
    <row r="4667" spans="2:2">
      <c r="B4667" s="14"/>
    </row>
    <row r="4668" spans="2:2">
      <c r="B4668" s="14"/>
    </row>
    <row r="4669" spans="2:2">
      <c r="B4669" s="14"/>
    </row>
    <row r="4670" spans="2:2">
      <c r="B4670" s="14"/>
    </row>
    <row r="4671" spans="2:2">
      <c r="B4671" s="14"/>
    </row>
    <row r="4672" spans="2:2">
      <c r="B4672" s="14"/>
    </row>
    <row r="4673" spans="2:2">
      <c r="B4673" s="14"/>
    </row>
    <row r="4674" spans="2:2">
      <c r="B4674" s="14"/>
    </row>
    <row r="4675" spans="2:2">
      <c r="B4675" s="14"/>
    </row>
    <row r="4676" spans="2:2">
      <c r="B4676" s="14"/>
    </row>
    <row r="4677" spans="2:2">
      <c r="B4677" s="14"/>
    </row>
    <row r="4678" spans="2:2">
      <c r="B4678" s="14"/>
    </row>
    <row r="4679" spans="2:2">
      <c r="B4679" s="14"/>
    </row>
    <row r="4680" spans="2:2">
      <c r="B4680" s="14"/>
    </row>
    <row r="4681" spans="2:2">
      <c r="B4681" s="14"/>
    </row>
    <row r="4682" spans="2:2">
      <c r="B4682" s="14"/>
    </row>
    <row r="4683" spans="2:2">
      <c r="B4683" s="14"/>
    </row>
    <row r="4684" spans="2:2">
      <c r="B4684" s="14"/>
    </row>
    <row r="4685" spans="2:2">
      <c r="B4685" s="14"/>
    </row>
    <row r="4686" spans="2:2">
      <c r="B4686" s="14"/>
    </row>
    <row r="4687" spans="2:2">
      <c r="B4687" s="14"/>
    </row>
    <row r="4688" spans="2:2">
      <c r="B4688" s="14"/>
    </row>
    <row r="4689" spans="2:2">
      <c r="B4689" s="14"/>
    </row>
    <row r="4690" spans="2:2">
      <c r="B4690" s="14"/>
    </row>
    <row r="4691" spans="2:2">
      <c r="B4691" s="14"/>
    </row>
    <row r="4692" spans="2:2">
      <c r="B4692" s="14"/>
    </row>
    <row r="4693" spans="2:2">
      <c r="B4693" s="14"/>
    </row>
    <row r="4694" spans="2:2">
      <c r="B4694" s="14"/>
    </row>
    <row r="4695" spans="2:2">
      <c r="B4695" s="14"/>
    </row>
    <row r="4696" spans="2:2">
      <c r="B4696" s="14"/>
    </row>
    <row r="4697" spans="2:2">
      <c r="B4697" s="14"/>
    </row>
    <row r="4698" spans="2:2">
      <c r="B4698" s="14"/>
    </row>
    <row r="4699" spans="2:2">
      <c r="B4699" s="14"/>
    </row>
    <row r="4700" spans="2:2">
      <c r="B4700" s="14"/>
    </row>
    <row r="4701" spans="2:2">
      <c r="B4701" s="14"/>
    </row>
    <row r="4702" spans="2:2">
      <c r="B4702" s="14"/>
    </row>
    <row r="4703" spans="2:2">
      <c r="B4703" s="14"/>
    </row>
    <row r="4704" spans="2:2">
      <c r="B4704" s="14"/>
    </row>
    <row r="4705" spans="2:2">
      <c r="B4705" s="14"/>
    </row>
    <row r="4706" spans="2:2">
      <c r="B4706" s="14"/>
    </row>
    <row r="4707" spans="2:2">
      <c r="B4707" s="14"/>
    </row>
    <row r="4708" spans="2:2">
      <c r="B4708" s="14"/>
    </row>
    <row r="4709" spans="2:2">
      <c r="B4709" s="14"/>
    </row>
    <row r="4710" spans="2:2">
      <c r="B4710" s="14"/>
    </row>
    <row r="4711" spans="2:2">
      <c r="B4711" s="14"/>
    </row>
    <row r="4712" spans="2:2">
      <c r="B4712" s="14"/>
    </row>
    <row r="4713" spans="2:2">
      <c r="B4713" s="14"/>
    </row>
    <row r="4714" spans="2:2">
      <c r="B4714" s="14"/>
    </row>
    <row r="4715" spans="2:2">
      <c r="B4715" s="14"/>
    </row>
    <row r="4716" spans="2:2">
      <c r="B4716" s="14"/>
    </row>
    <row r="4717" spans="2:2">
      <c r="B4717" s="14"/>
    </row>
    <row r="4718" spans="2:2">
      <c r="B4718" s="14"/>
    </row>
    <row r="4719" spans="2:2">
      <c r="B4719" s="14"/>
    </row>
    <row r="4720" spans="2:2">
      <c r="B4720" s="14"/>
    </row>
    <row r="4721" spans="2:2">
      <c r="B4721" s="14"/>
    </row>
    <row r="4722" spans="2:2">
      <c r="B4722" s="14"/>
    </row>
    <row r="4723" spans="2:2">
      <c r="B4723" s="14"/>
    </row>
    <row r="4724" spans="2:2">
      <c r="B4724" s="14"/>
    </row>
    <row r="4725" spans="2:2">
      <c r="B4725" s="14"/>
    </row>
    <row r="4726" spans="2:2">
      <c r="B4726" s="14"/>
    </row>
    <row r="4727" spans="2:2">
      <c r="B4727" s="14"/>
    </row>
    <row r="4728" spans="2:2">
      <c r="B4728" s="14"/>
    </row>
    <row r="4729" spans="2:2">
      <c r="B4729" s="14"/>
    </row>
    <row r="4730" spans="2:2">
      <c r="B4730" s="14"/>
    </row>
    <row r="4731" spans="2:2">
      <c r="B4731" s="14"/>
    </row>
    <row r="4732" spans="2:2">
      <c r="B4732" s="14"/>
    </row>
    <row r="4733" spans="2:2">
      <c r="B4733" s="14"/>
    </row>
    <row r="4734" spans="2:2">
      <c r="B4734" s="14"/>
    </row>
    <row r="4735" spans="2:2">
      <c r="B4735" s="14"/>
    </row>
    <row r="4736" spans="2:2">
      <c r="B4736" s="14"/>
    </row>
    <row r="4737" spans="2:2">
      <c r="B4737" s="14"/>
    </row>
    <row r="4738" spans="2:2">
      <c r="B4738" s="14"/>
    </row>
    <row r="4739" spans="2:2">
      <c r="B4739" s="14"/>
    </row>
    <row r="4740" spans="2:2">
      <c r="B4740" s="14"/>
    </row>
    <row r="4741" spans="2:2">
      <c r="B4741" s="14"/>
    </row>
    <row r="4742" spans="2:2">
      <c r="B4742" s="14"/>
    </row>
    <row r="4743" spans="2:2">
      <c r="B4743" s="14"/>
    </row>
    <row r="4744" spans="2:2">
      <c r="B4744" s="14"/>
    </row>
    <row r="4745" spans="2:2">
      <c r="B4745" s="14"/>
    </row>
    <row r="4746" spans="2:2">
      <c r="B4746" s="14"/>
    </row>
    <row r="4747" spans="2:2">
      <c r="B4747" s="14"/>
    </row>
    <row r="4748" spans="2:2">
      <c r="B4748" s="14"/>
    </row>
    <row r="4749" spans="2:2">
      <c r="B4749" s="14"/>
    </row>
    <row r="4750" spans="2:2">
      <c r="B4750" s="14"/>
    </row>
    <row r="4751" spans="2:2">
      <c r="B4751" s="14"/>
    </row>
    <row r="4752" spans="2:2">
      <c r="B4752" s="14"/>
    </row>
    <row r="4753" spans="2:2">
      <c r="B4753" s="14"/>
    </row>
    <row r="4754" spans="2:2">
      <c r="B4754" s="14"/>
    </row>
    <row r="4755" spans="2:2">
      <c r="B4755" s="14"/>
    </row>
    <row r="4756" spans="2:2">
      <c r="B4756" s="14"/>
    </row>
    <row r="4757" spans="2:2">
      <c r="B4757" s="14"/>
    </row>
    <row r="4758" spans="2:2">
      <c r="B4758" s="14"/>
    </row>
    <row r="4759" spans="2:2">
      <c r="B4759" s="14"/>
    </row>
    <row r="4760" spans="2:2">
      <c r="B4760" s="14"/>
    </row>
    <row r="4761" spans="2:2">
      <c r="B4761" s="14"/>
    </row>
    <row r="4762" spans="2:2">
      <c r="B4762" s="14"/>
    </row>
    <row r="4763" spans="2:2">
      <c r="B4763" s="14"/>
    </row>
    <row r="4764" spans="2:2">
      <c r="B4764" s="14"/>
    </row>
    <row r="4765" spans="2:2">
      <c r="B4765" s="14"/>
    </row>
    <row r="4766" spans="2:2">
      <c r="B4766" s="14"/>
    </row>
    <row r="4767" spans="2:2">
      <c r="B4767" s="14"/>
    </row>
    <row r="4768" spans="2:2">
      <c r="B4768" s="14"/>
    </row>
    <row r="4769" spans="2:2">
      <c r="B4769" s="14"/>
    </row>
    <row r="4770" spans="2:2">
      <c r="B4770" s="14"/>
    </row>
    <row r="4771" spans="2:2">
      <c r="B4771" s="14"/>
    </row>
    <row r="4772" spans="2:2">
      <c r="B4772" s="14"/>
    </row>
    <row r="4773" spans="2:2">
      <c r="B4773" s="14"/>
    </row>
    <row r="4774" spans="2:2">
      <c r="B4774" s="14"/>
    </row>
    <row r="4775" spans="2:2">
      <c r="B4775" s="14"/>
    </row>
    <row r="4776" spans="2:2">
      <c r="B4776" s="14"/>
    </row>
    <row r="4777" spans="2:2">
      <c r="B4777" s="14"/>
    </row>
    <row r="4778" spans="2:2">
      <c r="B4778" s="14"/>
    </row>
    <row r="4779" spans="2:2">
      <c r="B4779" s="14"/>
    </row>
    <row r="4780" spans="2:2">
      <c r="B4780" s="14"/>
    </row>
    <row r="4781" spans="2:2">
      <c r="B4781" s="14"/>
    </row>
    <row r="4782" spans="2:2">
      <c r="B4782" s="14"/>
    </row>
    <row r="4783" spans="2:2">
      <c r="B4783" s="14"/>
    </row>
    <row r="4784" spans="2:2">
      <c r="B4784" s="14"/>
    </row>
    <row r="4785" spans="2:2">
      <c r="B4785" s="14"/>
    </row>
    <row r="4786" spans="2:2">
      <c r="B4786" s="14"/>
    </row>
    <row r="4787" spans="2:2">
      <c r="B4787" s="14"/>
    </row>
    <row r="4788" spans="2:2">
      <c r="B4788" s="14"/>
    </row>
    <row r="4789" spans="2:2">
      <c r="B4789" s="14"/>
    </row>
    <row r="4790" spans="2:2">
      <c r="B4790" s="14"/>
    </row>
    <row r="4791" spans="2:2">
      <c r="B4791" s="14"/>
    </row>
    <row r="4792" spans="2:2">
      <c r="B4792" s="14"/>
    </row>
    <row r="4793" spans="2:2">
      <c r="B4793" s="14"/>
    </row>
    <row r="4794" spans="2:2">
      <c r="B4794" s="14"/>
    </row>
    <row r="4795" spans="2:2">
      <c r="B4795" s="14"/>
    </row>
    <row r="4796" spans="2:2">
      <c r="B4796" s="14"/>
    </row>
    <row r="4797" spans="2:2">
      <c r="B4797" s="14"/>
    </row>
    <row r="4798" spans="2:2">
      <c r="B4798" s="14"/>
    </row>
    <row r="4799" spans="2:2">
      <c r="B4799" s="14"/>
    </row>
    <row r="4800" spans="2:2">
      <c r="B4800" s="14"/>
    </row>
    <row r="4801" spans="2:2">
      <c r="B4801" s="14"/>
    </row>
    <row r="4802" spans="2:2">
      <c r="B4802" s="14"/>
    </row>
    <row r="4803" spans="2:2">
      <c r="B4803" s="14"/>
    </row>
    <row r="4804" spans="2:2">
      <c r="B4804" s="14"/>
    </row>
    <row r="4805" spans="2:2">
      <c r="B4805" s="14"/>
    </row>
    <row r="4806" spans="2:2">
      <c r="B4806" s="14"/>
    </row>
    <row r="4807" spans="2:2">
      <c r="B4807" s="14"/>
    </row>
    <row r="4808" spans="2:2">
      <c r="B4808" s="14"/>
    </row>
    <row r="4809" spans="2:2">
      <c r="B4809" s="14"/>
    </row>
    <row r="4810" spans="2:2">
      <c r="B4810" s="14"/>
    </row>
    <row r="4811" spans="2:2">
      <c r="B4811" s="14"/>
    </row>
    <row r="4812" spans="2:2">
      <c r="B4812" s="14"/>
    </row>
    <row r="4813" spans="2:2">
      <c r="B4813" s="14"/>
    </row>
    <row r="4814" spans="2:2">
      <c r="B4814" s="14"/>
    </row>
    <row r="4815" spans="2:2">
      <c r="B4815" s="14"/>
    </row>
    <row r="4816" spans="2:2">
      <c r="B4816" s="14"/>
    </row>
    <row r="4817" spans="2:2">
      <c r="B4817" s="14"/>
    </row>
    <row r="4818" spans="2:2">
      <c r="B4818" s="14"/>
    </row>
    <row r="4819" spans="2:2">
      <c r="B4819" s="14"/>
    </row>
    <row r="4820" spans="2:2">
      <c r="B4820" s="14"/>
    </row>
    <row r="4821" spans="2:2">
      <c r="B4821" s="14"/>
    </row>
    <row r="4822" spans="2:2">
      <c r="B4822" s="14"/>
    </row>
    <row r="4823" spans="2:2">
      <c r="B4823" s="14"/>
    </row>
    <row r="4824" spans="2:2">
      <c r="B4824" s="14"/>
    </row>
    <row r="4825" spans="2:2">
      <c r="B4825" s="14"/>
    </row>
    <row r="4826" spans="2:2">
      <c r="B4826" s="14"/>
    </row>
    <row r="4827" spans="2:2">
      <c r="B4827" s="14"/>
    </row>
    <row r="4828" spans="2:2">
      <c r="B4828" s="14"/>
    </row>
    <row r="4829" spans="2:2">
      <c r="B4829" s="14"/>
    </row>
    <row r="4830" spans="2:2">
      <c r="B4830" s="14"/>
    </row>
    <row r="4831" spans="2:2">
      <c r="B4831" s="14"/>
    </row>
    <row r="4832" spans="2:2">
      <c r="B4832" s="14"/>
    </row>
    <row r="4833" spans="2:2">
      <c r="B4833" s="14"/>
    </row>
    <row r="4834" spans="2:2">
      <c r="B4834" s="14"/>
    </row>
    <row r="4835" spans="2:2">
      <c r="B4835" s="14"/>
    </row>
    <row r="4836" spans="2:2">
      <c r="B4836" s="14"/>
    </row>
    <row r="4837" spans="2:2">
      <c r="B4837" s="14"/>
    </row>
    <row r="4838" spans="2:2">
      <c r="B4838" s="14"/>
    </row>
    <row r="4839" spans="2:2">
      <c r="B4839" s="14"/>
    </row>
    <row r="4840" spans="2:2">
      <c r="B4840" s="14"/>
    </row>
    <row r="4841" spans="2:2">
      <c r="B4841" s="14"/>
    </row>
    <row r="4842" spans="2:2">
      <c r="B4842" s="14"/>
    </row>
    <row r="4843" spans="2:2">
      <c r="B4843" s="14"/>
    </row>
    <row r="4844" spans="2:2">
      <c r="B4844" s="14"/>
    </row>
    <row r="4845" spans="2:2">
      <c r="B4845" s="14"/>
    </row>
    <row r="4846" spans="2:2">
      <c r="B4846" s="14"/>
    </row>
    <row r="4847" spans="2:2">
      <c r="B4847" s="14"/>
    </row>
    <row r="4848" spans="2:2">
      <c r="B4848" s="14"/>
    </row>
    <row r="4849" spans="2:2">
      <c r="B4849" s="14"/>
    </row>
    <row r="4850" spans="2:2">
      <c r="B4850" s="14"/>
    </row>
    <row r="4851" spans="2:2">
      <c r="B4851" s="14"/>
    </row>
    <row r="4852" spans="2:2">
      <c r="B4852" s="14"/>
    </row>
    <row r="4853" spans="2:2">
      <c r="B4853" s="14"/>
    </row>
    <row r="4854" spans="2:2">
      <c r="B4854" s="14"/>
    </row>
    <row r="4855" spans="2:2">
      <c r="B4855" s="14"/>
    </row>
    <row r="4856" spans="2:2">
      <c r="B4856" s="14"/>
    </row>
    <row r="4857" spans="2:2">
      <c r="B4857" s="14"/>
    </row>
    <row r="4858" spans="2:2">
      <c r="B4858" s="14"/>
    </row>
    <row r="4859" spans="2:2">
      <c r="B4859" s="14"/>
    </row>
    <row r="4860" spans="2:2">
      <c r="B4860" s="14"/>
    </row>
    <row r="4861" spans="2:2">
      <c r="B4861" s="14"/>
    </row>
    <row r="4862" spans="2:2">
      <c r="B4862" s="14"/>
    </row>
    <row r="4863" spans="2:2">
      <c r="B4863" s="14"/>
    </row>
    <row r="4864" spans="2:2">
      <c r="B4864" s="14"/>
    </row>
    <row r="4865" spans="2:2">
      <c r="B4865" s="14"/>
    </row>
    <row r="4866" spans="2:2">
      <c r="B4866" s="14"/>
    </row>
    <row r="4867" spans="2:2">
      <c r="B4867" s="14"/>
    </row>
    <row r="4868" spans="2:2">
      <c r="B4868" s="14"/>
    </row>
    <row r="4869" spans="2:2">
      <c r="B4869" s="14"/>
    </row>
    <row r="4870" spans="2:2">
      <c r="B4870" s="14"/>
    </row>
    <row r="4871" spans="2:2">
      <c r="B4871" s="14"/>
    </row>
    <row r="4872" spans="2:2">
      <c r="B4872" s="14"/>
    </row>
    <row r="4873" spans="2:2">
      <c r="B4873" s="14"/>
    </row>
    <row r="4874" spans="2:2">
      <c r="B4874" s="14"/>
    </row>
    <row r="4875" spans="2:2">
      <c r="B4875" s="14"/>
    </row>
    <row r="4876" spans="2:2">
      <c r="B4876" s="14"/>
    </row>
    <row r="4877" spans="2:2">
      <c r="B4877" s="14"/>
    </row>
    <row r="4878" spans="2:2">
      <c r="B4878" s="14"/>
    </row>
    <row r="4879" spans="2:2">
      <c r="B4879" s="14"/>
    </row>
    <row r="4880" spans="2:2">
      <c r="B4880" s="14"/>
    </row>
    <row r="4881" spans="2:2">
      <c r="B4881" s="14"/>
    </row>
    <row r="4882" spans="2:2">
      <c r="B4882" s="14"/>
    </row>
    <row r="4883" spans="2:2">
      <c r="B4883" s="14"/>
    </row>
    <row r="4884" spans="2:2">
      <c r="B4884" s="14"/>
    </row>
    <row r="4885" spans="2:2">
      <c r="B4885" s="14"/>
    </row>
    <row r="4886" spans="2:2">
      <c r="B4886" s="14"/>
    </row>
    <row r="4887" spans="2:2">
      <c r="B4887" s="14"/>
    </row>
    <row r="4888" spans="2:2">
      <c r="B4888" s="14"/>
    </row>
    <row r="4889" spans="2:2">
      <c r="B4889" s="14"/>
    </row>
    <row r="4890" spans="2:2">
      <c r="B4890" s="14"/>
    </row>
    <row r="4891" spans="2:2">
      <c r="B4891" s="14"/>
    </row>
    <row r="4892" spans="2:2">
      <c r="B4892" s="14"/>
    </row>
    <row r="4893" spans="2:2">
      <c r="B4893" s="14"/>
    </row>
    <row r="4894" spans="2:2">
      <c r="B4894" s="14"/>
    </row>
    <row r="4895" spans="2:2">
      <c r="B4895" s="14"/>
    </row>
    <row r="4896" spans="2:2">
      <c r="B4896" s="14"/>
    </row>
    <row r="4897" spans="2:2">
      <c r="B4897" s="14"/>
    </row>
    <row r="4898" spans="2:2">
      <c r="B4898" s="14"/>
    </row>
    <row r="4899" spans="2:2">
      <c r="B4899" s="14"/>
    </row>
    <row r="4900" spans="2:2">
      <c r="B4900" s="14"/>
    </row>
    <row r="4901" spans="2:2">
      <c r="B4901" s="14"/>
    </row>
    <row r="4902" spans="2:2">
      <c r="B4902" s="14"/>
    </row>
    <row r="4903" spans="2:2">
      <c r="B4903" s="14"/>
    </row>
    <row r="4904" spans="2:2">
      <c r="B4904" s="14"/>
    </row>
    <row r="4905" spans="2:2">
      <c r="B4905" s="14"/>
    </row>
    <row r="4906" spans="2:2">
      <c r="B4906" s="14"/>
    </row>
    <row r="4907" spans="2:2">
      <c r="B4907" s="14"/>
    </row>
    <row r="4908" spans="2:2">
      <c r="B4908" s="14"/>
    </row>
    <row r="4909" spans="2:2">
      <c r="B4909" s="14"/>
    </row>
    <row r="4910" spans="2:2">
      <c r="B4910" s="14"/>
    </row>
    <row r="4911" spans="2:2">
      <c r="B4911" s="14"/>
    </row>
    <row r="4912" spans="2:2">
      <c r="B4912" s="14"/>
    </row>
    <row r="4913" spans="2:2">
      <c r="B4913" s="14"/>
    </row>
    <row r="4914" spans="2:2">
      <c r="B4914" s="14"/>
    </row>
    <row r="4915" spans="2:2">
      <c r="B4915" s="14"/>
    </row>
    <row r="4916" spans="2:2">
      <c r="B4916" s="14"/>
    </row>
    <row r="4917" spans="2:2">
      <c r="B4917" s="14"/>
    </row>
    <row r="4918" spans="2:2">
      <c r="B4918" s="14"/>
    </row>
    <row r="4919" spans="2:2">
      <c r="B4919" s="14"/>
    </row>
    <row r="4920" spans="2:2">
      <c r="B4920" s="14"/>
    </row>
    <row r="4921" spans="2:2">
      <c r="B4921" s="14"/>
    </row>
    <row r="4922" spans="2:2">
      <c r="B4922" s="14"/>
    </row>
    <row r="4923" spans="2:2">
      <c r="B4923" s="14"/>
    </row>
    <row r="4924" spans="2:2">
      <c r="B4924" s="14"/>
    </row>
    <row r="4925" spans="2:2">
      <c r="B4925" s="14"/>
    </row>
    <row r="4926" spans="2:2">
      <c r="B4926" s="14"/>
    </row>
    <row r="4927" spans="2:2">
      <c r="B4927" s="14"/>
    </row>
    <row r="4928" spans="2:2">
      <c r="B4928" s="14"/>
    </row>
    <row r="4929" spans="2:2">
      <c r="B4929" s="14"/>
    </row>
    <row r="4930" spans="2:2">
      <c r="B4930" s="14"/>
    </row>
    <row r="4931" spans="2:2">
      <c r="B4931" s="14"/>
    </row>
    <row r="4932" spans="2:2">
      <c r="B4932" s="14"/>
    </row>
    <row r="4933" spans="2:2">
      <c r="B4933" s="14"/>
    </row>
    <row r="4934" spans="2:2">
      <c r="B4934" s="14"/>
    </row>
    <row r="4935" spans="2:2">
      <c r="B4935" s="14"/>
    </row>
    <row r="4936" spans="2:2">
      <c r="B4936" s="14"/>
    </row>
    <row r="4937" spans="2:2">
      <c r="B4937" s="14"/>
    </row>
    <row r="4938" spans="2:2">
      <c r="B4938" s="14"/>
    </row>
    <row r="4939" spans="2:2">
      <c r="B4939" s="14"/>
    </row>
    <row r="4940" spans="2:2">
      <c r="B4940" s="14"/>
    </row>
    <row r="4941" spans="2:2">
      <c r="B4941" s="14"/>
    </row>
    <row r="4942" spans="2:2">
      <c r="B4942" s="14"/>
    </row>
    <row r="4943" spans="2:2">
      <c r="B4943" s="14"/>
    </row>
    <row r="4944" spans="2:2">
      <c r="B4944" s="14"/>
    </row>
    <row r="4945" spans="2:2">
      <c r="B4945" s="14"/>
    </row>
    <row r="4946" spans="2:2">
      <c r="B4946" s="14"/>
    </row>
    <row r="4947" spans="2:2">
      <c r="B4947" s="14"/>
    </row>
    <row r="4948" spans="2:2">
      <c r="B4948" s="14"/>
    </row>
    <row r="4949" spans="2:2">
      <c r="B4949" s="14"/>
    </row>
    <row r="4950" spans="2:2">
      <c r="B4950" s="14"/>
    </row>
    <row r="4951" spans="2:2">
      <c r="B4951" s="14"/>
    </row>
    <row r="4952" spans="2:2">
      <c r="B4952" s="14"/>
    </row>
    <row r="4953" spans="2:2">
      <c r="B4953" s="14"/>
    </row>
    <row r="4954" spans="2:2">
      <c r="B4954" s="14"/>
    </row>
    <row r="4955" spans="2:2">
      <c r="B4955" s="14"/>
    </row>
    <row r="4956" spans="2:2">
      <c r="B4956" s="14"/>
    </row>
    <row r="4957" spans="2:2">
      <c r="B4957" s="14"/>
    </row>
    <row r="4958" spans="2:2">
      <c r="B4958" s="14"/>
    </row>
    <row r="4959" spans="2:2">
      <c r="B4959" s="14"/>
    </row>
    <row r="4960" spans="2:2">
      <c r="B4960" s="14"/>
    </row>
    <row r="4961" spans="2:2">
      <c r="B4961" s="14"/>
    </row>
    <row r="4962" spans="2:2">
      <c r="B4962" s="14"/>
    </row>
    <row r="4963" spans="2:2">
      <c r="B4963" s="14"/>
    </row>
    <row r="4964" spans="2:2">
      <c r="B4964" s="14"/>
    </row>
    <row r="4965" spans="2:2">
      <c r="B4965" s="14"/>
    </row>
    <row r="4966" spans="2:2">
      <c r="B4966" s="14"/>
    </row>
    <row r="4967" spans="2:2">
      <c r="B4967" s="14"/>
    </row>
    <row r="4968" spans="2:2">
      <c r="B4968" s="14"/>
    </row>
    <row r="4969" spans="2:2">
      <c r="B4969" s="14"/>
    </row>
    <row r="4970" spans="2:2">
      <c r="B4970" s="14"/>
    </row>
    <row r="4971" spans="2:2">
      <c r="B4971" s="14"/>
    </row>
    <row r="4972" spans="2:2">
      <c r="B4972" s="14"/>
    </row>
    <row r="4973" spans="2:2">
      <c r="B4973" s="14"/>
    </row>
    <row r="4974" spans="2:2">
      <c r="B4974" s="14"/>
    </row>
    <row r="4975" spans="2:2">
      <c r="B4975" s="14"/>
    </row>
    <row r="4976" spans="2:2">
      <c r="B4976" s="14"/>
    </row>
    <row r="4977" spans="2:2">
      <c r="B4977" s="14"/>
    </row>
    <row r="4978" spans="2:2">
      <c r="B4978" s="14"/>
    </row>
    <row r="4979" spans="2:2">
      <c r="B4979" s="14"/>
    </row>
    <row r="4980" spans="2:2">
      <c r="B4980" s="14"/>
    </row>
    <row r="4981" spans="2:2">
      <c r="B4981" s="14"/>
    </row>
    <row r="4982" spans="2:2">
      <c r="B4982" s="14"/>
    </row>
    <row r="4983" spans="2:2">
      <c r="B4983" s="14"/>
    </row>
    <row r="4984" spans="2:2">
      <c r="B4984" s="14"/>
    </row>
    <row r="4985" spans="2:2">
      <c r="B4985" s="14"/>
    </row>
    <row r="4986" spans="2:2">
      <c r="B4986" s="14"/>
    </row>
    <row r="4987" spans="2:2">
      <c r="B4987" s="14"/>
    </row>
    <row r="4988" spans="2:2">
      <c r="B4988" s="14"/>
    </row>
    <row r="4989" spans="2:2">
      <c r="B4989" s="14"/>
    </row>
    <row r="4990" spans="2:2">
      <c r="B4990" s="14"/>
    </row>
    <row r="4991" spans="2:2">
      <c r="B4991" s="14"/>
    </row>
    <row r="4992" spans="2:2">
      <c r="B4992" s="14"/>
    </row>
    <row r="4993" spans="2:2">
      <c r="B4993" s="14"/>
    </row>
    <row r="4994" spans="2:2">
      <c r="B4994" s="14"/>
    </row>
    <row r="4995" spans="2:2">
      <c r="B4995" s="14"/>
    </row>
    <row r="4996" spans="2:2">
      <c r="B4996" s="14"/>
    </row>
    <row r="4997" spans="2:2">
      <c r="B4997" s="14"/>
    </row>
    <row r="4998" spans="2:2">
      <c r="B4998" s="14"/>
    </row>
    <row r="4999" spans="2:2">
      <c r="B4999" s="14"/>
    </row>
    <row r="5000" spans="2:2">
      <c r="B5000" s="14"/>
    </row>
    <row r="5001" spans="2:2">
      <c r="B5001" s="14"/>
    </row>
    <row r="5002" spans="2:2">
      <c r="B5002" s="14"/>
    </row>
    <row r="5003" spans="2:2">
      <c r="B5003" s="14"/>
    </row>
    <row r="5004" spans="2:2">
      <c r="B5004" s="14"/>
    </row>
    <row r="5005" spans="2:2">
      <c r="B5005" s="14"/>
    </row>
    <row r="5006" spans="2:2">
      <c r="B5006" s="14"/>
    </row>
    <row r="5007" spans="2:2">
      <c r="B5007" s="14"/>
    </row>
    <row r="5008" spans="2:2">
      <c r="B5008" s="14"/>
    </row>
    <row r="5009" spans="2:2">
      <c r="B5009" s="14"/>
    </row>
    <row r="5010" spans="2:2">
      <c r="B5010" s="14"/>
    </row>
    <row r="5011" spans="2:2">
      <c r="B5011" s="14"/>
    </row>
    <row r="5012" spans="2:2">
      <c r="B5012" s="14"/>
    </row>
    <row r="5013" spans="2:2">
      <c r="B5013" s="14"/>
    </row>
    <row r="5014" spans="2:2">
      <c r="B5014" s="14"/>
    </row>
    <row r="5015" spans="2:2">
      <c r="B5015" s="14"/>
    </row>
    <row r="5016" spans="2:2">
      <c r="B5016" s="14"/>
    </row>
    <row r="5017" spans="2:2">
      <c r="B5017" s="14"/>
    </row>
    <row r="5018" spans="2:2">
      <c r="B5018" s="14"/>
    </row>
    <row r="5019" spans="2:2">
      <c r="B5019" s="14"/>
    </row>
    <row r="5020" spans="2:2">
      <c r="B5020" s="14"/>
    </row>
    <row r="5021" spans="2:2">
      <c r="B5021" s="14"/>
    </row>
    <row r="5022" spans="2:2">
      <c r="B5022" s="14"/>
    </row>
    <row r="5023" spans="2:2">
      <c r="B5023" s="14"/>
    </row>
    <row r="5024" spans="2:2">
      <c r="B5024" s="14"/>
    </row>
    <row r="5025" spans="2:2">
      <c r="B5025" s="14"/>
    </row>
    <row r="5026" spans="2:2">
      <c r="B5026" s="14"/>
    </row>
    <row r="5027" spans="2:2">
      <c r="B5027" s="14"/>
    </row>
    <row r="5028" spans="2:2">
      <c r="B5028" s="14"/>
    </row>
    <row r="5029" spans="2:2">
      <c r="B5029" s="14"/>
    </row>
    <row r="5030" spans="2:2">
      <c r="B5030" s="14"/>
    </row>
    <row r="5031" spans="2:2">
      <c r="B5031" s="14"/>
    </row>
    <row r="5032" spans="2:2">
      <c r="B5032" s="14"/>
    </row>
    <row r="5033" spans="2:2">
      <c r="B5033" s="14"/>
    </row>
    <row r="5034" spans="2:2">
      <c r="B5034" s="14"/>
    </row>
    <row r="5035" spans="2:2">
      <c r="B5035" s="14"/>
    </row>
    <row r="5036" spans="2:2">
      <c r="B5036" s="14"/>
    </row>
    <row r="5037" spans="2:2">
      <c r="B5037" s="14"/>
    </row>
    <row r="5038" spans="2:2">
      <c r="B5038" s="14"/>
    </row>
    <row r="5039" spans="2:2">
      <c r="B5039" s="14"/>
    </row>
    <row r="5040" spans="2:2">
      <c r="B5040" s="14"/>
    </row>
    <row r="5041" spans="2:2">
      <c r="B5041" s="14"/>
    </row>
    <row r="5042" spans="2:2">
      <c r="B5042" s="14"/>
    </row>
    <row r="5043" spans="2:2">
      <c r="B5043" s="14"/>
    </row>
    <row r="5044" spans="2:2">
      <c r="B5044" s="14"/>
    </row>
    <row r="5045" spans="2:2">
      <c r="B5045" s="14"/>
    </row>
    <row r="5046" spans="2:2">
      <c r="B5046" s="14"/>
    </row>
    <row r="5047" spans="2:2">
      <c r="B5047" s="14"/>
    </row>
    <row r="5048" spans="2:2">
      <c r="B5048" s="14"/>
    </row>
    <row r="5049" spans="2:2">
      <c r="B5049" s="14"/>
    </row>
    <row r="5050" spans="2:2">
      <c r="B5050" s="14"/>
    </row>
    <row r="5051" spans="2:2">
      <c r="B5051" s="14"/>
    </row>
    <row r="5052" spans="2:2">
      <c r="B5052" s="14"/>
    </row>
    <row r="5053" spans="2:2">
      <c r="B5053" s="14"/>
    </row>
    <row r="5054" spans="2:2">
      <c r="B5054" s="14"/>
    </row>
    <row r="5055" spans="2:2">
      <c r="B5055" s="14"/>
    </row>
    <row r="5056" spans="2:2">
      <c r="B5056" s="14"/>
    </row>
    <row r="5057" spans="2:2">
      <c r="B5057" s="14"/>
    </row>
    <row r="5058" spans="2:2">
      <c r="B5058" s="14"/>
    </row>
    <row r="5059" spans="2:2">
      <c r="B5059" s="14"/>
    </row>
    <row r="5060" spans="2:2">
      <c r="B5060" s="14"/>
    </row>
    <row r="5061" spans="2:2">
      <c r="B5061" s="14"/>
    </row>
    <row r="5062" spans="2:2">
      <c r="B5062" s="14"/>
    </row>
    <row r="5063" spans="2:2">
      <c r="B5063" s="14"/>
    </row>
    <row r="5064" spans="2:2">
      <c r="B5064" s="14"/>
    </row>
    <row r="5065" spans="2:2">
      <c r="B5065" s="14"/>
    </row>
    <row r="5066" spans="2:2">
      <c r="B5066" s="14"/>
    </row>
    <row r="5067" spans="2:2">
      <c r="B5067" s="14"/>
    </row>
    <row r="5068" spans="2:2">
      <c r="B5068" s="14"/>
    </row>
    <row r="5069" spans="2:2">
      <c r="B5069" s="14"/>
    </row>
    <row r="5070" spans="2:2">
      <c r="B5070" s="14"/>
    </row>
    <row r="5071" spans="2:2">
      <c r="B5071" s="14"/>
    </row>
    <row r="5072" spans="2:2">
      <c r="B5072" s="14"/>
    </row>
    <row r="5073" spans="2:2">
      <c r="B5073" s="14"/>
    </row>
    <row r="5074" spans="2:2">
      <c r="B5074" s="14"/>
    </row>
    <row r="5075" spans="2:2">
      <c r="B5075" s="14"/>
    </row>
    <row r="5076" spans="2:2">
      <c r="B5076" s="14"/>
    </row>
    <row r="5077" spans="2:2">
      <c r="B5077" s="14"/>
    </row>
    <row r="5078" spans="2:2">
      <c r="B5078" s="14"/>
    </row>
    <row r="5079" spans="2:2">
      <c r="B5079" s="14"/>
    </row>
    <row r="5080" spans="2:2">
      <c r="B5080" s="14"/>
    </row>
    <row r="5081" spans="2:2">
      <c r="B5081" s="14"/>
    </row>
    <row r="5082" spans="2:2">
      <c r="B5082" s="14"/>
    </row>
    <row r="5083" spans="2:2">
      <c r="B5083" s="14"/>
    </row>
    <row r="5084" spans="2:2">
      <c r="B5084" s="14"/>
    </row>
    <row r="5085" spans="2:2">
      <c r="B5085" s="14"/>
    </row>
    <row r="5086" spans="2:2">
      <c r="B5086" s="14"/>
    </row>
    <row r="5087" spans="2:2">
      <c r="B5087" s="14"/>
    </row>
    <row r="5088" spans="2:2">
      <c r="B5088" s="14"/>
    </row>
    <row r="5089" spans="2:2">
      <c r="B5089" s="14"/>
    </row>
    <row r="5090" spans="2:2">
      <c r="B5090" s="14"/>
    </row>
    <row r="5091" spans="2:2">
      <c r="B5091" s="14"/>
    </row>
    <row r="5092" spans="2:2">
      <c r="B5092" s="14"/>
    </row>
    <row r="5093" spans="2:2">
      <c r="B5093" s="14"/>
    </row>
    <row r="5094" spans="2:2">
      <c r="B5094" s="14"/>
    </row>
    <row r="5095" spans="2:2">
      <c r="B5095" s="14"/>
    </row>
    <row r="5096" spans="2:2">
      <c r="B5096" s="14"/>
    </row>
    <row r="5097" spans="2:2">
      <c r="B5097" s="14"/>
    </row>
    <row r="5098" spans="2:2">
      <c r="B5098" s="14"/>
    </row>
    <row r="5099" spans="2:2">
      <c r="B5099" s="14"/>
    </row>
    <row r="5100" spans="2:2">
      <c r="B5100" s="14"/>
    </row>
    <row r="5101" spans="2:2">
      <c r="B5101" s="14"/>
    </row>
    <row r="5102" spans="2:2">
      <c r="B5102" s="14"/>
    </row>
    <row r="5103" spans="2:2">
      <c r="B5103" s="14"/>
    </row>
    <row r="5104" spans="2:2">
      <c r="B5104" s="14"/>
    </row>
    <row r="5105" spans="2:2">
      <c r="B5105" s="14"/>
    </row>
    <row r="5106" spans="2:2">
      <c r="B5106" s="14"/>
    </row>
    <row r="5107" spans="2:2">
      <c r="B5107" s="14"/>
    </row>
    <row r="5108" spans="2:2">
      <c r="B5108" s="14"/>
    </row>
    <row r="5109" spans="2:2">
      <c r="B5109" s="14"/>
    </row>
    <row r="5110" spans="2:2">
      <c r="B5110" s="14"/>
    </row>
    <row r="5111" spans="2:2">
      <c r="B5111" s="14"/>
    </row>
    <row r="5112" spans="2:2">
      <c r="B5112" s="14"/>
    </row>
    <row r="5113" spans="2:2">
      <c r="B5113" s="14"/>
    </row>
    <row r="5114" spans="2:2">
      <c r="B5114" s="14"/>
    </row>
    <row r="5115" spans="2:2">
      <c r="B5115" s="14"/>
    </row>
    <row r="5116" spans="2:2">
      <c r="B5116" s="14"/>
    </row>
    <row r="5117" spans="2:2">
      <c r="B5117" s="14"/>
    </row>
    <row r="5118" spans="2:2">
      <c r="B5118" s="14"/>
    </row>
    <row r="5119" spans="2:2">
      <c r="B5119" s="14"/>
    </row>
    <row r="5120" spans="2:2">
      <c r="B5120" s="14"/>
    </row>
    <row r="5121" spans="2:2">
      <c r="B5121" s="14"/>
    </row>
    <row r="5122" spans="2:2">
      <c r="B5122" s="14"/>
    </row>
    <row r="5123" spans="2:2">
      <c r="B5123" s="14"/>
    </row>
    <row r="5124" spans="2:2">
      <c r="B5124" s="14"/>
    </row>
    <row r="5125" spans="2:2">
      <c r="B5125" s="14"/>
    </row>
    <row r="5126" spans="2:2">
      <c r="B5126" s="14"/>
    </row>
    <row r="5127" spans="2:2">
      <c r="B5127" s="14"/>
    </row>
    <row r="5128" spans="2:2">
      <c r="B5128" s="14"/>
    </row>
    <row r="5129" spans="2:2">
      <c r="B5129" s="14"/>
    </row>
    <row r="5130" spans="2:2">
      <c r="B5130" s="14"/>
    </row>
    <row r="5131" spans="2:2">
      <c r="B5131" s="14"/>
    </row>
    <row r="5132" spans="2:2">
      <c r="B5132" s="14"/>
    </row>
    <row r="5133" spans="2:2">
      <c r="B5133" s="14"/>
    </row>
    <row r="5134" spans="2:2">
      <c r="B5134" s="14"/>
    </row>
    <row r="5135" spans="2:2">
      <c r="B5135" s="14"/>
    </row>
    <row r="5136" spans="2:2">
      <c r="B5136" s="14"/>
    </row>
    <row r="5137" spans="2:2">
      <c r="B5137" s="14"/>
    </row>
    <row r="5138" spans="2:2">
      <c r="B5138" s="14"/>
    </row>
    <row r="5139" spans="2:2">
      <c r="B5139" s="14"/>
    </row>
    <row r="5140" spans="2:2">
      <c r="B5140" s="14"/>
    </row>
    <row r="5141" spans="2:2">
      <c r="B5141" s="14"/>
    </row>
    <row r="5142" spans="2:2">
      <c r="B5142" s="14"/>
    </row>
    <row r="5143" spans="2:2">
      <c r="B5143" s="14"/>
    </row>
    <row r="5144" spans="2:2">
      <c r="B5144" s="14"/>
    </row>
    <row r="5145" spans="2:2">
      <c r="B5145" s="14"/>
    </row>
    <row r="5146" spans="2:2">
      <c r="B5146" s="14"/>
    </row>
    <row r="5147" spans="2:2">
      <c r="B5147" s="14"/>
    </row>
    <row r="5148" spans="2:2">
      <c r="B5148" s="14"/>
    </row>
    <row r="5149" spans="2:2">
      <c r="B5149" s="14"/>
    </row>
    <row r="5150" spans="2:2">
      <c r="B5150" s="14"/>
    </row>
    <row r="5151" spans="2:2">
      <c r="B5151" s="14"/>
    </row>
    <row r="5152" spans="2:2">
      <c r="B5152" s="14"/>
    </row>
    <row r="5153" spans="2:2">
      <c r="B5153" s="14"/>
    </row>
    <row r="5154" spans="2:2">
      <c r="B5154" s="14"/>
    </row>
    <row r="5155" spans="2:2">
      <c r="B5155" s="14"/>
    </row>
    <row r="5156" spans="2:2">
      <c r="B5156" s="14"/>
    </row>
    <row r="5157" spans="2:2">
      <c r="B5157" s="14"/>
    </row>
    <row r="5158" spans="2:2">
      <c r="B5158" s="14"/>
    </row>
    <row r="5159" spans="2:2">
      <c r="B5159" s="14"/>
    </row>
    <row r="5160" spans="2:2">
      <c r="B5160" s="14"/>
    </row>
    <row r="5161" spans="2:2">
      <c r="B5161" s="14"/>
    </row>
    <row r="5162" spans="2:2">
      <c r="B5162" s="14"/>
    </row>
    <row r="5163" spans="2:2">
      <c r="B5163" s="14"/>
    </row>
    <row r="5164" spans="2:2">
      <c r="B5164" s="14"/>
    </row>
    <row r="5165" spans="2:2">
      <c r="B5165" s="14"/>
    </row>
    <row r="5166" spans="2:2">
      <c r="B5166" s="14"/>
    </row>
    <row r="5167" spans="2:2">
      <c r="B5167" s="14"/>
    </row>
    <row r="5168" spans="2:2">
      <c r="B5168" s="14"/>
    </row>
    <row r="5169" spans="2:2">
      <c r="B5169" s="14"/>
    </row>
    <row r="5170" spans="2:2">
      <c r="B5170" s="14"/>
    </row>
    <row r="5171" spans="2:2">
      <c r="B5171" s="14"/>
    </row>
    <row r="5172" spans="2:2">
      <c r="B5172" s="14"/>
    </row>
    <row r="5173" spans="2:2">
      <c r="B5173" s="14"/>
    </row>
    <row r="5174" spans="2:2">
      <c r="B5174" s="14"/>
    </row>
    <row r="5175" spans="2:2">
      <c r="B5175" s="14"/>
    </row>
    <row r="5176" spans="2:2">
      <c r="B5176" s="14"/>
    </row>
    <row r="5177" spans="2:2">
      <c r="B5177" s="14"/>
    </row>
    <row r="5178" spans="2:2">
      <c r="B5178" s="14"/>
    </row>
    <row r="5179" spans="2:2">
      <c r="B5179" s="14"/>
    </row>
    <row r="5180" spans="2:2">
      <c r="B5180" s="14"/>
    </row>
    <row r="5181" spans="2:2">
      <c r="B5181" s="14"/>
    </row>
    <row r="5182" spans="2:2">
      <c r="B5182" s="14"/>
    </row>
    <row r="5183" spans="2:2">
      <c r="B5183" s="14"/>
    </row>
    <row r="5184" spans="2:2">
      <c r="B5184" s="14"/>
    </row>
    <row r="5185" spans="2:2">
      <c r="B5185" s="14"/>
    </row>
    <row r="5186" spans="2:2">
      <c r="B5186" s="14"/>
    </row>
    <row r="5187" spans="2:2">
      <c r="B5187" s="14"/>
    </row>
    <row r="5188" spans="2:2">
      <c r="B5188" s="14"/>
    </row>
    <row r="5189" spans="2:2">
      <c r="B5189" s="14"/>
    </row>
    <row r="5190" spans="2:2">
      <c r="B5190" s="14"/>
    </row>
    <row r="5191" spans="2:2">
      <c r="B5191" s="14"/>
    </row>
    <row r="5192" spans="2:2">
      <c r="B5192" s="14"/>
    </row>
    <row r="5193" spans="2:2">
      <c r="B5193" s="14"/>
    </row>
    <row r="5194" spans="2:2">
      <c r="B5194" s="14"/>
    </row>
    <row r="5195" spans="2:2">
      <c r="B5195" s="14"/>
    </row>
    <row r="5196" spans="2:2">
      <c r="B5196" s="14"/>
    </row>
    <row r="5197" spans="2:2">
      <c r="B5197" s="14"/>
    </row>
    <row r="5198" spans="2:2">
      <c r="B5198" s="14"/>
    </row>
    <row r="5199" spans="2:2">
      <c r="B5199" s="14"/>
    </row>
    <row r="5200" spans="2:2">
      <c r="B5200" s="14"/>
    </row>
    <row r="5201" spans="2:2">
      <c r="B5201" s="14"/>
    </row>
    <row r="5202" spans="2:2">
      <c r="B5202" s="14"/>
    </row>
    <row r="5203" spans="2:2">
      <c r="B5203" s="14"/>
    </row>
    <row r="5204" spans="2:2">
      <c r="B5204" s="14"/>
    </row>
    <row r="5205" spans="2:2">
      <c r="B5205" s="14"/>
    </row>
    <row r="5206" spans="2:2">
      <c r="B5206" s="14"/>
    </row>
    <row r="5207" spans="2:2">
      <c r="B5207" s="14"/>
    </row>
    <row r="5208" spans="2:2">
      <c r="B5208" s="14"/>
    </row>
    <row r="5209" spans="2:2">
      <c r="B5209" s="14"/>
    </row>
    <row r="5210" spans="2:2">
      <c r="B5210" s="14"/>
    </row>
    <row r="5211" spans="2:2">
      <c r="B5211" s="14"/>
    </row>
    <row r="5212" spans="2:2">
      <c r="B5212" s="14"/>
    </row>
    <row r="5213" spans="2:2">
      <c r="B5213" s="14"/>
    </row>
    <row r="5214" spans="2:2">
      <c r="B5214" s="14"/>
    </row>
    <row r="5215" spans="2:2">
      <c r="B5215" s="14"/>
    </row>
    <row r="5216" spans="2:2">
      <c r="B5216" s="14"/>
    </row>
    <row r="5217" spans="2:2">
      <c r="B5217" s="14"/>
    </row>
    <row r="5218" spans="2:2">
      <c r="B5218" s="14"/>
    </row>
    <row r="5219" spans="2:2">
      <c r="B5219" s="14"/>
    </row>
    <row r="5220" spans="2:2">
      <c r="B5220" s="14"/>
    </row>
    <row r="5221" spans="2:2">
      <c r="B5221" s="14"/>
    </row>
    <row r="5222" spans="2:2">
      <c r="B5222" s="14"/>
    </row>
    <row r="5223" spans="2:2">
      <c r="B5223" s="14"/>
    </row>
    <row r="5224" spans="2:2">
      <c r="B5224" s="14"/>
    </row>
    <row r="5225" spans="2:2">
      <c r="B5225" s="14"/>
    </row>
    <row r="5226" spans="2:2">
      <c r="B5226" s="14"/>
    </row>
    <row r="5227" spans="2:2">
      <c r="B5227" s="14"/>
    </row>
    <row r="5228" spans="2:2">
      <c r="B5228" s="14"/>
    </row>
    <row r="5229" spans="2:2">
      <c r="B5229" s="14"/>
    </row>
    <row r="5230" spans="2:2">
      <c r="B5230" s="14"/>
    </row>
    <row r="5231" spans="2:2">
      <c r="B5231" s="14"/>
    </row>
    <row r="5232" spans="2:2">
      <c r="B5232" s="14"/>
    </row>
    <row r="5233" spans="2:2">
      <c r="B5233" s="14"/>
    </row>
    <row r="5234" spans="2:2">
      <c r="B5234" s="14"/>
    </row>
    <row r="5235" spans="2:2">
      <c r="B5235" s="14"/>
    </row>
    <row r="5236" spans="2:2">
      <c r="B5236" s="14"/>
    </row>
    <row r="5237" spans="2:2">
      <c r="B5237" s="14"/>
    </row>
    <row r="5238" spans="2:2">
      <c r="B5238" s="14"/>
    </row>
    <row r="5239" spans="2:2">
      <c r="B5239" s="14"/>
    </row>
    <row r="5240" spans="2:2">
      <c r="B5240" s="14"/>
    </row>
    <row r="5241" spans="2:2">
      <c r="B5241" s="14"/>
    </row>
    <row r="5242" spans="2:2">
      <c r="B5242" s="14"/>
    </row>
    <row r="5243" spans="2:2">
      <c r="B5243" s="14"/>
    </row>
    <row r="5244" spans="2:2">
      <c r="B5244" s="14"/>
    </row>
    <row r="5245" spans="2:2">
      <c r="B5245" s="14"/>
    </row>
    <row r="5246" spans="2:2">
      <c r="B5246" s="14"/>
    </row>
    <row r="5247" spans="2:2">
      <c r="B5247" s="14"/>
    </row>
    <row r="5248" spans="2:2">
      <c r="B5248" s="14"/>
    </row>
    <row r="5249" spans="2:2">
      <c r="B5249" s="14"/>
    </row>
    <row r="5250" spans="2:2">
      <c r="B5250" s="14"/>
    </row>
    <row r="5251" spans="2:2">
      <c r="B5251" s="14"/>
    </row>
    <row r="5252" spans="2:2">
      <c r="B5252" s="14"/>
    </row>
    <row r="5253" spans="2:2">
      <c r="B5253" s="14"/>
    </row>
    <row r="5254" spans="2:2">
      <c r="B5254" s="14"/>
    </row>
    <row r="5255" spans="2:2">
      <c r="B5255" s="14"/>
    </row>
    <row r="5256" spans="2:2">
      <c r="B5256" s="14"/>
    </row>
    <row r="5257" spans="2:2">
      <c r="B5257" s="14"/>
    </row>
    <row r="5258" spans="2:2">
      <c r="B5258" s="14"/>
    </row>
    <row r="5259" spans="2:2">
      <c r="B5259" s="14"/>
    </row>
    <row r="5260" spans="2:2">
      <c r="B5260" s="14"/>
    </row>
    <row r="5261" spans="2:2">
      <c r="B5261" s="14"/>
    </row>
    <row r="5262" spans="2:2">
      <c r="B5262" s="14"/>
    </row>
    <row r="5263" spans="2:2">
      <c r="B5263" s="14"/>
    </row>
    <row r="5264" spans="2:2">
      <c r="B5264" s="14"/>
    </row>
    <row r="5265" spans="2:2">
      <c r="B5265" s="14"/>
    </row>
    <row r="5266" spans="2:2">
      <c r="B5266" s="14"/>
    </row>
    <row r="5267" spans="2:2">
      <c r="B5267" s="14"/>
    </row>
    <row r="5268" spans="2:2">
      <c r="B5268" s="14"/>
    </row>
    <row r="5269" spans="2:2">
      <c r="B5269" s="14"/>
    </row>
    <row r="5270" spans="2:2">
      <c r="B5270" s="14"/>
    </row>
    <row r="5271" spans="2:2">
      <c r="B5271" s="14"/>
    </row>
    <row r="5272" spans="2:2">
      <c r="B5272" s="14"/>
    </row>
    <row r="5273" spans="2:2">
      <c r="B5273" s="14"/>
    </row>
    <row r="5274" spans="2:2">
      <c r="B5274" s="14"/>
    </row>
    <row r="5275" spans="2:2">
      <c r="B5275" s="14"/>
    </row>
    <row r="5276" spans="2:2">
      <c r="B5276" s="14"/>
    </row>
    <row r="5277" spans="2:2">
      <c r="B5277" s="14"/>
    </row>
    <row r="5278" spans="2:2">
      <c r="B5278" s="14"/>
    </row>
    <row r="5279" spans="2:2">
      <c r="B5279" s="14"/>
    </row>
    <row r="5280" spans="2:2">
      <c r="B5280" s="14"/>
    </row>
    <row r="5281" spans="2:2">
      <c r="B5281" s="14"/>
    </row>
    <row r="5282" spans="2:2">
      <c r="B5282" s="14"/>
    </row>
    <row r="5283" spans="2:2">
      <c r="B5283" s="14"/>
    </row>
    <row r="5284" spans="2:2">
      <c r="B5284" s="14"/>
    </row>
    <row r="5285" spans="2:2">
      <c r="B5285" s="14"/>
    </row>
    <row r="5286" spans="2:2">
      <c r="B5286" s="14"/>
    </row>
    <row r="5287" spans="2:2">
      <c r="B5287" s="14"/>
    </row>
    <row r="5288" spans="2:2">
      <c r="B5288" s="14"/>
    </row>
    <row r="5289" spans="2:2">
      <c r="B5289" s="14"/>
    </row>
    <row r="5290" spans="2:2">
      <c r="B5290" s="14"/>
    </row>
    <row r="5291" spans="2:2">
      <c r="B5291" s="14"/>
    </row>
    <row r="5292" spans="2:2">
      <c r="B5292" s="14"/>
    </row>
    <row r="5293" spans="2:2">
      <c r="B5293" s="14"/>
    </row>
    <row r="5294" spans="2:2">
      <c r="B5294" s="14"/>
    </row>
    <row r="5295" spans="2:2">
      <c r="B5295" s="14"/>
    </row>
    <row r="5296" spans="2:2">
      <c r="B5296" s="14"/>
    </row>
    <row r="5297" spans="2:2">
      <c r="B5297" s="14"/>
    </row>
    <row r="5298" spans="2:2">
      <c r="B5298" s="14"/>
    </row>
    <row r="5299" spans="2:2">
      <c r="B5299" s="14"/>
    </row>
    <row r="5300" spans="2:2">
      <c r="B5300" s="14"/>
    </row>
    <row r="5301" spans="2:2">
      <c r="B5301" s="14"/>
    </row>
    <row r="5302" spans="2:2">
      <c r="B5302" s="14"/>
    </row>
    <row r="5303" spans="2:2">
      <c r="B5303" s="14"/>
    </row>
    <row r="5304" spans="2:2">
      <c r="B5304" s="14"/>
    </row>
    <row r="5305" spans="2:2">
      <c r="B5305" s="14"/>
    </row>
    <row r="5306" spans="2:2">
      <c r="B5306" s="14"/>
    </row>
    <row r="5307" spans="2:2">
      <c r="B5307" s="14"/>
    </row>
    <row r="5308" spans="2:2">
      <c r="B5308" s="14"/>
    </row>
    <row r="5309" spans="2:2">
      <c r="B5309" s="14"/>
    </row>
    <row r="5310" spans="2:2">
      <c r="B5310" s="14"/>
    </row>
    <row r="5311" spans="2:2">
      <c r="B5311" s="14"/>
    </row>
    <row r="5312" spans="2:2">
      <c r="B5312" s="14"/>
    </row>
    <row r="5313" spans="2:2">
      <c r="B5313" s="14"/>
    </row>
    <row r="5314" spans="2:2">
      <c r="B5314" s="14"/>
    </row>
    <row r="5315" spans="2:2">
      <c r="B5315" s="14"/>
    </row>
    <row r="5316" spans="2:2">
      <c r="B5316" s="14"/>
    </row>
    <row r="5317" spans="2:2">
      <c r="B5317" s="14"/>
    </row>
    <row r="5318" spans="2:2">
      <c r="B5318" s="14"/>
    </row>
    <row r="5319" spans="2:2">
      <c r="B5319" s="14"/>
    </row>
    <row r="5320" spans="2:2">
      <c r="B5320" s="14"/>
    </row>
    <row r="5321" spans="2:2">
      <c r="B5321" s="14"/>
    </row>
    <row r="5322" spans="2:2">
      <c r="B5322" s="14"/>
    </row>
    <row r="5323" spans="2:2">
      <c r="B5323" s="14"/>
    </row>
    <row r="5324" spans="2:2">
      <c r="B5324" s="14"/>
    </row>
    <row r="5325" spans="2:2">
      <c r="B5325" s="14"/>
    </row>
    <row r="5326" spans="2:2">
      <c r="B5326" s="14"/>
    </row>
    <row r="5327" spans="2:2">
      <c r="B5327" s="14"/>
    </row>
    <row r="5328" spans="2:2">
      <c r="B5328" s="14"/>
    </row>
    <row r="5329" spans="2:2">
      <c r="B5329" s="14"/>
    </row>
    <row r="5330" spans="2:2">
      <c r="B5330" s="14"/>
    </row>
    <row r="5331" spans="2:2">
      <c r="B5331" s="14"/>
    </row>
    <row r="5332" spans="2:2">
      <c r="B5332" s="14"/>
    </row>
    <row r="5333" spans="2:2">
      <c r="B5333" s="14"/>
    </row>
    <row r="5334" spans="2:2">
      <c r="B5334" s="14"/>
    </row>
    <row r="5335" spans="2:2">
      <c r="B5335" s="14"/>
    </row>
    <row r="5336" spans="2:2">
      <c r="B5336" s="14"/>
    </row>
    <row r="5337" spans="2:2">
      <c r="B5337" s="14"/>
    </row>
    <row r="5338" spans="2:2">
      <c r="B5338" s="14"/>
    </row>
    <row r="5339" spans="2:2">
      <c r="B5339" s="14"/>
    </row>
    <row r="5340" spans="2:2">
      <c r="B5340" s="14"/>
    </row>
    <row r="5341" spans="2:2">
      <c r="B5341" s="14"/>
    </row>
    <row r="5342" spans="2:2">
      <c r="B5342" s="14"/>
    </row>
    <row r="5343" spans="2:2">
      <c r="B5343" s="14"/>
    </row>
    <row r="5344" spans="2:2">
      <c r="B5344" s="14"/>
    </row>
    <row r="5345" spans="2:2">
      <c r="B5345" s="14"/>
    </row>
    <row r="5346" spans="2:2">
      <c r="B5346" s="14"/>
    </row>
    <row r="5347" spans="2:2">
      <c r="B5347" s="14"/>
    </row>
    <row r="5348" spans="2:2">
      <c r="B5348" s="14"/>
    </row>
    <row r="5349" spans="2:2">
      <c r="B5349" s="14"/>
    </row>
    <row r="5350" spans="2:2">
      <c r="B5350" s="14"/>
    </row>
    <row r="5351" spans="2:2">
      <c r="B5351" s="14"/>
    </row>
    <row r="5352" spans="2:2">
      <c r="B5352" s="14"/>
    </row>
    <row r="5353" spans="2:2">
      <c r="B5353" s="14"/>
    </row>
    <row r="5354" spans="2:2">
      <c r="B5354" s="14"/>
    </row>
    <row r="5355" spans="2:2">
      <c r="B5355" s="14"/>
    </row>
    <row r="5356" spans="2:2">
      <c r="B5356" s="14"/>
    </row>
    <row r="5357" spans="2:2">
      <c r="B5357" s="14"/>
    </row>
    <row r="5358" spans="2:2">
      <c r="B5358" s="14"/>
    </row>
    <row r="5359" spans="2:2">
      <c r="B5359" s="14"/>
    </row>
    <row r="5360" spans="2:2">
      <c r="B5360" s="14"/>
    </row>
    <row r="5361" spans="2:2">
      <c r="B5361" s="14"/>
    </row>
    <row r="5362" spans="2:2">
      <c r="B5362" s="14"/>
    </row>
    <row r="5363" spans="2:2">
      <c r="B5363" s="14"/>
    </row>
    <row r="5364" spans="2:2">
      <c r="B5364" s="14"/>
    </row>
    <row r="5365" spans="2:2">
      <c r="B5365" s="14"/>
    </row>
    <row r="5366" spans="2:2">
      <c r="B5366" s="14"/>
    </row>
    <row r="5367" spans="2:2">
      <c r="B5367" s="14"/>
    </row>
    <row r="5368" spans="2:2">
      <c r="B5368" s="14"/>
    </row>
    <row r="5369" spans="2:2">
      <c r="B5369" s="14"/>
    </row>
    <row r="5370" spans="2:2">
      <c r="B5370" s="14"/>
    </row>
    <row r="5371" spans="2:2">
      <c r="B5371" s="14"/>
    </row>
    <row r="5372" spans="2:2">
      <c r="B5372" s="14"/>
    </row>
    <row r="5373" spans="2:2">
      <c r="B5373" s="14"/>
    </row>
    <row r="5374" spans="2:2">
      <c r="B5374" s="14"/>
    </row>
    <row r="5375" spans="2:2">
      <c r="B5375" s="14"/>
    </row>
    <row r="5376" spans="2:2">
      <c r="B5376" s="14"/>
    </row>
    <row r="5377" spans="2:2">
      <c r="B5377" s="14"/>
    </row>
    <row r="5378" spans="2:2">
      <c r="B5378" s="14"/>
    </row>
    <row r="5379" spans="2:2">
      <c r="B5379" s="14"/>
    </row>
    <row r="5380" spans="2:2">
      <c r="B5380" s="14"/>
    </row>
    <row r="5381" spans="2:2">
      <c r="B5381" s="14"/>
    </row>
    <row r="5382" spans="2:2">
      <c r="B5382" s="14"/>
    </row>
    <row r="5383" spans="2:2">
      <c r="B5383" s="14"/>
    </row>
    <row r="5384" spans="2:2">
      <c r="B5384" s="14"/>
    </row>
    <row r="5385" spans="2:2">
      <c r="B5385" s="14"/>
    </row>
    <row r="5386" spans="2:2">
      <c r="B5386" s="14"/>
    </row>
    <row r="5387" spans="2:2">
      <c r="B5387" s="14"/>
    </row>
    <row r="5388" spans="2:2">
      <c r="B5388" s="14"/>
    </row>
    <row r="5389" spans="2:2">
      <c r="B5389" s="14"/>
    </row>
    <row r="5390" spans="2:2">
      <c r="B5390" s="14"/>
    </row>
    <row r="5391" spans="2:2">
      <c r="B5391" s="14"/>
    </row>
    <row r="5392" spans="2:2">
      <c r="B5392" s="14"/>
    </row>
    <row r="5393" spans="2:2">
      <c r="B5393" s="14"/>
    </row>
    <row r="5394" spans="2:2">
      <c r="B5394" s="14"/>
    </row>
    <row r="5395" spans="2:2">
      <c r="B5395" s="14"/>
    </row>
    <row r="5396" spans="2:2">
      <c r="B5396" s="14"/>
    </row>
    <row r="5397" spans="2:2">
      <c r="B5397" s="14"/>
    </row>
    <row r="5398" spans="2:2">
      <c r="B5398" s="14"/>
    </row>
    <row r="5399" spans="2:2">
      <c r="B5399" s="14"/>
    </row>
    <row r="5400" spans="2:2">
      <c r="B5400" s="14"/>
    </row>
    <row r="5401" spans="2:2">
      <c r="B5401" s="14"/>
    </row>
    <row r="5402" spans="2:2">
      <c r="B5402" s="14"/>
    </row>
    <row r="5403" spans="2:2">
      <c r="B5403" s="14"/>
    </row>
    <row r="5404" spans="2:2">
      <c r="B5404" s="14"/>
    </row>
    <row r="5405" spans="2:2">
      <c r="B5405" s="14"/>
    </row>
    <row r="5406" spans="2:2">
      <c r="B5406" s="14"/>
    </row>
    <row r="5407" spans="2:2">
      <c r="B5407" s="14"/>
    </row>
    <row r="5408" spans="2:2">
      <c r="B5408" s="14"/>
    </row>
    <row r="5409" spans="2:2">
      <c r="B5409" s="14"/>
    </row>
    <row r="5410" spans="2:2">
      <c r="B5410" s="14"/>
    </row>
    <row r="5411" spans="2:2">
      <c r="B5411" s="14"/>
    </row>
    <row r="5412" spans="2:2">
      <c r="B5412" s="14"/>
    </row>
    <row r="5413" spans="2:2">
      <c r="B5413" s="14"/>
    </row>
    <row r="5414" spans="2:2">
      <c r="B5414" s="14"/>
    </row>
    <row r="5415" spans="2:2">
      <c r="B5415" s="14"/>
    </row>
    <row r="5416" spans="2:2">
      <c r="B5416" s="14"/>
    </row>
    <row r="5417" spans="2:2">
      <c r="B5417" s="14"/>
    </row>
    <row r="5418" spans="2:2">
      <c r="B5418" s="14"/>
    </row>
    <row r="5419" spans="2:2">
      <c r="B5419" s="14"/>
    </row>
    <row r="5420" spans="2:2">
      <c r="B5420" s="14"/>
    </row>
    <row r="5421" spans="2:2">
      <c r="B5421" s="14"/>
    </row>
    <row r="5422" spans="2:2">
      <c r="B5422" s="14"/>
    </row>
    <row r="5423" spans="2:2">
      <c r="B5423" s="14"/>
    </row>
    <row r="5424" spans="2:2">
      <c r="B5424" s="14"/>
    </row>
    <row r="5425" spans="2:2">
      <c r="B5425" s="14"/>
    </row>
    <row r="5426" spans="2:2">
      <c r="B5426" s="14"/>
    </row>
    <row r="5427" spans="2:2">
      <c r="B5427" s="14"/>
    </row>
    <row r="5428" spans="2:2">
      <c r="B5428" s="14"/>
    </row>
    <row r="5429" spans="2:2">
      <c r="B5429" s="14"/>
    </row>
    <row r="5430" spans="2:2">
      <c r="B5430" s="14"/>
    </row>
    <row r="5431" spans="2:2">
      <c r="B5431" s="14"/>
    </row>
    <row r="5432" spans="2:2">
      <c r="B5432" s="14"/>
    </row>
    <row r="5433" spans="2:2">
      <c r="B5433" s="14"/>
    </row>
    <row r="5434" spans="2:2">
      <c r="B5434" s="14"/>
    </row>
    <row r="5435" spans="2:2">
      <c r="B5435" s="14"/>
    </row>
    <row r="5436" spans="2:2">
      <c r="B5436" s="14"/>
    </row>
    <row r="5437" spans="2:2">
      <c r="B5437" s="14"/>
    </row>
    <row r="5438" spans="2:2">
      <c r="B5438" s="14"/>
    </row>
    <row r="5439" spans="2:2">
      <c r="B5439" s="14"/>
    </row>
    <row r="5440" spans="2:2">
      <c r="B5440" s="14"/>
    </row>
    <row r="5441" spans="2:2">
      <c r="B5441" s="14"/>
    </row>
    <row r="5442" spans="2:2">
      <c r="B5442" s="14"/>
    </row>
    <row r="5443" spans="2:2">
      <c r="B5443" s="14"/>
    </row>
    <row r="5444" spans="2:2">
      <c r="B5444" s="14"/>
    </row>
    <row r="5445" spans="2:2">
      <c r="B5445" s="14"/>
    </row>
    <row r="5446" spans="2:2">
      <c r="B5446" s="14"/>
    </row>
    <row r="5447" spans="2:2">
      <c r="B5447" s="14"/>
    </row>
    <row r="5448" spans="2:2">
      <c r="B5448" s="14"/>
    </row>
    <row r="5449" spans="2:2">
      <c r="B5449" s="14"/>
    </row>
    <row r="5450" spans="2:2">
      <c r="B5450" s="14"/>
    </row>
    <row r="5451" spans="2:2">
      <c r="B5451" s="14"/>
    </row>
    <row r="5452" spans="2:2">
      <c r="B5452" s="14"/>
    </row>
    <row r="5453" spans="2:2">
      <c r="B5453" s="14"/>
    </row>
    <row r="5454" spans="2:2">
      <c r="B5454" s="14"/>
    </row>
    <row r="5455" spans="2:2">
      <c r="B5455" s="14"/>
    </row>
    <row r="5456" spans="2:2">
      <c r="B5456" s="14"/>
    </row>
    <row r="5457" spans="2:2">
      <c r="B5457" s="14"/>
    </row>
    <row r="5458" spans="2:2">
      <c r="B5458" s="14"/>
    </row>
    <row r="5459" spans="2:2">
      <c r="B5459" s="14"/>
    </row>
    <row r="5460" spans="2:2">
      <c r="B5460" s="14"/>
    </row>
    <row r="5461" spans="2:2">
      <c r="B5461" s="14"/>
    </row>
    <row r="5462" spans="2:2">
      <c r="B5462" s="14"/>
    </row>
    <row r="5463" spans="2:2">
      <c r="B5463" s="14"/>
    </row>
    <row r="5464" spans="2:2">
      <c r="B5464" s="14"/>
    </row>
    <row r="5465" spans="2:2">
      <c r="B5465" s="14"/>
    </row>
    <row r="5466" spans="2:2">
      <c r="B5466" s="14"/>
    </row>
    <row r="5467" spans="2:2">
      <c r="B5467" s="14"/>
    </row>
    <row r="5468" spans="2:2">
      <c r="B5468" s="14"/>
    </row>
    <row r="5469" spans="2:2">
      <c r="B5469" s="14"/>
    </row>
    <row r="5470" spans="2:2">
      <c r="B5470" s="14"/>
    </row>
    <row r="5471" spans="2:2">
      <c r="B5471" s="14"/>
    </row>
    <row r="5472" spans="2:2">
      <c r="B5472" s="14"/>
    </row>
    <row r="5473" spans="2:2">
      <c r="B5473" s="14"/>
    </row>
    <row r="5474" spans="2:2">
      <c r="B5474" s="14"/>
    </row>
    <row r="5475" spans="2:2">
      <c r="B5475" s="14"/>
    </row>
    <row r="5476" spans="2:2">
      <c r="B5476" s="14"/>
    </row>
    <row r="5477" spans="2:2">
      <c r="B5477" s="14"/>
    </row>
    <row r="5478" spans="2:2">
      <c r="B5478" s="14"/>
    </row>
    <row r="5479" spans="2:2">
      <c r="B5479" s="14"/>
    </row>
    <row r="5480" spans="2:2">
      <c r="B5480" s="14"/>
    </row>
    <row r="5481" spans="2:2">
      <c r="B5481" s="14"/>
    </row>
    <row r="5482" spans="2:2">
      <c r="B5482" s="14"/>
    </row>
    <row r="5483" spans="2:2">
      <c r="B5483" s="14"/>
    </row>
    <row r="5484" spans="2:2">
      <c r="B5484" s="14"/>
    </row>
    <row r="5485" spans="2:2">
      <c r="B5485" s="14"/>
    </row>
    <row r="5486" spans="2:2">
      <c r="B5486" s="14"/>
    </row>
    <row r="5487" spans="2:2">
      <c r="B5487" s="14"/>
    </row>
    <row r="5488" spans="2:2">
      <c r="B5488" s="14"/>
    </row>
    <row r="5489" spans="2:2">
      <c r="B5489" s="14"/>
    </row>
    <row r="5490" spans="2:2">
      <c r="B5490" s="14"/>
    </row>
    <row r="5491" spans="2:2">
      <c r="B5491" s="14"/>
    </row>
    <row r="5492" spans="2:2">
      <c r="B5492" s="14"/>
    </row>
    <row r="5493" spans="2:2">
      <c r="B5493" s="14"/>
    </row>
    <row r="5494" spans="2:2">
      <c r="B5494" s="14"/>
    </row>
    <row r="5495" spans="2:2">
      <c r="B5495" s="14"/>
    </row>
    <row r="5496" spans="2:2">
      <c r="B5496" s="14"/>
    </row>
    <row r="5497" spans="2:2">
      <c r="B5497" s="14"/>
    </row>
    <row r="5498" spans="2:2">
      <c r="B5498" s="14"/>
    </row>
    <row r="5499" spans="2:2">
      <c r="B5499" s="14"/>
    </row>
    <row r="5500" spans="2:2">
      <c r="B5500" s="14"/>
    </row>
    <row r="5501" spans="2:2">
      <c r="B5501" s="14"/>
    </row>
    <row r="5502" spans="2:2">
      <c r="B5502" s="14"/>
    </row>
    <row r="5503" spans="2:2">
      <c r="B5503" s="14"/>
    </row>
    <row r="5504" spans="2:2">
      <c r="B5504" s="14"/>
    </row>
    <row r="5505" spans="2:2">
      <c r="B5505" s="14"/>
    </row>
    <row r="5506" spans="2:2">
      <c r="B5506" s="14"/>
    </row>
    <row r="5507" spans="2:2">
      <c r="B5507" s="14"/>
    </row>
    <row r="5508" spans="2:2">
      <c r="B5508" s="14"/>
    </row>
    <row r="5509" spans="2:2">
      <c r="B5509" s="14"/>
    </row>
    <row r="5510" spans="2:2">
      <c r="B5510" s="14"/>
    </row>
    <row r="5511" spans="2:2">
      <c r="B5511" s="14"/>
    </row>
    <row r="5512" spans="2:2">
      <c r="B5512" s="14"/>
    </row>
    <row r="5513" spans="2:2">
      <c r="B5513" s="14"/>
    </row>
    <row r="5514" spans="2:2">
      <c r="B5514" s="14"/>
    </row>
    <row r="5515" spans="2:2">
      <c r="B5515" s="14"/>
    </row>
    <row r="5516" spans="2:2">
      <c r="B5516" s="14"/>
    </row>
    <row r="5517" spans="2:2">
      <c r="B5517" s="14"/>
    </row>
    <row r="5518" spans="2:2">
      <c r="B5518" s="14"/>
    </row>
    <row r="5519" spans="2:2">
      <c r="B5519" s="14"/>
    </row>
    <row r="5520" spans="2:2">
      <c r="B5520" s="14"/>
    </row>
    <row r="5521" spans="2:2">
      <c r="B5521" s="14"/>
    </row>
    <row r="5522" spans="2:2">
      <c r="B5522" s="14"/>
    </row>
    <row r="5523" spans="2:2">
      <c r="B5523" s="14"/>
    </row>
    <row r="5524" spans="2:2">
      <c r="B5524" s="14"/>
    </row>
    <row r="5525" spans="2:2">
      <c r="B5525" s="14"/>
    </row>
    <row r="5526" spans="2:2">
      <c r="B5526" s="14"/>
    </row>
    <row r="5527" spans="2:2">
      <c r="B5527" s="14"/>
    </row>
    <row r="5528" spans="2:2">
      <c r="B5528" s="14"/>
    </row>
    <row r="5529" spans="2:2">
      <c r="B5529" s="14"/>
    </row>
    <row r="5530" spans="2:2">
      <c r="B5530" s="14"/>
    </row>
    <row r="5531" spans="2:2">
      <c r="B5531" s="14"/>
    </row>
    <row r="5532" spans="2:2">
      <c r="B5532" s="14"/>
    </row>
    <row r="5533" spans="2:2">
      <c r="B5533" s="14"/>
    </row>
    <row r="5534" spans="2:2">
      <c r="B5534" s="14"/>
    </row>
    <row r="5535" spans="2:2">
      <c r="B5535" s="14"/>
    </row>
    <row r="5536" spans="2:2">
      <c r="B5536" s="14"/>
    </row>
    <row r="5537" spans="2:2">
      <c r="B5537" s="14"/>
    </row>
    <row r="5538" spans="2:2">
      <c r="B5538" s="14"/>
    </row>
    <row r="5539" spans="2:2">
      <c r="B5539" s="14"/>
    </row>
    <row r="5540" spans="2:2">
      <c r="B5540" s="14"/>
    </row>
    <row r="5541" spans="2:2">
      <c r="B5541" s="14"/>
    </row>
    <row r="5542" spans="2:2">
      <c r="B5542" s="14"/>
    </row>
    <row r="5543" spans="2:2">
      <c r="B5543" s="14"/>
    </row>
    <row r="5544" spans="2:2">
      <c r="B5544" s="14"/>
    </row>
    <row r="5545" spans="2:2">
      <c r="B5545" s="14"/>
    </row>
    <row r="5546" spans="2:2">
      <c r="B5546" s="14"/>
    </row>
    <row r="5547" spans="2:2">
      <c r="B5547" s="14"/>
    </row>
    <row r="5548" spans="2:2">
      <c r="B5548" s="14"/>
    </row>
    <row r="5549" spans="2:2">
      <c r="B5549" s="14"/>
    </row>
    <row r="5550" spans="2:2">
      <c r="B5550" s="14"/>
    </row>
    <row r="5551" spans="2:2">
      <c r="B5551" s="14"/>
    </row>
    <row r="5552" spans="2:2">
      <c r="B5552" s="14"/>
    </row>
    <row r="5553" spans="2:2">
      <c r="B5553" s="14"/>
    </row>
    <row r="5554" spans="2:2">
      <c r="B5554" s="14"/>
    </row>
    <row r="5555" spans="2:2">
      <c r="B5555" s="14"/>
    </row>
    <row r="5556" spans="2:2">
      <c r="B5556" s="14"/>
    </row>
    <row r="5557" spans="2:2">
      <c r="B5557" s="14"/>
    </row>
    <row r="5558" spans="2:2">
      <c r="B5558" s="14"/>
    </row>
    <row r="5559" spans="2:2">
      <c r="B5559" s="14"/>
    </row>
    <row r="5560" spans="2:2">
      <c r="B5560" s="14"/>
    </row>
    <row r="5561" spans="2:2">
      <c r="B5561" s="14"/>
    </row>
    <row r="5562" spans="2:2">
      <c r="B5562" s="14"/>
    </row>
    <row r="5563" spans="2:2">
      <c r="B5563" s="14"/>
    </row>
    <row r="5564" spans="2:2">
      <c r="B5564" s="14"/>
    </row>
    <row r="5565" spans="2:2">
      <c r="B5565" s="14"/>
    </row>
    <row r="5566" spans="2:2">
      <c r="B5566" s="14"/>
    </row>
    <row r="5567" spans="2:2">
      <c r="B5567" s="14"/>
    </row>
    <row r="5568" spans="2:2">
      <c r="B5568" s="14"/>
    </row>
    <row r="5569" spans="2:2">
      <c r="B5569" s="14"/>
    </row>
    <row r="5570" spans="2:2">
      <c r="B5570" s="14"/>
    </row>
    <row r="5571" spans="2:2">
      <c r="B5571" s="14"/>
    </row>
    <row r="5572" spans="2:2">
      <c r="B5572" s="14"/>
    </row>
    <row r="5573" spans="2:2">
      <c r="B5573" s="14"/>
    </row>
    <row r="5574" spans="2:2">
      <c r="B5574" s="14"/>
    </row>
    <row r="5575" spans="2:2">
      <c r="B5575" s="14"/>
    </row>
    <row r="5576" spans="2:2">
      <c r="B5576" s="14"/>
    </row>
    <row r="5577" spans="2:2">
      <c r="B5577" s="14"/>
    </row>
    <row r="5578" spans="2:2">
      <c r="B5578" s="14"/>
    </row>
    <row r="5579" spans="2:2">
      <c r="B5579" s="14"/>
    </row>
    <row r="5580" spans="2:2">
      <c r="B5580" s="14"/>
    </row>
    <row r="5581" spans="2:2">
      <c r="B5581" s="14"/>
    </row>
    <row r="5582" spans="2:2">
      <c r="B5582" s="14"/>
    </row>
    <row r="5583" spans="2:2">
      <c r="B5583" s="14"/>
    </row>
    <row r="5584" spans="2:2">
      <c r="B5584" s="14"/>
    </row>
    <row r="5585" spans="2:2">
      <c r="B5585" s="14"/>
    </row>
    <row r="5586" spans="2:2">
      <c r="B5586" s="14"/>
    </row>
    <row r="5587" spans="2:2">
      <c r="B5587" s="14"/>
    </row>
    <row r="5588" spans="2:2">
      <c r="B5588" s="14"/>
    </row>
    <row r="5589" spans="2:2">
      <c r="B5589" s="14"/>
    </row>
    <row r="5590" spans="2:2">
      <c r="B5590" s="14"/>
    </row>
    <row r="5591" spans="2:2">
      <c r="B5591" s="14"/>
    </row>
    <row r="5592" spans="2:2">
      <c r="B5592" s="14"/>
    </row>
    <row r="5593" spans="2:2">
      <c r="B5593" s="14"/>
    </row>
    <row r="5594" spans="2:2">
      <c r="B5594" s="14"/>
    </row>
    <row r="5595" spans="2:2">
      <c r="B5595" s="14"/>
    </row>
    <row r="5596" spans="2:2">
      <c r="B5596" s="14"/>
    </row>
    <row r="5597" spans="2:2">
      <c r="B5597" s="14"/>
    </row>
    <row r="5598" spans="2:2">
      <c r="B5598" s="14"/>
    </row>
    <row r="5599" spans="2:2">
      <c r="B5599" s="14"/>
    </row>
    <row r="5600" spans="2:2">
      <c r="B5600" s="14"/>
    </row>
    <row r="5601" spans="2:2">
      <c r="B5601" s="14"/>
    </row>
    <row r="5602" spans="2:2">
      <c r="B5602" s="14"/>
    </row>
    <row r="5603" spans="2:2">
      <c r="B5603" s="14"/>
    </row>
    <row r="5604" spans="2:2">
      <c r="B5604" s="14"/>
    </row>
    <row r="5605" spans="2:2">
      <c r="B5605" s="14"/>
    </row>
    <row r="5606" spans="2:2">
      <c r="B5606" s="14"/>
    </row>
    <row r="5607" spans="2:2">
      <c r="B5607" s="14"/>
    </row>
    <row r="5608" spans="2:2">
      <c r="B5608" s="14"/>
    </row>
    <row r="5609" spans="2:2">
      <c r="B5609" s="14"/>
    </row>
    <row r="5610" spans="2:2">
      <c r="B5610" s="14"/>
    </row>
    <row r="5611" spans="2:2">
      <c r="B5611" s="14"/>
    </row>
    <row r="5612" spans="2:2">
      <c r="B5612" s="14"/>
    </row>
    <row r="5613" spans="2:2">
      <c r="B5613" s="14"/>
    </row>
    <row r="5614" spans="2:2">
      <c r="B5614" s="14"/>
    </row>
    <row r="5615" spans="2:2">
      <c r="B5615" s="14"/>
    </row>
    <row r="5616" spans="2:2">
      <c r="B5616" s="14"/>
    </row>
    <row r="5617" spans="2:2">
      <c r="B5617" s="14"/>
    </row>
    <row r="5618" spans="2:2">
      <c r="B5618" s="14"/>
    </row>
    <row r="5619" spans="2:2">
      <c r="B5619" s="14"/>
    </row>
    <row r="5620" spans="2:2">
      <c r="B5620" s="14"/>
    </row>
    <row r="5621" spans="2:2">
      <c r="B5621" s="14"/>
    </row>
    <row r="5622" spans="2:2">
      <c r="B5622" s="14"/>
    </row>
    <row r="5623" spans="2:2">
      <c r="B5623" s="14"/>
    </row>
    <row r="5624" spans="2:2">
      <c r="B5624" s="14"/>
    </row>
    <row r="5625" spans="2:2">
      <c r="B5625" s="14"/>
    </row>
    <row r="5626" spans="2:2">
      <c r="B5626" s="14"/>
    </row>
    <row r="5627" spans="2:2">
      <c r="B5627" s="14"/>
    </row>
    <row r="5628" spans="2:2">
      <c r="B5628" s="14"/>
    </row>
    <row r="5629" spans="2:2">
      <c r="B5629" s="14"/>
    </row>
    <row r="5630" spans="2:2">
      <c r="B5630" s="14"/>
    </row>
    <row r="5631" spans="2:2">
      <c r="B5631" s="14"/>
    </row>
    <row r="5632" spans="2:2">
      <c r="B5632" s="14"/>
    </row>
    <row r="5633" spans="2:2">
      <c r="B5633" s="14"/>
    </row>
    <row r="5634" spans="2:2">
      <c r="B5634" s="14"/>
    </row>
    <row r="5635" spans="2:2">
      <c r="B5635" s="14"/>
    </row>
    <row r="5636" spans="2:2">
      <c r="B5636" s="14"/>
    </row>
    <row r="5637" spans="2:2">
      <c r="B5637" s="14"/>
    </row>
    <row r="5638" spans="2:2">
      <c r="B5638" s="14"/>
    </row>
    <row r="5639" spans="2:2">
      <c r="B5639" s="14"/>
    </row>
    <row r="5640" spans="2:2">
      <c r="B5640" s="14"/>
    </row>
    <row r="5641" spans="2:2">
      <c r="B5641" s="14"/>
    </row>
    <row r="5642" spans="2:2">
      <c r="B5642" s="14"/>
    </row>
    <row r="5643" spans="2:2">
      <c r="B5643" s="14"/>
    </row>
    <row r="5644" spans="2:2">
      <c r="B5644" s="14"/>
    </row>
    <row r="5645" spans="2:2">
      <c r="B5645" s="14"/>
    </row>
    <row r="5646" spans="2:2">
      <c r="B5646" s="14"/>
    </row>
    <row r="5647" spans="2:2">
      <c r="B5647" s="14"/>
    </row>
    <row r="5648" spans="2:2">
      <c r="B5648" s="14"/>
    </row>
    <row r="5649" spans="2:2">
      <c r="B5649" s="14"/>
    </row>
    <row r="5650" spans="2:2">
      <c r="B5650" s="14"/>
    </row>
    <row r="5651" spans="2:2">
      <c r="B5651" s="14"/>
    </row>
    <row r="5652" spans="2:2">
      <c r="B5652" s="14"/>
    </row>
    <row r="5653" spans="2:2">
      <c r="B5653" s="14"/>
    </row>
    <row r="5654" spans="2:2">
      <c r="B5654" s="14"/>
    </row>
    <row r="5655" spans="2:2">
      <c r="B5655" s="14"/>
    </row>
    <row r="5656" spans="2:2">
      <c r="B5656" s="14"/>
    </row>
    <row r="5657" spans="2:2">
      <c r="B5657" s="14"/>
    </row>
    <row r="5658" spans="2:2">
      <c r="B5658" s="14"/>
    </row>
    <row r="5659" spans="2:2">
      <c r="B5659" s="14"/>
    </row>
    <row r="5660" spans="2:2">
      <c r="B5660" s="14"/>
    </row>
    <row r="5661" spans="2:2">
      <c r="B5661" s="14"/>
    </row>
    <row r="5662" spans="2:2">
      <c r="B5662" s="14"/>
    </row>
    <row r="5663" spans="2:2">
      <c r="B5663" s="14"/>
    </row>
    <row r="5664" spans="2:2">
      <c r="B5664" s="14"/>
    </row>
    <row r="5665" spans="2:2">
      <c r="B5665" s="14"/>
    </row>
    <row r="5666" spans="2:2">
      <c r="B5666" s="14"/>
    </row>
    <row r="5667" spans="2:2">
      <c r="B5667" s="14"/>
    </row>
    <row r="5668" spans="2:2">
      <c r="B5668" s="14"/>
    </row>
    <row r="5669" spans="2:2">
      <c r="B5669" s="14"/>
    </row>
    <row r="5670" spans="2:2">
      <c r="B5670" s="14"/>
    </row>
    <row r="5671" spans="2:2">
      <c r="B5671" s="14"/>
    </row>
    <row r="5672" spans="2:2">
      <c r="B5672" s="14"/>
    </row>
    <row r="5673" spans="2:2">
      <c r="B5673" s="14"/>
    </row>
    <row r="5674" spans="2:2">
      <c r="B5674" s="14"/>
    </row>
    <row r="5675" spans="2:2">
      <c r="B5675" s="14"/>
    </row>
    <row r="5676" spans="2:2">
      <c r="B5676" s="14"/>
    </row>
    <row r="5677" spans="2:2">
      <c r="B5677" s="14"/>
    </row>
    <row r="5678" spans="2:2">
      <c r="B5678" s="14"/>
    </row>
    <row r="5679" spans="2:2">
      <c r="B5679" s="14"/>
    </row>
    <row r="5680" spans="2:2">
      <c r="B5680" s="14"/>
    </row>
    <row r="5681" spans="2:2">
      <c r="B5681" s="14"/>
    </row>
    <row r="5682" spans="2:2">
      <c r="B5682" s="14"/>
    </row>
    <row r="5683" spans="2:2">
      <c r="B5683" s="14"/>
    </row>
    <row r="5684" spans="2:2">
      <c r="B5684" s="14"/>
    </row>
    <row r="5685" spans="2:2">
      <c r="B5685" s="14"/>
    </row>
    <row r="5686" spans="2:2">
      <c r="B5686" s="14"/>
    </row>
    <row r="5687" spans="2:2">
      <c r="B5687" s="14"/>
    </row>
    <row r="5688" spans="2:2">
      <c r="B5688" s="14"/>
    </row>
    <row r="5689" spans="2:2">
      <c r="B5689" s="14"/>
    </row>
    <row r="5690" spans="2:2">
      <c r="B5690" s="14"/>
    </row>
    <row r="5691" spans="2:2">
      <c r="B5691" s="14"/>
    </row>
    <row r="5692" spans="2:2">
      <c r="B5692" s="14"/>
    </row>
    <row r="5693" spans="2:2">
      <c r="B5693" s="14"/>
    </row>
    <row r="5694" spans="2:2">
      <c r="B5694" s="14"/>
    </row>
    <row r="5695" spans="2:2">
      <c r="B5695" s="14"/>
    </row>
    <row r="5696" spans="2:2">
      <c r="B5696" s="14"/>
    </row>
    <row r="5697" spans="2:2">
      <c r="B5697" s="14"/>
    </row>
    <row r="5698" spans="2:2">
      <c r="B5698" s="14"/>
    </row>
    <row r="5699" spans="2:2">
      <c r="B5699" s="14"/>
    </row>
    <row r="5700" spans="2:2">
      <c r="B5700" s="14"/>
    </row>
    <row r="5701" spans="2:2">
      <c r="B5701" s="14"/>
    </row>
    <row r="5702" spans="2:2">
      <c r="B5702" s="14"/>
    </row>
    <row r="5703" spans="2:2">
      <c r="B5703" s="14"/>
    </row>
    <row r="5704" spans="2:2">
      <c r="B5704" s="14"/>
    </row>
    <row r="5705" spans="2:2">
      <c r="B5705" s="14"/>
    </row>
    <row r="5706" spans="2:2">
      <c r="B5706" s="14"/>
    </row>
    <row r="5707" spans="2:2">
      <c r="B5707" s="14"/>
    </row>
    <row r="5708" spans="2:2">
      <c r="B5708" s="14"/>
    </row>
    <row r="5709" spans="2:2">
      <c r="B5709" s="14"/>
    </row>
    <row r="5710" spans="2:2">
      <c r="B5710" s="14"/>
    </row>
    <row r="5711" spans="2:2">
      <c r="B5711" s="14"/>
    </row>
    <row r="5712" spans="2:2">
      <c r="B5712" s="14"/>
    </row>
    <row r="5713" spans="2:2">
      <c r="B5713" s="14"/>
    </row>
    <row r="5714" spans="2:2">
      <c r="B5714" s="14"/>
    </row>
    <row r="5715" spans="2:2">
      <c r="B5715" s="14"/>
    </row>
    <row r="5716" spans="2:2">
      <c r="B5716" s="14"/>
    </row>
    <row r="5717" spans="2:2">
      <c r="B5717" s="14"/>
    </row>
    <row r="5718" spans="2:2">
      <c r="B5718" s="14"/>
    </row>
    <row r="5719" spans="2:2">
      <c r="B5719" s="14"/>
    </row>
    <row r="5720" spans="2:2">
      <c r="B5720" s="14"/>
    </row>
    <row r="5721" spans="2:2">
      <c r="B5721" s="14"/>
    </row>
    <row r="5722" spans="2:2">
      <c r="B5722" s="14"/>
    </row>
    <row r="5723" spans="2:2">
      <c r="B5723" s="14"/>
    </row>
    <row r="5724" spans="2:2">
      <c r="B5724" s="14"/>
    </row>
    <row r="5725" spans="2:2">
      <c r="B5725" s="14"/>
    </row>
    <row r="5726" spans="2:2">
      <c r="B5726" s="14"/>
    </row>
    <row r="5727" spans="2:2">
      <c r="B5727" s="14"/>
    </row>
    <row r="5728" spans="2:2">
      <c r="B5728" s="14"/>
    </row>
    <row r="5729" spans="2:2">
      <c r="B5729" s="14"/>
    </row>
    <row r="5730" spans="2:2">
      <c r="B5730" s="14"/>
    </row>
    <row r="5731" spans="2:2">
      <c r="B5731" s="14"/>
    </row>
    <row r="5732" spans="2:2">
      <c r="B5732" s="14"/>
    </row>
    <row r="5733" spans="2:2">
      <c r="B5733" s="14"/>
    </row>
    <row r="5734" spans="2:2">
      <c r="B5734" s="14"/>
    </row>
    <row r="5735" spans="2:2">
      <c r="B5735" s="14"/>
    </row>
    <row r="5736" spans="2:2">
      <c r="B5736" s="14"/>
    </row>
    <row r="5737" spans="2:2">
      <c r="B5737" s="14"/>
    </row>
    <row r="5738" spans="2:2">
      <c r="B5738" s="14"/>
    </row>
    <row r="5739" spans="2:2">
      <c r="B5739" s="14"/>
    </row>
    <row r="5740" spans="2:2">
      <c r="B5740" s="14"/>
    </row>
    <row r="5741" spans="2:2">
      <c r="B5741" s="14"/>
    </row>
    <row r="5742" spans="2:2">
      <c r="B5742" s="14"/>
    </row>
    <row r="5743" spans="2:2">
      <c r="B5743" s="14"/>
    </row>
    <row r="5744" spans="2:2">
      <c r="B5744" s="14"/>
    </row>
    <row r="5745" spans="2:2">
      <c r="B5745" s="14"/>
    </row>
    <row r="5746" spans="2:2">
      <c r="B5746" s="14"/>
    </row>
    <row r="5747" spans="2:2">
      <c r="B5747" s="14"/>
    </row>
    <row r="5748" spans="2:2">
      <c r="B5748" s="14"/>
    </row>
    <row r="5749" spans="2:2">
      <c r="B5749" s="14"/>
    </row>
    <row r="5750" spans="2:2">
      <c r="B5750" s="14"/>
    </row>
    <row r="5751" spans="2:2">
      <c r="B5751" s="14"/>
    </row>
    <row r="5752" spans="2:2">
      <c r="B5752" s="14"/>
    </row>
    <row r="5753" spans="2:2">
      <c r="B5753" s="14"/>
    </row>
    <row r="5754" spans="2:2">
      <c r="B5754" s="14"/>
    </row>
    <row r="5755" spans="2:2">
      <c r="B5755" s="14"/>
    </row>
    <row r="5756" spans="2:2">
      <c r="B5756" s="14"/>
    </row>
    <row r="5757" spans="2:2">
      <c r="B5757" s="14"/>
    </row>
    <row r="5758" spans="2:2">
      <c r="B5758" s="14"/>
    </row>
    <row r="5759" spans="2:2">
      <c r="B5759" s="14"/>
    </row>
    <row r="5760" spans="2:2">
      <c r="B5760" s="14"/>
    </row>
    <row r="5761" spans="2:2">
      <c r="B5761" s="14"/>
    </row>
    <row r="5762" spans="2:2">
      <c r="B5762" s="14"/>
    </row>
    <row r="5763" spans="2:2">
      <c r="B5763" s="14"/>
    </row>
    <row r="5764" spans="2:2">
      <c r="B5764" s="14"/>
    </row>
    <row r="5765" spans="2:2">
      <c r="B5765" s="14"/>
    </row>
    <row r="5766" spans="2:2">
      <c r="B5766" s="14"/>
    </row>
    <row r="5767" spans="2:2">
      <c r="B5767" s="14"/>
    </row>
    <row r="5768" spans="2:2">
      <c r="B5768" s="14"/>
    </row>
    <row r="5769" spans="2:2">
      <c r="B5769" s="14"/>
    </row>
    <row r="5770" spans="2:2">
      <c r="B5770" s="14"/>
    </row>
    <row r="5771" spans="2:2">
      <c r="B5771" s="14"/>
    </row>
    <row r="5772" spans="2:2">
      <c r="B5772" s="14"/>
    </row>
    <row r="5773" spans="2:2">
      <c r="B5773" s="14"/>
    </row>
    <row r="5774" spans="2:2">
      <c r="B5774" s="14"/>
    </row>
    <row r="5775" spans="2:2">
      <c r="B5775" s="14"/>
    </row>
    <row r="5776" spans="2:2">
      <c r="B5776" s="14"/>
    </row>
    <row r="5777" spans="2:2">
      <c r="B5777" s="14"/>
    </row>
    <row r="5778" spans="2:2">
      <c r="B5778" s="14"/>
    </row>
    <row r="5779" spans="2:2">
      <c r="B5779" s="14"/>
    </row>
    <row r="5780" spans="2:2">
      <c r="B5780" s="14"/>
    </row>
    <row r="5781" spans="2:2">
      <c r="B5781" s="14"/>
    </row>
    <row r="5782" spans="2:2">
      <c r="B5782" s="14"/>
    </row>
    <row r="5783" spans="2:2">
      <c r="B5783" s="14"/>
    </row>
    <row r="5784" spans="2:2">
      <c r="B5784" s="14"/>
    </row>
    <row r="5785" spans="2:2">
      <c r="B5785" s="14"/>
    </row>
    <row r="5786" spans="2:2">
      <c r="B5786" s="14"/>
    </row>
    <row r="5787" spans="2:2">
      <c r="B5787" s="14"/>
    </row>
    <row r="5788" spans="2:2">
      <c r="B5788" s="14"/>
    </row>
    <row r="5789" spans="2:2">
      <c r="B5789" s="14"/>
    </row>
    <row r="5790" spans="2:2">
      <c r="B5790" s="14"/>
    </row>
    <row r="5791" spans="2:2">
      <c r="B5791" s="14"/>
    </row>
    <row r="5792" spans="2:2">
      <c r="B5792" s="14"/>
    </row>
    <row r="5793" spans="2:2">
      <c r="B5793" s="14"/>
    </row>
    <row r="5794" spans="2:2">
      <c r="B5794" s="14"/>
    </row>
    <row r="5795" spans="2:2">
      <c r="B5795" s="14"/>
    </row>
    <row r="5796" spans="2:2">
      <c r="B5796" s="14"/>
    </row>
    <row r="5797" spans="2:2">
      <c r="B5797" s="14"/>
    </row>
    <row r="5798" spans="2:2">
      <c r="B5798" s="14"/>
    </row>
    <row r="5799" spans="2:2">
      <c r="B5799" s="14"/>
    </row>
    <row r="5800" spans="2:2">
      <c r="B5800" s="14"/>
    </row>
    <row r="5801" spans="2:2">
      <c r="B5801" s="14"/>
    </row>
    <row r="5802" spans="2:2">
      <c r="B5802" s="14"/>
    </row>
    <row r="5803" spans="2:2">
      <c r="B5803" s="14"/>
    </row>
    <row r="5804" spans="2:2">
      <c r="B5804" s="14"/>
    </row>
    <row r="5805" spans="2:2">
      <c r="B5805" s="14"/>
    </row>
    <row r="5806" spans="2:2">
      <c r="B5806" s="14"/>
    </row>
    <row r="5807" spans="2:2">
      <c r="B5807" s="14"/>
    </row>
    <row r="5808" spans="2:2">
      <c r="B5808" s="14"/>
    </row>
    <row r="5809" spans="2:2">
      <c r="B5809" s="14"/>
    </row>
    <row r="5810" spans="2:2">
      <c r="B5810" s="14"/>
    </row>
    <row r="5811" spans="2:2">
      <c r="B5811" s="14"/>
    </row>
    <row r="5812" spans="2:2">
      <c r="B5812" s="14"/>
    </row>
    <row r="5813" spans="2:2">
      <c r="B5813" s="14"/>
    </row>
    <row r="5814" spans="2:2">
      <c r="B5814" s="14"/>
    </row>
    <row r="5815" spans="2:2">
      <c r="B5815" s="14"/>
    </row>
    <row r="5816" spans="2:2">
      <c r="B5816" s="14"/>
    </row>
    <row r="5817" spans="2:2">
      <c r="B5817" s="14"/>
    </row>
    <row r="5818" spans="2:2">
      <c r="B5818" s="14"/>
    </row>
    <row r="5819" spans="2:2">
      <c r="B5819" s="14"/>
    </row>
    <row r="5820" spans="2:2">
      <c r="B5820" s="14"/>
    </row>
    <row r="5821" spans="2:2">
      <c r="B5821" s="14"/>
    </row>
    <row r="5822" spans="2:2">
      <c r="B5822" s="14"/>
    </row>
    <row r="5823" spans="2:2">
      <c r="B5823" s="14"/>
    </row>
    <row r="5824" spans="2:2">
      <c r="B5824" s="14"/>
    </row>
    <row r="5825" spans="2:2">
      <c r="B5825" s="14"/>
    </row>
    <row r="5826" spans="2:2">
      <c r="B5826" s="14"/>
    </row>
    <row r="5827" spans="2:2">
      <c r="B5827" s="14"/>
    </row>
    <row r="5828" spans="2:2">
      <c r="B5828" s="14"/>
    </row>
    <row r="5829" spans="2:2">
      <c r="B5829" s="14"/>
    </row>
    <row r="5830" spans="2:2">
      <c r="B5830" s="14"/>
    </row>
    <row r="5831" spans="2:2">
      <c r="B5831" s="14"/>
    </row>
    <row r="5832" spans="2:2">
      <c r="B5832" s="14"/>
    </row>
    <row r="5833" spans="2:2">
      <c r="B5833" s="14"/>
    </row>
    <row r="5834" spans="2:2">
      <c r="B5834" s="14"/>
    </row>
    <row r="5835" spans="2:2">
      <c r="B5835" s="14"/>
    </row>
    <row r="5836" spans="2:2">
      <c r="B5836" s="14"/>
    </row>
    <row r="5837" spans="2:2">
      <c r="B5837" s="14"/>
    </row>
    <row r="5838" spans="2:2">
      <c r="B5838" s="14"/>
    </row>
    <row r="5839" spans="2:2">
      <c r="B5839" s="14"/>
    </row>
    <row r="5840" spans="2:2">
      <c r="B5840" s="14"/>
    </row>
    <row r="5841" spans="2:2">
      <c r="B5841" s="14"/>
    </row>
    <row r="5842" spans="2:2">
      <c r="B5842" s="14"/>
    </row>
    <row r="5843" spans="2:2">
      <c r="B5843" s="14"/>
    </row>
    <row r="5844" spans="2:2">
      <c r="B5844" s="14"/>
    </row>
    <row r="5845" spans="2:2">
      <c r="B5845" s="14"/>
    </row>
    <row r="5846" spans="2:2">
      <c r="B5846" s="14"/>
    </row>
    <row r="5847" spans="2:2">
      <c r="B5847" s="14"/>
    </row>
    <row r="5848" spans="2:2">
      <c r="B5848" s="14"/>
    </row>
    <row r="5849" spans="2:2">
      <c r="B5849" s="14"/>
    </row>
    <row r="5850" spans="2:2">
      <c r="B5850" s="14"/>
    </row>
    <row r="5851" spans="2:2">
      <c r="B5851" s="14"/>
    </row>
    <row r="5852" spans="2:2">
      <c r="B5852" s="14"/>
    </row>
    <row r="5853" spans="2:2">
      <c r="B5853" s="14"/>
    </row>
    <row r="5854" spans="2:2">
      <c r="B5854" s="14"/>
    </row>
    <row r="5855" spans="2:2">
      <c r="B5855" s="14"/>
    </row>
    <row r="5856" spans="2:2">
      <c r="B5856" s="14"/>
    </row>
    <row r="5857" spans="2:2">
      <c r="B5857" s="14"/>
    </row>
    <row r="5858" spans="2:2">
      <c r="B5858" s="14"/>
    </row>
    <row r="5859" spans="2:2">
      <c r="B5859" s="14"/>
    </row>
    <row r="5860" spans="2:2">
      <c r="B5860" s="14"/>
    </row>
    <row r="5861" spans="2:2">
      <c r="B5861" s="14"/>
    </row>
    <row r="5862" spans="2:2">
      <c r="B5862" s="14"/>
    </row>
    <row r="5863" spans="2:2">
      <c r="B5863" s="14"/>
    </row>
    <row r="5864" spans="2:2">
      <c r="B5864" s="14"/>
    </row>
    <row r="5865" spans="2:2">
      <c r="B5865" s="14"/>
    </row>
    <row r="5866" spans="2:2">
      <c r="B5866" s="14"/>
    </row>
    <row r="5867" spans="2:2">
      <c r="B5867" s="14"/>
    </row>
    <row r="5868" spans="2:2">
      <c r="B5868" s="14"/>
    </row>
    <row r="5869" spans="2:2">
      <c r="B5869" s="14"/>
    </row>
    <row r="5870" spans="2:2">
      <c r="B5870" s="14"/>
    </row>
    <row r="5871" spans="2:2">
      <c r="B5871" s="14"/>
    </row>
    <row r="5872" spans="2:2">
      <c r="B5872" s="14"/>
    </row>
    <row r="5873" spans="2:2">
      <c r="B5873" s="14"/>
    </row>
    <row r="5874" spans="2:2">
      <c r="B5874" s="14"/>
    </row>
    <row r="5875" spans="2:2">
      <c r="B5875" s="14"/>
    </row>
    <row r="5876" spans="2:2">
      <c r="B5876" s="14"/>
    </row>
    <row r="5877" spans="2:2">
      <c r="B5877" s="14"/>
    </row>
    <row r="5878" spans="2:2">
      <c r="B5878" s="14"/>
    </row>
    <row r="5879" spans="2:2">
      <c r="B5879" s="14"/>
    </row>
    <row r="5880" spans="2:2">
      <c r="B5880" s="14"/>
    </row>
    <row r="5881" spans="2:2">
      <c r="B5881" s="14"/>
    </row>
    <row r="5882" spans="2:2">
      <c r="B5882" s="14"/>
    </row>
    <row r="5883" spans="2:2">
      <c r="B5883" s="14"/>
    </row>
    <row r="5884" spans="2:2">
      <c r="B5884" s="14"/>
    </row>
    <row r="5885" spans="2:2">
      <c r="B5885" s="14"/>
    </row>
    <row r="5886" spans="2:2">
      <c r="B5886" s="14"/>
    </row>
    <row r="5887" spans="2:2">
      <c r="B5887" s="14"/>
    </row>
    <row r="5888" spans="2:2">
      <c r="B5888" s="14"/>
    </row>
    <row r="5889" spans="2:2">
      <c r="B5889" s="14"/>
    </row>
    <row r="5890" spans="2:2">
      <c r="B5890" s="14"/>
    </row>
    <row r="5891" spans="2:2">
      <c r="B5891" s="14"/>
    </row>
    <row r="5892" spans="2:2">
      <c r="B5892" s="14"/>
    </row>
    <row r="5893" spans="2:2">
      <c r="B5893" s="14"/>
    </row>
    <row r="5894" spans="2:2">
      <c r="B5894" s="14"/>
    </row>
    <row r="5895" spans="2:2">
      <c r="B5895" s="14"/>
    </row>
    <row r="5896" spans="2:2">
      <c r="B5896" s="14"/>
    </row>
    <row r="5897" spans="2:2">
      <c r="B5897" s="14"/>
    </row>
    <row r="5898" spans="2:2">
      <c r="B5898" s="14"/>
    </row>
    <row r="5899" spans="2:2">
      <c r="B5899" s="14"/>
    </row>
    <row r="5900" spans="2:2">
      <c r="B5900" s="14"/>
    </row>
    <row r="5901" spans="2:2">
      <c r="B5901" s="14"/>
    </row>
    <row r="5902" spans="2:2">
      <c r="B5902" s="14"/>
    </row>
    <row r="5903" spans="2:2">
      <c r="B5903" s="14"/>
    </row>
    <row r="5904" spans="2:2">
      <c r="B5904" s="14"/>
    </row>
    <row r="5905" spans="2:2">
      <c r="B5905" s="14"/>
    </row>
    <row r="5906" spans="2:2">
      <c r="B5906" s="14"/>
    </row>
    <row r="5907" spans="2:2">
      <c r="B5907" s="14"/>
    </row>
    <row r="5908" spans="2:2">
      <c r="B5908" s="14"/>
    </row>
    <row r="5909" spans="2:2">
      <c r="B5909" s="14"/>
    </row>
    <row r="5910" spans="2:2">
      <c r="B5910" s="14"/>
    </row>
    <row r="5911" spans="2:2">
      <c r="B5911" s="14"/>
    </row>
    <row r="5912" spans="2:2">
      <c r="B5912" s="14"/>
    </row>
    <row r="5913" spans="2:2">
      <c r="B5913" s="14"/>
    </row>
    <row r="5914" spans="2:2">
      <c r="B5914" s="14"/>
    </row>
    <row r="5915" spans="2:2">
      <c r="B5915" s="14"/>
    </row>
    <row r="5916" spans="2:2">
      <c r="B5916" s="14"/>
    </row>
    <row r="5917" spans="2:2">
      <c r="B5917" s="14"/>
    </row>
    <row r="5918" spans="2:2">
      <c r="B5918" s="14"/>
    </row>
    <row r="5919" spans="2:2">
      <c r="B5919" s="14"/>
    </row>
    <row r="5920" spans="2:2">
      <c r="B5920" s="14"/>
    </row>
    <row r="5921" spans="2:2">
      <c r="B5921" s="14"/>
    </row>
    <row r="5922" spans="2:2">
      <c r="B5922" s="14"/>
    </row>
    <row r="5923" spans="2:2">
      <c r="B5923" s="14"/>
    </row>
    <row r="5924" spans="2:2">
      <c r="B5924" s="14"/>
    </row>
    <row r="5925" spans="2:2">
      <c r="B5925" s="14"/>
    </row>
    <row r="5926" spans="2:2">
      <c r="B5926" s="14"/>
    </row>
    <row r="5927" spans="2:2">
      <c r="B5927" s="14"/>
    </row>
    <row r="5928" spans="2:2">
      <c r="B5928" s="14"/>
    </row>
    <row r="5929" spans="2:2">
      <c r="B5929" s="14"/>
    </row>
    <row r="5930" spans="2:2">
      <c r="B5930" s="14"/>
    </row>
    <row r="5931" spans="2:2">
      <c r="B5931" s="14"/>
    </row>
    <row r="5932" spans="2:2">
      <c r="B5932" s="14"/>
    </row>
    <row r="5933" spans="2:2">
      <c r="B5933" s="14"/>
    </row>
    <row r="5934" spans="2:2">
      <c r="B5934" s="14"/>
    </row>
    <row r="5935" spans="2:2">
      <c r="B5935" s="14"/>
    </row>
    <row r="5936" spans="2:2">
      <c r="B5936" s="14"/>
    </row>
    <row r="5937" spans="2:2">
      <c r="B5937" s="14"/>
    </row>
    <row r="5938" spans="2:2">
      <c r="B5938" s="14"/>
    </row>
    <row r="5939" spans="2:2">
      <c r="B5939" s="14"/>
    </row>
    <row r="5940" spans="2:2">
      <c r="B5940" s="14"/>
    </row>
    <row r="5941" spans="2:2">
      <c r="B5941" s="14"/>
    </row>
    <row r="5942" spans="2:2">
      <c r="B5942" s="14"/>
    </row>
    <row r="5943" spans="2:2">
      <c r="B5943" s="14"/>
    </row>
    <row r="5944" spans="2:2">
      <c r="B5944" s="14"/>
    </row>
    <row r="5945" spans="2:2">
      <c r="B5945" s="14"/>
    </row>
    <row r="5946" spans="2:2">
      <c r="B5946" s="14"/>
    </row>
    <row r="5947" spans="2:2">
      <c r="B5947" s="14"/>
    </row>
    <row r="5948" spans="2:2">
      <c r="B5948" s="14"/>
    </row>
    <row r="5949" spans="2:2">
      <c r="B5949" s="14"/>
    </row>
    <row r="5950" spans="2:2">
      <c r="B5950" s="14"/>
    </row>
    <row r="5951" spans="2:2">
      <c r="B5951" s="14"/>
    </row>
    <row r="5952" spans="2:2">
      <c r="B5952" s="14"/>
    </row>
    <row r="5953" spans="2:2">
      <c r="B5953" s="14"/>
    </row>
    <row r="5954" spans="2:2">
      <c r="B5954" s="14"/>
    </row>
    <row r="5955" spans="2:2">
      <c r="B5955" s="14"/>
    </row>
    <row r="5956" spans="2:2">
      <c r="B5956" s="14"/>
    </row>
    <row r="5957" spans="2:2">
      <c r="B5957" s="14"/>
    </row>
    <row r="5958" spans="2:2">
      <c r="B5958" s="14"/>
    </row>
    <row r="5959" spans="2:2">
      <c r="B5959" s="14"/>
    </row>
    <row r="5960" spans="2:2">
      <c r="B5960" s="14"/>
    </row>
    <row r="5961" spans="2:2">
      <c r="B5961" s="14"/>
    </row>
    <row r="5962" spans="2:2">
      <c r="B5962" s="14"/>
    </row>
    <row r="5963" spans="2:2">
      <c r="B5963" s="14"/>
    </row>
    <row r="5964" spans="2:2">
      <c r="B5964" s="14"/>
    </row>
    <row r="5965" spans="2:2">
      <c r="B5965" s="14"/>
    </row>
    <row r="5966" spans="2:2">
      <c r="B5966" s="14"/>
    </row>
    <row r="5967" spans="2:2">
      <c r="B5967" s="14"/>
    </row>
    <row r="5968" spans="2:2">
      <c r="B5968" s="14"/>
    </row>
    <row r="5969" spans="2:2">
      <c r="B5969" s="14"/>
    </row>
    <row r="5970" spans="2:2">
      <c r="B5970" s="14"/>
    </row>
    <row r="5971" spans="2:2">
      <c r="B5971" s="14"/>
    </row>
    <row r="5972" spans="2:2">
      <c r="B5972" s="14"/>
    </row>
    <row r="5973" spans="2:2">
      <c r="B5973" s="14"/>
    </row>
    <row r="5974" spans="2:2">
      <c r="B5974" s="14"/>
    </row>
    <row r="5975" spans="2:2">
      <c r="B5975" s="14"/>
    </row>
    <row r="5976" spans="2:2">
      <c r="B5976" s="14"/>
    </row>
    <row r="5977" spans="2:2">
      <c r="B5977" s="14"/>
    </row>
    <row r="5978" spans="2:2">
      <c r="B5978" s="14"/>
    </row>
    <row r="5979" spans="2:2">
      <c r="B5979" s="14"/>
    </row>
    <row r="5980" spans="2:2">
      <c r="B5980" s="14"/>
    </row>
    <row r="5981" spans="2:2">
      <c r="B5981" s="14"/>
    </row>
    <row r="5982" spans="2:2">
      <c r="B5982" s="14"/>
    </row>
    <row r="5983" spans="2:2">
      <c r="B5983" s="14"/>
    </row>
    <row r="5984" spans="2:2">
      <c r="B5984" s="14"/>
    </row>
    <row r="5985" spans="2:2">
      <c r="B5985" s="14"/>
    </row>
    <row r="5986" spans="2:2">
      <c r="B5986" s="14"/>
    </row>
    <row r="5987" spans="2:2">
      <c r="B5987" s="14"/>
    </row>
    <row r="5988" spans="2:2">
      <c r="B5988" s="14"/>
    </row>
    <row r="5989" spans="2:2">
      <c r="B5989" s="14"/>
    </row>
    <row r="5990" spans="2:2">
      <c r="B5990" s="14"/>
    </row>
    <row r="5991" spans="2:2">
      <c r="B5991" s="14"/>
    </row>
    <row r="5992" spans="2:2">
      <c r="B5992" s="14"/>
    </row>
    <row r="5993" spans="2:2">
      <c r="B5993" s="14"/>
    </row>
    <row r="5994" spans="2:2">
      <c r="B5994" s="14"/>
    </row>
    <row r="5995" spans="2:2">
      <c r="B5995" s="14"/>
    </row>
    <row r="5996" spans="2:2">
      <c r="B5996" s="14"/>
    </row>
    <row r="5997" spans="2:2">
      <c r="B5997" s="14"/>
    </row>
    <row r="5998" spans="2:2">
      <c r="B5998" s="14"/>
    </row>
    <row r="5999" spans="2:2">
      <c r="B5999" s="14"/>
    </row>
    <row r="6000" spans="2:2">
      <c r="B6000" s="14"/>
    </row>
    <row r="6001" spans="2:2">
      <c r="B6001" s="14"/>
    </row>
    <row r="6002" spans="2:2">
      <c r="B6002" s="14"/>
    </row>
    <row r="6003" spans="2:2">
      <c r="B6003" s="14"/>
    </row>
    <row r="6004" spans="2:2">
      <c r="B6004" s="14"/>
    </row>
    <row r="6005" spans="2:2">
      <c r="B6005" s="14"/>
    </row>
    <row r="6006" spans="2:2">
      <c r="B6006" s="14"/>
    </row>
    <row r="6007" spans="2:2">
      <c r="B6007" s="14"/>
    </row>
    <row r="6008" spans="2:2">
      <c r="B6008" s="14"/>
    </row>
    <row r="6009" spans="2:2">
      <c r="B6009" s="14"/>
    </row>
    <row r="6010" spans="2:2">
      <c r="B6010" s="14"/>
    </row>
    <row r="6011" spans="2:2">
      <c r="B6011" s="14"/>
    </row>
    <row r="6012" spans="2:2">
      <c r="B6012" s="14"/>
    </row>
    <row r="6013" spans="2:2">
      <c r="B6013" s="14"/>
    </row>
    <row r="6014" spans="2:2">
      <c r="B6014" s="14"/>
    </row>
    <row r="6015" spans="2:2">
      <c r="B6015" s="14"/>
    </row>
    <row r="6016" spans="2:2">
      <c r="B6016" s="14"/>
    </row>
    <row r="6017" spans="2:2">
      <c r="B6017" s="14"/>
    </row>
    <row r="6018" spans="2:2">
      <c r="B6018" s="14"/>
    </row>
    <row r="6019" spans="2:2">
      <c r="B6019" s="14"/>
    </row>
    <row r="6020" spans="2:2">
      <c r="B6020" s="14"/>
    </row>
    <row r="6021" spans="2:2">
      <c r="B6021" s="14"/>
    </row>
    <row r="6022" spans="2:2">
      <c r="B6022" s="14"/>
    </row>
    <row r="6023" spans="2:2">
      <c r="B6023" s="14"/>
    </row>
    <row r="6024" spans="2:2">
      <c r="B6024" s="14"/>
    </row>
    <row r="6025" spans="2:2">
      <c r="B6025" s="14"/>
    </row>
    <row r="6026" spans="2:2">
      <c r="B6026" s="14"/>
    </row>
    <row r="6027" spans="2:2">
      <c r="B6027" s="14"/>
    </row>
    <row r="6028" spans="2:2">
      <c r="B6028" s="14"/>
    </row>
    <row r="6029" spans="2:2">
      <c r="B6029" s="14"/>
    </row>
    <row r="6030" spans="2:2">
      <c r="B6030" s="14"/>
    </row>
    <row r="6031" spans="2:2">
      <c r="B6031" s="14"/>
    </row>
    <row r="6032" spans="2:2">
      <c r="B6032" s="14"/>
    </row>
    <row r="6033" spans="2:2">
      <c r="B6033" s="14"/>
    </row>
    <row r="6034" spans="2:2">
      <c r="B6034" s="14"/>
    </row>
    <row r="6035" spans="2:2">
      <c r="B6035" s="14"/>
    </row>
    <row r="6036" spans="2:2">
      <c r="B6036" s="14"/>
    </row>
    <row r="6037" spans="2:2">
      <c r="B6037" s="14"/>
    </row>
    <row r="6038" spans="2:2">
      <c r="B6038" s="14"/>
    </row>
    <row r="6039" spans="2:2">
      <c r="B6039" s="14"/>
    </row>
    <row r="6040" spans="2:2">
      <c r="B6040" s="14"/>
    </row>
    <row r="6041" spans="2:2">
      <c r="B6041" s="14"/>
    </row>
    <row r="6042" spans="2:2">
      <c r="B6042" s="14"/>
    </row>
    <row r="6043" spans="2:2">
      <c r="B6043" s="14"/>
    </row>
    <row r="6044" spans="2:2">
      <c r="B6044" s="14"/>
    </row>
    <row r="6045" spans="2:2">
      <c r="B6045" s="14"/>
    </row>
    <row r="6046" spans="2:2">
      <c r="B6046" s="14"/>
    </row>
    <row r="6047" spans="2:2">
      <c r="B6047" s="14"/>
    </row>
    <row r="6048" spans="2:2">
      <c r="B6048" s="14"/>
    </row>
    <row r="6049" spans="2:2">
      <c r="B6049" s="14"/>
    </row>
    <row r="6050" spans="2:2">
      <c r="B6050" s="14"/>
    </row>
    <row r="6051" spans="2:2">
      <c r="B6051" s="14"/>
    </row>
    <row r="6052" spans="2:2">
      <c r="B6052" s="14"/>
    </row>
    <row r="6053" spans="2:2">
      <c r="B6053" s="14"/>
    </row>
    <row r="6054" spans="2:2">
      <c r="B6054" s="14"/>
    </row>
    <row r="6055" spans="2:2">
      <c r="B6055" s="14"/>
    </row>
    <row r="6056" spans="2:2">
      <c r="B6056" s="14"/>
    </row>
    <row r="6057" spans="2:2">
      <c r="B6057" s="14"/>
    </row>
    <row r="6058" spans="2:2">
      <c r="B6058" s="14"/>
    </row>
    <row r="6059" spans="2:2">
      <c r="B6059" s="14"/>
    </row>
    <row r="6060" spans="2:2">
      <c r="B6060" s="14"/>
    </row>
    <row r="6061" spans="2:2">
      <c r="B6061" s="14"/>
    </row>
    <row r="6062" spans="2:2">
      <c r="B6062" s="14"/>
    </row>
    <row r="6063" spans="2:2">
      <c r="B6063" s="14"/>
    </row>
    <row r="6064" spans="2:2">
      <c r="B6064" s="14"/>
    </row>
    <row r="6065" spans="2:2">
      <c r="B6065" s="14"/>
    </row>
    <row r="6066" spans="2:2">
      <c r="B6066" s="14"/>
    </row>
    <row r="6067" spans="2:2">
      <c r="B6067" s="14"/>
    </row>
    <row r="6068" spans="2:2">
      <c r="B6068" s="14"/>
    </row>
    <row r="6069" spans="2:2">
      <c r="B6069" s="14"/>
    </row>
    <row r="6070" spans="2:2">
      <c r="B6070" s="14"/>
    </row>
    <row r="6071" spans="2:2">
      <c r="B6071" s="14"/>
    </row>
    <row r="6072" spans="2:2">
      <c r="B6072" s="14"/>
    </row>
    <row r="6073" spans="2:2">
      <c r="B6073" s="14"/>
    </row>
    <row r="6074" spans="2:2">
      <c r="B6074" s="14"/>
    </row>
    <row r="6075" spans="2:2">
      <c r="B6075" s="14"/>
    </row>
    <row r="6076" spans="2:2">
      <c r="B6076" s="14"/>
    </row>
    <row r="6077" spans="2:2">
      <c r="B6077" s="14"/>
    </row>
    <row r="6078" spans="2:2">
      <c r="B6078" s="14"/>
    </row>
    <row r="6079" spans="2:2">
      <c r="B6079" s="14"/>
    </row>
    <row r="6080" spans="2:2">
      <c r="B6080" s="14"/>
    </row>
    <row r="6081" spans="2:2">
      <c r="B6081" s="14"/>
    </row>
    <row r="6082" spans="2:2">
      <c r="B6082" s="14"/>
    </row>
    <row r="6083" spans="2:2">
      <c r="B6083" s="14"/>
    </row>
    <row r="6084" spans="2:2">
      <c r="B6084" s="14"/>
    </row>
    <row r="6085" spans="2:2">
      <c r="B6085" s="14"/>
    </row>
    <row r="6086" spans="2:2">
      <c r="B6086" s="14"/>
    </row>
    <row r="6087" spans="2:2">
      <c r="B6087" s="14"/>
    </row>
    <row r="6088" spans="2:2">
      <c r="B6088" s="14"/>
    </row>
    <row r="6089" spans="2:2">
      <c r="B6089" s="14"/>
    </row>
    <row r="6090" spans="2:2">
      <c r="B6090" s="14"/>
    </row>
    <row r="6091" spans="2:2">
      <c r="B6091" s="14"/>
    </row>
    <row r="6092" spans="2:2">
      <c r="B6092" s="14"/>
    </row>
    <row r="6093" spans="2:2">
      <c r="B6093" s="14"/>
    </row>
    <row r="6094" spans="2:2">
      <c r="B6094" s="14"/>
    </row>
    <row r="6095" spans="2:2">
      <c r="B6095" s="14"/>
    </row>
    <row r="6096" spans="2:2">
      <c r="B6096" s="14"/>
    </row>
    <row r="6097" spans="2:2">
      <c r="B6097" s="14"/>
    </row>
    <row r="6098" spans="2:2">
      <c r="B6098" s="14"/>
    </row>
    <row r="6099" spans="2:2">
      <c r="B6099" s="14"/>
    </row>
    <row r="6100" spans="2:2">
      <c r="B6100" s="14"/>
    </row>
    <row r="6101" spans="2:2">
      <c r="B6101" s="14"/>
    </row>
    <row r="6102" spans="2:2">
      <c r="B6102" s="14"/>
    </row>
    <row r="6103" spans="2:2">
      <c r="B6103" s="14"/>
    </row>
    <row r="6104" spans="2:2">
      <c r="B6104" s="14"/>
    </row>
    <row r="6105" spans="2:2">
      <c r="B6105" s="14"/>
    </row>
    <row r="6106" spans="2:2">
      <c r="B6106" s="14"/>
    </row>
    <row r="6107" spans="2:2">
      <c r="B6107" s="14"/>
    </row>
    <row r="6108" spans="2:2">
      <c r="B6108" s="14"/>
    </row>
    <row r="6109" spans="2:2">
      <c r="B6109" s="14"/>
    </row>
    <row r="6110" spans="2:2">
      <c r="B6110" s="14"/>
    </row>
    <row r="6111" spans="2:2">
      <c r="B6111" s="14"/>
    </row>
    <row r="6112" spans="2:2">
      <c r="B6112" s="14"/>
    </row>
    <row r="6113" spans="2:2">
      <c r="B6113" s="14"/>
    </row>
    <row r="6114" spans="2:2">
      <c r="B6114" s="14"/>
    </row>
    <row r="6115" spans="2:2">
      <c r="B6115" s="14"/>
    </row>
    <row r="6116" spans="2:2">
      <c r="B6116" s="14"/>
    </row>
    <row r="6117" spans="2:2">
      <c r="B6117" s="14"/>
    </row>
    <row r="6118" spans="2:2">
      <c r="B6118" s="14"/>
    </row>
    <row r="6119" spans="2:2">
      <c r="B6119" s="14"/>
    </row>
    <row r="6120" spans="2:2">
      <c r="B6120" s="14"/>
    </row>
    <row r="6121" spans="2:2">
      <c r="B6121" s="14"/>
    </row>
    <row r="6122" spans="2:2">
      <c r="B6122" s="14"/>
    </row>
    <row r="6123" spans="2:2">
      <c r="B6123" s="14"/>
    </row>
    <row r="6124" spans="2:2">
      <c r="B6124" s="14"/>
    </row>
    <row r="6125" spans="2:2">
      <c r="B6125" s="14"/>
    </row>
    <row r="6126" spans="2:2">
      <c r="B6126" s="14"/>
    </row>
    <row r="6127" spans="2:2">
      <c r="B6127" s="14"/>
    </row>
    <row r="6128" spans="2:2">
      <c r="B6128" s="14"/>
    </row>
    <row r="6129" spans="2:2">
      <c r="B6129" s="14"/>
    </row>
    <row r="6130" spans="2:2">
      <c r="B6130" s="14"/>
    </row>
    <row r="6131" spans="2:2">
      <c r="B6131" s="14"/>
    </row>
    <row r="6132" spans="2:2">
      <c r="B6132" s="14"/>
    </row>
    <row r="6133" spans="2:2">
      <c r="B6133" s="14"/>
    </row>
    <row r="6134" spans="2:2">
      <c r="B6134" s="14"/>
    </row>
    <row r="6135" spans="2:2">
      <c r="B6135" s="14"/>
    </row>
    <row r="6136" spans="2:2">
      <c r="B6136" s="14"/>
    </row>
    <row r="6137" spans="2:2">
      <c r="B6137" s="14"/>
    </row>
    <row r="6138" spans="2:2">
      <c r="B6138" s="14"/>
    </row>
    <row r="6139" spans="2:2">
      <c r="B6139" s="14"/>
    </row>
    <row r="6140" spans="2:2">
      <c r="B6140" s="14"/>
    </row>
    <row r="6141" spans="2:2">
      <c r="B6141" s="14"/>
    </row>
    <row r="6142" spans="2:2">
      <c r="B6142" s="14"/>
    </row>
    <row r="6143" spans="2:2">
      <c r="B6143" s="14"/>
    </row>
    <row r="6144" spans="2:2">
      <c r="B6144" s="14"/>
    </row>
    <row r="6145" spans="2:2">
      <c r="B6145" s="14"/>
    </row>
    <row r="6146" spans="2:2">
      <c r="B6146" s="14"/>
    </row>
    <row r="6147" spans="2:2">
      <c r="B6147" s="14"/>
    </row>
    <row r="6148" spans="2:2">
      <c r="B6148" s="14"/>
    </row>
    <row r="6149" spans="2:2">
      <c r="B6149" s="14"/>
    </row>
    <row r="6150" spans="2:2">
      <c r="B6150" s="14"/>
    </row>
    <row r="6151" spans="2:2">
      <c r="B6151" s="14"/>
    </row>
    <row r="6152" spans="2:2">
      <c r="B6152" s="14"/>
    </row>
    <row r="6153" spans="2:2">
      <c r="B6153" s="14"/>
    </row>
    <row r="6154" spans="2:2">
      <c r="B6154" s="14"/>
    </row>
    <row r="6155" spans="2:2">
      <c r="B6155" s="14"/>
    </row>
    <row r="6156" spans="2:2">
      <c r="B6156" s="14"/>
    </row>
    <row r="6157" spans="2:2">
      <c r="B6157" s="14"/>
    </row>
    <row r="6158" spans="2:2">
      <c r="B6158" s="14"/>
    </row>
    <row r="6159" spans="2:2">
      <c r="B6159" s="14"/>
    </row>
    <row r="6160" spans="2:2">
      <c r="B6160" s="14"/>
    </row>
    <row r="6161" spans="2:2">
      <c r="B6161" s="14"/>
    </row>
    <row r="6162" spans="2:2">
      <c r="B6162" s="14"/>
    </row>
    <row r="6163" spans="2:2">
      <c r="B6163" s="14"/>
    </row>
    <row r="6164" spans="2:2">
      <c r="B6164" s="14"/>
    </row>
    <row r="6165" spans="2:2">
      <c r="B6165" s="14"/>
    </row>
    <row r="6166" spans="2:2">
      <c r="B6166" s="14"/>
    </row>
    <row r="6167" spans="2:2">
      <c r="B6167" s="14"/>
    </row>
    <row r="6168" spans="2:2">
      <c r="B6168" s="14"/>
    </row>
    <row r="6169" spans="2:2">
      <c r="B6169" s="14"/>
    </row>
    <row r="6170" spans="2:2">
      <c r="B6170" s="14"/>
    </row>
    <row r="6171" spans="2:2">
      <c r="B6171" s="14"/>
    </row>
    <row r="6172" spans="2:2">
      <c r="B6172" s="14"/>
    </row>
    <row r="6173" spans="2:2">
      <c r="B6173" s="14"/>
    </row>
    <row r="6174" spans="2:2">
      <c r="B6174" s="14"/>
    </row>
    <row r="6175" spans="2:2">
      <c r="B6175" s="14"/>
    </row>
    <row r="6176" spans="2:2">
      <c r="B6176" s="14"/>
    </row>
    <row r="6177" spans="2:2">
      <c r="B6177" s="14"/>
    </row>
    <row r="6178" spans="2:2">
      <c r="B6178" s="14"/>
    </row>
    <row r="6179" spans="2:2">
      <c r="B6179" s="14"/>
    </row>
    <row r="6180" spans="2:2">
      <c r="B6180" s="14"/>
    </row>
    <row r="6181" spans="2:2">
      <c r="B6181" s="14"/>
    </row>
    <row r="6182" spans="2:2">
      <c r="B6182" s="14"/>
    </row>
    <row r="6183" spans="2:2">
      <c r="B6183" s="14"/>
    </row>
    <row r="6184" spans="2:2">
      <c r="B6184" s="14"/>
    </row>
    <row r="6185" spans="2:2">
      <c r="B6185" s="14"/>
    </row>
    <row r="6186" spans="2:2">
      <c r="B6186" s="14"/>
    </row>
    <row r="6187" spans="2:2">
      <c r="B6187" s="14"/>
    </row>
    <row r="6188" spans="2:2">
      <c r="B6188" s="14"/>
    </row>
    <row r="6189" spans="2:2">
      <c r="B6189" s="14"/>
    </row>
    <row r="6190" spans="2:2">
      <c r="B6190" s="14"/>
    </row>
    <row r="6191" spans="2:2">
      <c r="B6191" s="14"/>
    </row>
    <row r="6192" spans="2:2">
      <c r="B6192" s="14"/>
    </row>
    <row r="6193" spans="2:2">
      <c r="B6193" s="14"/>
    </row>
    <row r="6194" spans="2:2">
      <c r="B6194" s="14"/>
    </row>
    <row r="6195" spans="2:2">
      <c r="B6195" s="14"/>
    </row>
    <row r="6196" spans="2:2">
      <c r="B6196" s="14"/>
    </row>
    <row r="6197" spans="2:2">
      <c r="B6197" s="14"/>
    </row>
    <row r="6198" spans="2:2">
      <c r="B6198" s="14"/>
    </row>
    <row r="6199" spans="2:2">
      <c r="B6199" s="14"/>
    </row>
    <row r="6200" spans="2:2">
      <c r="B6200" s="14"/>
    </row>
    <row r="6201" spans="2:2">
      <c r="B6201" s="14"/>
    </row>
    <row r="6202" spans="2:2">
      <c r="B6202" s="14"/>
    </row>
    <row r="6203" spans="2:2">
      <c r="B6203" s="14"/>
    </row>
    <row r="6204" spans="2:2">
      <c r="B6204" s="14"/>
    </row>
    <row r="6205" spans="2:2">
      <c r="B6205" s="14"/>
    </row>
    <row r="6206" spans="2:2">
      <c r="B6206" s="14"/>
    </row>
    <row r="6207" spans="2:2">
      <c r="B6207" s="14"/>
    </row>
    <row r="6208" spans="2:2">
      <c r="B6208" s="14"/>
    </row>
    <row r="6209" spans="2:2">
      <c r="B6209" s="14"/>
    </row>
    <row r="6210" spans="2:2">
      <c r="B6210" s="14"/>
    </row>
    <row r="6211" spans="2:2">
      <c r="B6211" s="14"/>
    </row>
    <row r="6212" spans="2:2">
      <c r="B6212" s="14"/>
    </row>
    <row r="6213" spans="2:2">
      <c r="B6213" s="14"/>
    </row>
    <row r="6214" spans="2:2">
      <c r="B6214" s="14"/>
    </row>
    <row r="6215" spans="2:2">
      <c r="B6215" s="14"/>
    </row>
    <row r="6216" spans="2:2">
      <c r="B6216" s="14"/>
    </row>
    <row r="6217" spans="2:2">
      <c r="B6217" s="14"/>
    </row>
    <row r="6218" spans="2:2">
      <c r="B6218" s="14"/>
    </row>
    <row r="6219" spans="2:2">
      <c r="B6219" s="14"/>
    </row>
    <row r="6220" spans="2:2">
      <c r="B6220" s="14"/>
    </row>
    <row r="6221" spans="2:2">
      <c r="B6221" s="14"/>
    </row>
    <row r="6222" spans="2:2">
      <c r="B6222" s="14"/>
    </row>
    <row r="6223" spans="2:2">
      <c r="B6223" s="14"/>
    </row>
    <row r="6224" spans="2:2">
      <c r="B6224" s="14"/>
    </row>
    <row r="6225" spans="2:2">
      <c r="B6225" s="14"/>
    </row>
    <row r="6226" spans="2:2">
      <c r="B6226" s="14"/>
    </row>
    <row r="6227" spans="2:2">
      <c r="B6227" s="14"/>
    </row>
    <row r="6228" spans="2:2">
      <c r="B6228" s="14"/>
    </row>
    <row r="6229" spans="2:2">
      <c r="B6229" s="14"/>
    </row>
    <row r="6230" spans="2:2">
      <c r="B6230" s="14"/>
    </row>
    <row r="6231" spans="2:2">
      <c r="B6231" s="14"/>
    </row>
    <row r="6232" spans="2:2">
      <c r="B6232" s="14"/>
    </row>
    <row r="6233" spans="2:2">
      <c r="B6233" s="14"/>
    </row>
    <row r="6234" spans="2:2">
      <c r="B6234" s="14"/>
    </row>
    <row r="6235" spans="2:2">
      <c r="B6235" s="14"/>
    </row>
    <row r="6236" spans="2:2">
      <c r="B6236" s="14"/>
    </row>
    <row r="6237" spans="2:2">
      <c r="B6237" s="14"/>
    </row>
    <row r="6238" spans="2:2">
      <c r="B6238" s="14"/>
    </row>
    <row r="6239" spans="2:2">
      <c r="B6239" s="14"/>
    </row>
    <row r="6240" spans="2:2">
      <c r="B6240" s="14"/>
    </row>
    <row r="6241" spans="2:2">
      <c r="B6241" s="14"/>
    </row>
    <row r="6242" spans="2:2">
      <c r="B6242" s="14"/>
    </row>
    <row r="6243" spans="2:2">
      <c r="B6243" s="14"/>
    </row>
    <row r="6244" spans="2:2">
      <c r="B6244" s="14"/>
    </row>
    <row r="6245" spans="2:2">
      <c r="B6245" s="14"/>
    </row>
    <row r="6246" spans="2:2">
      <c r="B6246" s="14"/>
    </row>
    <row r="6247" spans="2:2">
      <c r="B6247" s="14"/>
    </row>
    <row r="6248" spans="2:2">
      <c r="B6248" s="14"/>
    </row>
    <row r="6249" spans="2:2">
      <c r="B6249" s="14"/>
    </row>
    <row r="6250" spans="2:2">
      <c r="B6250" s="14"/>
    </row>
    <row r="6251" spans="2:2">
      <c r="B6251" s="14"/>
    </row>
    <row r="6252" spans="2:2">
      <c r="B6252" s="14"/>
    </row>
    <row r="6253" spans="2:2">
      <c r="B6253" s="14"/>
    </row>
    <row r="6254" spans="2:2">
      <c r="B6254" s="14"/>
    </row>
    <row r="6255" spans="2:2">
      <c r="B6255" s="14"/>
    </row>
    <row r="6256" spans="2:2">
      <c r="B6256" s="14"/>
    </row>
    <row r="6257" spans="2:2">
      <c r="B6257" s="14"/>
    </row>
    <row r="6258" spans="2:2">
      <c r="B6258" s="14"/>
    </row>
    <row r="6259" spans="2:2">
      <c r="B6259" s="14"/>
    </row>
    <row r="6260" spans="2:2">
      <c r="B6260" s="14"/>
    </row>
    <row r="6261" spans="2:2">
      <c r="B6261" s="14"/>
    </row>
    <row r="6262" spans="2:2">
      <c r="B6262" s="14"/>
    </row>
    <row r="6263" spans="2:2">
      <c r="B6263" s="14"/>
    </row>
    <row r="6264" spans="2:2">
      <c r="B6264" s="14"/>
    </row>
    <row r="6265" spans="2:2">
      <c r="B6265" s="14"/>
    </row>
    <row r="6266" spans="2:2">
      <c r="B6266" s="14"/>
    </row>
    <row r="6267" spans="2:2">
      <c r="B6267" s="14"/>
    </row>
    <row r="6268" spans="2:2">
      <c r="B6268" s="14"/>
    </row>
    <row r="6269" spans="2:2">
      <c r="B6269" s="14"/>
    </row>
    <row r="6270" spans="2:2">
      <c r="B6270" s="14"/>
    </row>
    <row r="6271" spans="2:2">
      <c r="B6271" s="14"/>
    </row>
    <row r="6272" spans="2:2">
      <c r="B6272" s="14"/>
    </row>
    <row r="6273" spans="2:2">
      <c r="B6273" s="14"/>
    </row>
    <row r="6274" spans="2:2">
      <c r="B6274" s="14"/>
    </row>
    <row r="6275" spans="2:2">
      <c r="B6275" s="14"/>
    </row>
    <row r="6276" spans="2:2">
      <c r="B6276" s="14"/>
    </row>
    <row r="6277" spans="2:2">
      <c r="B6277" s="14"/>
    </row>
    <row r="6278" spans="2:2">
      <c r="B6278" s="14"/>
    </row>
    <row r="6279" spans="2:2">
      <c r="B6279" s="14"/>
    </row>
    <row r="6280" spans="2:2">
      <c r="B6280" s="14"/>
    </row>
    <row r="6281" spans="2:2">
      <c r="B6281" s="14"/>
    </row>
    <row r="6282" spans="2:2">
      <c r="B6282" s="14"/>
    </row>
    <row r="6283" spans="2:2">
      <c r="B6283" s="14"/>
    </row>
    <row r="6284" spans="2:2">
      <c r="B6284" s="14"/>
    </row>
    <row r="6285" spans="2:2">
      <c r="B6285" s="14"/>
    </row>
    <row r="6286" spans="2:2">
      <c r="B6286" s="14"/>
    </row>
    <row r="6287" spans="2:2">
      <c r="B6287" s="14"/>
    </row>
    <row r="6288" spans="2:2">
      <c r="B6288" s="14"/>
    </row>
    <row r="6289" spans="2:2">
      <c r="B6289" s="14"/>
    </row>
    <row r="6290" spans="2:2">
      <c r="B6290" s="14"/>
    </row>
    <row r="6291" spans="2:2">
      <c r="B6291" s="14"/>
    </row>
    <row r="6292" spans="2:2">
      <c r="B6292" s="14"/>
    </row>
    <row r="6293" spans="2:2">
      <c r="B6293" s="14"/>
    </row>
    <row r="6294" spans="2:2">
      <c r="B6294" s="14"/>
    </row>
    <row r="6295" spans="2:2">
      <c r="B6295" s="14"/>
    </row>
    <row r="6296" spans="2:2">
      <c r="B6296" s="14"/>
    </row>
    <row r="6297" spans="2:2">
      <c r="B6297" s="14"/>
    </row>
    <row r="6298" spans="2:2">
      <c r="B6298" s="14"/>
    </row>
    <row r="6299" spans="2:2">
      <c r="B6299" s="14"/>
    </row>
    <row r="6300" spans="2:2">
      <c r="B6300" s="14"/>
    </row>
    <row r="6301" spans="2:2">
      <c r="B6301" s="14"/>
    </row>
    <row r="6302" spans="2:2">
      <c r="B6302" s="14"/>
    </row>
    <row r="6303" spans="2:2">
      <c r="B6303" s="14"/>
    </row>
    <row r="6304" spans="2:2">
      <c r="B6304" s="14"/>
    </row>
    <row r="6305" spans="2:2">
      <c r="B6305" s="14"/>
    </row>
    <row r="6306" spans="2:2">
      <c r="B6306" s="14"/>
    </row>
    <row r="6307" spans="2:2">
      <c r="B6307" s="14"/>
    </row>
    <row r="6308" spans="2:2">
      <c r="B6308" s="14"/>
    </row>
    <row r="6309" spans="2:2">
      <c r="B6309" s="14"/>
    </row>
    <row r="6310" spans="2:2">
      <c r="B6310" s="14"/>
    </row>
    <row r="6311" spans="2:2">
      <c r="B6311" s="14"/>
    </row>
    <row r="6312" spans="2:2">
      <c r="B6312" s="14"/>
    </row>
    <row r="6313" spans="2:2">
      <c r="B6313" s="14"/>
    </row>
    <row r="6314" spans="2:2">
      <c r="B6314" s="14"/>
    </row>
    <row r="6315" spans="2:2">
      <c r="B6315" s="14"/>
    </row>
    <row r="6316" spans="2:2">
      <c r="B6316" s="14"/>
    </row>
  </sheetData>
  <sheetProtection sheet="1"/>
  <phoneticPr fontId="10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DA3CE-53CD-4723-AB7D-1F16943E49FE}">
  <sheetPr>
    <tabColor indexed="12"/>
  </sheetPr>
  <dimension ref="A1"/>
  <sheetViews>
    <sheetView workbookViewId="0">
      <selection activeCell="M40" sqref="M40"/>
    </sheetView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AB341"/>
  <sheetViews>
    <sheetView workbookViewId="0">
      <selection activeCell="E10" sqref="E10"/>
    </sheetView>
  </sheetViews>
  <sheetFormatPr defaultRowHeight="12.75"/>
  <cols>
    <col min="1" max="1" width="9.140625" style="55"/>
    <col min="2" max="2" width="10.7109375" style="55" customWidth="1"/>
    <col min="3" max="5" width="9.140625" style="55"/>
    <col min="6" max="6" width="12.42578125" style="55" bestFit="1" customWidth="1"/>
    <col min="7" max="7" width="10.7109375" style="55" customWidth="1"/>
    <col min="8" max="13" width="9.140625" style="55"/>
    <col min="14" max="14" width="12.140625" style="55" customWidth="1"/>
    <col min="15" max="15" width="11" style="55" customWidth="1"/>
    <col min="16" max="16384" width="9.140625" style="55"/>
  </cols>
  <sheetData>
    <row r="1" spans="1:28" ht="18.75" thickBot="1">
      <c r="A1" s="54" t="s">
        <v>252</v>
      </c>
      <c r="D1" s="56" t="s">
        <v>133</v>
      </c>
      <c r="M1" s="57" t="s">
        <v>134</v>
      </c>
      <c r="N1" s="55" t="s">
        <v>135</v>
      </c>
      <c r="O1" s="55">
        <f ca="1">H18*J18-I18*I18</f>
        <v>2084428.7535886504</v>
      </c>
      <c r="P1" s="55" t="s">
        <v>223</v>
      </c>
      <c r="U1" s="86" t="s">
        <v>190</v>
      </c>
      <c r="V1" s="87" t="s">
        <v>197</v>
      </c>
      <c r="AA1" s="55">
        <v>1</v>
      </c>
      <c r="AB1" s="55" t="s">
        <v>136</v>
      </c>
    </row>
    <row r="2" spans="1:28">
      <c r="M2" s="57" t="s">
        <v>137</v>
      </c>
      <c r="N2" s="55" t="s">
        <v>138</v>
      </c>
      <c r="O2" s="55">
        <f ca="1">+F18*J18-H18*I18</f>
        <v>-13847.707813825458</v>
      </c>
      <c r="P2" s="55" t="s">
        <v>224</v>
      </c>
      <c r="U2" s="55">
        <v>-3</v>
      </c>
      <c r="V2" s="55">
        <f t="shared" ref="V2:V23" ca="1" si="0">+E$4+E$5*U2+E$6*U2^2</f>
        <v>4.7938402301756805E-2</v>
      </c>
      <c r="AA2" s="55">
        <v>2</v>
      </c>
      <c r="AB2" s="55" t="s">
        <v>92</v>
      </c>
    </row>
    <row r="3" spans="1:28" ht="13.5" thickBot="1">
      <c r="A3" s="55" t="s">
        <v>139</v>
      </c>
      <c r="B3" s="55" t="s">
        <v>140</v>
      </c>
      <c r="E3" s="58" t="s">
        <v>141</v>
      </c>
      <c r="F3" s="58" t="s">
        <v>142</v>
      </c>
      <c r="G3" s="58" t="s">
        <v>143</v>
      </c>
      <c r="H3" s="58" t="s">
        <v>144</v>
      </c>
      <c r="M3" s="57" t="s">
        <v>145</v>
      </c>
      <c r="N3" s="55" t="s">
        <v>146</v>
      </c>
      <c r="O3" s="55">
        <f ca="1">+F18*I18-H18*H18</f>
        <v>-192266.15882280841</v>
      </c>
      <c r="P3" s="55" t="s">
        <v>225</v>
      </c>
      <c r="U3" s="55">
        <v>-2.7</v>
      </c>
      <c r="V3" s="55">
        <f t="shared" ca="1" si="0"/>
        <v>3.7777238032401905E-2</v>
      </c>
      <c r="AA3" s="55">
        <v>3</v>
      </c>
      <c r="AB3" s="55" t="s">
        <v>147</v>
      </c>
    </row>
    <row r="4" spans="1:28">
      <c r="A4" s="55" t="s">
        <v>148</v>
      </c>
      <c r="B4" s="55" t="s">
        <v>149</v>
      </c>
      <c r="D4" s="59" t="s">
        <v>150</v>
      </c>
      <c r="E4" s="60">
        <f ca="1">(G18*O1-K18*O2+L18*O3)/O7</f>
        <v>-3.5722517974579103E-3</v>
      </c>
      <c r="F4" s="61">
        <f ca="1">+E7/O7*O18</f>
        <v>4.6959920388645651E-4</v>
      </c>
      <c r="G4" s="62">
        <f>+B18</f>
        <v>1</v>
      </c>
      <c r="H4" s="63">
        <f ca="1">ABS(F4/E4)</f>
        <v>0.13145747570779676</v>
      </c>
      <c r="M4" s="57" t="s">
        <v>151</v>
      </c>
      <c r="N4" s="55" t="s">
        <v>152</v>
      </c>
      <c r="O4" s="55">
        <f ca="1">+C18*J18-H18*H18</f>
        <v>478254.66871711658</v>
      </c>
      <c r="P4" s="55" t="s">
        <v>226</v>
      </c>
      <c r="U4" s="55">
        <v>-2.4</v>
      </c>
      <c r="V4" s="55">
        <f t="shared" ca="1" si="0"/>
        <v>2.8729429065143308E-2</v>
      </c>
      <c r="AA4" s="55">
        <v>4</v>
      </c>
      <c r="AB4" s="55" t="s">
        <v>153</v>
      </c>
    </row>
    <row r="5" spans="1:28">
      <c r="A5" s="55" t="s">
        <v>154</v>
      </c>
      <c r="B5" s="64">
        <v>40323</v>
      </c>
      <c r="D5" s="65" t="s">
        <v>155</v>
      </c>
      <c r="E5" s="66">
        <f ca="1">+(-G18*O2+K18*O4-L18*O5)/O7</f>
        <v>1.3857036685337406E-3</v>
      </c>
      <c r="F5" s="67">
        <f ca="1">P18*E7/O7</f>
        <v>2.3483424569064034E-4</v>
      </c>
      <c r="G5" s="68">
        <f>+B18/A18</f>
        <v>1E-4</v>
      </c>
      <c r="H5" s="63">
        <f ca="1">ABS(F5/E5)</f>
        <v>0.16946931080807942</v>
      </c>
      <c r="M5" s="57" t="s">
        <v>156</v>
      </c>
      <c r="N5" s="55" t="s">
        <v>157</v>
      </c>
      <c r="O5" s="55">
        <f ca="1">+C18*I18-F18*H18</f>
        <v>137091.98606495041</v>
      </c>
      <c r="P5" s="55" t="s">
        <v>227</v>
      </c>
      <c r="U5" s="55">
        <v>-2.1</v>
      </c>
      <c r="V5" s="55">
        <f t="shared" ca="1" si="0"/>
        <v>2.0794975399981042E-2</v>
      </c>
      <c r="AA5" s="55">
        <v>5</v>
      </c>
      <c r="AB5" s="55" t="s">
        <v>158</v>
      </c>
    </row>
    <row r="6" spans="1:28" ht="13.5" thickBot="1">
      <c r="D6" s="69" t="s">
        <v>159</v>
      </c>
      <c r="E6" s="70">
        <f ca="1">+(G18*O3-K18*O5+L18*O6)/O7</f>
        <v>6.1853072338684369E-3</v>
      </c>
      <c r="F6" s="71">
        <f ca="1">Q18*E7/O7</f>
        <v>8.2173264604981143E-5</v>
      </c>
      <c r="G6" s="72">
        <f>+B18/A18^2</f>
        <v>1E-8</v>
      </c>
      <c r="H6" s="63">
        <f ca="1">ABS(F6/E6)</f>
        <v>1.3285235720390892E-2</v>
      </c>
      <c r="M6" s="73" t="s">
        <v>160</v>
      </c>
      <c r="N6" s="74" t="s">
        <v>161</v>
      </c>
      <c r="O6" s="74">
        <f ca="1">+C18*H18-F18*F18</f>
        <v>60937.584907358338</v>
      </c>
      <c r="P6" s="55" t="s">
        <v>228</v>
      </c>
      <c r="U6" s="55">
        <v>-1.8</v>
      </c>
      <c r="V6" s="55">
        <f t="shared" ca="1" si="0"/>
        <v>1.3973877036915093E-2</v>
      </c>
      <c r="AA6" s="55">
        <v>6</v>
      </c>
      <c r="AB6" s="55" t="s">
        <v>162</v>
      </c>
    </row>
    <row r="7" spans="1:28">
      <c r="D7" s="56" t="s">
        <v>163</v>
      </c>
      <c r="E7" s="75">
        <f ca="1">SQRT(N18/(B15-3))</f>
        <v>2.8627002835687372E-3</v>
      </c>
      <c r="G7" s="76">
        <f>+B22</f>
        <v>3.8124400001834147E-2</v>
      </c>
      <c r="M7" s="57" t="s">
        <v>164</v>
      </c>
      <c r="N7" s="55" t="s">
        <v>165</v>
      </c>
      <c r="O7" s="55">
        <f ca="1">+C18*O1-F18*O2+H18*O3</f>
        <v>67909920.203787267</v>
      </c>
      <c r="U7" s="55">
        <v>-1.5</v>
      </c>
      <c r="V7" s="55">
        <f t="shared" ca="1" si="0"/>
        <v>8.2661339759454618E-3</v>
      </c>
      <c r="AA7" s="55">
        <v>7</v>
      </c>
      <c r="AB7" s="55" t="s">
        <v>166</v>
      </c>
    </row>
    <row r="8" spans="1:28">
      <c r="A8" s="81">
        <v>21</v>
      </c>
      <c r="B8" s="55" t="s">
        <v>170</v>
      </c>
      <c r="C8" s="92">
        <v>21</v>
      </c>
      <c r="D8" s="56" t="s">
        <v>167</v>
      </c>
      <c r="F8" s="93">
        <f ca="1">CORREL(INDIRECT(E12):INDIRECT(E13),INDIRECT(M12):INDIRECT(M13))</f>
        <v>0.98016626786421646</v>
      </c>
      <c r="G8" s="75"/>
      <c r="K8" s="76"/>
      <c r="U8" s="55">
        <v>-1.2</v>
      </c>
      <c r="V8" s="55">
        <f t="shared" ca="1" si="0"/>
        <v>3.6717462170721494E-3</v>
      </c>
      <c r="AA8" s="55">
        <v>8</v>
      </c>
      <c r="AB8" s="55" t="s">
        <v>168</v>
      </c>
    </row>
    <row r="9" spans="1:28">
      <c r="A9" s="81">
        <f>20+COUNT(A21:A1448)</f>
        <v>248</v>
      </c>
      <c r="B9" s="55" t="s">
        <v>172</v>
      </c>
      <c r="C9" s="92">
        <f>A9</f>
        <v>248</v>
      </c>
      <c r="E9" s="78">
        <f ca="1">E6*G6</f>
        <v>6.1853072338684372E-11</v>
      </c>
      <c r="F9" s="79">
        <f ca="1">H6</f>
        <v>1.3285235720390892E-2</v>
      </c>
      <c r="G9" s="80">
        <f ca="1">F8</f>
        <v>0.98016626786421646</v>
      </c>
      <c r="K9" s="76"/>
      <c r="U9" s="55">
        <v>-0.9</v>
      </c>
      <c r="V9" s="55">
        <f t="shared" ca="1" si="0"/>
        <v>1.907137602951579E-4</v>
      </c>
      <c r="AA9" s="55">
        <v>9</v>
      </c>
      <c r="AB9" s="55" t="s">
        <v>114</v>
      </c>
    </row>
    <row r="10" spans="1:28">
      <c r="A10" s="48" t="s">
        <v>53</v>
      </c>
      <c r="B10" s="50">
        <f>'A (old)'!C8</f>
        <v>0.47069054999999999</v>
      </c>
      <c r="D10" s="55" t="s">
        <v>217</v>
      </c>
      <c r="E10" s="55">
        <f ca="1">2*E9*365.2422/B10</f>
        <v>9.5992376382913265E-8</v>
      </c>
      <c r="F10" s="55">
        <f ca="1">E10*F9</f>
        <v>1.2752813476074864E-9</v>
      </c>
      <c r="H10" s="55" t="s">
        <v>218</v>
      </c>
      <c r="U10" s="55">
        <v>-0.6</v>
      </c>
      <c r="V10" s="55">
        <f t="shared" ca="1" si="0"/>
        <v>-2.1769633943855174E-3</v>
      </c>
      <c r="AA10" s="55">
        <v>10</v>
      </c>
      <c r="AB10" s="55" t="s">
        <v>169</v>
      </c>
    </row>
    <row r="11" spans="1:28">
      <c r="U11" s="55">
        <v>-0.3</v>
      </c>
      <c r="V11" s="55">
        <f t="shared" ca="1" si="0"/>
        <v>-3.4312852469698734E-3</v>
      </c>
      <c r="AA11" s="55">
        <v>11</v>
      </c>
      <c r="AB11" s="55" t="s">
        <v>97</v>
      </c>
    </row>
    <row r="12" spans="1:28">
      <c r="C12" s="14" t="str">
        <f t="shared" ref="C12:F13" si="1">C$15&amp;$C8</f>
        <v>C21</v>
      </c>
      <c r="D12" s="14" t="str">
        <f t="shared" si="1"/>
        <v>D21</v>
      </c>
      <c r="E12" s="14" t="str">
        <f t="shared" si="1"/>
        <v>E21</v>
      </c>
      <c r="F12" s="14" t="str">
        <f t="shared" si="1"/>
        <v>F21</v>
      </c>
      <c r="G12" s="14" t="str">
        <f t="shared" ref="G12:Q12" si="2">G15&amp;$C8</f>
        <v>G21</v>
      </c>
      <c r="H12" s="14" t="str">
        <f t="shared" si="2"/>
        <v>H21</v>
      </c>
      <c r="I12" s="14" t="str">
        <f t="shared" si="2"/>
        <v>I21</v>
      </c>
      <c r="J12" s="14" t="str">
        <f t="shared" si="2"/>
        <v>J21</v>
      </c>
      <c r="K12" s="14" t="str">
        <f t="shared" si="2"/>
        <v>K21</v>
      </c>
      <c r="L12" s="14" t="str">
        <f t="shared" si="2"/>
        <v>L21</v>
      </c>
      <c r="M12" s="14" t="str">
        <f t="shared" si="2"/>
        <v>M21</v>
      </c>
      <c r="N12" s="14" t="str">
        <f t="shared" si="2"/>
        <v>N21</v>
      </c>
      <c r="O12" s="14" t="str">
        <f t="shared" si="2"/>
        <v>O21</v>
      </c>
      <c r="P12" s="14" t="str">
        <f t="shared" si="2"/>
        <v>P21</v>
      </c>
      <c r="Q12" s="14" t="str">
        <f t="shared" si="2"/>
        <v>Q21</v>
      </c>
      <c r="U12" s="55">
        <v>0</v>
      </c>
      <c r="V12" s="55">
        <f t="shared" ca="1" si="0"/>
        <v>-3.5722517974579103E-3</v>
      </c>
      <c r="AA12" s="55">
        <v>12</v>
      </c>
      <c r="AB12" s="55" t="s">
        <v>171</v>
      </c>
    </row>
    <row r="13" spans="1:28">
      <c r="C13" s="14" t="str">
        <f t="shared" si="1"/>
        <v>C248</v>
      </c>
      <c r="D13" s="14" t="str">
        <f t="shared" si="1"/>
        <v>D248</v>
      </c>
      <c r="E13" s="14" t="str">
        <f t="shared" si="1"/>
        <v>E248</v>
      </c>
      <c r="F13" s="14" t="str">
        <f t="shared" si="1"/>
        <v>F248</v>
      </c>
      <c r="G13" s="14" t="str">
        <f t="shared" ref="G13:Q13" si="3">G$15&amp;$C9</f>
        <v>G248</v>
      </c>
      <c r="H13" s="14" t="str">
        <f t="shared" si="3"/>
        <v>H248</v>
      </c>
      <c r="I13" s="14" t="str">
        <f t="shared" si="3"/>
        <v>I248</v>
      </c>
      <c r="J13" s="14" t="str">
        <f t="shared" si="3"/>
        <v>J248</v>
      </c>
      <c r="K13" s="14" t="str">
        <f t="shared" si="3"/>
        <v>K248</v>
      </c>
      <c r="L13" s="14" t="str">
        <f t="shared" si="3"/>
        <v>L248</v>
      </c>
      <c r="M13" s="14" t="str">
        <f t="shared" si="3"/>
        <v>M248</v>
      </c>
      <c r="N13" s="14" t="str">
        <f t="shared" si="3"/>
        <v>N248</v>
      </c>
      <c r="O13" s="14" t="str">
        <f t="shared" si="3"/>
        <v>O248</v>
      </c>
      <c r="P13" s="14" t="str">
        <f t="shared" si="3"/>
        <v>P248</v>
      </c>
      <c r="Q13" s="14" t="str">
        <f t="shared" si="3"/>
        <v>Q248</v>
      </c>
      <c r="U13" s="55">
        <v>0.3</v>
      </c>
      <c r="V13" s="55">
        <f t="shared" ca="1" si="0"/>
        <v>-2.5998630458496288E-3</v>
      </c>
      <c r="AA13" s="55">
        <v>13</v>
      </c>
      <c r="AB13" s="55" t="s">
        <v>173</v>
      </c>
    </row>
    <row r="14" spans="1:28">
      <c r="U14" s="55">
        <v>0.6</v>
      </c>
      <c r="V14" s="55">
        <f t="shared" ca="1" si="0"/>
        <v>-5.1411899214502893E-4</v>
      </c>
      <c r="AA14" s="55">
        <v>14</v>
      </c>
      <c r="AB14" s="55" t="s">
        <v>174</v>
      </c>
    </row>
    <row r="15" spans="1:28">
      <c r="A15" s="56" t="s">
        <v>178</v>
      </c>
      <c r="B15" s="56">
        <f>C9-C8+1</f>
        <v>228</v>
      </c>
      <c r="C15" s="14" t="str">
        <f t="shared" ref="C15:Q15" si="4">VLOOKUP(C16,$AA1:$AB25,2,FALSE)</f>
        <v>C</v>
      </c>
      <c r="D15" s="14" t="str">
        <f t="shared" si="4"/>
        <v>D</v>
      </c>
      <c r="E15" s="14" t="str">
        <f t="shared" si="4"/>
        <v>E</v>
      </c>
      <c r="F15" s="14" t="str">
        <f t="shared" si="4"/>
        <v>F</v>
      </c>
      <c r="G15" s="14" t="str">
        <f t="shared" si="4"/>
        <v>G</v>
      </c>
      <c r="H15" s="14" t="str">
        <f t="shared" si="4"/>
        <v>H</v>
      </c>
      <c r="I15" s="14" t="str">
        <f t="shared" si="4"/>
        <v>I</v>
      </c>
      <c r="J15" s="14" t="str">
        <f t="shared" si="4"/>
        <v>J</v>
      </c>
      <c r="K15" s="14" t="str">
        <f t="shared" si="4"/>
        <v>K</v>
      </c>
      <c r="L15" s="14" t="str">
        <f t="shared" si="4"/>
        <v>L</v>
      </c>
      <c r="M15" s="14" t="str">
        <f t="shared" si="4"/>
        <v>M</v>
      </c>
      <c r="N15" s="14" t="str">
        <f t="shared" si="4"/>
        <v>N</v>
      </c>
      <c r="O15" s="14" t="str">
        <f t="shared" si="4"/>
        <v>O</v>
      </c>
      <c r="P15" s="14" t="str">
        <f t="shared" si="4"/>
        <v>P</v>
      </c>
      <c r="Q15" s="14" t="str">
        <f t="shared" si="4"/>
        <v>Q</v>
      </c>
      <c r="U15" s="55">
        <v>0.9</v>
      </c>
      <c r="V15" s="55">
        <f t="shared" ca="1" si="0"/>
        <v>2.6849803636558906E-3</v>
      </c>
      <c r="AA15" s="55">
        <v>15</v>
      </c>
      <c r="AB15" s="55" t="s">
        <v>175</v>
      </c>
    </row>
    <row r="16" spans="1:28">
      <c r="A16" s="14"/>
      <c r="C16" s="14">
        <f>COLUMN()</f>
        <v>3</v>
      </c>
      <c r="D16" s="14">
        <f>COLUMN()</f>
        <v>4</v>
      </c>
      <c r="E16" s="14">
        <f>COLUMN()</f>
        <v>5</v>
      </c>
      <c r="F16" s="14">
        <f>COLUMN()</f>
        <v>6</v>
      </c>
      <c r="G16" s="14">
        <f>COLUMN()</f>
        <v>7</v>
      </c>
      <c r="H16" s="14">
        <f>COLUMN()</f>
        <v>8</v>
      </c>
      <c r="I16" s="14">
        <f>COLUMN()</f>
        <v>9</v>
      </c>
      <c r="J16" s="14">
        <f>COLUMN()</f>
        <v>10</v>
      </c>
      <c r="K16" s="14">
        <f>COLUMN()</f>
        <v>11</v>
      </c>
      <c r="L16" s="14">
        <f>COLUMN()</f>
        <v>12</v>
      </c>
      <c r="M16" s="14">
        <f>COLUMN()</f>
        <v>13</v>
      </c>
      <c r="N16" s="14">
        <f>COLUMN()</f>
        <v>14</v>
      </c>
      <c r="O16" s="14">
        <f>COLUMN()</f>
        <v>15</v>
      </c>
      <c r="P16" s="14">
        <f>COLUMN()</f>
        <v>16</v>
      </c>
      <c r="Q16" s="14">
        <f>COLUMN()</f>
        <v>17</v>
      </c>
      <c r="U16" s="55">
        <v>1.2</v>
      </c>
      <c r="V16" s="55">
        <f t="shared" ca="1" si="0"/>
        <v>6.9974350215531271E-3</v>
      </c>
      <c r="AA16" s="55">
        <v>16</v>
      </c>
      <c r="AB16" s="55" t="s">
        <v>176</v>
      </c>
    </row>
    <row r="17" spans="1:28">
      <c r="A17" s="56" t="s">
        <v>177</v>
      </c>
      <c r="U17" s="55">
        <v>1.5</v>
      </c>
      <c r="V17" s="55">
        <f t="shared" ca="1" si="0"/>
        <v>1.2423244981546684E-2</v>
      </c>
      <c r="AA17" s="55">
        <v>17</v>
      </c>
      <c r="AB17" s="55" t="s">
        <v>179</v>
      </c>
    </row>
    <row r="18" spans="1:28">
      <c r="A18" s="83">
        <v>10000</v>
      </c>
      <c r="B18" s="83">
        <v>1</v>
      </c>
      <c r="C18" s="55">
        <f ca="1">SUM(INDIRECT(C12):INDIRECT(C13))</f>
        <v>152.40000000000006</v>
      </c>
      <c r="D18" s="94">
        <f ca="1">SUM(INDIRECT(D12):INDIRECT(D13))</f>
        <v>485.65745000000015</v>
      </c>
      <c r="E18" s="94">
        <f ca="1">SUM(INDIRECT(E12):INDIRECT(E13))</f>
        <v>9.5292903612062219</v>
      </c>
      <c r="F18" s="56">
        <f ca="1">SUM(INDIRECT(F12):INDIRECT(F13))</f>
        <v>375.70805000000001</v>
      </c>
      <c r="G18" s="56">
        <f ca="1">SUM(INDIRECT(G12):INDIRECT(G13))</f>
        <v>8.1784020612230961</v>
      </c>
      <c r="H18" s="56">
        <f ca="1">SUM(INDIRECT(H12):INDIRECT(H13))</f>
        <v>1326.0769274419997</v>
      </c>
      <c r="I18" s="56">
        <f ca="1">SUM(INDIRECT(I12):INDIRECT(I13))</f>
        <v>4168.6992298174237</v>
      </c>
      <c r="J18" s="56">
        <f ca="1">SUM(INDIRECT(J12):INDIRECT(J13))</f>
        <v>14676.736786162272</v>
      </c>
      <c r="K18" s="56">
        <f ca="1">SUM(INDIRECT(K12):INDIRECT(K13))</f>
        <v>26.280111408193854</v>
      </c>
      <c r="L18" s="56">
        <f ca="1">SUM(INDIRECT(L12):INDIRECT(L13))</f>
        <v>91.819627341181913</v>
      </c>
      <c r="N18" s="55">
        <f ca="1">SUM(INDIRECT(N12):INDIRECT(N13))</f>
        <v>1.843886905547519E-3</v>
      </c>
      <c r="O18" s="55">
        <f ca="1">SQRT(SUM(INDIRECT(O12):INDIRECT(O13)))</f>
        <v>11139987.181590524</v>
      </c>
      <c r="P18" s="55">
        <f ca="1">SQRT(SUM(INDIRECT(P12):INDIRECT(P13)))</f>
        <v>5570815.421196376</v>
      </c>
      <c r="Q18" s="55">
        <f ca="1">SQRT(SUM(INDIRECT(Q12):INDIRECT(Q13)))</f>
        <v>1949341.282508373</v>
      </c>
      <c r="U18" s="55">
        <v>1.8</v>
      </c>
      <c r="V18" s="55">
        <f t="shared" ca="1" si="0"/>
        <v>1.8962410243636561E-2</v>
      </c>
      <c r="AA18" s="55">
        <v>18</v>
      </c>
      <c r="AB18" s="55" t="s">
        <v>181</v>
      </c>
    </row>
    <row r="19" spans="1:28">
      <c r="A19" s="84" t="s">
        <v>182</v>
      </c>
      <c r="F19" s="85" t="s">
        <v>183</v>
      </c>
      <c r="G19" s="85" t="s">
        <v>56</v>
      </c>
      <c r="H19" s="85" t="s">
        <v>184</v>
      </c>
      <c r="I19" s="85" t="s">
        <v>185</v>
      </c>
      <c r="J19" s="85" t="s">
        <v>186</v>
      </c>
      <c r="K19" s="85" t="s">
        <v>187</v>
      </c>
      <c r="L19" s="85" t="s">
        <v>188</v>
      </c>
      <c r="M19" s="45"/>
      <c r="N19" s="45"/>
      <c r="O19" s="45"/>
      <c r="P19" s="45"/>
      <c r="Q19" s="45"/>
      <c r="U19" s="55">
        <v>2.1</v>
      </c>
      <c r="V19" s="55">
        <f t="shared" ca="1" si="0"/>
        <v>2.6614930807822755E-2</v>
      </c>
      <c r="AA19" s="55">
        <v>19</v>
      </c>
      <c r="AB19" s="55" t="s">
        <v>189</v>
      </c>
    </row>
    <row r="20" spans="1:28" ht="15" thickBot="1">
      <c r="A20" s="86" t="s">
        <v>190</v>
      </c>
      <c r="B20" s="86" t="s">
        <v>191</v>
      </c>
      <c r="C20" s="86" t="s">
        <v>219</v>
      </c>
      <c r="D20" s="86" t="s">
        <v>190</v>
      </c>
      <c r="E20" s="86" t="s">
        <v>191</v>
      </c>
      <c r="F20" s="86" t="s">
        <v>220</v>
      </c>
      <c r="G20" s="86" t="s">
        <v>221</v>
      </c>
      <c r="H20" s="86" t="s">
        <v>229</v>
      </c>
      <c r="I20" s="86" t="s">
        <v>230</v>
      </c>
      <c r="J20" s="86" t="s">
        <v>231</v>
      </c>
      <c r="K20" s="86" t="s">
        <v>222</v>
      </c>
      <c r="L20" s="86" t="s">
        <v>232</v>
      </c>
      <c r="M20" s="87" t="s">
        <v>197</v>
      </c>
      <c r="N20" s="86" t="s">
        <v>198</v>
      </c>
      <c r="O20" s="86" t="s">
        <v>199</v>
      </c>
      <c r="P20" s="86" t="s">
        <v>200</v>
      </c>
      <c r="Q20" s="86" t="s">
        <v>201</v>
      </c>
      <c r="R20" s="58" t="s">
        <v>202</v>
      </c>
      <c r="U20" s="55">
        <v>2.4</v>
      </c>
      <c r="V20" s="55">
        <f t="shared" ca="1" si="0"/>
        <v>3.5380806674105258E-2</v>
      </c>
      <c r="AA20" s="55">
        <v>20</v>
      </c>
      <c r="AB20" s="55" t="s">
        <v>203</v>
      </c>
    </row>
    <row r="21" spans="1:28">
      <c r="A21" s="88">
        <v>-28128</v>
      </c>
      <c r="B21" s="88">
        <v>3.8990400000329828E-2</v>
      </c>
      <c r="C21" s="95">
        <v>1</v>
      </c>
      <c r="D21" s="89">
        <f t="shared" ref="D21:D83" si="5">A21/A$18</f>
        <v>-2.8128000000000002</v>
      </c>
      <c r="E21" s="89">
        <f t="shared" ref="E21:E83" si="6">B21/B$18</f>
        <v>3.8990400000329828E-2</v>
      </c>
      <c r="F21" s="81">
        <f t="shared" ref="F21:F83" si="7">$C21*D21</f>
        <v>-2.8128000000000002</v>
      </c>
      <c r="G21" s="81">
        <f t="shared" ref="G21:G83" si="8">$C21*E21</f>
        <v>3.8990400000329828E-2</v>
      </c>
      <c r="H21" s="81">
        <f t="shared" ref="H21:H83" si="9">C21*D21*D21</f>
        <v>7.9118438400000013</v>
      </c>
      <c r="I21" s="81">
        <f t="shared" ref="I21:I83" si="10">C21*D21*D21*D21</f>
        <v>-22.254434353152003</v>
      </c>
      <c r="J21" s="81">
        <f t="shared" ref="J21:J83" si="11">C21*D21*D21*D21*D21</f>
        <v>62.597272948545957</v>
      </c>
      <c r="K21" s="81">
        <f t="shared" ref="K21:K83" si="12">C21*E21*D21</f>
        <v>-0.10967219712092775</v>
      </c>
      <c r="L21" s="81">
        <f t="shared" ref="L21:L83" si="13">C21*E21*D21*D21</f>
        <v>0.30848595606174561</v>
      </c>
      <c r="M21" s="81">
        <f t="shared" ref="M21:M83" ca="1" si="14">+E$4+E$5*D21+E$6*D21^2</f>
        <v>4.1467225860479823E-2</v>
      </c>
      <c r="N21" s="81">
        <f t="shared" ref="N21:N83" ca="1" si="15">C21*(M21-E21)^2</f>
        <v>6.134666341507762E-6</v>
      </c>
      <c r="O21" s="21">
        <f t="shared" ref="O21:O83" ca="1" si="16">(C21*O$1-O$2*F21+O$3*H21)^2</f>
        <v>274888494231.78912</v>
      </c>
      <c r="P21" s="81">
        <f t="shared" ref="P21:P83" ca="1" si="17">(-C21*O$2+O$4*F21-O$5*H21)^2</f>
        <v>5837236765625.6904</v>
      </c>
      <c r="Q21" s="81">
        <f t="shared" ref="Q21:Q83" ca="1" si="18">+(C21*O$3-F21*O$5+H21*O$6)^2</f>
        <v>456266253197.11353</v>
      </c>
      <c r="R21" s="55">
        <f t="shared" ref="R21:R83" ca="1" si="19">+E21-M21</f>
        <v>-2.4768258601499948E-3</v>
      </c>
      <c r="U21" s="55">
        <v>2.7</v>
      </c>
      <c r="V21" s="55">
        <f t="shared" ca="1" si="0"/>
        <v>4.5260037842484099E-2</v>
      </c>
      <c r="AA21" s="55">
        <v>21</v>
      </c>
      <c r="AB21" s="55" t="s">
        <v>204</v>
      </c>
    </row>
    <row r="22" spans="1:28">
      <c r="A22" s="88">
        <v>-28008</v>
      </c>
      <c r="B22" s="88">
        <v>3.8124400001834147E-2</v>
      </c>
      <c r="C22" s="88">
        <v>1</v>
      </c>
      <c r="D22" s="89">
        <f t="shared" si="5"/>
        <v>-2.8008000000000002</v>
      </c>
      <c r="E22" s="89">
        <f t="shared" si="6"/>
        <v>3.8124400001834147E-2</v>
      </c>
      <c r="F22" s="81">
        <f t="shared" si="7"/>
        <v>-2.8008000000000002</v>
      </c>
      <c r="G22" s="81">
        <f t="shared" si="8"/>
        <v>3.8124400001834147E-2</v>
      </c>
      <c r="H22" s="81">
        <f t="shared" si="9"/>
        <v>7.8444806400000013</v>
      </c>
      <c r="I22" s="81">
        <f t="shared" si="10"/>
        <v>-21.970821376512006</v>
      </c>
      <c r="J22" s="81">
        <f t="shared" si="11"/>
        <v>61.535876511334834</v>
      </c>
      <c r="K22" s="81">
        <f t="shared" si="12"/>
        <v>-0.10677881952513708</v>
      </c>
      <c r="L22" s="81">
        <f t="shared" si="13"/>
        <v>0.29906611772600394</v>
      </c>
      <c r="M22" s="81">
        <f t="shared" ca="1" si="14"/>
        <v>4.1067192216245704E-2</v>
      </c>
      <c r="N22" s="81">
        <f t="shared" ca="1" si="15"/>
        <v>8.6600260172012787E-6</v>
      </c>
      <c r="O22" s="21">
        <f t="shared" ca="1" si="16"/>
        <v>288815884968.09924</v>
      </c>
      <c r="P22" s="81">
        <f t="shared" ca="1" si="17"/>
        <v>5765105445607.9473</v>
      </c>
      <c r="Q22" s="81">
        <f t="shared" ca="1" si="18"/>
        <v>448531282020.33179</v>
      </c>
      <c r="R22" s="55">
        <f t="shared" ca="1" si="19"/>
        <v>-2.9427922144115576E-3</v>
      </c>
      <c r="U22" s="55">
        <v>3</v>
      </c>
      <c r="V22" s="55">
        <f t="shared" ca="1" si="0"/>
        <v>5.6252624312959243E-2</v>
      </c>
      <c r="AA22" s="55">
        <v>22</v>
      </c>
      <c r="AB22" s="55" t="s">
        <v>98</v>
      </c>
    </row>
    <row r="23" spans="1:28">
      <c r="A23" s="88">
        <v>-27989</v>
      </c>
      <c r="B23" s="88">
        <v>3.5003950000827899E-2</v>
      </c>
      <c r="C23" s="88">
        <v>1</v>
      </c>
      <c r="D23" s="89">
        <f t="shared" si="5"/>
        <v>-2.7989000000000002</v>
      </c>
      <c r="E23" s="89">
        <f t="shared" si="6"/>
        <v>3.5003950000827899E-2</v>
      </c>
      <c r="F23" s="81">
        <f t="shared" si="7"/>
        <v>-2.7989000000000002</v>
      </c>
      <c r="G23" s="81">
        <f t="shared" si="8"/>
        <v>3.5003950000827899E-2</v>
      </c>
      <c r="H23" s="81">
        <f t="shared" si="9"/>
        <v>7.833841210000001</v>
      </c>
      <c r="I23" s="81">
        <f t="shared" si="10"/>
        <v>-21.926138162669005</v>
      </c>
      <c r="J23" s="81">
        <f t="shared" si="11"/>
        <v>61.369068103494286</v>
      </c>
      <c r="K23" s="81">
        <f t="shared" si="12"/>
        <v>-9.7972555657317217E-2</v>
      </c>
      <c r="L23" s="81">
        <f t="shared" si="13"/>
        <v>0.27421538602926515</v>
      </c>
      <c r="M23" s="81">
        <f t="shared" ca="1" si="14"/>
        <v>4.1004016909872675E-2</v>
      </c>
      <c r="N23" s="81">
        <f t="shared" ca="1" si="15"/>
        <v>3.6000802913014125E-5</v>
      </c>
      <c r="O23" s="21">
        <f t="shared" ca="1" si="16"/>
        <v>291047135888.94135</v>
      </c>
      <c r="P23" s="81">
        <f t="shared" ca="1" si="17"/>
        <v>5753743145448.7207</v>
      </c>
      <c r="Q23" s="81">
        <f t="shared" ca="1" si="18"/>
        <v>447314794850.96954</v>
      </c>
      <c r="R23" s="55">
        <f t="shared" ca="1" si="19"/>
        <v>-6.0000669090447753E-3</v>
      </c>
      <c r="U23" s="55">
        <v>3.3</v>
      </c>
      <c r="V23" s="55">
        <f t="shared" ca="1" si="0"/>
        <v>6.8358566085530703E-2</v>
      </c>
      <c r="AA23" s="55">
        <v>23</v>
      </c>
      <c r="AB23" s="55" t="s">
        <v>205</v>
      </c>
    </row>
    <row r="24" spans="1:28">
      <c r="A24" s="88">
        <v>-24286</v>
      </c>
      <c r="B24" s="88">
        <v>2.9897299998992821E-2</v>
      </c>
      <c r="C24" s="88">
        <v>1</v>
      </c>
      <c r="D24" s="89">
        <f t="shared" si="5"/>
        <v>-2.4285999999999999</v>
      </c>
      <c r="E24" s="89">
        <f t="shared" si="6"/>
        <v>2.9897299998992821E-2</v>
      </c>
      <c r="F24" s="81">
        <f t="shared" si="7"/>
        <v>-2.4285999999999999</v>
      </c>
      <c r="G24" s="81">
        <f t="shared" si="8"/>
        <v>2.9897299998992821E-2</v>
      </c>
      <c r="H24" s="81">
        <f t="shared" si="9"/>
        <v>5.8980979599999994</v>
      </c>
      <c r="I24" s="81">
        <f t="shared" si="10"/>
        <v>-14.324120705655998</v>
      </c>
      <c r="J24" s="81">
        <f t="shared" si="11"/>
        <v>34.787559545756153</v>
      </c>
      <c r="K24" s="81">
        <f t="shared" si="12"/>
        <v>-7.2608582777553957E-2</v>
      </c>
      <c r="L24" s="81">
        <f t="shared" si="13"/>
        <v>0.17633720413356754</v>
      </c>
      <c r="M24" s="81">
        <f t="shared" ca="1" si="14"/>
        <v>2.9543976251193718E-2</v>
      </c>
      <c r="N24" s="81">
        <f t="shared" ca="1" si="15"/>
        <v>1.2483767075880416E-7</v>
      </c>
      <c r="O24" s="21">
        <f t="shared" ca="1" si="16"/>
        <v>840510452307.60999</v>
      </c>
      <c r="P24" s="81">
        <f t="shared" ca="1" si="17"/>
        <v>3826810554000.5293</v>
      </c>
      <c r="Q24" s="81">
        <f t="shared" ca="1" si="18"/>
        <v>250091292096.67264</v>
      </c>
      <c r="R24" s="55">
        <f t="shared" ca="1" si="19"/>
        <v>3.5332374779910303E-4</v>
      </c>
      <c r="AA24" s="55">
        <v>25</v>
      </c>
      <c r="AB24" s="55" t="s">
        <v>191</v>
      </c>
    </row>
    <row r="25" spans="1:28">
      <c r="A25" s="88">
        <v>-21099</v>
      </c>
      <c r="B25" s="88">
        <v>1.9314450000820216E-2</v>
      </c>
      <c r="C25" s="88">
        <v>1</v>
      </c>
      <c r="D25" s="89">
        <f t="shared" si="5"/>
        <v>-2.1099000000000001</v>
      </c>
      <c r="E25" s="89">
        <f t="shared" si="6"/>
        <v>1.9314450000820216E-2</v>
      </c>
      <c r="F25" s="81">
        <f t="shared" si="7"/>
        <v>-2.1099000000000001</v>
      </c>
      <c r="G25" s="81">
        <f t="shared" si="8"/>
        <v>1.9314450000820216E-2</v>
      </c>
      <c r="H25" s="81">
        <f t="shared" si="9"/>
        <v>4.4516780100000002</v>
      </c>
      <c r="I25" s="81">
        <f t="shared" si="10"/>
        <v>-9.3925954332990003</v>
      </c>
      <c r="J25" s="81">
        <f t="shared" si="11"/>
        <v>19.817437104717563</v>
      </c>
      <c r="K25" s="81">
        <f t="shared" si="12"/>
        <v>-4.0751558056730579E-2</v>
      </c>
      <c r="L25" s="81">
        <f t="shared" si="13"/>
        <v>8.5981712343895858E-2</v>
      </c>
      <c r="M25" s="81">
        <f t="shared" ca="1" si="14"/>
        <v>2.1039048230408797E-2</v>
      </c>
      <c r="N25" s="81">
        <f t="shared" ca="1" si="15"/>
        <v>2.97423905350007E-6</v>
      </c>
      <c r="O25" s="21">
        <f t="shared" ca="1" si="16"/>
        <v>1438331148375.3738</v>
      </c>
      <c r="P25" s="81">
        <f t="shared" ca="1" si="17"/>
        <v>2577666205057.0093</v>
      </c>
      <c r="Q25" s="81">
        <f t="shared" ca="1" si="18"/>
        <v>135614491698.45158</v>
      </c>
      <c r="R25" s="55">
        <f t="shared" ca="1" si="19"/>
        <v>-1.7245982295885816E-3</v>
      </c>
      <c r="AA25" s="55">
        <v>26</v>
      </c>
      <c r="AB25" s="55" t="s">
        <v>206</v>
      </c>
    </row>
    <row r="26" spans="1:28">
      <c r="A26" s="88">
        <v>-18471</v>
      </c>
      <c r="B26" s="88">
        <v>1.3349050001124851E-2</v>
      </c>
      <c r="C26" s="88">
        <v>0.1</v>
      </c>
      <c r="D26" s="89">
        <f t="shared" si="5"/>
        <v>-1.8471</v>
      </c>
      <c r="E26" s="89">
        <f t="shared" si="6"/>
        <v>1.3349050001124851E-2</v>
      </c>
      <c r="F26" s="81">
        <f t="shared" si="7"/>
        <v>-0.18471000000000001</v>
      </c>
      <c r="G26" s="81">
        <f t="shared" si="8"/>
        <v>1.3349050001124853E-3</v>
      </c>
      <c r="H26" s="81">
        <f t="shared" si="9"/>
        <v>0.34117784100000004</v>
      </c>
      <c r="I26" s="81">
        <f t="shared" si="10"/>
        <v>-0.6301895901111001</v>
      </c>
      <c r="J26" s="81">
        <f t="shared" si="11"/>
        <v>1.164023191894213</v>
      </c>
      <c r="K26" s="81">
        <f t="shared" si="12"/>
        <v>-2.4657030257077715E-3</v>
      </c>
      <c r="L26" s="81">
        <f t="shared" si="13"/>
        <v>4.5544000587848243E-3</v>
      </c>
      <c r="M26" s="81">
        <f t="shared" ca="1" si="14"/>
        <v>1.4971112636122568E-2</v>
      </c>
      <c r="N26" s="81">
        <f t="shared" ca="1" si="15"/>
        <v>2.6310871918557347E-7</v>
      </c>
      <c r="O26" s="21">
        <f t="shared" ca="1" si="16"/>
        <v>19680754448.220661</v>
      </c>
      <c r="P26" s="81">
        <f t="shared" ca="1" si="17"/>
        <v>17882749228.230213</v>
      </c>
      <c r="Q26" s="81">
        <f t="shared" ca="1" si="18"/>
        <v>722867670.76128876</v>
      </c>
      <c r="R26" s="55">
        <f t="shared" ca="1" si="19"/>
        <v>-1.6220626349977164E-3</v>
      </c>
    </row>
    <row r="27" spans="1:28">
      <c r="A27" s="88">
        <v>-18418.5</v>
      </c>
      <c r="B27" s="88">
        <v>1.109517499935464E-2</v>
      </c>
      <c r="C27" s="88">
        <v>0.1</v>
      </c>
      <c r="D27" s="89">
        <f t="shared" si="5"/>
        <v>-1.84185</v>
      </c>
      <c r="E27" s="89">
        <f t="shared" si="6"/>
        <v>1.109517499935464E-2</v>
      </c>
      <c r="F27" s="81">
        <f t="shared" si="7"/>
        <v>-0.18418500000000002</v>
      </c>
      <c r="G27" s="81">
        <f t="shared" si="8"/>
        <v>1.1095174999354641E-3</v>
      </c>
      <c r="H27" s="81">
        <f t="shared" si="9"/>
        <v>0.33924114225000002</v>
      </c>
      <c r="I27" s="81">
        <f t="shared" si="10"/>
        <v>-0.62483129785316249</v>
      </c>
      <c r="J27" s="81">
        <f t="shared" si="11"/>
        <v>1.1508455259508474</v>
      </c>
      <c r="K27" s="81">
        <f t="shared" si="12"/>
        <v>-2.0435648072561347E-3</v>
      </c>
      <c r="L27" s="81">
        <f t="shared" si="13"/>
        <v>3.7639398402447115E-3</v>
      </c>
      <c r="M27" s="81">
        <f t="shared" ca="1" si="14"/>
        <v>1.4858596812500385E-2</v>
      </c>
      <c r="N27" s="81">
        <f t="shared" ca="1" si="15"/>
        <v>1.4163343743661205E-6</v>
      </c>
      <c r="O27" s="21">
        <f t="shared" ca="1" si="16"/>
        <v>19787414190.825985</v>
      </c>
      <c r="P27" s="81">
        <f t="shared" ca="1" si="17"/>
        <v>17744852766.837486</v>
      </c>
      <c r="Q27" s="81">
        <f t="shared" ca="1" si="18"/>
        <v>712687493.86970317</v>
      </c>
      <c r="R27" s="55">
        <f t="shared" ca="1" si="19"/>
        <v>-3.7634218131457446E-3</v>
      </c>
    </row>
    <row r="28" spans="1:28">
      <c r="A28" s="88">
        <v>-9476</v>
      </c>
      <c r="B28" s="88">
        <v>-1.1148199999297503E-2</v>
      </c>
      <c r="C28" s="88">
        <v>0.1</v>
      </c>
      <c r="D28" s="89">
        <f t="shared" si="5"/>
        <v>-0.9476</v>
      </c>
      <c r="E28" s="89">
        <f t="shared" si="6"/>
        <v>-1.1148199999297503E-2</v>
      </c>
      <c r="F28" s="81">
        <f t="shared" si="7"/>
        <v>-9.4760000000000011E-2</v>
      </c>
      <c r="G28" s="81">
        <f t="shared" si="8"/>
        <v>-1.1148199999297503E-3</v>
      </c>
      <c r="H28" s="81">
        <f t="shared" si="9"/>
        <v>8.9794576000000015E-2</v>
      </c>
      <c r="I28" s="81">
        <f t="shared" si="10"/>
        <v>-8.5089340217600021E-2</v>
      </c>
      <c r="J28" s="81">
        <f t="shared" si="11"/>
        <v>8.0630658790197776E-2</v>
      </c>
      <c r="K28" s="81">
        <f t="shared" si="12"/>
        <v>1.0564034319334313E-3</v>
      </c>
      <c r="L28" s="81">
        <f t="shared" si="13"/>
        <v>-1.0010478921001196E-3</v>
      </c>
      <c r="M28" s="81">
        <f t="shared" ca="1" si="14"/>
        <v>6.6872581118900855E-4</v>
      </c>
      <c r="N28" s="81">
        <f t="shared" ca="1" si="15"/>
        <v>1.3963973561054231E-5</v>
      </c>
      <c r="O28" s="21">
        <f t="shared" ca="1" si="16"/>
        <v>36049177075.402061</v>
      </c>
      <c r="P28" s="81">
        <f t="shared" ca="1" si="17"/>
        <v>3163472846.1190472</v>
      </c>
      <c r="Q28" s="81">
        <f t="shared" ca="1" si="18"/>
        <v>583565.64373702917</v>
      </c>
      <c r="R28" s="55">
        <f t="shared" ca="1" si="19"/>
        <v>-1.1816925810486512E-2</v>
      </c>
    </row>
    <row r="29" spans="1:28">
      <c r="A29" s="88">
        <v>-9476</v>
      </c>
      <c r="B29" s="88">
        <v>-4.1482000015093945E-3</v>
      </c>
      <c r="C29" s="88">
        <v>1</v>
      </c>
      <c r="D29" s="89">
        <f t="shared" si="5"/>
        <v>-0.9476</v>
      </c>
      <c r="E29" s="89">
        <f t="shared" si="6"/>
        <v>-4.1482000015093945E-3</v>
      </c>
      <c r="F29" s="81">
        <f t="shared" si="7"/>
        <v>-0.9476</v>
      </c>
      <c r="G29" s="81">
        <f t="shared" si="8"/>
        <v>-4.1482000015093945E-3</v>
      </c>
      <c r="H29" s="81">
        <f t="shared" si="9"/>
        <v>0.89794576000000004</v>
      </c>
      <c r="I29" s="81">
        <f t="shared" si="10"/>
        <v>-0.85089340217600007</v>
      </c>
      <c r="J29" s="81">
        <f t="shared" si="11"/>
        <v>0.80630658790197762</v>
      </c>
      <c r="K29" s="81">
        <f t="shared" si="12"/>
        <v>3.9308343214303019E-3</v>
      </c>
      <c r="L29" s="81">
        <f t="shared" si="13"/>
        <v>-3.7248586029873542E-3</v>
      </c>
      <c r="M29" s="81">
        <f t="shared" ca="1" si="14"/>
        <v>6.6872581118900855E-4</v>
      </c>
      <c r="N29" s="81">
        <f t="shared" ca="1" si="15"/>
        <v>2.3202774285040169E-5</v>
      </c>
      <c r="O29" s="21">
        <f t="shared" ca="1" si="16"/>
        <v>3604917707540.2051</v>
      </c>
      <c r="P29" s="81">
        <f t="shared" ca="1" si="17"/>
        <v>316347284611.90466</v>
      </c>
      <c r="Q29" s="81">
        <f t="shared" ca="1" si="18"/>
        <v>58356564.373703197</v>
      </c>
      <c r="R29" s="55">
        <f t="shared" ca="1" si="19"/>
        <v>-4.816925812698403E-3</v>
      </c>
    </row>
    <row r="30" spans="1:28">
      <c r="A30" s="88">
        <v>-9408</v>
      </c>
      <c r="B30" s="88">
        <v>2.8944000005139969E-3</v>
      </c>
      <c r="C30" s="88">
        <v>0.1</v>
      </c>
      <c r="D30" s="89">
        <f t="shared" si="5"/>
        <v>-0.94079999999999997</v>
      </c>
      <c r="E30" s="89">
        <f t="shared" si="6"/>
        <v>2.8944000005139969E-3</v>
      </c>
      <c r="F30" s="81">
        <f t="shared" si="7"/>
        <v>-9.4079999999999997E-2</v>
      </c>
      <c r="G30" s="81">
        <f t="shared" si="8"/>
        <v>2.8944000005139971E-4</v>
      </c>
      <c r="H30" s="81">
        <f t="shared" si="9"/>
        <v>8.8510463999999997E-2</v>
      </c>
      <c r="I30" s="81">
        <f t="shared" si="10"/>
        <v>-8.3270644531199992E-2</v>
      </c>
      <c r="J30" s="81">
        <f t="shared" si="11"/>
        <v>7.8341022374952954E-2</v>
      </c>
      <c r="K30" s="81">
        <f t="shared" si="12"/>
        <v>-2.7230515204835684E-4</v>
      </c>
      <c r="L30" s="81">
        <f t="shared" si="13"/>
        <v>2.5618468704709409E-4</v>
      </c>
      <c r="M30" s="81">
        <f t="shared" ca="1" si="14"/>
        <v>5.9872232370806588E-4</v>
      </c>
      <c r="N30" s="81">
        <f t="shared" ca="1" si="15"/>
        <v>5.2701359957850771E-7</v>
      </c>
      <c r="O30" s="21">
        <f t="shared" ca="1" si="16"/>
        <v>36146571120.147209</v>
      </c>
      <c r="P30" s="81">
        <f t="shared" ca="1" si="17"/>
        <v>3107338210.1940494</v>
      </c>
      <c r="Q30" s="81">
        <f t="shared" ca="1" si="18"/>
        <v>874950.55732862325</v>
      </c>
      <c r="R30" s="55">
        <f t="shared" ca="1" si="19"/>
        <v>2.2956776768059311E-3</v>
      </c>
    </row>
    <row r="31" spans="1:28">
      <c r="A31" s="88">
        <v>-8732</v>
      </c>
      <c r="B31" s="88">
        <v>-1.9173999971826561E-3</v>
      </c>
      <c r="C31" s="88">
        <v>1</v>
      </c>
      <c r="D31" s="89">
        <f t="shared" si="5"/>
        <v>-0.87319999999999998</v>
      </c>
      <c r="E31" s="89">
        <f t="shared" si="6"/>
        <v>-1.9173999971826561E-3</v>
      </c>
      <c r="F31" s="81">
        <f t="shared" si="7"/>
        <v>-0.87319999999999998</v>
      </c>
      <c r="G31" s="81">
        <f t="shared" si="8"/>
        <v>-1.9173999971826561E-3</v>
      </c>
      <c r="H31" s="81">
        <f t="shared" si="9"/>
        <v>0.76247823999999997</v>
      </c>
      <c r="I31" s="81">
        <f t="shared" si="10"/>
        <v>-0.66579599916799992</v>
      </c>
      <c r="J31" s="81">
        <f t="shared" si="11"/>
        <v>0.58137306647349751</v>
      </c>
      <c r="K31" s="81">
        <f t="shared" si="12"/>
        <v>1.6742736775398953E-3</v>
      </c>
      <c r="L31" s="81">
        <f t="shared" si="13"/>
        <v>-1.4619757752278365E-3</v>
      </c>
      <c r="M31" s="81">
        <f t="shared" ca="1" si="14"/>
        <v>-6.6086067282297711E-5</v>
      </c>
      <c r="N31" s="81">
        <f t="shared" ca="1" si="15"/>
        <v>3.4273632670431092E-6</v>
      </c>
      <c r="O31" s="21">
        <f t="shared" ca="1" si="16"/>
        <v>3708467509928.1304</v>
      </c>
      <c r="P31" s="81">
        <f t="shared" ca="1" si="17"/>
        <v>258362714357.47595</v>
      </c>
      <c r="Q31" s="81">
        <f t="shared" ca="1" si="18"/>
        <v>680889221.83804166</v>
      </c>
      <c r="R31" s="55">
        <f t="shared" ca="1" si="19"/>
        <v>-1.8513139299003584E-3</v>
      </c>
    </row>
    <row r="32" spans="1:28">
      <c r="A32" s="88">
        <v>-8709</v>
      </c>
      <c r="B32" s="88">
        <v>-6.8000500032212585E-3</v>
      </c>
      <c r="C32" s="88">
        <v>0.1</v>
      </c>
      <c r="D32" s="89">
        <f t="shared" si="5"/>
        <v>-0.87090000000000001</v>
      </c>
      <c r="E32" s="89">
        <f t="shared" si="6"/>
        <v>-6.8000500032212585E-3</v>
      </c>
      <c r="F32" s="81">
        <f t="shared" si="7"/>
        <v>-8.7090000000000001E-2</v>
      </c>
      <c r="G32" s="81">
        <f t="shared" si="8"/>
        <v>-6.8000500032212592E-4</v>
      </c>
      <c r="H32" s="81">
        <f t="shared" si="9"/>
        <v>7.5846680999999999E-2</v>
      </c>
      <c r="I32" s="81">
        <f t="shared" si="10"/>
        <v>-6.6054874482899997E-2</v>
      </c>
      <c r="J32" s="81">
        <f t="shared" si="11"/>
        <v>5.7527190187157608E-2</v>
      </c>
      <c r="K32" s="81">
        <f t="shared" si="12"/>
        <v>5.9221635478053948E-4</v>
      </c>
      <c r="L32" s="81">
        <f t="shared" si="13"/>
        <v>-5.1576122337837179E-4</v>
      </c>
      <c r="M32" s="81">
        <f t="shared" ca="1" si="14"/>
        <v>-8.7710875841827407E-5</v>
      </c>
      <c r="N32" s="81">
        <f t="shared" ca="1" si="15"/>
        <v>4.5055496560948863E-6</v>
      </c>
      <c r="O32" s="21">
        <f t="shared" ca="1" si="16"/>
        <v>37115613216.54686</v>
      </c>
      <c r="P32" s="81">
        <f t="shared" ca="1" si="17"/>
        <v>2566881473.1520939</v>
      </c>
      <c r="Q32" s="81">
        <f t="shared" ca="1" si="18"/>
        <v>7104150.6063576322</v>
      </c>
      <c r="R32" s="55">
        <f t="shared" ca="1" si="19"/>
        <v>-6.7123391273794311E-3</v>
      </c>
    </row>
    <row r="33" spans="1:18">
      <c r="A33" s="88">
        <v>-8116</v>
      </c>
      <c r="B33" s="88">
        <v>-2.9619999986607581E-4</v>
      </c>
      <c r="C33" s="88">
        <v>0.1</v>
      </c>
      <c r="D33" s="89">
        <f t="shared" si="5"/>
        <v>-0.81159999999999999</v>
      </c>
      <c r="E33" s="89">
        <f t="shared" si="6"/>
        <v>-2.9619999986607581E-4</v>
      </c>
      <c r="F33" s="81">
        <f t="shared" si="7"/>
        <v>-8.116000000000001E-2</v>
      </c>
      <c r="G33" s="81">
        <f t="shared" si="8"/>
        <v>-2.9619999986607583E-5</v>
      </c>
      <c r="H33" s="81">
        <f t="shared" si="9"/>
        <v>6.5869456000000007E-2</v>
      </c>
      <c r="I33" s="81">
        <f t="shared" si="10"/>
        <v>-5.3459650489600004E-2</v>
      </c>
      <c r="J33" s="81">
        <f t="shared" si="11"/>
        <v>4.338785233735936E-2</v>
      </c>
      <c r="K33" s="81">
        <f t="shared" si="12"/>
        <v>2.4039591989130715E-5</v>
      </c>
      <c r="L33" s="81">
        <f t="shared" si="13"/>
        <v>-1.9510532858378489E-5</v>
      </c>
      <c r="M33" s="81">
        <f t="shared" ca="1" si="14"/>
        <v>-6.2266066796210807E-4</v>
      </c>
      <c r="N33" s="81">
        <f t="shared" ca="1" si="15"/>
        <v>1.0657656781370774E-8</v>
      </c>
      <c r="O33" s="21">
        <f t="shared" ca="1" si="16"/>
        <v>37890385311.323563</v>
      </c>
      <c r="P33" s="81">
        <f t="shared" ca="1" si="17"/>
        <v>2158582954.9367452</v>
      </c>
      <c r="Q33" s="81">
        <f t="shared" ca="1" si="18"/>
        <v>16697886.309218338</v>
      </c>
      <c r="R33" s="55">
        <f t="shared" ca="1" si="19"/>
        <v>3.2646066809603226E-4</v>
      </c>
    </row>
    <row r="34" spans="1:18">
      <c r="A34" s="88">
        <v>-8116</v>
      </c>
      <c r="B34" s="88">
        <v>2.7037999971071258E-3</v>
      </c>
      <c r="C34" s="88">
        <v>1</v>
      </c>
      <c r="D34" s="89">
        <f t="shared" si="5"/>
        <v>-0.81159999999999999</v>
      </c>
      <c r="E34" s="89">
        <f t="shared" si="6"/>
        <v>2.7037999971071258E-3</v>
      </c>
      <c r="F34" s="81">
        <f t="shared" si="7"/>
        <v>-0.81159999999999999</v>
      </c>
      <c r="G34" s="81">
        <f t="shared" si="8"/>
        <v>2.7037999971071258E-3</v>
      </c>
      <c r="H34" s="81">
        <f t="shared" si="9"/>
        <v>0.65869455999999993</v>
      </c>
      <c r="I34" s="81">
        <f t="shared" si="10"/>
        <v>-0.53459650489599997</v>
      </c>
      <c r="J34" s="81">
        <f t="shared" si="11"/>
        <v>0.43387852337359356</v>
      </c>
      <c r="K34" s="81">
        <f t="shared" si="12"/>
        <v>-2.1944040776521435E-3</v>
      </c>
      <c r="L34" s="81">
        <f t="shared" si="13"/>
        <v>1.7809783494224796E-3</v>
      </c>
      <c r="M34" s="81">
        <f t="shared" ca="1" si="14"/>
        <v>-6.2266066796210807E-4</v>
      </c>
      <c r="N34" s="81">
        <f t="shared" ca="1" si="15"/>
        <v>1.106534055625285E-5</v>
      </c>
      <c r="O34" s="21">
        <f t="shared" ca="1" si="16"/>
        <v>3789038531132.356</v>
      </c>
      <c r="P34" s="81">
        <f t="shared" ca="1" si="17"/>
        <v>215858295493.67444</v>
      </c>
      <c r="Q34" s="81">
        <f t="shared" ca="1" si="18"/>
        <v>1669788630.9218357</v>
      </c>
      <c r="R34" s="55">
        <f t="shared" ca="1" si="19"/>
        <v>3.3264606650692339E-3</v>
      </c>
    </row>
    <row r="35" spans="1:18">
      <c r="A35" s="88">
        <v>-7908</v>
      </c>
      <c r="B35" s="88">
        <v>7.0694000023650005E-3</v>
      </c>
      <c r="C35" s="88">
        <v>0.1</v>
      </c>
      <c r="D35" s="89">
        <f t="shared" si="5"/>
        <v>-0.79079999999999995</v>
      </c>
      <c r="E35" s="89">
        <f t="shared" si="6"/>
        <v>7.0694000023650005E-3</v>
      </c>
      <c r="F35" s="81">
        <f t="shared" si="7"/>
        <v>-7.9079999999999998E-2</v>
      </c>
      <c r="G35" s="81">
        <f t="shared" si="8"/>
        <v>7.0694000023650014E-4</v>
      </c>
      <c r="H35" s="81">
        <f t="shared" si="9"/>
        <v>6.2536464E-2</v>
      </c>
      <c r="I35" s="81">
        <f t="shared" si="10"/>
        <v>-4.9453835731199998E-2</v>
      </c>
      <c r="J35" s="81">
        <f t="shared" si="11"/>
        <v>3.9108093296232958E-2</v>
      </c>
      <c r="K35" s="81">
        <f t="shared" si="12"/>
        <v>-5.590481521870243E-4</v>
      </c>
      <c r="L35" s="81">
        <f t="shared" si="13"/>
        <v>4.4209527874949879E-4</v>
      </c>
      <c r="M35" s="81">
        <f t="shared" ca="1" si="14"/>
        <v>-7.9999382693686158E-4</v>
      </c>
      <c r="N35" s="81">
        <f t="shared" ca="1" si="15"/>
        <v>6.1927359240654226E-6</v>
      </c>
      <c r="O35" s="21">
        <f t="shared" ca="1" si="16"/>
        <v>38151524708.175705</v>
      </c>
      <c r="P35" s="81">
        <f t="shared" ca="1" si="17"/>
        <v>2025797160.9176633</v>
      </c>
      <c r="Q35" s="81">
        <f t="shared" ca="1" si="18"/>
        <v>20926604.129171815</v>
      </c>
      <c r="R35" s="55">
        <f t="shared" ca="1" si="19"/>
        <v>7.8693938293018621E-3</v>
      </c>
    </row>
    <row r="36" spans="1:18">
      <c r="A36" s="88">
        <v>-7523</v>
      </c>
      <c r="B36" s="88">
        <v>5.2076499996474013E-3</v>
      </c>
      <c r="C36" s="88">
        <v>1</v>
      </c>
      <c r="D36" s="89">
        <f t="shared" si="5"/>
        <v>-0.75229999999999997</v>
      </c>
      <c r="E36" s="89">
        <f t="shared" si="6"/>
        <v>5.2076499996474013E-3</v>
      </c>
      <c r="F36" s="81">
        <f t="shared" si="7"/>
        <v>-0.75229999999999997</v>
      </c>
      <c r="G36" s="81">
        <f t="shared" si="8"/>
        <v>5.2076499996474013E-3</v>
      </c>
      <c r="H36" s="81">
        <f t="shared" si="9"/>
        <v>0.56595529</v>
      </c>
      <c r="I36" s="81">
        <f t="shared" si="10"/>
        <v>-0.42576816466699996</v>
      </c>
      <c r="J36" s="81">
        <f t="shared" si="11"/>
        <v>0.32030539027898408</v>
      </c>
      <c r="K36" s="81">
        <f t="shared" si="12"/>
        <v>-3.9177150947347396E-3</v>
      </c>
      <c r="L36" s="81">
        <f t="shared" si="13"/>
        <v>2.9472970657689443E-3</v>
      </c>
      <c r="M36" s="81">
        <f t="shared" ca="1" si="14"/>
        <v>-1.114109318012734E-3</v>
      </c>
      <c r="N36" s="81">
        <f t="shared" ca="1" si="15"/>
        <v>3.9964640870422742E-5</v>
      </c>
      <c r="O36" s="21">
        <f t="shared" ca="1" si="16"/>
        <v>3861999537011.2803</v>
      </c>
      <c r="P36" s="81">
        <f t="shared" ca="1" si="17"/>
        <v>179378689395.05676</v>
      </c>
      <c r="Q36" s="81">
        <f t="shared" ca="1" si="18"/>
        <v>2985956809.1609206</v>
      </c>
      <c r="R36" s="55">
        <f t="shared" ca="1" si="19"/>
        <v>6.3217593176601358E-3</v>
      </c>
    </row>
    <row r="37" spans="1:18">
      <c r="A37" s="88">
        <v>-7213</v>
      </c>
      <c r="B37" s="88">
        <v>5.1371500012464821E-3</v>
      </c>
      <c r="C37" s="88">
        <v>0.1</v>
      </c>
      <c r="D37" s="89">
        <f t="shared" si="5"/>
        <v>-0.72130000000000005</v>
      </c>
      <c r="E37" s="89">
        <f t="shared" si="6"/>
        <v>5.1371500012464821E-3</v>
      </c>
      <c r="F37" s="81">
        <f t="shared" si="7"/>
        <v>-7.2130000000000014E-2</v>
      </c>
      <c r="G37" s="81">
        <f t="shared" si="8"/>
        <v>5.1371500012464821E-4</v>
      </c>
      <c r="H37" s="81">
        <f t="shared" si="9"/>
        <v>5.2027369000000011E-2</v>
      </c>
      <c r="I37" s="81">
        <f t="shared" si="10"/>
        <v>-3.752734125970001E-2</v>
      </c>
      <c r="J37" s="81">
        <f t="shared" si="11"/>
        <v>2.7068471250621621E-2</v>
      </c>
      <c r="K37" s="81">
        <f t="shared" si="12"/>
        <v>-3.7054262958990876E-4</v>
      </c>
      <c r="L37" s="81">
        <f t="shared" si="13"/>
        <v>2.672723987232012E-4</v>
      </c>
      <c r="M37" s="81">
        <f t="shared" ca="1" si="14"/>
        <v>-1.3537072352228724E-3</v>
      </c>
      <c r="N37" s="81">
        <f t="shared" ca="1" si="15"/>
        <v>4.2131227664226594E-6</v>
      </c>
      <c r="O37" s="21">
        <f t="shared" ca="1" si="16"/>
        <v>38982923920.51506</v>
      </c>
      <c r="P37" s="81">
        <f t="shared" ca="1" si="17"/>
        <v>1619601575.2288799</v>
      </c>
      <c r="Q37" s="81">
        <f t="shared" ca="1" si="18"/>
        <v>38041124.167864569</v>
      </c>
      <c r="R37" s="55">
        <f t="shared" ca="1" si="19"/>
        <v>6.4908572364693546E-3</v>
      </c>
    </row>
    <row r="38" spans="1:18">
      <c r="A38" s="88">
        <v>-7209</v>
      </c>
      <c r="B38" s="88">
        <v>3.7494999560294673E-4</v>
      </c>
      <c r="C38" s="88">
        <v>0.1</v>
      </c>
      <c r="D38" s="89">
        <f t="shared" si="5"/>
        <v>-0.72089999999999999</v>
      </c>
      <c r="E38" s="89">
        <f t="shared" si="6"/>
        <v>3.7494999560294673E-4</v>
      </c>
      <c r="F38" s="81">
        <f t="shared" si="7"/>
        <v>-7.2090000000000001E-2</v>
      </c>
      <c r="G38" s="81">
        <f t="shared" si="8"/>
        <v>3.7494999560294673E-5</v>
      </c>
      <c r="H38" s="81">
        <f t="shared" si="9"/>
        <v>5.1969680999999997E-2</v>
      </c>
      <c r="I38" s="81">
        <f t="shared" si="10"/>
        <v>-3.7464943032899996E-2</v>
      </c>
      <c r="J38" s="81">
        <f t="shared" si="11"/>
        <v>2.7008477432417605E-2</v>
      </c>
      <c r="K38" s="81">
        <f t="shared" si="12"/>
        <v>-2.7030145183016431E-5</v>
      </c>
      <c r="L38" s="81">
        <f t="shared" si="13"/>
        <v>1.9486031662436544E-5</v>
      </c>
      <c r="M38" s="81">
        <f t="shared" ca="1" si="14"/>
        <v>-1.3567211337925326E-3</v>
      </c>
      <c r="N38" s="81">
        <f t="shared" ca="1" si="15"/>
        <v>2.9986849003818152E-7</v>
      </c>
      <c r="O38" s="21">
        <f t="shared" ca="1" si="16"/>
        <v>38987522597.129196</v>
      </c>
      <c r="P38" s="81">
        <f t="shared" ca="1" si="17"/>
        <v>1617425996.6664927</v>
      </c>
      <c r="Q38" s="81">
        <f t="shared" ca="1" si="18"/>
        <v>38152212.869821459</v>
      </c>
      <c r="R38" s="55">
        <f t="shared" ca="1" si="19"/>
        <v>1.7316711293954793E-3</v>
      </c>
    </row>
    <row r="39" spans="1:18">
      <c r="A39" s="88">
        <v>-7107</v>
      </c>
      <c r="B39" s="88">
        <v>5.9388500012573786E-3</v>
      </c>
      <c r="C39" s="88">
        <v>0.1</v>
      </c>
      <c r="D39" s="89">
        <f t="shared" si="5"/>
        <v>-0.7107</v>
      </c>
      <c r="E39" s="89">
        <f t="shared" si="6"/>
        <v>5.9388500012573786E-3</v>
      </c>
      <c r="F39" s="81">
        <f t="shared" si="7"/>
        <v>-7.1070000000000008E-2</v>
      </c>
      <c r="G39" s="81">
        <f t="shared" si="8"/>
        <v>5.938850001257379E-4</v>
      </c>
      <c r="H39" s="81">
        <f t="shared" si="9"/>
        <v>5.0509449000000005E-2</v>
      </c>
      <c r="I39" s="81">
        <f t="shared" si="10"/>
        <v>-3.5897065404300002E-2</v>
      </c>
      <c r="J39" s="81">
        <f t="shared" si="11"/>
        <v>2.5512044382836011E-2</v>
      </c>
      <c r="K39" s="81">
        <f t="shared" si="12"/>
        <v>-4.2207406958936193E-4</v>
      </c>
      <c r="L39" s="81">
        <f t="shared" si="13"/>
        <v>2.9996804125715954E-4</v>
      </c>
      <c r="M39" s="81">
        <f t="shared" ca="1" si="14"/>
        <v>-1.432906791900751E-3</v>
      </c>
      <c r="N39" s="81">
        <f t="shared" ca="1" si="15"/>
        <v>5.4342798217473035E-6</v>
      </c>
      <c r="O39" s="21">
        <f t="shared" ca="1" si="16"/>
        <v>39104058340.271652</v>
      </c>
      <c r="P39" s="81">
        <f t="shared" ca="1" si="17"/>
        <v>1562559961.3674378</v>
      </c>
      <c r="Q39" s="81">
        <f t="shared" ca="1" si="18"/>
        <v>41031257.788191907</v>
      </c>
      <c r="R39" s="55">
        <f t="shared" ca="1" si="19"/>
        <v>7.3717567931581296E-3</v>
      </c>
    </row>
    <row r="40" spans="1:18">
      <c r="A40" s="88">
        <v>-7090</v>
      </c>
      <c r="B40" s="88">
        <v>1.4199500001268461E-2</v>
      </c>
      <c r="C40" s="88">
        <v>0.1</v>
      </c>
      <c r="D40" s="89">
        <f t="shared" si="5"/>
        <v>-0.70899999999999996</v>
      </c>
      <c r="E40" s="89">
        <f t="shared" si="6"/>
        <v>1.4199500001268461E-2</v>
      </c>
      <c r="F40" s="81">
        <f t="shared" si="7"/>
        <v>-7.0900000000000005E-2</v>
      </c>
      <c r="G40" s="81">
        <f t="shared" si="8"/>
        <v>1.4199500001268461E-3</v>
      </c>
      <c r="H40" s="81">
        <f t="shared" si="9"/>
        <v>5.0268100000000003E-2</v>
      </c>
      <c r="I40" s="81">
        <f t="shared" si="10"/>
        <v>-3.5640082900000002E-2</v>
      </c>
      <c r="J40" s="81">
        <f t="shared" si="11"/>
        <v>2.5268818776099999E-2</v>
      </c>
      <c r="K40" s="81">
        <f t="shared" si="12"/>
        <v>-1.0067445500899338E-3</v>
      </c>
      <c r="L40" s="81">
        <f t="shared" si="13"/>
        <v>7.1378188601376304E-4</v>
      </c>
      <c r="M40" s="81">
        <f t="shared" ca="1" si="14"/>
        <v>-1.4454792728201128E-3</v>
      </c>
      <c r="N40" s="81">
        <f t="shared" ca="1" si="15"/>
        <v>2.4476537648666108E-5</v>
      </c>
      <c r="O40" s="21">
        <f t="shared" ca="1" si="16"/>
        <v>39123344004.061485</v>
      </c>
      <c r="P40" s="81">
        <f t="shared" ca="1" si="17"/>
        <v>1553529525.1481729</v>
      </c>
      <c r="Q40" s="81">
        <f t="shared" ca="1" si="18"/>
        <v>41519690.462326869</v>
      </c>
      <c r="R40" s="55">
        <f t="shared" ca="1" si="19"/>
        <v>1.5644979274088575E-2</v>
      </c>
    </row>
    <row r="41" spans="1:18">
      <c r="A41" s="88">
        <v>-7077</v>
      </c>
      <c r="B41" s="88">
        <v>-3.7776500030304305E-3</v>
      </c>
      <c r="C41" s="88">
        <v>1</v>
      </c>
      <c r="D41" s="89">
        <f t="shared" si="5"/>
        <v>-0.7077</v>
      </c>
      <c r="E41" s="89">
        <f t="shared" si="6"/>
        <v>-3.7776500030304305E-3</v>
      </c>
      <c r="F41" s="81">
        <f t="shared" si="7"/>
        <v>-0.7077</v>
      </c>
      <c r="G41" s="81">
        <f t="shared" si="8"/>
        <v>-3.7776500030304305E-3</v>
      </c>
      <c r="H41" s="81">
        <f t="shared" si="9"/>
        <v>0.50083929000000005</v>
      </c>
      <c r="I41" s="81">
        <f t="shared" si="10"/>
        <v>-0.354443965533</v>
      </c>
      <c r="J41" s="81">
        <f t="shared" si="11"/>
        <v>0.2508399944077041</v>
      </c>
      <c r="K41" s="81">
        <f t="shared" si="12"/>
        <v>2.6734429071446357E-3</v>
      </c>
      <c r="L41" s="81">
        <f t="shared" si="13"/>
        <v>-1.8919955453862588E-3</v>
      </c>
      <c r="M41" s="81">
        <f t="shared" ca="1" si="14"/>
        <v>-1.455069400236706E-3</v>
      </c>
      <c r="N41" s="81">
        <f t="shared" ca="1" si="15"/>
        <v>5.3943806564736605E-6</v>
      </c>
      <c r="O41" s="21">
        <f t="shared" ca="1" si="16"/>
        <v>3913806540408.9517</v>
      </c>
      <c r="P41" s="81">
        <f t="shared" ca="1" si="17"/>
        <v>154664576094.84518</v>
      </c>
      <c r="Q41" s="81">
        <f t="shared" ca="1" si="18"/>
        <v>4189484011.8505855</v>
      </c>
      <c r="R41" s="55">
        <f t="shared" ca="1" si="19"/>
        <v>-2.3225806027937245E-3</v>
      </c>
    </row>
    <row r="42" spans="1:18">
      <c r="A42" s="88">
        <v>-7054</v>
      </c>
      <c r="B42" s="88">
        <v>9.3396999945980497E-3</v>
      </c>
      <c r="C42" s="88">
        <v>0.1</v>
      </c>
      <c r="D42" s="89">
        <f t="shared" si="5"/>
        <v>-0.70540000000000003</v>
      </c>
      <c r="E42" s="89">
        <f t="shared" si="6"/>
        <v>9.3396999945980497E-3</v>
      </c>
      <c r="F42" s="81">
        <f t="shared" si="7"/>
        <v>-7.0540000000000005E-2</v>
      </c>
      <c r="G42" s="81">
        <f t="shared" si="8"/>
        <v>9.3396999945980505E-4</v>
      </c>
      <c r="H42" s="81">
        <f t="shared" si="9"/>
        <v>4.9758916000000007E-2</v>
      </c>
      <c r="I42" s="81">
        <f t="shared" si="10"/>
        <v>-3.509993934640001E-2</v>
      </c>
      <c r="J42" s="81">
        <f t="shared" si="11"/>
        <v>2.4759497214950566E-2</v>
      </c>
      <c r="K42" s="81">
        <f t="shared" si="12"/>
        <v>-6.5882243761894649E-4</v>
      </c>
      <c r="L42" s="81">
        <f t="shared" si="13"/>
        <v>4.6473334749640486E-4</v>
      </c>
      <c r="M42" s="81">
        <f t="shared" ca="1" si="14"/>
        <v>-1.4719853343990921E-3</v>
      </c>
      <c r="N42" s="81">
        <f t="shared" ca="1" si="15"/>
        <v>1.1689253965325205E-5</v>
      </c>
      <c r="O42" s="21">
        <f t="shared" ca="1" si="16"/>
        <v>39164054731.980766</v>
      </c>
      <c r="P42" s="81">
        <f t="shared" ca="1" si="17"/>
        <v>1534513130.4959509</v>
      </c>
      <c r="Q42" s="81">
        <f t="shared" ca="1" si="18"/>
        <v>42562041.250421643</v>
      </c>
      <c r="R42" s="55">
        <f t="shared" ca="1" si="19"/>
        <v>1.0811685328997142E-2</v>
      </c>
    </row>
    <row r="43" spans="1:18">
      <c r="A43" s="88">
        <v>-7005</v>
      </c>
      <c r="B43" s="88">
        <v>5.502749998413492E-3</v>
      </c>
      <c r="C43" s="88">
        <v>1</v>
      </c>
      <c r="D43" s="89">
        <f t="shared" si="5"/>
        <v>-0.70050000000000001</v>
      </c>
      <c r="E43" s="89">
        <f t="shared" si="6"/>
        <v>5.502749998413492E-3</v>
      </c>
      <c r="F43" s="81">
        <f t="shared" si="7"/>
        <v>-0.70050000000000001</v>
      </c>
      <c r="G43" s="81">
        <f t="shared" si="8"/>
        <v>5.502749998413492E-3</v>
      </c>
      <c r="H43" s="81">
        <f t="shared" si="9"/>
        <v>0.49070025</v>
      </c>
      <c r="I43" s="81">
        <f t="shared" si="10"/>
        <v>-0.343735525125</v>
      </c>
      <c r="J43" s="81">
        <f t="shared" si="11"/>
        <v>0.24078673535006251</v>
      </c>
      <c r="K43" s="81">
        <f t="shared" si="12"/>
        <v>-3.8546763738886514E-3</v>
      </c>
      <c r="L43" s="81">
        <f t="shared" si="13"/>
        <v>2.7002007999090004E-3</v>
      </c>
      <c r="M43" s="81">
        <f t="shared" ca="1" si="14"/>
        <v>-1.5078054112797456E-3</v>
      </c>
      <c r="N43" s="81">
        <f t="shared" ca="1" si="15"/>
        <v>4.9147887152379115E-5</v>
      </c>
      <c r="O43" s="21">
        <f t="shared" ca="1" si="16"/>
        <v>3921918339955.936</v>
      </c>
      <c r="P43" s="81">
        <f t="shared" ca="1" si="17"/>
        <v>150886223607.98343</v>
      </c>
      <c r="Q43" s="81">
        <f t="shared" ca="1" si="18"/>
        <v>4399819395.5499477</v>
      </c>
      <c r="R43" s="55">
        <f t="shared" ca="1" si="19"/>
        <v>7.0105554096932376E-3</v>
      </c>
    </row>
    <row r="44" spans="1:18">
      <c r="A44" s="88">
        <v>-6397</v>
      </c>
      <c r="B44" s="88">
        <v>1.6483500003232621E-3</v>
      </c>
      <c r="C44" s="88">
        <v>1</v>
      </c>
      <c r="D44" s="89">
        <f t="shared" si="5"/>
        <v>-0.63970000000000005</v>
      </c>
      <c r="E44" s="89">
        <f t="shared" si="6"/>
        <v>1.6483500003232621E-3</v>
      </c>
      <c r="F44" s="81">
        <f t="shared" si="7"/>
        <v>-0.63970000000000005</v>
      </c>
      <c r="G44" s="81">
        <f t="shared" si="8"/>
        <v>1.6483500003232621E-3</v>
      </c>
      <c r="H44" s="81">
        <f t="shared" si="9"/>
        <v>0.40921609000000003</v>
      </c>
      <c r="I44" s="81">
        <f t="shared" si="10"/>
        <v>-0.26177553277300003</v>
      </c>
      <c r="J44" s="81">
        <f t="shared" si="11"/>
        <v>0.16745780831488813</v>
      </c>
      <c r="K44" s="81">
        <f t="shared" si="12"/>
        <v>-1.0544494952067908E-3</v>
      </c>
      <c r="L44" s="81">
        <f t="shared" si="13"/>
        <v>6.7453134208378407E-4</v>
      </c>
      <c r="M44" s="81">
        <f t="shared" ca="1" si="14"/>
        <v>-1.9275591925265868E-3</v>
      </c>
      <c r="N44" s="81">
        <f t="shared" ca="1" si="15"/>
        <v>1.2787126555508057E-5</v>
      </c>
      <c r="O44" s="21">
        <f t="shared" ca="1" si="16"/>
        <v>3987577536445.2104</v>
      </c>
      <c r="P44" s="81">
        <f t="shared" ca="1" si="17"/>
        <v>121237703872.86098</v>
      </c>
      <c r="Q44" s="81">
        <f t="shared" ca="1" si="18"/>
        <v>6341219606.7280474</v>
      </c>
      <c r="R44" s="55">
        <f t="shared" ca="1" si="19"/>
        <v>3.5759091928498489E-3</v>
      </c>
    </row>
    <row r="45" spans="1:18">
      <c r="A45" s="88">
        <v>-5728</v>
      </c>
      <c r="B45" s="88">
        <v>1.6704000008758157E-3</v>
      </c>
      <c r="C45" s="88">
        <v>1</v>
      </c>
      <c r="D45" s="89">
        <f t="shared" si="5"/>
        <v>-0.57279999999999998</v>
      </c>
      <c r="E45" s="89">
        <f t="shared" si="6"/>
        <v>1.6704000008758157E-3</v>
      </c>
      <c r="F45" s="81">
        <f t="shared" si="7"/>
        <v>-0.57279999999999998</v>
      </c>
      <c r="G45" s="81">
        <f t="shared" si="8"/>
        <v>1.6704000008758157E-3</v>
      </c>
      <c r="H45" s="81">
        <f t="shared" si="9"/>
        <v>0.32809983999999998</v>
      </c>
      <c r="I45" s="81">
        <f t="shared" si="10"/>
        <v>-0.18793558835199997</v>
      </c>
      <c r="J45" s="81">
        <f t="shared" si="11"/>
        <v>0.10764950500802557</v>
      </c>
      <c r="K45" s="81">
        <f t="shared" si="12"/>
        <v>-9.5680512050166726E-4</v>
      </c>
      <c r="L45" s="81">
        <f t="shared" si="13"/>
        <v>5.4805797302335494E-4</v>
      </c>
      <c r="M45" s="81">
        <f t="shared" ca="1" si="14"/>
        <v>-2.33658454501096E-3</v>
      </c>
      <c r="N45" s="81">
        <f t="shared" ca="1" si="15"/>
        <v>1.6055925150975452E-5</v>
      </c>
      <c r="O45" s="21">
        <f t="shared" ca="1" si="16"/>
        <v>4053837105615.3071</v>
      </c>
      <c r="P45" s="81">
        <f t="shared" ca="1" si="17"/>
        <v>93071625164.323212</v>
      </c>
      <c r="Q45" s="81">
        <f t="shared" ca="1" si="18"/>
        <v>8788360766.5163555</v>
      </c>
      <c r="R45" s="55">
        <f t="shared" ca="1" si="19"/>
        <v>4.0069845458867758E-3</v>
      </c>
    </row>
    <row r="46" spans="1:18">
      <c r="A46" s="88">
        <v>-4755</v>
      </c>
      <c r="B46" s="88">
        <v>-1.3475000014295802E-4</v>
      </c>
      <c r="C46" s="88">
        <v>1</v>
      </c>
      <c r="D46" s="89">
        <f t="shared" si="5"/>
        <v>-0.47549999999999998</v>
      </c>
      <c r="E46" s="89">
        <f t="shared" si="6"/>
        <v>-1.3475000014295802E-4</v>
      </c>
      <c r="F46" s="81">
        <f t="shared" si="7"/>
        <v>-0.47549999999999998</v>
      </c>
      <c r="G46" s="81">
        <f t="shared" si="8"/>
        <v>-1.3475000014295802E-4</v>
      </c>
      <c r="H46" s="81">
        <f t="shared" si="9"/>
        <v>0.22610024999999997</v>
      </c>
      <c r="I46" s="81">
        <f t="shared" si="10"/>
        <v>-0.10751066887499998</v>
      </c>
      <c r="J46" s="81">
        <f t="shared" si="11"/>
        <v>5.1121323050062485E-2</v>
      </c>
      <c r="K46" s="81">
        <f t="shared" si="12"/>
        <v>6.407362506797654E-5</v>
      </c>
      <c r="L46" s="81">
        <f t="shared" si="13"/>
        <v>-3.0467008719822842E-5</v>
      </c>
      <c r="M46" s="81">
        <f t="shared" ca="1" si="14"/>
        <v>-2.8326543799412421E-3</v>
      </c>
      <c r="N46" s="81">
        <f t="shared" ca="1" si="15"/>
        <v>7.278688042534764E-6</v>
      </c>
      <c r="O46" s="21">
        <f t="shared" ca="1" si="16"/>
        <v>4138672453176.1401</v>
      </c>
      <c r="P46" s="81">
        <f t="shared" ca="1" si="17"/>
        <v>59809065098.910263</v>
      </c>
      <c r="Q46" s="81">
        <f t="shared" ca="1" si="18"/>
        <v>12837097626.93598</v>
      </c>
      <c r="R46" s="55">
        <f t="shared" ca="1" si="19"/>
        <v>2.6979043797982841E-3</v>
      </c>
    </row>
    <row r="47" spans="1:18">
      <c r="A47" s="88">
        <v>-4753</v>
      </c>
      <c r="B47" s="88">
        <v>-6.158499963930808E-4</v>
      </c>
      <c r="C47" s="88">
        <v>1</v>
      </c>
      <c r="D47" s="89">
        <f t="shared" si="5"/>
        <v>-0.4753</v>
      </c>
      <c r="E47" s="89">
        <f t="shared" si="6"/>
        <v>-6.158499963930808E-4</v>
      </c>
      <c r="F47" s="81">
        <f t="shared" si="7"/>
        <v>-0.4753</v>
      </c>
      <c r="G47" s="81">
        <f t="shared" si="8"/>
        <v>-6.158499963930808E-4</v>
      </c>
      <c r="H47" s="81">
        <f t="shared" si="9"/>
        <v>0.22591009000000001</v>
      </c>
      <c r="I47" s="81">
        <f t="shared" si="10"/>
        <v>-0.107375065777</v>
      </c>
      <c r="J47" s="81">
        <f t="shared" si="11"/>
        <v>5.1035368763808098E-2</v>
      </c>
      <c r="K47" s="81">
        <f t="shared" si="12"/>
        <v>2.9271350328563132E-4</v>
      </c>
      <c r="L47" s="81">
        <f t="shared" si="13"/>
        <v>-1.3912672811166056E-4</v>
      </c>
      <c r="M47" s="81">
        <f t="shared" ca="1" si="14"/>
        <v>-2.8335534372311271E-3</v>
      </c>
      <c r="N47" s="81">
        <f t="shared" ca="1" si="15"/>
        <v>4.9182085515049104E-6</v>
      </c>
      <c r="O47" s="21">
        <f t="shared" ca="1" si="16"/>
        <v>4138832482040.3433</v>
      </c>
      <c r="P47" s="81">
        <f t="shared" ca="1" si="17"/>
        <v>59749544322.250237</v>
      </c>
      <c r="Q47" s="81">
        <f t="shared" ca="1" si="18"/>
        <v>12845938044.848999</v>
      </c>
      <c r="R47" s="55">
        <f t="shared" ca="1" si="19"/>
        <v>2.2177034408380463E-3</v>
      </c>
    </row>
    <row r="48" spans="1:18">
      <c r="A48" s="88">
        <v>-4719</v>
      </c>
      <c r="B48" s="88">
        <v>-3.9455000660382211E-4</v>
      </c>
      <c r="C48" s="88">
        <v>1</v>
      </c>
      <c r="D48" s="89">
        <f t="shared" si="5"/>
        <v>-0.47189999999999999</v>
      </c>
      <c r="E48" s="89">
        <f t="shared" si="6"/>
        <v>-3.9455000660382211E-4</v>
      </c>
      <c r="F48" s="81">
        <f t="shared" si="7"/>
        <v>-0.47189999999999999</v>
      </c>
      <c r="G48" s="81">
        <f t="shared" si="8"/>
        <v>-3.9455000660382211E-4</v>
      </c>
      <c r="H48" s="81">
        <f t="shared" si="9"/>
        <v>0.22268960999999998</v>
      </c>
      <c r="I48" s="81">
        <f t="shared" si="10"/>
        <v>-0.10508722695899998</v>
      </c>
      <c r="J48" s="81">
        <f t="shared" si="11"/>
        <v>4.959066240195209E-2</v>
      </c>
      <c r="K48" s="81">
        <f t="shared" si="12"/>
        <v>1.8618814811634365E-4</v>
      </c>
      <c r="L48" s="81">
        <f t="shared" si="13"/>
        <v>-8.7862187096102561E-5</v>
      </c>
      <c r="M48" s="81">
        <f t="shared" ca="1" si="14"/>
        <v>-2.8487617029986419E-3</v>
      </c>
      <c r="N48" s="81">
        <f t="shared" ca="1" si="15"/>
        <v>6.0231550507211397E-6</v>
      </c>
      <c r="O48" s="21">
        <f t="shared" ca="1" si="16"/>
        <v>4141543867629.5444</v>
      </c>
      <c r="P48" s="81">
        <f t="shared" ca="1" si="17"/>
        <v>58743038159.392021</v>
      </c>
      <c r="Q48" s="81">
        <f t="shared" ca="1" si="18"/>
        <v>12996520661.773216</v>
      </c>
      <c r="R48" s="55">
        <f t="shared" ca="1" si="19"/>
        <v>2.4542116963948198E-3</v>
      </c>
    </row>
    <row r="49" spans="1:18">
      <c r="A49" s="88">
        <v>-4700</v>
      </c>
      <c r="B49" s="88">
        <v>2.4849999972502701E-3</v>
      </c>
      <c r="C49" s="88">
        <v>1</v>
      </c>
      <c r="D49" s="89">
        <f t="shared" si="5"/>
        <v>-0.47</v>
      </c>
      <c r="E49" s="89">
        <f t="shared" si="6"/>
        <v>2.4849999972502701E-3</v>
      </c>
      <c r="F49" s="81">
        <f t="shared" si="7"/>
        <v>-0.47</v>
      </c>
      <c r="G49" s="81">
        <f t="shared" si="8"/>
        <v>2.4849999972502701E-3</v>
      </c>
      <c r="H49" s="81">
        <f t="shared" si="9"/>
        <v>0.22089999999999999</v>
      </c>
      <c r="I49" s="81">
        <f t="shared" si="10"/>
        <v>-0.10382299999999998</v>
      </c>
      <c r="J49" s="81">
        <f t="shared" si="11"/>
        <v>4.8796809999999989E-2</v>
      </c>
      <c r="K49" s="81">
        <f t="shared" si="12"/>
        <v>-1.167949998707627E-3</v>
      </c>
      <c r="L49" s="81">
        <f t="shared" si="13"/>
        <v>5.4893649939258466E-4</v>
      </c>
      <c r="M49" s="81">
        <f t="shared" ca="1" si="14"/>
        <v>-2.857198153707231E-3</v>
      </c>
      <c r="N49" s="81">
        <f t="shared" ca="1" si="15"/>
        <v>2.8539081084093743E-5</v>
      </c>
      <c r="O49" s="21">
        <f t="shared" ca="1" si="16"/>
        <v>4143051558643.415</v>
      </c>
      <c r="P49" s="81">
        <f t="shared" ca="1" si="17"/>
        <v>58184968676.829651</v>
      </c>
      <c r="Q49" s="81">
        <f t="shared" ca="1" si="18"/>
        <v>13080911578.311655</v>
      </c>
      <c r="R49" s="55">
        <f t="shared" ca="1" si="19"/>
        <v>5.3421981509575011E-3</v>
      </c>
    </row>
    <row r="50" spans="1:18">
      <c r="A50" s="88">
        <v>-3901</v>
      </c>
      <c r="B50" s="88">
        <v>1.0355499980505556E-3</v>
      </c>
      <c r="C50" s="88">
        <v>1</v>
      </c>
      <c r="D50" s="89">
        <f t="shared" si="5"/>
        <v>-0.3901</v>
      </c>
      <c r="E50" s="89">
        <f t="shared" si="6"/>
        <v>1.0355499980505556E-3</v>
      </c>
      <c r="F50" s="81">
        <f t="shared" si="7"/>
        <v>-0.3901</v>
      </c>
      <c r="G50" s="81">
        <f t="shared" si="8"/>
        <v>1.0355499980505556E-3</v>
      </c>
      <c r="H50" s="81">
        <f t="shared" si="9"/>
        <v>0.15217801</v>
      </c>
      <c r="I50" s="81">
        <f t="shared" si="10"/>
        <v>-5.9364641701000004E-2</v>
      </c>
      <c r="J50" s="81">
        <f t="shared" si="11"/>
        <v>2.31581467275601E-2</v>
      </c>
      <c r="K50" s="81">
        <f t="shared" si="12"/>
        <v>-4.0396805423952172E-4</v>
      </c>
      <c r="L50" s="81">
        <f t="shared" si="13"/>
        <v>1.5758793795883741E-4</v>
      </c>
      <c r="M50" s="81">
        <f t="shared" ca="1" si="14"/>
        <v>-3.1715470524642194E-3</v>
      </c>
      <c r="N50" s="81">
        <f t="shared" ca="1" si="15"/>
        <v>1.7699665592450117E-5</v>
      </c>
      <c r="O50" s="21">
        <f t="shared" ca="1" si="16"/>
        <v>4201549187241.229</v>
      </c>
      <c r="P50" s="81">
        <f t="shared" ca="1" si="17"/>
        <v>37473922613.765915</v>
      </c>
      <c r="Q50" s="81">
        <f t="shared" ca="1" si="18"/>
        <v>16773672769.874096</v>
      </c>
      <c r="R50" s="55">
        <f t="shared" ca="1" si="19"/>
        <v>4.2070970505147746E-3</v>
      </c>
    </row>
    <row r="51" spans="1:18">
      <c r="A51" s="88">
        <v>-3285</v>
      </c>
      <c r="B51" s="88">
        <v>-1.234324999677483E-2</v>
      </c>
      <c r="C51" s="88">
        <v>1</v>
      </c>
      <c r="D51" s="89">
        <f t="shared" si="5"/>
        <v>-0.32850000000000001</v>
      </c>
      <c r="E51" s="89">
        <f t="shared" si="6"/>
        <v>-1.234324999677483E-2</v>
      </c>
      <c r="F51" s="81">
        <f t="shared" si="7"/>
        <v>-0.32850000000000001</v>
      </c>
      <c r="G51" s="81">
        <f t="shared" si="8"/>
        <v>-1.234324999677483E-2</v>
      </c>
      <c r="H51" s="81">
        <f t="shared" si="9"/>
        <v>0.10791225000000002</v>
      </c>
      <c r="I51" s="81">
        <f t="shared" si="10"/>
        <v>-3.5449174125000003E-2</v>
      </c>
      <c r="J51" s="81">
        <f t="shared" si="11"/>
        <v>1.1645053700062502E-2</v>
      </c>
      <c r="K51" s="81">
        <f t="shared" si="12"/>
        <v>4.054757623940532E-3</v>
      </c>
      <c r="L51" s="81">
        <f t="shared" si="13"/>
        <v>-1.3319878794644648E-3</v>
      </c>
      <c r="M51" s="81">
        <f t="shared" ca="1" si="14"/>
        <v>-3.359985032023225E-3</v>
      </c>
      <c r="N51" s="81">
        <f t="shared" ca="1" si="15"/>
        <v>8.069904942693365E-5</v>
      </c>
      <c r="O51" s="21">
        <f t="shared" ca="1" si="16"/>
        <v>4240024213614.5664</v>
      </c>
      <c r="P51" s="81">
        <f t="shared" ca="1" si="17"/>
        <v>24980705142.130554</v>
      </c>
      <c r="Q51" s="81">
        <f t="shared" ca="1" si="18"/>
        <v>19783977979.9249</v>
      </c>
      <c r="R51" s="55">
        <f t="shared" ca="1" si="19"/>
        <v>-8.9832649647516045E-3</v>
      </c>
    </row>
    <row r="52" spans="1:18">
      <c r="A52" s="88">
        <v>-8.5</v>
      </c>
      <c r="B52" s="88">
        <v>1.6967500414466485E-4</v>
      </c>
      <c r="C52" s="88">
        <v>1</v>
      </c>
      <c r="D52" s="89">
        <f t="shared" si="5"/>
        <v>-8.4999999999999995E-4</v>
      </c>
      <c r="E52" s="89">
        <f t="shared" si="6"/>
        <v>1.6967500414466485E-4</v>
      </c>
      <c r="F52" s="81">
        <f t="shared" si="7"/>
        <v>-8.4999999999999995E-4</v>
      </c>
      <c r="G52" s="81">
        <f t="shared" si="8"/>
        <v>1.6967500414466485E-4</v>
      </c>
      <c r="H52" s="81">
        <f t="shared" si="9"/>
        <v>7.2249999999999996E-7</v>
      </c>
      <c r="I52" s="81">
        <f t="shared" si="10"/>
        <v>-6.1412499999999999E-10</v>
      </c>
      <c r="J52" s="81">
        <f t="shared" si="11"/>
        <v>5.2200624999999997E-13</v>
      </c>
      <c r="K52" s="81">
        <f t="shared" si="12"/>
        <v>-1.4422375352296512E-7</v>
      </c>
      <c r="L52" s="81">
        <f t="shared" si="13"/>
        <v>1.2259019049452035E-10</v>
      </c>
      <c r="M52" s="81">
        <f t="shared" ca="1" si="14"/>
        <v>-3.5734251766916876E-3</v>
      </c>
      <c r="N52" s="81">
        <f t="shared" ca="1" si="15"/>
        <v>1.4010798963777134E-5</v>
      </c>
      <c r="O52" s="21">
        <f t="shared" ca="1" si="16"/>
        <v>4344793580070.8115</v>
      </c>
      <c r="P52" s="81">
        <f t="shared" ca="1" si="17"/>
        <v>180662962.12184823</v>
      </c>
      <c r="Q52" s="81">
        <f t="shared" ca="1" si="18"/>
        <v>36921463633.336342</v>
      </c>
      <c r="R52" s="55">
        <f t="shared" ca="1" si="19"/>
        <v>3.7431001808363525E-3</v>
      </c>
    </row>
    <row r="53" spans="1:18">
      <c r="A53" s="88">
        <v>0</v>
      </c>
      <c r="B53" s="88">
        <v>0</v>
      </c>
      <c r="C53" s="88">
        <v>1</v>
      </c>
      <c r="D53" s="89">
        <f t="shared" si="5"/>
        <v>0</v>
      </c>
      <c r="E53" s="89">
        <f t="shared" si="6"/>
        <v>0</v>
      </c>
      <c r="F53" s="81">
        <f t="shared" si="7"/>
        <v>0</v>
      </c>
      <c r="G53" s="81">
        <f t="shared" si="8"/>
        <v>0</v>
      </c>
      <c r="H53" s="81">
        <f t="shared" si="9"/>
        <v>0</v>
      </c>
      <c r="I53" s="81">
        <f t="shared" si="10"/>
        <v>0</v>
      </c>
      <c r="J53" s="81">
        <f t="shared" si="11"/>
        <v>0</v>
      </c>
      <c r="K53" s="81">
        <f t="shared" si="12"/>
        <v>0</v>
      </c>
      <c r="L53" s="81">
        <f t="shared" si="13"/>
        <v>0</v>
      </c>
      <c r="M53" s="81">
        <f t="shared" ca="1" si="14"/>
        <v>-3.5722517974579103E-3</v>
      </c>
      <c r="N53" s="81">
        <f t="shared" ca="1" si="15"/>
        <v>1.276098290444127E-5</v>
      </c>
      <c r="O53" s="21">
        <f t="shared" ca="1" si="16"/>
        <v>4344843228787.1348</v>
      </c>
      <c r="P53" s="81">
        <f t="shared" ca="1" si="17"/>
        <v>191759011.69708264</v>
      </c>
      <c r="Q53" s="81">
        <f t="shared" ca="1" si="18"/>
        <v>36966275828.477386</v>
      </c>
      <c r="R53" s="55">
        <f t="shared" ca="1" si="19"/>
        <v>3.5722517974579103E-3</v>
      </c>
    </row>
    <row r="54" spans="1:18">
      <c r="A54" s="88">
        <v>2</v>
      </c>
      <c r="B54" s="88">
        <v>5.1890000031562522E-4</v>
      </c>
      <c r="C54" s="88">
        <v>1</v>
      </c>
      <c r="D54" s="89">
        <f t="shared" si="5"/>
        <v>2.0000000000000001E-4</v>
      </c>
      <c r="E54" s="89">
        <f t="shared" si="6"/>
        <v>5.1890000031562522E-4</v>
      </c>
      <c r="F54" s="81">
        <f t="shared" si="7"/>
        <v>2.0000000000000001E-4</v>
      </c>
      <c r="G54" s="81">
        <f t="shared" si="8"/>
        <v>5.1890000031562522E-4</v>
      </c>
      <c r="H54" s="81">
        <f t="shared" si="9"/>
        <v>4.0000000000000001E-8</v>
      </c>
      <c r="I54" s="81">
        <f t="shared" si="10"/>
        <v>7.9999999999999998E-12</v>
      </c>
      <c r="J54" s="81">
        <f t="shared" si="11"/>
        <v>1.6E-15</v>
      </c>
      <c r="K54" s="81">
        <f t="shared" si="12"/>
        <v>1.0378000006312504E-7</v>
      </c>
      <c r="L54" s="81">
        <f t="shared" si="13"/>
        <v>2.0756000012625011E-11</v>
      </c>
      <c r="M54" s="81">
        <f t="shared" ca="1" si="14"/>
        <v>-3.5719744093119141E-3</v>
      </c>
      <c r="N54" s="81">
        <f t="shared" ca="1" si="15"/>
        <v>1.6735253435345472E-5</v>
      </c>
      <c r="O54" s="21">
        <f t="shared" ca="1" si="16"/>
        <v>4344854742557.6885</v>
      </c>
      <c r="P54" s="81">
        <f t="shared" ca="1" si="17"/>
        <v>194417100.24161628</v>
      </c>
      <c r="Q54" s="81">
        <f t="shared" ca="1" si="18"/>
        <v>36976818902.639839</v>
      </c>
      <c r="R54" s="55">
        <f t="shared" ca="1" si="19"/>
        <v>4.0908744096275398E-3</v>
      </c>
    </row>
    <row r="55" spans="1:18">
      <c r="A55" s="88">
        <v>1370</v>
      </c>
      <c r="B55" s="88">
        <v>-3.385349999734899E-2</v>
      </c>
      <c r="C55" s="88">
        <v>0.1</v>
      </c>
      <c r="D55" s="89">
        <f t="shared" si="5"/>
        <v>0.13700000000000001</v>
      </c>
      <c r="E55" s="89">
        <f t="shared" si="6"/>
        <v>-3.385349999734899E-2</v>
      </c>
      <c r="F55" s="81">
        <f t="shared" si="7"/>
        <v>1.3700000000000002E-2</v>
      </c>
      <c r="G55" s="81">
        <f t="shared" si="8"/>
        <v>-3.3853499997348992E-3</v>
      </c>
      <c r="H55" s="81">
        <f t="shared" si="9"/>
        <v>1.8769000000000004E-3</v>
      </c>
      <c r="I55" s="81">
        <f t="shared" si="10"/>
        <v>2.5713530000000007E-4</v>
      </c>
      <c r="J55" s="81">
        <f t="shared" si="11"/>
        <v>3.5227536100000011E-5</v>
      </c>
      <c r="K55" s="81">
        <f t="shared" si="12"/>
        <v>-4.6379294996368121E-4</v>
      </c>
      <c r="L55" s="81">
        <f t="shared" si="13"/>
        <v>-6.3539634145024336E-5</v>
      </c>
      <c r="M55" s="81">
        <f t="shared" ca="1" si="14"/>
        <v>-3.2663183633963107E-3</v>
      </c>
      <c r="N55" s="81">
        <f t="shared" ca="1" si="15"/>
        <v>9.3557568030841221E-5</v>
      </c>
      <c r="O55" s="21">
        <f t="shared" ca="1" si="16"/>
        <v>43377111268.866257</v>
      </c>
      <c r="P55" s="81">
        <f t="shared" ca="1" si="17"/>
        <v>58975515.759212784</v>
      </c>
      <c r="Q55" s="81">
        <f t="shared" ca="1" si="18"/>
        <v>440596990.32194865</v>
      </c>
      <c r="R55" s="55">
        <f t="shared" ca="1" si="19"/>
        <v>-3.058718163395268E-2</v>
      </c>
    </row>
    <row r="56" spans="1:18">
      <c r="A56" s="88">
        <v>2001</v>
      </c>
      <c r="B56" s="88">
        <v>6.4094500048668124E-3</v>
      </c>
      <c r="C56" s="88">
        <v>0.1</v>
      </c>
      <c r="D56" s="89">
        <f t="shared" si="5"/>
        <v>0.2001</v>
      </c>
      <c r="E56" s="89">
        <f t="shared" si="6"/>
        <v>6.4094500048668124E-3</v>
      </c>
      <c r="F56" s="81">
        <f t="shared" si="7"/>
        <v>2.001E-2</v>
      </c>
      <c r="G56" s="81">
        <f t="shared" si="8"/>
        <v>6.409450004866813E-4</v>
      </c>
      <c r="H56" s="81">
        <f t="shared" si="9"/>
        <v>4.0040010000000001E-3</v>
      </c>
      <c r="I56" s="81">
        <f t="shared" si="10"/>
        <v>8.0120060010000003E-4</v>
      </c>
      <c r="J56" s="81">
        <f t="shared" si="11"/>
        <v>1.6032024008001E-4</v>
      </c>
      <c r="K56" s="81">
        <f t="shared" si="12"/>
        <v>1.2825309459738493E-4</v>
      </c>
      <c r="L56" s="81">
        <f t="shared" si="13"/>
        <v>2.5663444228936725E-5</v>
      </c>
      <c r="M56" s="81">
        <f t="shared" ca="1" si="14"/>
        <v>-3.0473127298871442E-3</v>
      </c>
      <c r="N56" s="81">
        <f t="shared" ca="1" si="15"/>
        <v>8.9430361421431119E-6</v>
      </c>
      <c r="O56" s="21">
        <f t="shared" ca="1" si="16"/>
        <v>43243258272.219215</v>
      </c>
      <c r="P56" s="81">
        <f t="shared" ca="1" si="17"/>
        <v>108279222.10061358</v>
      </c>
      <c r="Q56" s="81">
        <f t="shared" ca="1" si="18"/>
        <v>472011792.27943993</v>
      </c>
      <c r="R56" s="55">
        <f t="shared" ca="1" si="19"/>
        <v>9.4567627347539561E-3</v>
      </c>
    </row>
    <row r="57" spans="1:18">
      <c r="A57" s="88">
        <v>9080</v>
      </c>
      <c r="B57" s="88">
        <v>8.0059999963850714E-3</v>
      </c>
      <c r="C57" s="88">
        <v>0.1</v>
      </c>
      <c r="D57" s="89">
        <f t="shared" si="5"/>
        <v>0.90800000000000003</v>
      </c>
      <c r="E57" s="89">
        <f t="shared" si="6"/>
        <v>8.0059999963850714E-3</v>
      </c>
      <c r="F57" s="81">
        <f t="shared" si="7"/>
        <v>9.0800000000000006E-2</v>
      </c>
      <c r="G57" s="81">
        <f t="shared" si="8"/>
        <v>8.0059999963850721E-4</v>
      </c>
      <c r="H57" s="81">
        <f t="shared" si="9"/>
        <v>8.2446400000000003E-2</v>
      </c>
      <c r="I57" s="81">
        <f t="shared" si="10"/>
        <v>7.4861331200000006E-2</v>
      </c>
      <c r="J57" s="81">
        <f t="shared" si="11"/>
        <v>6.7974088729600007E-2</v>
      </c>
      <c r="K57" s="81">
        <f t="shared" si="12"/>
        <v>7.2694479967176455E-4</v>
      </c>
      <c r="L57" s="81">
        <f t="shared" si="13"/>
        <v>6.6006587810196228E-4</v>
      </c>
      <c r="M57" s="81">
        <f t="shared" ca="1" si="14"/>
        <v>2.7855302768348342E-3</v>
      </c>
      <c r="N57" s="81">
        <f t="shared" ca="1" si="15"/>
        <v>2.7253304092740936E-6</v>
      </c>
      <c r="O57" s="21">
        <f t="shared" ca="1" si="16"/>
        <v>37577277625.135231</v>
      </c>
      <c r="P57" s="81">
        <f t="shared" ca="1" si="17"/>
        <v>1122756173.7890534</v>
      </c>
      <c r="Q57" s="81">
        <f t="shared" ca="1" si="18"/>
        <v>710248282.33261609</v>
      </c>
      <c r="R57" s="55">
        <f t="shared" ca="1" si="19"/>
        <v>5.2204697195502373E-3</v>
      </c>
    </row>
    <row r="58" spans="1:18">
      <c r="A58" s="88">
        <v>9080</v>
      </c>
      <c r="B58" s="88">
        <v>1.6005999998014886E-2</v>
      </c>
      <c r="C58" s="88">
        <v>0.1</v>
      </c>
      <c r="D58" s="89">
        <f t="shared" si="5"/>
        <v>0.90800000000000003</v>
      </c>
      <c r="E58" s="89">
        <f t="shared" si="6"/>
        <v>1.6005999998014886E-2</v>
      </c>
      <c r="F58" s="81">
        <f t="shared" si="7"/>
        <v>9.0800000000000006E-2</v>
      </c>
      <c r="G58" s="81">
        <f t="shared" si="8"/>
        <v>1.6005999998014886E-3</v>
      </c>
      <c r="H58" s="81">
        <f t="shared" si="9"/>
        <v>8.2446400000000003E-2</v>
      </c>
      <c r="I58" s="81">
        <f t="shared" si="10"/>
        <v>7.4861331200000006E-2</v>
      </c>
      <c r="J58" s="81">
        <f t="shared" si="11"/>
        <v>6.7974088729600007E-2</v>
      </c>
      <c r="K58" s="81">
        <f t="shared" si="12"/>
        <v>1.4533447998197517E-3</v>
      </c>
      <c r="L58" s="81">
        <f t="shared" si="13"/>
        <v>1.3196370782363345E-3</v>
      </c>
      <c r="M58" s="81">
        <f t="shared" ca="1" si="14"/>
        <v>2.7855302768348342E-3</v>
      </c>
      <c r="N58" s="81">
        <f t="shared" ca="1" si="15"/>
        <v>1.7478081964863856E-5</v>
      </c>
      <c r="O58" s="21">
        <f t="shared" ca="1" si="16"/>
        <v>37577277625.135231</v>
      </c>
      <c r="P58" s="81">
        <f t="shared" ca="1" si="17"/>
        <v>1122756173.7890534</v>
      </c>
      <c r="Q58" s="81">
        <f t="shared" ca="1" si="18"/>
        <v>710248282.33261609</v>
      </c>
      <c r="R58" s="55">
        <f t="shared" ca="1" si="19"/>
        <v>1.3220469721180052E-2</v>
      </c>
    </row>
    <row r="59" spans="1:18">
      <c r="A59" s="88">
        <v>9787.5</v>
      </c>
      <c r="B59" s="88">
        <v>-1.5558125000097789E-2</v>
      </c>
      <c r="C59" s="88">
        <v>0.1</v>
      </c>
      <c r="D59" s="89">
        <f t="shared" si="5"/>
        <v>0.97875000000000001</v>
      </c>
      <c r="E59" s="89">
        <f t="shared" si="6"/>
        <v>-1.5558125000097789E-2</v>
      </c>
      <c r="F59" s="81">
        <f t="shared" si="7"/>
        <v>9.7875000000000004E-2</v>
      </c>
      <c r="G59" s="81">
        <f t="shared" si="8"/>
        <v>-1.555812500009779E-3</v>
      </c>
      <c r="H59" s="81">
        <f t="shared" si="9"/>
        <v>9.5795156249999999E-2</v>
      </c>
      <c r="I59" s="81">
        <f t="shared" si="10"/>
        <v>9.3759509179687506E-2</v>
      </c>
      <c r="J59" s="81">
        <f t="shared" si="11"/>
        <v>9.1767119609619141E-2</v>
      </c>
      <c r="K59" s="81">
        <f t="shared" si="12"/>
        <v>-1.5227514843845712E-3</v>
      </c>
      <c r="L59" s="81">
        <f t="shared" si="13"/>
        <v>-1.4903930153413992E-3</v>
      </c>
      <c r="M59" s="81">
        <f t="shared" ca="1" si="14"/>
        <v>3.7092303973463104E-3</v>
      </c>
      <c r="N59" s="81">
        <f t="shared" ca="1" si="15"/>
        <v>3.7123098401141825E-5</v>
      </c>
      <c r="O59" s="21">
        <f t="shared" ca="1" si="16"/>
        <v>36626324699.727242</v>
      </c>
      <c r="P59" s="81">
        <f t="shared" ca="1" si="17"/>
        <v>1229287623.1714721</v>
      </c>
      <c r="Q59" s="81">
        <f t="shared" ca="1" si="18"/>
        <v>718613562.87767363</v>
      </c>
      <c r="R59" s="55">
        <f t="shared" ca="1" si="19"/>
        <v>-1.9267355397444098E-2</v>
      </c>
    </row>
    <row r="60" spans="1:18">
      <c r="A60" s="88">
        <v>10653</v>
      </c>
      <c r="B60" s="88">
        <v>-3.22914999560453E-3</v>
      </c>
      <c r="C60" s="88">
        <v>0.1</v>
      </c>
      <c r="D60" s="89">
        <f t="shared" si="5"/>
        <v>1.0652999999999999</v>
      </c>
      <c r="E60" s="89">
        <f t="shared" si="6"/>
        <v>-3.22914999560453E-3</v>
      </c>
      <c r="F60" s="81">
        <f t="shared" si="7"/>
        <v>0.10653</v>
      </c>
      <c r="G60" s="81">
        <f t="shared" si="8"/>
        <v>-3.2291499956045301E-4</v>
      </c>
      <c r="H60" s="81">
        <f t="shared" si="9"/>
        <v>0.113486409</v>
      </c>
      <c r="I60" s="81">
        <f t="shared" si="10"/>
        <v>0.12089707150769999</v>
      </c>
      <c r="J60" s="81">
        <f t="shared" si="11"/>
        <v>0.12879165027715278</v>
      </c>
      <c r="K60" s="81">
        <f t="shared" si="12"/>
        <v>-3.4400134903175058E-4</v>
      </c>
      <c r="L60" s="81">
        <f t="shared" si="13"/>
        <v>-3.6646463712352385E-4</v>
      </c>
      <c r="M60" s="81">
        <f t="shared" ca="1" si="14"/>
        <v>4.9234213859656022E-3</v>
      </c>
      <c r="N60" s="81">
        <f t="shared" ca="1" si="15"/>
        <v>6.6464420131596338E-6</v>
      </c>
      <c r="O60" s="21">
        <f t="shared" ca="1" si="16"/>
        <v>35381036573.923561</v>
      </c>
      <c r="P60" s="81">
        <f t="shared" ca="1" si="17"/>
        <v>1352412645.9377806</v>
      </c>
      <c r="Q60" s="81">
        <f t="shared" ca="1" si="18"/>
        <v>724440774.39049697</v>
      </c>
      <c r="R60" s="55">
        <f t="shared" ca="1" si="19"/>
        <v>-8.1525713815701322E-3</v>
      </c>
    </row>
    <row r="61" spans="1:18">
      <c r="A61" s="88">
        <v>10693</v>
      </c>
      <c r="B61" s="88">
        <v>9.1488499965635128E-3</v>
      </c>
      <c r="C61" s="88">
        <v>0.1</v>
      </c>
      <c r="D61" s="89">
        <f t="shared" si="5"/>
        <v>1.0692999999999999</v>
      </c>
      <c r="E61" s="89">
        <f t="shared" si="6"/>
        <v>9.1488499965635128E-3</v>
      </c>
      <c r="F61" s="81">
        <f t="shared" si="7"/>
        <v>0.10693</v>
      </c>
      <c r="G61" s="81">
        <f t="shared" si="8"/>
        <v>9.1488499965635133E-4</v>
      </c>
      <c r="H61" s="81">
        <f t="shared" si="9"/>
        <v>0.11434024899999999</v>
      </c>
      <c r="I61" s="81">
        <f t="shared" si="10"/>
        <v>0.12226402825569999</v>
      </c>
      <c r="J61" s="81">
        <f t="shared" si="11"/>
        <v>0.13073692541381998</v>
      </c>
      <c r="K61" s="81">
        <f t="shared" si="12"/>
        <v>9.7828653013253648E-4</v>
      </c>
      <c r="L61" s="81">
        <f t="shared" si="13"/>
        <v>1.0460817866707211E-3</v>
      </c>
      <c r="M61" s="81">
        <f t="shared" ca="1" si="14"/>
        <v>4.9817768279253995E-3</v>
      </c>
      <c r="N61" s="81">
        <f t="shared" ca="1" si="15"/>
        <v>1.7364498792783687E-6</v>
      </c>
      <c r="O61" s="21">
        <f t="shared" ca="1" si="16"/>
        <v>35321387323.766449</v>
      </c>
      <c r="P61" s="81">
        <f t="shared" ca="1" si="17"/>
        <v>1357879067.8121047</v>
      </c>
      <c r="Q61" s="81">
        <f t="shared" ca="1" si="18"/>
        <v>724591823.45841229</v>
      </c>
      <c r="R61" s="55">
        <f t="shared" ca="1" si="19"/>
        <v>4.1670731686381133E-3</v>
      </c>
    </row>
    <row r="62" spans="1:18">
      <c r="A62" s="88">
        <v>10797</v>
      </c>
      <c r="B62" s="88">
        <v>7.0316500059561804E-3</v>
      </c>
      <c r="C62" s="88">
        <v>1</v>
      </c>
      <c r="D62" s="89">
        <f t="shared" si="5"/>
        <v>1.0797000000000001</v>
      </c>
      <c r="E62" s="89">
        <f t="shared" si="6"/>
        <v>7.0316500059561804E-3</v>
      </c>
      <c r="F62" s="81">
        <f t="shared" si="7"/>
        <v>1.0797000000000001</v>
      </c>
      <c r="G62" s="81">
        <f t="shared" si="8"/>
        <v>7.0316500059561804E-3</v>
      </c>
      <c r="H62" s="81">
        <f t="shared" si="9"/>
        <v>1.1657520900000002</v>
      </c>
      <c r="I62" s="81">
        <f t="shared" si="10"/>
        <v>1.2586625315730005</v>
      </c>
      <c r="J62" s="81">
        <f t="shared" si="11"/>
        <v>1.3589779353393687</v>
      </c>
      <c r="K62" s="81">
        <f t="shared" si="12"/>
        <v>7.592072511430889E-3</v>
      </c>
      <c r="L62" s="81">
        <f t="shared" si="13"/>
        <v>8.1971606905919311E-3</v>
      </c>
      <c r="M62" s="81">
        <f t="shared" ca="1" si="14"/>
        <v>5.1344272886322201E-3</v>
      </c>
      <c r="N62" s="81">
        <f t="shared" ca="1" si="15"/>
        <v>3.5994540391301117E-6</v>
      </c>
      <c r="O62" s="21">
        <f t="shared" ca="1" si="16"/>
        <v>3516545487361.6318</v>
      </c>
      <c r="P62" s="81">
        <f t="shared" ca="1" si="17"/>
        <v>137199126438.68484</v>
      </c>
      <c r="Q62" s="81">
        <f t="shared" ca="1" si="18"/>
        <v>72493548099.563904</v>
      </c>
      <c r="R62" s="55">
        <f t="shared" ca="1" si="19"/>
        <v>1.8972227173239603E-3</v>
      </c>
    </row>
    <row r="63" spans="1:18">
      <c r="A63" s="88">
        <v>10833</v>
      </c>
      <c r="B63" s="88">
        <v>-1.2528150000434835E-2</v>
      </c>
      <c r="C63" s="88">
        <v>0.1</v>
      </c>
      <c r="D63" s="89">
        <f t="shared" si="5"/>
        <v>1.0832999999999999</v>
      </c>
      <c r="E63" s="89">
        <f t="shared" si="6"/>
        <v>-1.2528150000434835E-2</v>
      </c>
      <c r="F63" s="81">
        <f t="shared" si="7"/>
        <v>0.10833</v>
      </c>
      <c r="G63" s="81">
        <f t="shared" si="8"/>
        <v>-1.2528150000434835E-3</v>
      </c>
      <c r="H63" s="81">
        <f t="shared" si="9"/>
        <v>0.11735388899999999</v>
      </c>
      <c r="I63" s="81">
        <f t="shared" si="10"/>
        <v>0.12712946795369998</v>
      </c>
      <c r="J63" s="81">
        <f t="shared" si="11"/>
        <v>0.13771935263424318</v>
      </c>
      <c r="K63" s="81">
        <f t="shared" si="12"/>
        <v>-1.3571744895471056E-3</v>
      </c>
      <c r="L63" s="81">
        <f t="shared" si="13"/>
        <v>-1.4702271245263794E-3</v>
      </c>
      <c r="M63" s="81">
        <f t="shared" ca="1" si="14"/>
        <v>5.1875795722076262E-3</v>
      </c>
      <c r="N63" s="81">
        <f t="shared" ca="1" si="15"/>
        <v>3.1384707429099861E-5</v>
      </c>
      <c r="O63" s="21">
        <f t="shared" ca="1" si="16"/>
        <v>35111195476.194031</v>
      </c>
      <c r="P63" s="81">
        <f t="shared" ca="1" si="17"/>
        <v>1376841976.4293225</v>
      </c>
      <c r="Q63" s="81">
        <f t="shared" ca="1" si="18"/>
        <v>725037918.61937165</v>
      </c>
      <c r="R63" s="55">
        <f t="shared" ca="1" si="19"/>
        <v>-1.7715729572642461E-2</v>
      </c>
    </row>
    <row r="64" spans="1:18">
      <c r="A64" s="88">
        <v>11271</v>
      </c>
      <c r="B64" s="88">
        <v>-6.9890499944449402E-3</v>
      </c>
      <c r="C64" s="88">
        <v>0.1</v>
      </c>
      <c r="D64" s="89">
        <f t="shared" si="5"/>
        <v>1.1271</v>
      </c>
      <c r="E64" s="89">
        <f t="shared" si="6"/>
        <v>-6.9890499944449402E-3</v>
      </c>
      <c r="F64" s="81">
        <f t="shared" si="7"/>
        <v>0.11271</v>
      </c>
      <c r="G64" s="81">
        <f t="shared" si="8"/>
        <v>-6.9890499944449405E-4</v>
      </c>
      <c r="H64" s="81">
        <f t="shared" si="9"/>
        <v>0.127035441</v>
      </c>
      <c r="I64" s="81">
        <f t="shared" si="10"/>
        <v>0.1431816455511</v>
      </c>
      <c r="J64" s="81">
        <f t="shared" si="11"/>
        <v>0.1613800327006448</v>
      </c>
      <c r="K64" s="81">
        <f t="shared" si="12"/>
        <v>-7.8773582487388927E-4</v>
      </c>
      <c r="L64" s="81">
        <f t="shared" si="13"/>
        <v>-8.8785704821536056E-4</v>
      </c>
      <c r="M64" s="81">
        <f t="shared" ca="1" si="14"/>
        <v>5.8471071290961373E-3</v>
      </c>
      <c r="N64" s="81">
        <f t="shared" ca="1" si="15"/>
        <v>1.6476692970023438E-5</v>
      </c>
      <c r="O64" s="21">
        <f t="shared" ca="1" si="16"/>
        <v>34439577946.158844</v>
      </c>
      <c r="P64" s="81">
        <f t="shared" ca="1" si="17"/>
        <v>1434387881.9200113</v>
      </c>
      <c r="Q64" s="81">
        <f t="shared" ca="1" si="18"/>
        <v>725603082.00926292</v>
      </c>
      <c r="R64" s="55">
        <f t="shared" ca="1" si="19"/>
        <v>-1.2836157123541077E-2</v>
      </c>
    </row>
    <row r="65" spans="1:18">
      <c r="A65" s="88">
        <v>11411</v>
      </c>
      <c r="B65" s="88">
        <v>5.3339500009315088E-3</v>
      </c>
      <c r="C65" s="88">
        <v>0.1</v>
      </c>
      <c r="D65" s="89">
        <f t="shared" si="5"/>
        <v>1.1411</v>
      </c>
      <c r="E65" s="89">
        <f t="shared" si="6"/>
        <v>5.3339500009315088E-3</v>
      </c>
      <c r="F65" s="81">
        <f t="shared" si="7"/>
        <v>0.11411</v>
      </c>
      <c r="G65" s="81">
        <f t="shared" si="8"/>
        <v>5.3339500009315095E-4</v>
      </c>
      <c r="H65" s="81">
        <f t="shared" si="9"/>
        <v>0.13021092100000001</v>
      </c>
      <c r="I65" s="81">
        <f t="shared" si="10"/>
        <v>0.14858368195310001</v>
      </c>
      <c r="J65" s="81">
        <f t="shared" si="11"/>
        <v>0.16954883947668242</v>
      </c>
      <c r="K65" s="81">
        <f t="shared" si="12"/>
        <v>6.0865703460629458E-4</v>
      </c>
      <c r="L65" s="81">
        <f t="shared" si="13"/>
        <v>6.945385421892428E-4</v>
      </c>
      <c r="M65" s="81">
        <f t="shared" ca="1" si="14"/>
        <v>6.0629201746056557E-3</v>
      </c>
      <c r="N65" s="81">
        <f t="shared" ca="1" si="15"/>
        <v>5.3139751410651586E-8</v>
      </c>
      <c r="O65" s="21">
        <f t="shared" ca="1" si="16"/>
        <v>34220517108.423904</v>
      </c>
      <c r="P65" s="81">
        <f t="shared" ca="1" si="17"/>
        <v>1452184396.1332855</v>
      </c>
      <c r="Q65" s="81">
        <f t="shared" ca="1" si="18"/>
        <v>725518108.88391924</v>
      </c>
      <c r="R65" s="55">
        <f t="shared" ca="1" si="19"/>
        <v>-7.289701736741469E-4</v>
      </c>
    </row>
    <row r="66" spans="1:18">
      <c r="A66" s="88">
        <v>12038</v>
      </c>
      <c r="B66" s="88">
        <v>-8.6408999995910563E-3</v>
      </c>
      <c r="C66" s="88">
        <v>0.1</v>
      </c>
      <c r="D66" s="89">
        <f t="shared" si="5"/>
        <v>1.2038</v>
      </c>
      <c r="E66" s="89">
        <f t="shared" si="6"/>
        <v>-8.6408999995910563E-3</v>
      </c>
      <c r="F66" s="81">
        <f t="shared" si="7"/>
        <v>0.12038</v>
      </c>
      <c r="G66" s="81">
        <f t="shared" si="8"/>
        <v>-8.6408999995910571E-4</v>
      </c>
      <c r="H66" s="81">
        <f t="shared" si="9"/>
        <v>0.144913444</v>
      </c>
      <c r="I66" s="81">
        <f t="shared" si="10"/>
        <v>0.17444680388719999</v>
      </c>
      <c r="J66" s="81">
        <f t="shared" si="11"/>
        <v>0.20999906251941133</v>
      </c>
      <c r="K66" s="81">
        <f t="shared" si="12"/>
        <v>-1.0401915419507714E-3</v>
      </c>
      <c r="L66" s="81">
        <f t="shared" si="13"/>
        <v>-1.2521825782003386E-3</v>
      </c>
      <c r="M66" s="81">
        <f t="shared" ca="1" si="14"/>
        <v>7.0592000133028925E-3</v>
      </c>
      <c r="N66" s="81">
        <f t="shared" ca="1" si="15"/>
        <v>2.4649314041487253E-5</v>
      </c>
      <c r="O66" s="21">
        <f t="shared" ca="1" si="16"/>
        <v>33214301131.597878</v>
      </c>
      <c r="P66" s="81">
        <f t="shared" ca="1" si="17"/>
        <v>1528074692.2012691</v>
      </c>
      <c r="Q66" s="81">
        <f t="shared" ca="1" si="18"/>
        <v>723560174.89220023</v>
      </c>
      <c r="R66" s="55">
        <f t="shared" ca="1" si="19"/>
        <v>-1.5700100012893948E-2</v>
      </c>
    </row>
    <row r="67" spans="1:18">
      <c r="A67" s="88">
        <v>12227</v>
      </c>
      <c r="B67" s="88">
        <v>1.0845150005479809E-2</v>
      </c>
      <c r="C67" s="88">
        <v>0.1</v>
      </c>
      <c r="D67" s="89">
        <f t="shared" si="5"/>
        <v>1.2226999999999999</v>
      </c>
      <c r="E67" s="89">
        <f t="shared" si="6"/>
        <v>1.0845150005479809E-2</v>
      </c>
      <c r="F67" s="81">
        <f t="shared" si="7"/>
        <v>0.12226999999999999</v>
      </c>
      <c r="G67" s="81">
        <f t="shared" si="8"/>
        <v>1.084515000547981E-3</v>
      </c>
      <c r="H67" s="81">
        <f t="shared" si="9"/>
        <v>0.14949952899999996</v>
      </c>
      <c r="I67" s="81">
        <f t="shared" si="10"/>
        <v>0.18279307410829995</v>
      </c>
      <c r="J67" s="81">
        <f t="shared" si="11"/>
        <v>0.22350109171221832</v>
      </c>
      <c r="K67" s="81">
        <f t="shared" si="12"/>
        <v>1.3260364911700164E-3</v>
      </c>
      <c r="L67" s="81">
        <f t="shared" si="13"/>
        <v>1.6213448177535789E-3</v>
      </c>
      <c r="M67" s="81">
        <f t="shared" ca="1" si="14"/>
        <v>7.3690532598945334E-3</v>
      </c>
      <c r="N67" s="81">
        <f t="shared" ca="1" si="15"/>
        <v>1.2083248584668544E-6</v>
      </c>
      <c r="O67" s="21">
        <f t="shared" ca="1" si="16"/>
        <v>32903178981.480316</v>
      </c>
      <c r="P67" s="81">
        <f t="shared" ca="1" si="17"/>
        <v>1549664775.0749772</v>
      </c>
      <c r="Q67" s="81">
        <f t="shared" ca="1" si="18"/>
        <v>722465200.51592636</v>
      </c>
      <c r="R67" s="55">
        <f t="shared" ca="1" si="19"/>
        <v>3.4760967455852755E-3</v>
      </c>
    </row>
    <row r="68" spans="1:18">
      <c r="A68" s="88">
        <v>12242</v>
      </c>
      <c r="B68" s="88">
        <v>1.5486899996176362E-2</v>
      </c>
      <c r="C68" s="88">
        <v>0.1</v>
      </c>
      <c r="D68" s="89">
        <f t="shared" si="5"/>
        <v>1.2242</v>
      </c>
      <c r="E68" s="89">
        <f t="shared" si="6"/>
        <v>1.5486899996176362E-2</v>
      </c>
      <c r="F68" s="81">
        <f t="shared" si="7"/>
        <v>0.12242</v>
      </c>
      <c r="G68" s="81">
        <f t="shared" si="8"/>
        <v>1.5486899996176363E-3</v>
      </c>
      <c r="H68" s="81">
        <f t="shared" si="9"/>
        <v>0.14986656400000001</v>
      </c>
      <c r="I68" s="81">
        <f t="shared" si="10"/>
        <v>0.1834666476488</v>
      </c>
      <c r="J68" s="81">
        <f t="shared" si="11"/>
        <v>0.22459987005166096</v>
      </c>
      <c r="K68" s="81">
        <f t="shared" si="12"/>
        <v>1.8959062975319103E-3</v>
      </c>
      <c r="L68" s="81">
        <f t="shared" si="13"/>
        <v>2.3209684894385644E-3</v>
      </c>
      <c r="M68" s="81">
        <f t="shared" ca="1" si="14"/>
        <v>7.3938340578031635E-3</v>
      </c>
      <c r="N68" s="81">
        <f t="shared" ca="1" si="15"/>
        <v>6.5497716282856461E-6</v>
      </c>
      <c r="O68" s="21">
        <f t="shared" ca="1" si="16"/>
        <v>32878336095.839382</v>
      </c>
      <c r="P68" s="81">
        <f t="shared" ca="1" si="17"/>
        <v>1551351714.6506627</v>
      </c>
      <c r="Q68" s="81">
        <f t="shared" ca="1" si="18"/>
        <v>722368309.84518504</v>
      </c>
      <c r="R68" s="55">
        <f t="shared" ca="1" si="19"/>
        <v>8.0930659383731986E-3</v>
      </c>
    </row>
    <row r="69" spans="1:18">
      <c r="A69" s="88">
        <v>12280</v>
      </c>
      <c r="B69" s="88">
        <v>2.2459999963757582E-3</v>
      </c>
      <c r="C69" s="88">
        <v>0.1</v>
      </c>
      <c r="D69" s="89">
        <f t="shared" si="5"/>
        <v>1.228</v>
      </c>
      <c r="E69" s="89">
        <f t="shared" si="6"/>
        <v>2.2459999963757582E-3</v>
      </c>
      <c r="F69" s="81">
        <f t="shared" si="7"/>
        <v>0.12280000000000001</v>
      </c>
      <c r="G69" s="81">
        <f t="shared" si="8"/>
        <v>2.2459999963757584E-4</v>
      </c>
      <c r="H69" s="81">
        <f t="shared" si="9"/>
        <v>0.1507984</v>
      </c>
      <c r="I69" s="81">
        <f t="shared" si="10"/>
        <v>0.18518043519999999</v>
      </c>
      <c r="J69" s="81">
        <f t="shared" si="11"/>
        <v>0.22740157442559999</v>
      </c>
      <c r="K69" s="81">
        <f t="shared" si="12"/>
        <v>2.7580879955494314E-4</v>
      </c>
      <c r="L69" s="81">
        <f t="shared" si="13"/>
        <v>3.3869320585347017E-4</v>
      </c>
      <c r="M69" s="81">
        <f t="shared" ca="1" si="14"/>
        <v>7.4567366512593835E-3</v>
      </c>
      <c r="N69" s="81">
        <f t="shared" ca="1" si="15"/>
        <v>2.7151776486547794E-6</v>
      </c>
      <c r="O69" s="21">
        <f t="shared" ca="1" si="16"/>
        <v>32815302484.296608</v>
      </c>
      <c r="P69" s="81">
        <f t="shared" ca="1" si="17"/>
        <v>1555607622.3127141</v>
      </c>
      <c r="Q69" s="81">
        <f t="shared" ca="1" si="18"/>
        <v>722116286.58025432</v>
      </c>
      <c r="R69" s="55">
        <f t="shared" ca="1" si="19"/>
        <v>-5.2107366548836253E-3</v>
      </c>
    </row>
    <row r="70" spans="1:18">
      <c r="A70" s="88">
        <v>13081</v>
      </c>
      <c r="B70" s="88">
        <v>5.1154500033590011E-3</v>
      </c>
      <c r="C70" s="88">
        <v>0.1</v>
      </c>
      <c r="D70" s="89">
        <f t="shared" si="5"/>
        <v>1.3081</v>
      </c>
      <c r="E70" s="89">
        <f t="shared" si="6"/>
        <v>5.1154500033590011E-3</v>
      </c>
      <c r="F70" s="81">
        <f t="shared" si="7"/>
        <v>0.13081000000000001</v>
      </c>
      <c r="G70" s="81">
        <f t="shared" si="8"/>
        <v>5.1154500033590011E-4</v>
      </c>
      <c r="H70" s="81">
        <f t="shared" si="9"/>
        <v>0.17111256100000002</v>
      </c>
      <c r="I70" s="81">
        <f t="shared" si="10"/>
        <v>0.22383234104410005</v>
      </c>
      <c r="J70" s="81">
        <f t="shared" si="11"/>
        <v>0.29279508531978726</v>
      </c>
      <c r="K70" s="81">
        <f t="shared" si="12"/>
        <v>6.6915201493939098E-4</v>
      </c>
      <c r="L70" s="81">
        <f t="shared" si="13"/>
        <v>8.7531775074221733E-4</v>
      </c>
      <c r="M70" s="81">
        <f t="shared" ca="1" si="14"/>
        <v>8.8242247849416172E-3</v>
      </c>
      <c r="N70" s="81">
        <f t="shared" ca="1" si="15"/>
        <v>1.3755010380503184E-6</v>
      </c>
      <c r="O70" s="21">
        <f t="shared" ca="1" si="16"/>
        <v>31454845396.461552</v>
      </c>
      <c r="P70" s="81">
        <f t="shared" ca="1" si="17"/>
        <v>1639205522.9458785</v>
      </c>
      <c r="Q70" s="81">
        <f t="shared" ca="1" si="18"/>
        <v>714622940.13774991</v>
      </c>
      <c r="R70" s="55">
        <f t="shared" ca="1" si="19"/>
        <v>-3.7087747815826161E-3</v>
      </c>
    </row>
    <row r="71" spans="1:18">
      <c r="A71" s="88">
        <v>13221</v>
      </c>
      <c r="B71" s="88">
        <v>-7.5615499954437837E-3</v>
      </c>
      <c r="C71" s="88">
        <v>0.1</v>
      </c>
      <c r="D71" s="89">
        <f t="shared" si="5"/>
        <v>1.3221000000000001</v>
      </c>
      <c r="E71" s="89">
        <f t="shared" si="6"/>
        <v>-7.5615499954437837E-3</v>
      </c>
      <c r="F71" s="81">
        <f t="shared" si="7"/>
        <v>0.13221000000000002</v>
      </c>
      <c r="G71" s="81">
        <f t="shared" si="8"/>
        <v>-7.5615499954437846E-4</v>
      </c>
      <c r="H71" s="81">
        <f t="shared" si="9"/>
        <v>0.17479484100000003</v>
      </c>
      <c r="I71" s="81">
        <f t="shared" si="10"/>
        <v>0.23109625928610006</v>
      </c>
      <c r="J71" s="81">
        <f t="shared" si="11"/>
        <v>0.30553236440215292</v>
      </c>
      <c r="K71" s="81">
        <f t="shared" si="12"/>
        <v>-9.997125248976228E-4</v>
      </c>
      <c r="L71" s="81">
        <f t="shared" si="13"/>
        <v>-1.3217199291671471E-3</v>
      </c>
      <c r="M71" s="81">
        <f t="shared" ca="1" si="14"/>
        <v>9.071384967512381E-3</v>
      </c>
      <c r="N71" s="81">
        <f t="shared" ca="1" si="15"/>
        <v>2.7665452548192961E-5</v>
      </c>
      <c r="O71" s="21">
        <f t="shared" ca="1" si="16"/>
        <v>31211069234.465076</v>
      </c>
      <c r="P71" s="81">
        <f t="shared" ca="1" si="17"/>
        <v>1652572796.7010803</v>
      </c>
      <c r="Q71" s="81">
        <f t="shared" ca="1" si="18"/>
        <v>712888499.20031703</v>
      </c>
      <c r="R71" s="55">
        <f t="shared" ca="1" si="19"/>
        <v>-1.6632934962956165E-2</v>
      </c>
    </row>
    <row r="72" spans="1:18">
      <c r="A72" s="88">
        <v>13640</v>
      </c>
      <c r="B72" s="88">
        <v>6.0979999980190769E-3</v>
      </c>
      <c r="C72" s="88">
        <v>0.1</v>
      </c>
      <c r="D72" s="89">
        <f t="shared" si="5"/>
        <v>1.3640000000000001</v>
      </c>
      <c r="E72" s="89">
        <f t="shared" si="6"/>
        <v>6.0979999980190769E-3</v>
      </c>
      <c r="F72" s="81">
        <f t="shared" si="7"/>
        <v>0.13640000000000002</v>
      </c>
      <c r="G72" s="81">
        <f t="shared" si="8"/>
        <v>6.0979999980190778E-4</v>
      </c>
      <c r="H72" s="81">
        <f t="shared" si="9"/>
        <v>0.18604960000000004</v>
      </c>
      <c r="I72" s="81">
        <f t="shared" si="10"/>
        <v>0.25377165440000005</v>
      </c>
      <c r="J72" s="81">
        <f t="shared" si="11"/>
        <v>0.34614453660160011</v>
      </c>
      <c r="K72" s="81">
        <f t="shared" si="12"/>
        <v>8.3176719972980222E-4</v>
      </c>
      <c r="L72" s="81">
        <f t="shared" si="13"/>
        <v>1.1345304604314503E-3</v>
      </c>
      <c r="M72" s="81">
        <f t="shared" ca="1" si="14"/>
        <v>9.8255873738054052E-3</v>
      </c>
      <c r="N72" s="81">
        <f t="shared" ca="1" si="15"/>
        <v>1.3894907644121607E-6</v>
      </c>
      <c r="O72" s="21">
        <f t="shared" ca="1" si="16"/>
        <v>30471424285.718716</v>
      </c>
      <c r="P72" s="81">
        <f t="shared" ca="1" si="17"/>
        <v>1690262194.2366416</v>
      </c>
      <c r="Q72" s="81">
        <f t="shared" ca="1" si="18"/>
        <v>706950963.6928972</v>
      </c>
      <c r="R72" s="55">
        <f t="shared" ca="1" si="19"/>
        <v>-3.7275873757863284E-3</v>
      </c>
    </row>
    <row r="73" spans="1:18">
      <c r="A73" s="88">
        <v>13695</v>
      </c>
      <c r="B73" s="88">
        <v>7.1177499994519167E-3</v>
      </c>
      <c r="C73" s="88">
        <v>0.1</v>
      </c>
      <c r="D73" s="89">
        <f t="shared" si="5"/>
        <v>1.3694999999999999</v>
      </c>
      <c r="E73" s="89">
        <f t="shared" si="6"/>
        <v>7.1177499994519167E-3</v>
      </c>
      <c r="F73" s="81">
        <f t="shared" si="7"/>
        <v>0.13694999999999999</v>
      </c>
      <c r="G73" s="81">
        <f t="shared" si="8"/>
        <v>7.1177499994519173E-4</v>
      </c>
      <c r="H73" s="81">
        <f t="shared" si="9"/>
        <v>0.18755302499999998</v>
      </c>
      <c r="I73" s="81">
        <f t="shared" si="10"/>
        <v>0.25685386773749996</v>
      </c>
      <c r="J73" s="81">
        <f t="shared" si="11"/>
        <v>0.35176137186650619</v>
      </c>
      <c r="K73" s="81">
        <f t="shared" si="12"/>
        <v>9.7477586242494005E-4</v>
      </c>
      <c r="L73" s="81">
        <f t="shared" si="13"/>
        <v>1.3349555435909553E-3</v>
      </c>
      <c r="M73" s="81">
        <f t="shared" ca="1" si="14"/>
        <v>9.926200199263123E-3</v>
      </c>
      <c r="N73" s="81">
        <f t="shared" ca="1" si="15"/>
        <v>7.8873925248196052E-7</v>
      </c>
      <c r="O73" s="21">
        <f t="shared" ca="1" si="16"/>
        <v>30373246262.954338</v>
      </c>
      <c r="P73" s="81">
        <f t="shared" ca="1" si="17"/>
        <v>1694946748.3441036</v>
      </c>
      <c r="Q73" s="81">
        <f t="shared" ca="1" si="18"/>
        <v>706088986.7307725</v>
      </c>
      <c r="R73" s="55">
        <f t="shared" ca="1" si="19"/>
        <v>-2.8084501998112063E-3</v>
      </c>
    </row>
    <row r="74" spans="1:18">
      <c r="A74" s="88">
        <v>15351.5</v>
      </c>
      <c r="B74" s="88">
        <v>1.2121674997615628E-2</v>
      </c>
      <c r="C74" s="88">
        <v>0.1</v>
      </c>
      <c r="D74" s="89">
        <f t="shared" si="5"/>
        <v>1.53515</v>
      </c>
      <c r="E74" s="89">
        <f t="shared" si="6"/>
        <v>1.2121674997615628E-2</v>
      </c>
      <c r="F74" s="81">
        <f t="shared" si="7"/>
        <v>0.15351500000000001</v>
      </c>
      <c r="G74" s="81">
        <f t="shared" si="8"/>
        <v>1.212167499761563E-3</v>
      </c>
      <c r="H74" s="81">
        <f t="shared" si="9"/>
        <v>0.23566855225000002</v>
      </c>
      <c r="I74" s="81">
        <f t="shared" si="10"/>
        <v>0.36178657798658753</v>
      </c>
      <c r="J74" s="81">
        <f t="shared" si="11"/>
        <v>0.55539666519610986</v>
      </c>
      <c r="K74" s="81">
        <f t="shared" si="12"/>
        <v>1.8608589372589633E-3</v>
      </c>
      <c r="L74" s="81">
        <f t="shared" si="13"/>
        <v>2.8566975975330977E-3</v>
      </c>
      <c r="M74" s="81">
        <f t="shared" ca="1" si="14"/>
        <v>1.3131835199563928E-2</v>
      </c>
      <c r="N74" s="81">
        <f t="shared" ca="1" si="15"/>
        <v>1.0204236336002295E-7</v>
      </c>
      <c r="O74" s="21">
        <f t="shared" ca="1" si="16"/>
        <v>27310080613.575111</v>
      </c>
      <c r="P74" s="81">
        <f t="shared" ca="1" si="17"/>
        <v>1805890159.2450016</v>
      </c>
      <c r="Q74" s="81">
        <f t="shared" ca="1" si="18"/>
        <v>671391306.87611902</v>
      </c>
      <c r="R74" s="55">
        <f t="shared" ca="1" si="19"/>
        <v>-1.0101602019482996E-3</v>
      </c>
    </row>
    <row r="75" spans="1:18">
      <c r="A75" s="88">
        <v>15435</v>
      </c>
      <c r="B75" s="88">
        <v>6.5607500000623986E-3</v>
      </c>
      <c r="C75" s="88">
        <v>0.1</v>
      </c>
      <c r="D75" s="89">
        <f t="shared" si="5"/>
        <v>1.5435000000000001</v>
      </c>
      <c r="E75" s="89">
        <f t="shared" si="6"/>
        <v>6.5607500000623986E-3</v>
      </c>
      <c r="F75" s="81">
        <f t="shared" si="7"/>
        <v>0.15435000000000001</v>
      </c>
      <c r="G75" s="81">
        <f t="shared" si="8"/>
        <v>6.560750000062399E-4</v>
      </c>
      <c r="H75" s="81">
        <f t="shared" si="9"/>
        <v>0.23823922500000003</v>
      </c>
      <c r="I75" s="81">
        <f t="shared" si="10"/>
        <v>0.36772224378750007</v>
      </c>
      <c r="J75" s="81">
        <f t="shared" si="11"/>
        <v>0.56757928328600638</v>
      </c>
      <c r="K75" s="81">
        <f t="shared" si="12"/>
        <v>1.0126517625096314E-3</v>
      </c>
      <c r="L75" s="81">
        <f t="shared" si="13"/>
        <v>1.5630279954336162E-3</v>
      </c>
      <c r="M75" s="81">
        <f t="shared" ca="1" si="14"/>
        <v>1.3302409832761021E-2</v>
      </c>
      <c r="N75" s="81">
        <f t="shared" ca="1" si="15"/>
        <v>4.5449977299822019E-6</v>
      </c>
      <c r="O75" s="21">
        <f t="shared" ca="1" si="16"/>
        <v>27150777025.354969</v>
      </c>
      <c r="P75" s="81">
        <f t="shared" ca="1" si="17"/>
        <v>1809880505.1127071</v>
      </c>
      <c r="Q75" s="81">
        <f t="shared" ca="1" si="18"/>
        <v>669207278.62276244</v>
      </c>
      <c r="R75" s="55">
        <f t="shared" ca="1" si="19"/>
        <v>-6.7416598326986224E-3</v>
      </c>
    </row>
    <row r="76" spans="1:18">
      <c r="A76" s="88">
        <v>15587</v>
      </c>
      <c r="B76" s="88">
        <v>1.4597150002373382E-2</v>
      </c>
      <c r="C76" s="88">
        <v>0.1</v>
      </c>
      <c r="D76" s="89">
        <f t="shared" si="5"/>
        <v>1.5587</v>
      </c>
      <c r="E76" s="89">
        <f t="shared" si="6"/>
        <v>1.4597150002373382E-2</v>
      </c>
      <c r="F76" s="81">
        <f t="shared" si="7"/>
        <v>0.15587000000000001</v>
      </c>
      <c r="G76" s="81">
        <f t="shared" si="8"/>
        <v>1.4597150002373382E-3</v>
      </c>
      <c r="H76" s="81">
        <f t="shared" si="9"/>
        <v>0.24295456900000001</v>
      </c>
      <c r="I76" s="81">
        <f t="shared" si="10"/>
        <v>0.3786932867003</v>
      </c>
      <c r="J76" s="81">
        <f t="shared" si="11"/>
        <v>0.59026922597975762</v>
      </c>
      <c r="K76" s="81">
        <f t="shared" si="12"/>
        <v>2.2752577708699392E-3</v>
      </c>
      <c r="L76" s="81">
        <f t="shared" si="13"/>
        <v>3.546444287454974E-3</v>
      </c>
      <c r="M76" s="81">
        <f t="shared" ca="1" si="14"/>
        <v>1.3615131042056514E-2</v>
      </c>
      <c r="N76" s="81">
        <f t="shared" ca="1" si="15"/>
        <v>9.6436123842182413E-8</v>
      </c>
      <c r="O76" s="21">
        <f t="shared" ca="1" si="16"/>
        <v>26859727508.545753</v>
      </c>
      <c r="P76" s="81">
        <f t="shared" ca="1" si="17"/>
        <v>1816737315.1930723</v>
      </c>
      <c r="Q76" s="81">
        <f t="shared" ca="1" si="18"/>
        <v>665128178.59966588</v>
      </c>
      <c r="R76" s="55">
        <f t="shared" ca="1" si="19"/>
        <v>9.8201896031686886E-4</v>
      </c>
    </row>
    <row r="77" spans="1:18">
      <c r="A77" s="88">
        <v>15981</v>
      </c>
      <c r="B77" s="88">
        <v>2.520450005249586E-3</v>
      </c>
      <c r="C77" s="88">
        <v>0.1</v>
      </c>
      <c r="D77" s="89">
        <f t="shared" si="5"/>
        <v>1.5981000000000001</v>
      </c>
      <c r="E77" s="89">
        <f t="shared" si="6"/>
        <v>2.520450005249586E-3</v>
      </c>
      <c r="F77" s="81">
        <f t="shared" si="7"/>
        <v>0.15981000000000001</v>
      </c>
      <c r="G77" s="81">
        <f t="shared" si="8"/>
        <v>2.5204500052495861E-4</v>
      </c>
      <c r="H77" s="81">
        <f t="shared" si="9"/>
        <v>0.25539236100000001</v>
      </c>
      <c r="I77" s="81">
        <f t="shared" si="10"/>
        <v>0.40814253211410007</v>
      </c>
      <c r="J77" s="81">
        <f t="shared" si="11"/>
        <v>0.65225258057154334</v>
      </c>
      <c r="K77" s="81">
        <f t="shared" si="12"/>
        <v>4.0279311533893635E-4</v>
      </c>
      <c r="L77" s="81">
        <f t="shared" si="13"/>
        <v>6.4370367762315423E-4</v>
      </c>
      <c r="M77" s="81">
        <f t="shared" ca="1" si="14"/>
        <v>1.4439043414906254E-2</v>
      </c>
      <c r="N77" s="81">
        <f t="shared" ca="1" si="15"/>
        <v>1.4205286886471138E-5</v>
      </c>
      <c r="O77" s="21">
        <f t="shared" ca="1" si="16"/>
        <v>26099232648.217888</v>
      </c>
      <c r="P77" s="81">
        <f t="shared" ca="1" si="17"/>
        <v>1832045736.2819996</v>
      </c>
      <c r="Q77" s="81">
        <f t="shared" ca="1" si="18"/>
        <v>653942143.30623746</v>
      </c>
      <c r="R77" s="55">
        <f t="shared" ca="1" si="19"/>
        <v>-1.1918593409656668E-2</v>
      </c>
    </row>
    <row r="78" spans="1:18">
      <c r="A78" s="88">
        <v>16047</v>
      </c>
      <c r="B78" s="88">
        <v>-2.0558500036713667E-3</v>
      </c>
      <c r="C78" s="88">
        <v>0.1</v>
      </c>
      <c r="D78" s="89">
        <f t="shared" si="5"/>
        <v>1.6047</v>
      </c>
      <c r="E78" s="89">
        <f t="shared" si="6"/>
        <v>-2.0558500036713667E-3</v>
      </c>
      <c r="F78" s="81">
        <f t="shared" si="7"/>
        <v>0.16047</v>
      </c>
      <c r="G78" s="81">
        <f t="shared" si="8"/>
        <v>-2.0558500036713668E-4</v>
      </c>
      <c r="H78" s="81">
        <f t="shared" si="9"/>
        <v>0.25750620899999999</v>
      </c>
      <c r="I78" s="81">
        <f t="shared" si="10"/>
        <v>0.41322021358229999</v>
      </c>
      <c r="J78" s="81">
        <f t="shared" si="11"/>
        <v>0.6630944767355168</v>
      </c>
      <c r="K78" s="81">
        <f t="shared" si="12"/>
        <v>-3.2990225008914425E-4</v>
      </c>
      <c r="L78" s="81">
        <f t="shared" si="13"/>
        <v>-5.2939414071804982E-4</v>
      </c>
      <c r="M78" s="81">
        <f t="shared" ca="1" si="14"/>
        <v>1.4578937052375559E-2</v>
      </c>
      <c r="N78" s="81">
        <f t="shared" ca="1" si="15"/>
        <v>2.7671614040002635E-5</v>
      </c>
      <c r="O78" s="21">
        <f t="shared" ca="1" si="16"/>
        <v>25971026642.245823</v>
      </c>
      <c r="P78" s="81">
        <f t="shared" ca="1" si="17"/>
        <v>1834259842.1690338</v>
      </c>
      <c r="Q78" s="81">
        <f t="shared" ca="1" si="18"/>
        <v>651983134.27122891</v>
      </c>
      <c r="R78" s="55">
        <f t="shared" ca="1" si="19"/>
        <v>-1.6634787056046926E-2</v>
      </c>
    </row>
    <row r="79" spans="1:18">
      <c r="A79" s="88">
        <v>16059</v>
      </c>
      <c r="B79" s="88">
        <v>-1.0342450004827697E-2</v>
      </c>
      <c r="C79" s="88">
        <v>0.1</v>
      </c>
      <c r="D79" s="89">
        <f t="shared" si="5"/>
        <v>1.6059000000000001</v>
      </c>
      <c r="E79" s="89">
        <f t="shared" si="6"/>
        <v>-1.0342450004827697E-2</v>
      </c>
      <c r="F79" s="81">
        <f t="shared" si="7"/>
        <v>0.16059000000000001</v>
      </c>
      <c r="G79" s="81">
        <f t="shared" si="8"/>
        <v>-1.0342450004827697E-3</v>
      </c>
      <c r="H79" s="81">
        <f t="shared" si="9"/>
        <v>0.25789148100000003</v>
      </c>
      <c r="I79" s="81">
        <f t="shared" si="10"/>
        <v>0.41414792933790007</v>
      </c>
      <c r="J79" s="81">
        <f t="shared" si="11"/>
        <v>0.6650801597237338</v>
      </c>
      <c r="K79" s="81">
        <f t="shared" si="12"/>
        <v>-1.66089404627528E-3</v>
      </c>
      <c r="L79" s="81">
        <f t="shared" si="13"/>
        <v>-2.6672297489134726E-3</v>
      </c>
      <c r="M79" s="81">
        <f t="shared" ca="1" si="14"/>
        <v>1.4604430153663873E-2</v>
      </c>
      <c r="N79" s="81">
        <f t="shared" ca="1" si="15"/>
        <v>6.2234682964214046E-5</v>
      </c>
      <c r="O79" s="21">
        <f t="shared" ca="1" si="16"/>
        <v>25947692396.51635</v>
      </c>
      <c r="P79" s="81">
        <f t="shared" ca="1" si="17"/>
        <v>1834651558.060751</v>
      </c>
      <c r="Q79" s="81">
        <f t="shared" ca="1" si="18"/>
        <v>651624354.54578793</v>
      </c>
      <c r="R79" s="55">
        <f t="shared" ca="1" si="19"/>
        <v>-2.4946880158491572E-2</v>
      </c>
    </row>
    <row r="80" spans="1:18">
      <c r="A80" s="88">
        <v>16065.5</v>
      </c>
      <c r="B80" s="88">
        <v>1.3168975005100947E-2</v>
      </c>
      <c r="C80" s="88">
        <v>0.1</v>
      </c>
      <c r="D80" s="89">
        <f t="shared" si="5"/>
        <v>1.6065499999999999</v>
      </c>
      <c r="E80" s="89">
        <f t="shared" si="6"/>
        <v>1.3168975005100947E-2</v>
      </c>
      <c r="F80" s="81">
        <f t="shared" si="7"/>
        <v>0.16065499999999999</v>
      </c>
      <c r="G80" s="81">
        <f t="shared" si="8"/>
        <v>1.3168975005100948E-3</v>
      </c>
      <c r="H80" s="81">
        <f t="shared" si="9"/>
        <v>0.25810029024999998</v>
      </c>
      <c r="I80" s="81">
        <f t="shared" si="10"/>
        <v>0.41465102130113746</v>
      </c>
      <c r="J80" s="81">
        <f t="shared" si="11"/>
        <v>0.66615759827134235</v>
      </c>
      <c r="K80" s="81">
        <f t="shared" si="12"/>
        <v>2.1156616794444929E-3</v>
      </c>
      <c r="L80" s="81">
        <f t="shared" si="13"/>
        <v>3.39891627111155E-3</v>
      </c>
      <c r="M80" s="81">
        <f t="shared" ca="1" si="14"/>
        <v>1.4618246354693651E-2</v>
      </c>
      <c r="N80" s="81">
        <f t="shared" ca="1" si="15"/>
        <v>2.1003874447502578E-7</v>
      </c>
      <c r="O80" s="21">
        <f t="shared" ca="1" si="16"/>
        <v>25935049945.564072</v>
      </c>
      <c r="P80" s="81">
        <f t="shared" ca="1" si="17"/>
        <v>1834862342.6576905</v>
      </c>
      <c r="Q80" s="81">
        <f t="shared" ca="1" si="18"/>
        <v>651429682.7028513</v>
      </c>
      <c r="R80" s="55">
        <f t="shared" ca="1" si="19"/>
        <v>-1.449271349592704E-3</v>
      </c>
    </row>
    <row r="81" spans="1:18">
      <c r="A81" s="88">
        <v>16074</v>
      </c>
      <c r="B81" s="88">
        <v>1.1299300000246149E-2</v>
      </c>
      <c r="C81" s="88">
        <v>0.1</v>
      </c>
      <c r="D81" s="89">
        <f t="shared" si="5"/>
        <v>1.6073999999999999</v>
      </c>
      <c r="E81" s="89">
        <f t="shared" si="6"/>
        <v>1.1299300000246149E-2</v>
      </c>
      <c r="F81" s="81">
        <f t="shared" si="7"/>
        <v>0.16073999999999999</v>
      </c>
      <c r="G81" s="81">
        <f t="shared" si="8"/>
        <v>1.129930000024615E-3</v>
      </c>
      <c r="H81" s="81">
        <f t="shared" si="9"/>
        <v>0.25837347599999999</v>
      </c>
      <c r="I81" s="81">
        <f t="shared" si="10"/>
        <v>0.41530952532239995</v>
      </c>
      <c r="J81" s="81">
        <f t="shared" si="11"/>
        <v>0.66756853100322566</v>
      </c>
      <c r="K81" s="81">
        <f t="shared" si="12"/>
        <v>1.8162494820395661E-3</v>
      </c>
      <c r="L81" s="81">
        <f t="shared" si="13"/>
        <v>2.9194394174303982E-3</v>
      </c>
      <c r="M81" s="81">
        <f t="shared" ca="1" si="14"/>
        <v>1.4636321580768556E-2</v>
      </c>
      <c r="N81" s="81">
        <f t="shared" ca="1" si="15"/>
        <v>1.1135713028872262E-6</v>
      </c>
      <c r="O81" s="21">
        <f t="shared" ca="1" si="16"/>
        <v>25918514264.883034</v>
      </c>
      <c r="P81" s="81">
        <f t="shared" ca="1" si="17"/>
        <v>1835136504.7551136</v>
      </c>
      <c r="Q81" s="81">
        <f t="shared" ca="1" si="18"/>
        <v>651174759.18605256</v>
      </c>
      <c r="R81" s="55">
        <f t="shared" ca="1" si="19"/>
        <v>-3.337021580522407E-3</v>
      </c>
    </row>
    <row r="82" spans="1:18">
      <c r="A82" s="88">
        <v>16101.5</v>
      </c>
      <c r="B82" s="88">
        <v>1.0309174998837989E-2</v>
      </c>
      <c r="C82" s="88">
        <v>0.1</v>
      </c>
      <c r="D82" s="89">
        <f t="shared" si="5"/>
        <v>1.61015</v>
      </c>
      <c r="E82" s="89">
        <f t="shared" si="6"/>
        <v>1.0309174998837989E-2</v>
      </c>
      <c r="F82" s="81">
        <f t="shared" si="7"/>
        <v>0.16101500000000002</v>
      </c>
      <c r="G82" s="81">
        <f t="shared" si="8"/>
        <v>1.030917499883799E-3</v>
      </c>
      <c r="H82" s="81">
        <f t="shared" si="9"/>
        <v>0.25925830225000002</v>
      </c>
      <c r="I82" s="81">
        <f t="shared" si="10"/>
        <v>0.41744475536783754</v>
      </c>
      <c r="J82" s="81">
        <f t="shared" si="11"/>
        <v>0.6721486728555236</v>
      </c>
      <c r="K82" s="81">
        <f t="shared" si="12"/>
        <v>1.659931812437899E-3</v>
      </c>
      <c r="L82" s="81">
        <f t="shared" si="13"/>
        <v>2.6727392077968829E-3</v>
      </c>
      <c r="M82" s="81">
        <f t="shared" ca="1" si="14"/>
        <v>1.4694861487905437E-2</v>
      </c>
      <c r="N82" s="81">
        <f t="shared" ca="1" si="15"/>
        <v>1.9234245980388756E-6</v>
      </c>
      <c r="O82" s="21">
        <f t="shared" ca="1" si="16"/>
        <v>25864991377.137691</v>
      </c>
      <c r="P82" s="81">
        <f t="shared" ca="1" si="17"/>
        <v>1836012009.13129</v>
      </c>
      <c r="Q82" s="81">
        <f t="shared" ca="1" si="18"/>
        <v>650347271.46128511</v>
      </c>
      <c r="R82" s="55">
        <f t="shared" ca="1" si="19"/>
        <v>-4.3856864890674477E-3</v>
      </c>
    </row>
    <row r="83" spans="1:18">
      <c r="A83" s="88">
        <v>16102</v>
      </c>
      <c r="B83" s="88">
        <v>1.1963899996771943E-2</v>
      </c>
      <c r="C83" s="88">
        <v>0.1</v>
      </c>
      <c r="D83" s="89">
        <f t="shared" si="5"/>
        <v>1.6102000000000001</v>
      </c>
      <c r="E83" s="89">
        <f t="shared" si="6"/>
        <v>1.1963899996771943E-2</v>
      </c>
      <c r="F83" s="81">
        <f t="shared" si="7"/>
        <v>0.16102000000000002</v>
      </c>
      <c r="G83" s="81">
        <f t="shared" si="8"/>
        <v>1.1963899996771943E-3</v>
      </c>
      <c r="H83" s="81">
        <f t="shared" si="9"/>
        <v>0.25927440400000007</v>
      </c>
      <c r="I83" s="81">
        <f t="shared" si="10"/>
        <v>0.41748364532080012</v>
      </c>
      <c r="J83" s="81">
        <f t="shared" si="11"/>
        <v>0.67223216569555244</v>
      </c>
      <c r="K83" s="81">
        <f t="shared" si="12"/>
        <v>1.9264271774802183E-3</v>
      </c>
      <c r="L83" s="81">
        <f t="shared" si="13"/>
        <v>3.1019330411786476E-3</v>
      </c>
      <c r="M83" s="81">
        <f t="shared" ca="1" si="14"/>
        <v>1.4695926715796398E-2</v>
      </c>
      <c r="N83" s="81">
        <f t="shared" ca="1" si="15"/>
        <v>7.4639699934635281E-7</v>
      </c>
      <c r="O83" s="21">
        <f t="shared" ca="1" si="16"/>
        <v>25864017880.000946</v>
      </c>
      <c r="P83" s="81">
        <f t="shared" ca="1" si="17"/>
        <v>1836027764.8465726</v>
      </c>
      <c r="Q83" s="81">
        <f t="shared" ca="1" si="18"/>
        <v>650332187.58746266</v>
      </c>
      <c r="R83" s="55">
        <f t="shared" ca="1" si="19"/>
        <v>-2.7320267190244548E-3</v>
      </c>
    </row>
    <row r="84" spans="1:18">
      <c r="A84" s="88">
        <v>16116.5</v>
      </c>
      <c r="B84" s="88">
        <v>1.0950924995995592E-2</v>
      </c>
      <c r="C84" s="88">
        <v>0.1</v>
      </c>
      <c r="D84" s="89">
        <f t="shared" ref="D84:D147" si="20">A84/A$18</f>
        <v>1.61165</v>
      </c>
      <c r="E84" s="89">
        <f t="shared" ref="E84:E147" si="21">B84/B$18</f>
        <v>1.0950924995995592E-2</v>
      </c>
      <c r="F84" s="81">
        <f t="shared" ref="F84:F147" si="22">$C84*D84</f>
        <v>0.161165</v>
      </c>
      <c r="G84" s="81">
        <f t="shared" ref="G84:G147" si="23">$C84*E84</f>
        <v>1.0950924995995592E-3</v>
      </c>
      <c r="H84" s="81">
        <f t="shared" ref="H84:H147" si="24">C84*D84*D84</f>
        <v>0.25974157225</v>
      </c>
      <c r="I84" s="81">
        <f t="shared" ref="I84:I147" si="25">C84*D84*D84*D84</f>
        <v>0.41861250491671248</v>
      </c>
      <c r="J84" s="81">
        <f t="shared" ref="J84:J147" si="26">C84*D84*D84*D84*D84</f>
        <v>0.67465684354901967</v>
      </c>
      <c r="K84" s="81">
        <f t="shared" ref="K84:K147" si="27">C84*E84*D84</f>
        <v>1.7649058269796295E-3</v>
      </c>
      <c r="L84" s="81">
        <f t="shared" ref="L84:L147" si="28">C84*E84*D84*D84</f>
        <v>2.8444104760517201E-3</v>
      </c>
      <c r="M84" s="81">
        <f t="shared" ref="M84:M147" ca="1" si="29">+E$4+E$5*D84+E$6*D84^2</f>
        <v>1.4726831777677356E-2</v>
      </c>
      <c r="N84" s="81">
        <f t="shared" ref="N84:N147" ca="1" si="30">C84*(M84-E84)^2</f>
        <v>1.4257472023950334E-6</v>
      </c>
      <c r="O84" s="21">
        <f t="shared" ref="O84:O147" ca="1" si="31">(C84*O$1-O$2*F84+O$3*H84)^2</f>
        <v>25835780989.204514</v>
      </c>
      <c r="P84" s="81">
        <f t="shared" ref="P84:P147" ca="1" si="32">(-C84*O$2+O$4*F84-O$5*H84)^2</f>
        <v>1836482154.3858075</v>
      </c>
      <c r="Q84" s="81">
        <f t="shared" ref="Q84:Q147" ca="1" si="33">+(C84*O$3-F84*O$5+H84*O$6)^2</f>
        <v>649894155.57427835</v>
      </c>
      <c r="R84" s="55">
        <f t="shared" ref="R84:R147" ca="1" si="34">+E84-M84</f>
        <v>-3.7759067816817635E-3</v>
      </c>
    </row>
    <row r="85" spans="1:18">
      <c r="A85" s="88">
        <v>16159</v>
      </c>
      <c r="B85" s="88">
        <v>1.1602549995586742E-2</v>
      </c>
      <c r="C85" s="88">
        <v>0.1</v>
      </c>
      <c r="D85" s="89">
        <f t="shared" si="20"/>
        <v>1.6158999999999999</v>
      </c>
      <c r="E85" s="89">
        <f t="shared" si="21"/>
        <v>1.1602549995586742E-2</v>
      </c>
      <c r="F85" s="81">
        <f t="shared" si="22"/>
        <v>0.16159000000000001</v>
      </c>
      <c r="G85" s="81">
        <f t="shared" si="23"/>
        <v>1.1602549995586742E-3</v>
      </c>
      <c r="H85" s="81">
        <f t="shared" si="24"/>
        <v>0.26111328099999997</v>
      </c>
      <c r="I85" s="81">
        <f t="shared" si="25"/>
        <v>0.42193295076789994</v>
      </c>
      <c r="J85" s="81">
        <f t="shared" si="26"/>
        <v>0.68180145514584944</v>
      </c>
      <c r="K85" s="81">
        <f t="shared" si="27"/>
        <v>1.8748560537868615E-3</v>
      </c>
      <c r="L85" s="81">
        <f t="shared" si="28"/>
        <v>3.0295798973141892E-3</v>
      </c>
      <c r="M85" s="81">
        <f t="shared" ca="1" si="29"/>
        <v>1.4817565418809978E-2</v>
      </c>
      <c r="N85" s="81">
        <f t="shared" ca="1" si="30"/>
        <v>1.0336324171563283E-6</v>
      </c>
      <c r="O85" s="21">
        <f t="shared" ca="1" si="31"/>
        <v>25752957046.040352</v>
      </c>
      <c r="P85" s="81">
        <f t="shared" ca="1" si="32"/>
        <v>1837785835.2531466</v>
      </c>
      <c r="Q85" s="81">
        <f t="shared" ca="1" si="33"/>
        <v>648603599.60836363</v>
      </c>
      <c r="R85" s="55">
        <f t="shared" ca="1" si="34"/>
        <v>-3.2150154232232359E-3</v>
      </c>
    </row>
    <row r="86" spans="1:18">
      <c r="A86" s="88">
        <v>16240</v>
      </c>
      <c r="B86" s="88">
        <v>6.6680000018095598E-3</v>
      </c>
      <c r="C86" s="88">
        <v>0.1</v>
      </c>
      <c r="D86" s="89">
        <f t="shared" si="20"/>
        <v>1.6240000000000001</v>
      </c>
      <c r="E86" s="89">
        <f t="shared" si="21"/>
        <v>6.6680000018095598E-3</v>
      </c>
      <c r="F86" s="81">
        <f t="shared" si="22"/>
        <v>0.16240000000000002</v>
      </c>
      <c r="G86" s="81">
        <f t="shared" si="23"/>
        <v>6.66800000180956E-4</v>
      </c>
      <c r="H86" s="81">
        <f t="shared" si="24"/>
        <v>0.26373760000000007</v>
      </c>
      <c r="I86" s="81">
        <f t="shared" si="25"/>
        <v>0.42830986240000013</v>
      </c>
      <c r="J86" s="81">
        <f t="shared" si="26"/>
        <v>0.69557521653760024</v>
      </c>
      <c r="K86" s="81">
        <f t="shared" si="27"/>
        <v>1.0828832002938726E-3</v>
      </c>
      <c r="L86" s="81">
        <f t="shared" si="28"/>
        <v>1.7586023172772493E-3</v>
      </c>
      <c r="M86" s="81">
        <f t="shared" ca="1" si="29"/>
        <v>1.4991111811471888E-2</v>
      </c>
      <c r="N86" s="81">
        <f t="shared" ca="1" si="30"/>
        <v>6.927419019614051E-6</v>
      </c>
      <c r="O86" s="21">
        <f t="shared" ca="1" si="31"/>
        <v>25594857160.29388</v>
      </c>
      <c r="P86" s="81">
        <f t="shared" ca="1" si="32"/>
        <v>1840154118.7206571</v>
      </c>
      <c r="Q86" s="81">
        <f t="shared" ca="1" si="33"/>
        <v>646116513.18772817</v>
      </c>
      <c r="R86" s="55">
        <f t="shared" ca="1" si="34"/>
        <v>-8.3231118096623279E-3</v>
      </c>
    </row>
    <row r="87" spans="1:18">
      <c r="A87" s="88">
        <v>16798.5</v>
      </c>
      <c r="B87" s="88">
        <v>2.3995824994926807E-2</v>
      </c>
      <c r="C87" s="88">
        <v>0.1</v>
      </c>
      <c r="D87" s="89">
        <f t="shared" si="20"/>
        <v>1.6798500000000001</v>
      </c>
      <c r="E87" s="89">
        <f t="shared" si="21"/>
        <v>2.3995824994926807E-2</v>
      </c>
      <c r="F87" s="81">
        <f t="shared" si="22"/>
        <v>0.16798500000000002</v>
      </c>
      <c r="G87" s="81">
        <f t="shared" si="23"/>
        <v>2.3995824994926807E-3</v>
      </c>
      <c r="H87" s="81">
        <f t="shared" si="24"/>
        <v>0.28218960225000006</v>
      </c>
      <c r="I87" s="81">
        <f t="shared" si="25"/>
        <v>0.47403620333966262</v>
      </c>
      <c r="J87" s="81">
        <f t="shared" si="26"/>
        <v>0.79630971618013224</v>
      </c>
      <c r="K87" s="81">
        <f t="shared" si="27"/>
        <v>4.0309386617727793E-3</v>
      </c>
      <c r="L87" s="81">
        <f t="shared" si="28"/>
        <v>6.7713723109790033E-3</v>
      </c>
      <c r="M87" s="81">
        <f t="shared" ca="1" si="29"/>
        <v>1.6209816391322317E-2</v>
      </c>
      <c r="N87" s="81">
        <f t="shared" ca="1" si="30"/>
        <v>6.0621929975403139E-6</v>
      </c>
      <c r="O87" s="21">
        <f t="shared" ca="1" si="31"/>
        <v>24496498117.409485</v>
      </c>
      <c r="P87" s="81">
        <f t="shared" ca="1" si="32"/>
        <v>1852308030.9094312</v>
      </c>
      <c r="Q87" s="81">
        <f t="shared" ca="1" si="33"/>
        <v>628006622.95728028</v>
      </c>
      <c r="R87" s="55">
        <f t="shared" ca="1" si="34"/>
        <v>7.7860086036044898E-3</v>
      </c>
    </row>
    <row r="88" spans="1:18">
      <c r="A88" s="88">
        <v>16807</v>
      </c>
      <c r="B88" s="88">
        <v>6.1261499940883368E-3</v>
      </c>
      <c r="C88" s="88">
        <v>0.1</v>
      </c>
      <c r="D88" s="89">
        <f t="shared" si="20"/>
        <v>1.6807000000000001</v>
      </c>
      <c r="E88" s="89">
        <f t="shared" si="21"/>
        <v>6.1261499940883368E-3</v>
      </c>
      <c r="F88" s="81">
        <f t="shared" si="22"/>
        <v>0.16807000000000002</v>
      </c>
      <c r="G88" s="81">
        <f t="shared" si="23"/>
        <v>6.1261499940883373E-4</v>
      </c>
      <c r="H88" s="81">
        <f t="shared" si="24"/>
        <v>0.28247524900000004</v>
      </c>
      <c r="I88" s="81">
        <f t="shared" si="25"/>
        <v>0.47475615099430007</v>
      </c>
      <c r="J88" s="81">
        <f t="shared" si="26"/>
        <v>0.79792266297612013</v>
      </c>
      <c r="K88" s="81">
        <f t="shared" si="27"/>
        <v>1.0296220295064268E-3</v>
      </c>
      <c r="L88" s="81">
        <f t="shared" si="28"/>
        <v>1.7304857449914517E-3</v>
      </c>
      <c r="M88" s="81">
        <f t="shared" ca="1" si="29"/>
        <v>1.622866236853163E-2</v>
      </c>
      <c r="N88" s="81">
        <f t="shared" ca="1" si="30"/>
        <v>1.0206075627577988E-5</v>
      </c>
      <c r="O88" s="21">
        <f t="shared" ca="1" si="31"/>
        <v>24479677941.568073</v>
      </c>
      <c r="P88" s="81">
        <f t="shared" ca="1" si="32"/>
        <v>1852436439.771595</v>
      </c>
      <c r="Q88" s="81">
        <f t="shared" ca="1" si="33"/>
        <v>627718274.69965255</v>
      </c>
      <c r="R88" s="55">
        <f t="shared" ca="1" si="34"/>
        <v>-1.0102512374443293E-2</v>
      </c>
    </row>
    <row r="89" spans="1:18">
      <c r="A89" s="88">
        <v>16922</v>
      </c>
      <c r="B89" s="88">
        <v>-3.2871000003069639E-3</v>
      </c>
      <c r="C89" s="88">
        <v>0.1</v>
      </c>
      <c r="D89" s="89">
        <f t="shared" si="20"/>
        <v>1.6921999999999999</v>
      </c>
      <c r="E89" s="89">
        <f t="shared" si="21"/>
        <v>-3.2871000003069639E-3</v>
      </c>
      <c r="F89" s="81">
        <f t="shared" si="22"/>
        <v>0.16922000000000001</v>
      </c>
      <c r="G89" s="81">
        <f t="shared" si="23"/>
        <v>-3.2871000003069644E-4</v>
      </c>
      <c r="H89" s="81">
        <f t="shared" si="24"/>
        <v>0.28635408400000001</v>
      </c>
      <c r="I89" s="81">
        <f t="shared" si="25"/>
        <v>0.48456838094479998</v>
      </c>
      <c r="J89" s="81">
        <f t="shared" si="26"/>
        <v>0.81998661423479047</v>
      </c>
      <c r="K89" s="81">
        <f t="shared" si="27"/>
        <v>-5.5624306205194452E-4</v>
      </c>
      <c r="L89" s="81">
        <f t="shared" si="28"/>
        <v>-9.4127450960430046E-4</v>
      </c>
      <c r="M89" s="81">
        <f t="shared" ca="1" si="29"/>
        <v>1.6484515822564584E-2</v>
      </c>
      <c r="N89" s="81">
        <f t="shared" ca="1" si="30"/>
        <v>3.9091679224722462E-5</v>
      </c>
      <c r="O89" s="21">
        <f t="shared" ca="1" si="31"/>
        <v>24251828128.812008</v>
      </c>
      <c r="P89" s="81">
        <f t="shared" ca="1" si="32"/>
        <v>1854006497.0511756</v>
      </c>
      <c r="Q89" s="81">
        <f t="shared" ca="1" si="33"/>
        <v>623780368.425372</v>
      </c>
      <c r="R89" s="55">
        <f t="shared" ca="1" si="34"/>
        <v>-1.9771615822871548E-2</v>
      </c>
    </row>
    <row r="90" spans="1:18">
      <c r="A90" s="88">
        <v>17008.5</v>
      </c>
      <c r="B90" s="88">
        <v>1.3980325005832128E-2</v>
      </c>
      <c r="C90" s="88">
        <v>0.1</v>
      </c>
      <c r="D90" s="89">
        <f t="shared" si="20"/>
        <v>1.70085</v>
      </c>
      <c r="E90" s="89">
        <f t="shared" si="21"/>
        <v>1.3980325005832128E-2</v>
      </c>
      <c r="F90" s="81">
        <f t="shared" si="22"/>
        <v>0.17008500000000001</v>
      </c>
      <c r="G90" s="81">
        <f t="shared" si="23"/>
        <v>1.3980325005832129E-3</v>
      </c>
      <c r="H90" s="81">
        <f t="shared" si="24"/>
        <v>0.28928907225</v>
      </c>
      <c r="I90" s="81">
        <f t="shared" si="25"/>
        <v>0.49203731853641247</v>
      </c>
      <c r="J90" s="81">
        <f t="shared" si="26"/>
        <v>0.83688167323265716</v>
      </c>
      <c r="K90" s="81">
        <f t="shared" si="27"/>
        <v>2.3778435786169574E-3</v>
      </c>
      <c r="L90" s="81">
        <f t="shared" si="28"/>
        <v>4.0443552506906517E-3</v>
      </c>
      <c r="M90" s="81">
        <f t="shared" ca="1" si="29"/>
        <v>1.6678040199837842E-2</v>
      </c>
      <c r="N90" s="81">
        <f t="shared" ca="1" si="30"/>
        <v>7.2776672679692877E-7</v>
      </c>
      <c r="O90" s="21">
        <f t="shared" ca="1" si="31"/>
        <v>24080107414.260098</v>
      </c>
      <c r="P90" s="81">
        <f t="shared" ca="1" si="32"/>
        <v>1854982058.3886218</v>
      </c>
      <c r="Q90" s="81">
        <f t="shared" ca="1" si="33"/>
        <v>620773615.64687383</v>
      </c>
      <c r="R90" s="55">
        <f t="shared" ca="1" si="34"/>
        <v>-2.6977151940057141E-3</v>
      </c>
    </row>
    <row r="91" spans="1:18">
      <c r="A91" s="88">
        <v>17043</v>
      </c>
      <c r="B91" s="88">
        <v>1.1563500011106953E-3</v>
      </c>
      <c r="C91" s="88">
        <v>0.1</v>
      </c>
      <c r="D91" s="89">
        <f t="shared" si="20"/>
        <v>1.7042999999999999</v>
      </c>
      <c r="E91" s="89">
        <f t="shared" si="21"/>
        <v>1.1563500011106953E-3</v>
      </c>
      <c r="F91" s="81">
        <f t="shared" si="22"/>
        <v>0.17043</v>
      </c>
      <c r="G91" s="81">
        <f t="shared" si="23"/>
        <v>1.1563500011106953E-4</v>
      </c>
      <c r="H91" s="81">
        <f t="shared" si="24"/>
        <v>0.290463849</v>
      </c>
      <c r="I91" s="81">
        <f t="shared" si="25"/>
        <v>0.49503753785069998</v>
      </c>
      <c r="J91" s="81">
        <f t="shared" si="26"/>
        <v>0.8436924757589479</v>
      </c>
      <c r="K91" s="81">
        <f t="shared" si="27"/>
        <v>1.9707673068929579E-4</v>
      </c>
      <c r="L91" s="81">
        <f t="shared" si="28"/>
        <v>3.3587787211376683E-4</v>
      </c>
      <c r="M91" s="81">
        <f t="shared" ca="1" si="29"/>
        <v>1.6755484428793838E-2</v>
      </c>
      <c r="N91" s="81">
        <f t="shared" ca="1" si="30"/>
        <v>2.4333299489292953E-5</v>
      </c>
      <c r="O91" s="21">
        <f t="shared" ca="1" si="31"/>
        <v>24011539106.030891</v>
      </c>
      <c r="P91" s="81">
        <f t="shared" ca="1" si="32"/>
        <v>1855321925.3103447</v>
      </c>
      <c r="Q91" s="81">
        <f t="shared" ca="1" si="33"/>
        <v>619563753.121961</v>
      </c>
      <c r="R91" s="55">
        <f t="shared" ca="1" si="34"/>
        <v>-1.5599134427683143E-2</v>
      </c>
    </row>
    <row r="92" spans="1:18">
      <c r="A92" s="88">
        <v>17060</v>
      </c>
      <c r="B92" s="88">
        <v>1.9417000003159046E-2</v>
      </c>
      <c r="C92" s="88">
        <v>0.1</v>
      </c>
      <c r="D92" s="89">
        <f t="shared" si="20"/>
        <v>1.706</v>
      </c>
      <c r="E92" s="89">
        <f t="shared" si="21"/>
        <v>1.9417000003159046E-2</v>
      </c>
      <c r="F92" s="81">
        <f t="shared" si="22"/>
        <v>0.1706</v>
      </c>
      <c r="G92" s="81">
        <f t="shared" si="23"/>
        <v>1.9417000003159046E-3</v>
      </c>
      <c r="H92" s="81">
        <f t="shared" si="24"/>
        <v>0.29104360000000001</v>
      </c>
      <c r="I92" s="81">
        <f t="shared" si="25"/>
        <v>0.4965203816</v>
      </c>
      <c r="J92" s="81">
        <f t="shared" si="26"/>
        <v>0.84706377100959995</v>
      </c>
      <c r="K92" s="81">
        <f t="shared" si="27"/>
        <v>3.3125402005389332E-3</v>
      </c>
      <c r="L92" s="81">
        <f t="shared" si="28"/>
        <v>5.65119358211942E-3</v>
      </c>
      <c r="M92" s="81">
        <f t="shared" ca="1" si="29"/>
        <v>1.6793699505571771E-2</v>
      </c>
      <c r="N92" s="81">
        <f t="shared" ca="1" si="30"/>
        <v>6.8817055006416479E-7</v>
      </c>
      <c r="O92" s="21">
        <f t="shared" ca="1" si="31"/>
        <v>23977735648.550171</v>
      </c>
      <c r="P92" s="81">
        <f t="shared" ca="1" si="32"/>
        <v>1855479067.2669456</v>
      </c>
      <c r="Q92" s="81">
        <f t="shared" ca="1" si="33"/>
        <v>618965368.37351203</v>
      </c>
      <c r="R92" s="55">
        <f t="shared" ca="1" si="34"/>
        <v>2.6233004975872755E-3</v>
      </c>
    </row>
    <row r="93" spans="1:18">
      <c r="A93" s="88">
        <v>17548.5</v>
      </c>
      <c r="B93" s="88">
        <v>3.0833249984425493E-3</v>
      </c>
      <c r="C93" s="88">
        <v>0.1</v>
      </c>
      <c r="D93" s="89">
        <f t="shared" si="20"/>
        <v>1.75485</v>
      </c>
      <c r="E93" s="89">
        <f t="shared" si="21"/>
        <v>3.0833249984425493E-3</v>
      </c>
      <c r="F93" s="81">
        <f t="shared" si="22"/>
        <v>0.175485</v>
      </c>
      <c r="G93" s="81">
        <f t="shared" si="23"/>
        <v>3.0833249984425494E-4</v>
      </c>
      <c r="H93" s="81">
        <f t="shared" si="24"/>
        <v>0.30794985224999999</v>
      </c>
      <c r="I93" s="81">
        <f t="shared" si="25"/>
        <v>0.5404057982209125</v>
      </c>
      <c r="J93" s="81">
        <f t="shared" si="26"/>
        <v>0.94833111500796829</v>
      </c>
      <c r="K93" s="81">
        <f t="shared" si="27"/>
        <v>5.4107728735169078E-4</v>
      </c>
      <c r="L93" s="81">
        <f t="shared" si="28"/>
        <v>9.4950947770911453E-4</v>
      </c>
      <c r="M93" s="81">
        <f t="shared" ca="1" si="29"/>
        <v>1.7907094773174939E-2</v>
      </c>
      <c r="N93" s="81">
        <f t="shared" ca="1" si="30"/>
        <v>2.1974415033426958E-5</v>
      </c>
      <c r="O93" s="21">
        <f t="shared" ca="1" si="31"/>
        <v>23002152459.071331</v>
      </c>
      <c r="P93" s="81">
        <f t="shared" ca="1" si="32"/>
        <v>1857078569.1420441</v>
      </c>
      <c r="Q93" s="81">
        <f t="shared" ca="1" si="33"/>
        <v>601155998.23505569</v>
      </c>
      <c r="R93" s="55">
        <f t="shared" ca="1" si="34"/>
        <v>-1.482376977473239E-2</v>
      </c>
    </row>
    <row r="94" spans="1:18">
      <c r="A94" s="88">
        <v>17550.5</v>
      </c>
      <c r="B94" s="88">
        <v>3.7022250035079196E-3</v>
      </c>
      <c r="C94" s="88">
        <v>0.1</v>
      </c>
      <c r="D94" s="89">
        <f t="shared" si="20"/>
        <v>1.75505</v>
      </c>
      <c r="E94" s="89">
        <f t="shared" si="21"/>
        <v>3.7022250035079196E-3</v>
      </c>
      <c r="F94" s="81">
        <f t="shared" si="22"/>
        <v>0.17550500000000002</v>
      </c>
      <c r="G94" s="81">
        <f t="shared" si="23"/>
        <v>3.7022250035079196E-4</v>
      </c>
      <c r="H94" s="81">
        <f t="shared" si="24"/>
        <v>0.30802005025000007</v>
      </c>
      <c r="I94" s="81">
        <f t="shared" si="25"/>
        <v>0.54059058919126257</v>
      </c>
      <c r="J94" s="81">
        <f t="shared" si="26"/>
        <v>0.94876351356012534</v>
      </c>
      <c r="K94" s="81">
        <f t="shared" si="27"/>
        <v>6.497589992406574E-4</v>
      </c>
      <c r="L94" s="81">
        <f t="shared" si="28"/>
        <v>1.1403595316173158E-3</v>
      </c>
      <c r="M94" s="81">
        <f t="shared" ca="1" si="29"/>
        <v>1.7911713875880676E-2</v>
      </c>
      <c r="N94" s="81">
        <f t="shared" ca="1" si="30"/>
        <v>2.019095740140852E-5</v>
      </c>
      <c r="O94" s="21">
        <f t="shared" ca="1" si="31"/>
        <v>22998142698.821033</v>
      </c>
      <c r="P94" s="81">
        <f t="shared" ca="1" si="32"/>
        <v>1857073528.0404775</v>
      </c>
      <c r="Q94" s="81">
        <f t="shared" ca="1" si="33"/>
        <v>601080686.83374</v>
      </c>
      <c r="R94" s="55">
        <f t="shared" ca="1" si="34"/>
        <v>-1.4209488872372757E-2</v>
      </c>
    </row>
    <row r="95" spans="1:18">
      <c r="A95" s="88">
        <v>17635.5</v>
      </c>
      <c r="B95" s="88">
        <v>1.650547499593813E-2</v>
      </c>
      <c r="C95" s="88">
        <v>1</v>
      </c>
      <c r="D95" s="89">
        <f t="shared" si="20"/>
        <v>1.76355</v>
      </c>
      <c r="E95" s="89">
        <f t="shared" si="21"/>
        <v>1.650547499593813E-2</v>
      </c>
      <c r="F95" s="81">
        <f t="shared" si="22"/>
        <v>1.76355</v>
      </c>
      <c r="G95" s="81">
        <f t="shared" si="23"/>
        <v>1.650547499593813E-2</v>
      </c>
      <c r="H95" s="81">
        <f t="shared" si="24"/>
        <v>3.1101086025</v>
      </c>
      <c r="I95" s="81">
        <f t="shared" si="25"/>
        <v>5.484832025938875</v>
      </c>
      <c r="J95" s="81">
        <f t="shared" si="26"/>
        <v>9.6727755193445031</v>
      </c>
      <c r="K95" s="81">
        <f t="shared" si="27"/>
        <v>2.9108230429086689E-2</v>
      </c>
      <c r="L95" s="81">
        <f t="shared" si="28"/>
        <v>5.1333819773215827E-2</v>
      </c>
      <c r="M95" s="81">
        <f t="shared" ca="1" si="29"/>
        <v>1.8108483144344472E-2</v>
      </c>
      <c r="N95" s="81">
        <f t="shared" ca="1" si="30"/>
        <v>2.56963512385713E-6</v>
      </c>
      <c r="O95" s="21">
        <f t="shared" ca="1" si="31"/>
        <v>2282762134012.7124</v>
      </c>
      <c r="P95" s="81">
        <f t="shared" ca="1" si="32"/>
        <v>185677191708.69781</v>
      </c>
      <c r="Q95" s="81">
        <f t="shared" ca="1" si="33"/>
        <v>59786227593.344048</v>
      </c>
      <c r="R95" s="55">
        <f t="shared" ca="1" si="34"/>
        <v>-1.6030081484063423E-3</v>
      </c>
    </row>
    <row r="96" spans="1:18">
      <c r="A96" s="88">
        <v>17642</v>
      </c>
      <c r="B96" s="88">
        <v>1.8016900001384784E-2</v>
      </c>
      <c r="C96" s="88">
        <v>1</v>
      </c>
      <c r="D96" s="89">
        <f t="shared" si="20"/>
        <v>1.7642</v>
      </c>
      <c r="E96" s="89">
        <f t="shared" si="21"/>
        <v>1.8016900001384784E-2</v>
      </c>
      <c r="F96" s="81">
        <f t="shared" si="22"/>
        <v>1.7642</v>
      </c>
      <c r="G96" s="81">
        <f t="shared" si="23"/>
        <v>1.8016900001384784E-2</v>
      </c>
      <c r="H96" s="81">
        <f t="shared" si="24"/>
        <v>3.1124016399999999</v>
      </c>
      <c r="I96" s="81">
        <f t="shared" si="25"/>
        <v>5.490898973288</v>
      </c>
      <c r="J96" s="81">
        <f t="shared" si="26"/>
        <v>9.6870439686746899</v>
      </c>
      <c r="K96" s="81">
        <f t="shared" si="27"/>
        <v>3.1785414982443035E-2</v>
      </c>
      <c r="L96" s="81">
        <f t="shared" si="28"/>
        <v>5.6075829112026E-2</v>
      </c>
      <c r="M96" s="81">
        <f t="shared" ca="1" si="29"/>
        <v>1.8123566993165301E-2</v>
      </c>
      <c r="N96" s="81">
        <f t="shared" ca="1" si="30"/>
        <v>1.1377847135504912E-8</v>
      </c>
      <c r="O96" s="21">
        <f t="shared" ca="1" si="31"/>
        <v>2281457304400.0239</v>
      </c>
      <c r="P96" s="81">
        <f t="shared" ca="1" si="32"/>
        <v>185674182700.75134</v>
      </c>
      <c r="Q96" s="81">
        <f t="shared" ca="1" si="33"/>
        <v>59761474576.307838</v>
      </c>
      <c r="R96" s="55">
        <f t="shared" ca="1" si="34"/>
        <v>-1.0666699178051714E-4</v>
      </c>
    </row>
    <row r="97" spans="1:18">
      <c r="A97" s="88">
        <v>17685</v>
      </c>
      <c r="B97" s="88">
        <v>3.5823250000248663E-2</v>
      </c>
      <c r="C97" s="88">
        <v>0.1</v>
      </c>
      <c r="D97" s="89">
        <f t="shared" si="20"/>
        <v>1.7685</v>
      </c>
      <c r="E97" s="89">
        <f t="shared" si="21"/>
        <v>3.5823250000248663E-2</v>
      </c>
      <c r="F97" s="81">
        <f t="shared" si="22"/>
        <v>0.17685000000000001</v>
      </c>
      <c r="G97" s="81">
        <f t="shared" si="23"/>
        <v>3.5823250000248663E-3</v>
      </c>
      <c r="H97" s="81">
        <f t="shared" si="24"/>
        <v>0.31275922500000003</v>
      </c>
      <c r="I97" s="81">
        <f t="shared" si="25"/>
        <v>0.55311468941250008</v>
      </c>
      <c r="J97" s="81">
        <f t="shared" si="26"/>
        <v>0.9781833282260064</v>
      </c>
      <c r="K97" s="81">
        <f t="shared" si="27"/>
        <v>6.3353417625439763E-3</v>
      </c>
      <c r="L97" s="81">
        <f t="shared" si="28"/>
        <v>1.1204051907059021E-2</v>
      </c>
      <c r="M97" s="81">
        <f t="shared" ca="1" si="29"/>
        <v>1.8223484108859871E-2</v>
      </c>
      <c r="N97" s="81">
        <f t="shared" ca="1" si="30"/>
        <v>3.0975175943169235E-5</v>
      </c>
      <c r="O97" s="21">
        <f t="shared" ca="1" si="31"/>
        <v>22728224116.992928</v>
      </c>
      <c r="P97" s="81">
        <f t="shared" ca="1" si="32"/>
        <v>1856517629.8267262</v>
      </c>
      <c r="Q97" s="81">
        <f t="shared" ca="1" si="33"/>
        <v>595972196.59333527</v>
      </c>
      <c r="R97" s="55">
        <f t="shared" ca="1" si="34"/>
        <v>1.7599765891388792E-2</v>
      </c>
    </row>
    <row r="98" spans="1:18">
      <c r="A98" s="88">
        <v>18388</v>
      </c>
      <c r="B98" s="88">
        <v>2.4366599995119032E-2</v>
      </c>
      <c r="C98" s="88">
        <v>0.1</v>
      </c>
      <c r="D98" s="89">
        <f t="shared" si="20"/>
        <v>1.8388</v>
      </c>
      <c r="E98" s="89">
        <f t="shared" si="21"/>
        <v>2.4366599995119032E-2</v>
      </c>
      <c r="F98" s="81">
        <f t="shared" si="22"/>
        <v>0.18388000000000002</v>
      </c>
      <c r="G98" s="81">
        <f t="shared" si="23"/>
        <v>2.4366599995119032E-3</v>
      </c>
      <c r="H98" s="81">
        <f t="shared" si="24"/>
        <v>0.33811854400000002</v>
      </c>
      <c r="I98" s="81">
        <f t="shared" si="25"/>
        <v>0.6217323787072</v>
      </c>
      <c r="J98" s="81">
        <f t="shared" si="26"/>
        <v>1.1432414979667993</v>
      </c>
      <c r="K98" s="81">
        <f t="shared" si="27"/>
        <v>4.4805304071024879E-3</v>
      </c>
      <c r="L98" s="81">
        <f t="shared" si="28"/>
        <v>8.2387993125800554E-3</v>
      </c>
      <c r="M98" s="81">
        <f t="shared" ca="1" si="29"/>
        <v>1.9889450869324567E-2</v>
      </c>
      <c r="N98" s="81">
        <f t="shared" ca="1" si="30"/>
        <v>2.0044864294602144E-6</v>
      </c>
      <c r="O98" s="21">
        <f t="shared" ca="1" si="31"/>
        <v>21310288334.15332</v>
      </c>
      <c r="P98" s="81">
        <f t="shared" ca="1" si="32"/>
        <v>1846669837.2727444</v>
      </c>
      <c r="Q98" s="81">
        <f t="shared" ca="1" si="33"/>
        <v>567914787.79155922</v>
      </c>
      <c r="R98" s="55">
        <f t="shared" ca="1" si="34"/>
        <v>4.4771491257944648E-3</v>
      </c>
    </row>
    <row r="99" spans="1:18">
      <c r="A99" s="88">
        <v>18434</v>
      </c>
      <c r="B99" s="88">
        <v>2.2101299997302704E-2</v>
      </c>
      <c r="C99" s="88">
        <v>1</v>
      </c>
      <c r="D99" s="89">
        <f t="shared" si="20"/>
        <v>1.8433999999999999</v>
      </c>
      <c r="E99" s="89">
        <f t="shared" si="21"/>
        <v>2.2101299997302704E-2</v>
      </c>
      <c r="F99" s="81">
        <f t="shared" si="22"/>
        <v>1.8433999999999999</v>
      </c>
      <c r="G99" s="81">
        <f t="shared" si="23"/>
        <v>2.2101299997302704E-2</v>
      </c>
      <c r="H99" s="81">
        <f t="shared" si="24"/>
        <v>3.3981235599999997</v>
      </c>
      <c r="I99" s="81">
        <f t="shared" si="25"/>
        <v>6.2641009705039989</v>
      </c>
      <c r="J99" s="81">
        <f t="shared" si="26"/>
        <v>11.547243729027072</v>
      </c>
      <c r="K99" s="81">
        <f t="shared" si="27"/>
        <v>4.0741536415027806E-2</v>
      </c>
      <c r="L99" s="81">
        <f t="shared" si="28"/>
        <v>7.510294822746226E-2</v>
      </c>
      <c r="M99" s="81">
        <f t="shared" ca="1" si="29"/>
        <v>2.000059258236395E-2</v>
      </c>
      <c r="N99" s="81">
        <f t="shared" ca="1" si="30"/>
        <v>4.4129716431786618E-6</v>
      </c>
      <c r="O99" s="21">
        <f t="shared" ca="1" si="31"/>
        <v>2121716928175.0239</v>
      </c>
      <c r="P99" s="81">
        <f t="shared" ca="1" si="32"/>
        <v>184562051059.41049</v>
      </c>
      <c r="Q99" s="81">
        <f t="shared" ca="1" si="33"/>
        <v>56600255943.289856</v>
      </c>
      <c r="R99" s="55">
        <f t="shared" ca="1" si="34"/>
        <v>2.1007074149387538E-3</v>
      </c>
    </row>
    <row r="100" spans="1:18">
      <c r="A100" s="88">
        <v>18434.5</v>
      </c>
      <c r="B100" s="88">
        <v>2.2056024994526524E-2</v>
      </c>
      <c r="C100" s="88">
        <v>1</v>
      </c>
      <c r="D100" s="89">
        <f t="shared" si="20"/>
        <v>1.84345</v>
      </c>
      <c r="E100" s="89">
        <f t="shared" si="21"/>
        <v>2.2056024994526524E-2</v>
      </c>
      <c r="F100" s="81">
        <f t="shared" si="22"/>
        <v>1.84345</v>
      </c>
      <c r="G100" s="81">
        <f t="shared" si="23"/>
        <v>2.2056024994526524E-2</v>
      </c>
      <c r="H100" s="81">
        <f t="shared" si="24"/>
        <v>3.3983079025</v>
      </c>
      <c r="I100" s="81">
        <f t="shared" si="25"/>
        <v>6.2646107028636253</v>
      </c>
      <c r="J100" s="81">
        <f t="shared" si="26"/>
        <v>11.54849660019395</v>
      </c>
      <c r="K100" s="81">
        <f t="shared" si="27"/>
        <v>4.0659179276159925E-2</v>
      </c>
      <c r="L100" s="81">
        <f t="shared" si="28"/>
        <v>7.4953164036637016E-2</v>
      </c>
      <c r="M100" s="81">
        <f t="shared" ca="1" si="29"/>
        <v>2.0001802082546139E-2</v>
      </c>
      <c r="N100" s="81">
        <f t="shared" ca="1" si="30"/>
        <v>4.2198317721051721E-6</v>
      </c>
      <c r="O100" s="21">
        <f t="shared" ca="1" si="31"/>
        <v>2121615693607.6768</v>
      </c>
      <c r="P100" s="81">
        <f t="shared" ca="1" si="32"/>
        <v>184560883264.37228</v>
      </c>
      <c r="Q100" s="81">
        <f t="shared" ca="1" si="33"/>
        <v>56598172464.611259</v>
      </c>
      <c r="R100" s="55">
        <f t="shared" ca="1" si="34"/>
        <v>2.054222911980385E-3</v>
      </c>
    </row>
    <row r="101" spans="1:18">
      <c r="A101" s="88">
        <v>18440.5</v>
      </c>
      <c r="B101" s="88">
        <v>2.4412724997091573E-2</v>
      </c>
      <c r="C101" s="88">
        <v>1</v>
      </c>
      <c r="D101" s="89">
        <f t="shared" si="20"/>
        <v>1.84405</v>
      </c>
      <c r="E101" s="89">
        <f t="shared" si="21"/>
        <v>2.4412724997091573E-2</v>
      </c>
      <c r="F101" s="81">
        <f t="shared" si="22"/>
        <v>1.84405</v>
      </c>
      <c r="G101" s="81">
        <f t="shared" si="23"/>
        <v>2.4412724997091573E-2</v>
      </c>
      <c r="H101" s="81">
        <f t="shared" si="24"/>
        <v>3.4005204024999998</v>
      </c>
      <c r="I101" s="81">
        <f t="shared" si="25"/>
        <v>6.270729648230124</v>
      </c>
      <c r="J101" s="81">
        <f t="shared" si="26"/>
        <v>11.563539007818759</v>
      </c>
      <c r="K101" s="81">
        <f t="shared" si="27"/>
        <v>4.5018285530886715E-2</v>
      </c>
      <c r="L101" s="81">
        <f t="shared" si="28"/>
        <v>8.301596943323164E-2</v>
      </c>
      <c r="M101" s="81">
        <f t="shared" ca="1" si="29"/>
        <v>2.0016318497002191E-2</v>
      </c>
      <c r="N101" s="81">
        <f t="shared" ca="1" si="30"/>
        <v>1.9328390114028167E-5</v>
      </c>
      <c r="O101" s="21">
        <f t="shared" ca="1" si="31"/>
        <v>2120400848807.2368</v>
      </c>
      <c r="P101" s="81">
        <f t="shared" ca="1" si="32"/>
        <v>184546824075.36923</v>
      </c>
      <c r="Q101" s="81">
        <f t="shared" ca="1" si="33"/>
        <v>56573162406.199455</v>
      </c>
      <c r="R101" s="55">
        <f t="shared" ca="1" si="34"/>
        <v>4.3964065000893816E-3</v>
      </c>
    </row>
    <row r="102" spans="1:18">
      <c r="A102" s="88">
        <v>18442.5</v>
      </c>
      <c r="B102" s="88">
        <v>2.2131625002657529E-2</v>
      </c>
      <c r="C102" s="88">
        <v>1</v>
      </c>
      <c r="D102" s="89">
        <f t="shared" si="20"/>
        <v>1.8442499999999999</v>
      </c>
      <c r="E102" s="89">
        <f t="shared" si="21"/>
        <v>2.2131625002657529E-2</v>
      </c>
      <c r="F102" s="81">
        <f t="shared" si="22"/>
        <v>1.8442499999999999</v>
      </c>
      <c r="G102" s="81">
        <f t="shared" si="23"/>
        <v>2.2131625002657529E-2</v>
      </c>
      <c r="H102" s="81">
        <f t="shared" si="24"/>
        <v>3.4012580624999997</v>
      </c>
      <c r="I102" s="81">
        <f t="shared" si="25"/>
        <v>6.2727701817656243</v>
      </c>
      <c r="J102" s="81">
        <f t="shared" si="26"/>
        <v>11.568556407721251</v>
      </c>
      <c r="K102" s="81">
        <f t="shared" si="27"/>
        <v>4.0816249411151147E-2</v>
      </c>
      <c r="L102" s="81">
        <f t="shared" si="28"/>
        <v>7.5275367976515503E-2</v>
      </c>
      <c r="M102" s="81">
        <f t="shared" ca="1" si="29"/>
        <v>2.0021158291470033E-2</v>
      </c>
      <c r="N102" s="81">
        <f t="shared" ca="1" si="30"/>
        <v>4.4540697390305659E-6</v>
      </c>
      <c r="O102" s="21">
        <f t="shared" ca="1" si="31"/>
        <v>2119995888272.2573</v>
      </c>
      <c r="P102" s="81">
        <f t="shared" ca="1" si="32"/>
        <v>184542118952.44388</v>
      </c>
      <c r="Q102" s="81">
        <f t="shared" ca="1" si="33"/>
        <v>56564822310.532539</v>
      </c>
      <c r="R102" s="55">
        <f t="shared" ca="1" si="34"/>
        <v>2.1104667111874961E-3</v>
      </c>
    </row>
    <row r="103" spans="1:18">
      <c r="A103" s="88">
        <v>18443</v>
      </c>
      <c r="B103" s="88">
        <v>2.2086350007157307E-2</v>
      </c>
      <c r="C103" s="88">
        <v>1</v>
      </c>
      <c r="D103" s="89">
        <f t="shared" si="20"/>
        <v>1.8443000000000001</v>
      </c>
      <c r="E103" s="89">
        <f t="shared" si="21"/>
        <v>2.2086350007157307E-2</v>
      </c>
      <c r="F103" s="81">
        <f t="shared" si="22"/>
        <v>1.8443000000000001</v>
      </c>
      <c r="G103" s="81">
        <f t="shared" si="23"/>
        <v>2.2086350007157307E-2</v>
      </c>
      <c r="H103" s="81">
        <f t="shared" si="24"/>
        <v>3.40144249</v>
      </c>
      <c r="I103" s="81">
        <f t="shared" si="25"/>
        <v>6.2732803843070002</v>
      </c>
      <c r="J103" s="81">
        <f t="shared" si="26"/>
        <v>11.5698110127774</v>
      </c>
      <c r="K103" s="81">
        <f t="shared" si="27"/>
        <v>4.0733855318200222E-2</v>
      </c>
      <c r="L103" s="81">
        <f t="shared" si="28"/>
        <v>7.5125449363356675E-2</v>
      </c>
      <c r="M103" s="81">
        <f t="shared" ca="1" si="29"/>
        <v>2.0022368317403335E-2</v>
      </c>
      <c r="N103" s="81">
        <f t="shared" ca="1" si="30"/>
        <v>4.2600204156396623E-6</v>
      </c>
      <c r="O103" s="21">
        <f t="shared" ca="1" si="31"/>
        <v>2119894647182.9036</v>
      </c>
      <c r="P103" s="81">
        <f t="shared" ca="1" si="32"/>
        <v>184540941208.77744</v>
      </c>
      <c r="Q103" s="81">
        <f t="shared" ca="1" si="33"/>
        <v>56562737020.359818</v>
      </c>
      <c r="R103" s="55">
        <f t="shared" ca="1" si="34"/>
        <v>2.0639816897539721E-3</v>
      </c>
    </row>
    <row r="104" spans="1:18">
      <c r="A104" s="88">
        <v>18611</v>
      </c>
      <c r="B104" s="88">
        <v>3.3739499922376126E-3</v>
      </c>
      <c r="C104" s="88">
        <v>0.1</v>
      </c>
      <c r="D104" s="89">
        <f t="shared" si="20"/>
        <v>1.8611</v>
      </c>
      <c r="E104" s="89">
        <f t="shared" si="21"/>
        <v>3.3739499922376126E-3</v>
      </c>
      <c r="F104" s="81">
        <f t="shared" si="22"/>
        <v>0.18611</v>
      </c>
      <c r="G104" s="81">
        <f t="shared" si="23"/>
        <v>3.3739499922376127E-4</v>
      </c>
      <c r="H104" s="81">
        <f t="shared" si="24"/>
        <v>0.34636932100000001</v>
      </c>
      <c r="I104" s="81">
        <f t="shared" si="25"/>
        <v>0.64462794331310003</v>
      </c>
      <c r="J104" s="81">
        <f t="shared" si="26"/>
        <v>1.1997170653000104</v>
      </c>
      <c r="K104" s="81">
        <f t="shared" si="27"/>
        <v>6.2792583305534215E-4</v>
      </c>
      <c r="L104" s="81">
        <f t="shared" si="28"/>
        <v>1.1686327678992973E-3</v>
      </c>
      <c r="M104" s="81">
        <f t="shared" ca="1" si="29"/>
        <v>2.0430687967764219E-2</v>
      </c>
      <c r="N104" s="81">
        <f t="shared" ca="1" si="30"/>
        <v>2.9093231036577149E-5</v>
      </c>
      <c r="O104" s="21">
        <f t="shared" ca="1" si="31"/>
        <v>20858572935.051659</v>
      </c>
      <c r="P104" s="81">
        <f t="shared" ca="1" si="32"/>
        <v>1841121269.0667737</v>
      </c>
      <c r="Q104" s="81">
        <f t="shared" ca="1" si="33"/>
        <v>558561016.55631006</v>
      </c>
      <c r="R104" s="55">
        <f t="shared" ca="1" si="34"/>
        <v>-1.7056737975526606E-2</v>
      </c>
    </row>
    <row r="105" spans="1:18">
      <c r="A105" s="88">
        <v>19231</v>
      </c>
      <c r="B105" s="88">
        <v>2.233295000041835E-2</v>
      </c>
      <c r="C105" s="88">
        <v>0.1</v>
      </c>
      <c r="D105" s="89">
        <f t="shared" si="20"/>
        <v>1.9231</v>
      </c>
      <c r="E105" s="89">
        <f t="shared" si="21"/>
        <v>2.233295000041835E-2</v>
      </c>
      <c r="F105" s="81">
        <f t="shared" si="22"/>
        <v>0.19231000000000001</v>
      </c>
      <c r="G105" s="81">
        <f t="shared" si="23"/>
        <v>2.2332950000418352E-3</v>
      </c>
      <c r="H105" s="81">
        <f t="shared" si="24"/>
        <v>0.36983136100000003</v>
      </c>
      <c r="I105" s="81">
        <f t="shared" si="25"/>
        <v>0.71122269033910002</v>
      </c>
      <c r="J105" s="81">
        <f t="shared" si="26"/>
        <v>1.3677523557911233</v>
      </c>
      <c r="K105" s="81">
        <f t="shared" si="27"/>
        <v>4.2948496145804533E-3</v>
      </c>
      <c r="L105" s="81">
        <f t="shared" si="28"/>
        <v>8.2594252937996694E-3</v>
      </c>
      <c r="M105" s="81">
        <f t="shared" ca="1" si="29"/>
        <v>2.1967800852546418E-2</v>
      </c>
      <c r="N105" s="81">
        <f t="shared" ca="1" si="30"/>
        <v>1.3333390019159812E-8</v>
      </c>
      <c r="O105" s="21">
        <f t="shared" ca="1" si="31"/>
        <v>19599964399.937084</v>
      </c>
      <c r="P105" s="81">
        <f t="shared" ca="1" si="32"/>
        <v>1819620530.6160078</v>
      </c>
      <c r="Q105" s="81">
        <f t="shared" ca="1" si="33"/>
        <v>531493636.72747856</v>
      </c>
      <c r="R105" s="55">
        <f t="shared" ca="1" si="34"/>
        <v>3.6514914787193209E-4</v>
      </c>
    </row>
    <row r="106" spans="1:18">
      <c r="A106" s="88">
        <v>19346</v>
      </c>
      <c r="B106" s="88">
        <v>1.5819699998246506E-2</v>
      </c>
      <c r="C106" s="88">
        <v>0.1</v>
      </c>
      <c r="D106" s="89">
        <f t="shared" si="20"/>
        <v>1.9346000000000001</v>
      </c>
      <c r="E106" s="89">
        <f t="shared" si="21"/>
        <v>1.5819699998246506E-2</v>
      </c>
      <c r="F106" s="81">
        <f t="shared" si="22"/>
        <v>0.19346000000000002</v>
      </c>
      <c r="G106" s="81">
        <f t="shared" si="23"/>
        <v>1.5819699998246507E-3</v>
      </c>
      <c r="H106" s="81">
        <f t="shared" si="24"/>
        <v>0.37426771600000008</v>
      </c>
      <c r="I106" s="81">
        <f t="shared" si="25"/>
        <v>0.72405832337360021</v>
      </c>
      <c r="J106" s="81">
        <f t="shared" si="26"/>
        <v>1.400763232398567</v>
      </c>
      <c r="K106" s="81">
        <f t="shared" si="27"/>
        <v>3.0604791616607695E-3</v>
      </c>
      <c r="L106" s="81">
        <f t="shared" si="28"/>
        <v>5.9208029861489249E-3</v>
      </c>
      <c r="M106" s="81">
        <f t="shared" ca="1" si="29"/>
        <v>2.2258138631469644E-2</v>
      </c>
      <c r="N106" s="81">
        <f t="shared" ca="1" si="30"/>
        <v>4.1453492033780238E-6</v>
      </c>
      <c r="O106" s="21">
        <f t="shared" ca="1" si="31"/>
        <v>19366295142.277317</v>
      </c>
      <c r="P106" s="81">
        <f t="shared" ca="1" si="32"/>
        <v>1814658995.524302</v>
      </c>
      <c r="Q106" s="81">
        <f t="shared" ca="1" si="33"/>
        <v>526310622.93010408</v>
      </c>
      <c r="R106" s="55">
        <f t="shared" ca="1" si="34"/>
        <v>-6.4384386332231383E-3</v>
      </c>
    </row>
    <row r="107" spans="1:18">
      <c r="A107" s="88">
        <v>20704</v>
      </c>
      <c r="B107" s="88">
        <v>3.6052799994649831E-2</v>
      </c>
      <c r="C107" s="88">
        <v>0.1</v>
      </c>
      <c r="D107" s="89">
        <f t="shared" si="20"/>
        <v>2.0703999999999998</v>
      </c>
      <c r="E107" s="89">
        <f t="shared" si="21"/>
        <v>3.6052799994649831E-2</v>
      </c>
      <c r="F107" s="81">
        <f t="shared" si="22"/>
        <v>0.20704</v>
      </c>
      <c r="G107" s="81">
        <f t="shared" si="23"/>
        <v>3.6052799994649833E-3</v>
      </c>
      <c r="H107" s="81">
        <f t="shared" si="24"/>
        <v>0.42865561599999996</v>
      </c>
      <c r="I107" s="81">
        <f t="shared" si="25"/>
        <v>0.88748858736639979</v>
      </c>
      <c r="J107" s="81">
        <f t="shared" si="26"/>
        <v>1.837456371283394</v>
      </c>
      <c r="K107" s="81">
        <f t="shared" si="27"/>
        <v>7.4643717108923008E-3</v>
      </c>
      <c r="L107" s="81">
        <f t="shared" si="28"/>
        <v>1.5454235190231418E-2</v>
      </c>
      <c r="M107" s="81">
        <f t="shared" ca="1" si="29"/>
        <v>2.581037590270565E-2</v>
      </c>
      <c r="N107" s="81">
        <f t="shared" ca="1" si="30"/>
        <v>1.049072512792386E-5</v>
      </c>
      <c r="O107" s="21">
        <f t="shared" ca="1" si="31"/>
        <v>16613646747.495558</v>
      </c>
      <c r="P107" s="81">
        <f t="shared" ca="1" si="32"/>
        <v>1733670385.4241452</v>
      </c>
      <c r="Q107" s="81">
        <f t="shared" ca="1" si="33"/>
        <v>461772938.4400298</v>
      </c>
      <c r="R107" s="55">
        <f t="shared" ca="1" si="34"/>
        <v>1.0242424091944181E-2</v>
      </c>
    </row>
    <row r="108" spans="1:18">
      <c r="A108" s="88">
        <v>20733</v>
      </c>
      <c r="B108" s="88">
        <v>2.3526850003690924E-2</v>
      </c>
      <c r="C108" s="88">
        <v>0.1</v>
      </c>
      <c r="D108" s="89">
        <f t="shared" si="20"/>
        <v>2.0733000000000001</v>
      </c>
      <c r="E108" s="89">
        <f t="shared" si="21"/>
        <v>2.3526850003690924E-2</v>
      </c>
      <c r="F108" s="81">
        <f t="shared" si="22"/>
        <v>0.20733000000000001</v>
      </c>
      <c r="G108" s="81">
        <f t="shared" si="23"/>
        <v>2.3526850003690925E-3</v>
      </c>
      <c r="H108" s="81">
        <f t="shared" si="24"/>
        <v>0.42985728900000009</v>
      </c>
      <c r="I108" s="81">
        <f t="shared" si="25"/>
        <v>0.89122311728370029</v>
      </c>
      <c r="J108" s="81">
        <f t="shared" si="26"/>
        <v>1.8477728890642959</v>
      </c>
      <c r="K108" s="81">
        <f t="shared" si="27"/>
        <v>4.8778218112652399E-3</v>
      </c>
      <c r="L108" s="81">
        <f t="shared" si="28"/>
        <v>1.0113187961296222E-2</v>
      </c>
      <c r="M108" s="81">
        <f t="shared" ca="1" si="29"/>
        <v>2.5888721610340854E-2</v>
      </c>
      <c r="N108" s="81">
        <f t="shared" ca="1" si="30"/>
        <v>5.57843748629912E-7</v>
      </c>
      <c r="O108" s="21">
        <f t="shared" ca="1" si="31"/>
        <v>16555173940.448095</v>
      </c>
      <c r="P108" s="81">
        <f t="shared" ca="1" si="32"/>
        <v>1731502099.6958904</v>
      </c>
      <c r="Q108" s="81">
        <f t="shared" ca="1" si="33"/>
        <v>460335575.46492475</v>
      </c>
      <c r="R108" s="55">
        <f t="shared" ca="1" si="34"/>
        <v>-2.3618716066499297E-3</v>
      </c>
    </row>
    <row r="109" spans="1:18">
      <c r="A109" s="88">
        <v>20733</v>
      </c>
      <c r="B109" s="88">
        <v>2.4226850000559352E-2</v>
      </c>
      <c r="C109" s="88">
        <v>0.1</v>
      </c>
      <c r="D109" s="89">
        <f t="shared" si="20"/>
        <v>2.0733000000000001</v>
      </c>
      <c r="E109" s="89">
        <f t="shared" si="21"/>
        <v>2.4226850000559352E-2</v>
      </c>
      <c r="F109" s="81">
        <f t="shared" si="22"/>
        <v>0.20733000000000001</v>
      </c>
      <c r="G109" s="81">
        <f t="shared" si="23"/>
        <v>2.4226850000559352E-3</v>
      </c>
      <c r="H109" s="81">
        <f t="shared" si="24"/>
        <v>0.42985728900000009</v>
      </c>
      <c r="I109" s="81">
        <f t="shared" si="25"/>
        <v>0.89122311728370029</v>
      </c>
      <c r="J109" s="81">
        <f t="shared" si="26"/>
        <v>1.8477728890642959</v>
      </c>
      <c r="K109" s="81">
        <f t="shared" si="27"/>
        <v>5.0229528106159708E-3</v>
      </c>
      <c r="L109" s="81">
        <f t="shared" si="28"/>
        <v>1.0414088062250092E-2</v>
      </c>
      <c r="M109" s="81">
        <f t="shared" ca="1" si="29"/>
        <v>2.5888721610340854E-2</v>
      </c>
      <c r="N109" s="81">
        <f t="shared" ca="1" si="30"/>
        <v>2.7618172473977606E-7</v>
      </c>
      <c r="O109" s="21">
        <f t="shared" ca="1" si="31"/>
        <v>16555173940.448095</v>
      </c>
      <c r="P109" s="81">
        <f t="shared" ca="1" si="32"/>
        <v>1731502099.6958904</v>
      </c>
      <c r="Q109" s="81">
        <f t="shared" ca="1" si="33"/>
        <v>460335575.46492475</v>
      </c>
      <c r="R109" s="55">
        <f t="shared" ca="1" si="34"/>
        <v>-1.6618716097815019E-3</v>
      </c>
    </row>
    <row r="110" spans="1:18">
      <c r="A110" s="88">
        <v>20801</v>
      </c>
      <c r="B110" s="88">
        <v>2.5669449998531491E-2</v>
      </c>
      <c r="C110" s="88">
        <v>0.1</v>
      </c>
      <c r="D110" s="89">
        <f t="shared" si="20"/>
        <v>2.0800999999999998</v>
      </c>
      <c r="E110" s="89">
        <f t="shared" si="21"/>
        <v>2.5669449998531491E-2</v>
      </c>
      <c r="F110" s="81">
        <f t="shared" si="22"/>
        <v>0.20801</v>
      </c>
      <c r="G110" s="81">
        <f t="shared" si="23"/>
        <v>2.5669449998531493E-3</v>
      </c>
      <c r="H110" s="81">
        <f t="shared" si="24"/>
        <v>0.43268160099999997</v>
      </c>
      <c r="I110" s="81">
        <f t="shared" si="25"/>
        <v>0.90002099824009985</v>
      </c>
      <c r="J110" s="81">
        <f t="shared" si="26"/>
        <v>1.8721336784392315</v>
      </c>
      <c r="K110" s="81">
        <f t="shared" si="27"/>
        <v>5.3395022941945354E-3</v>
      </c>
      <c r="L110" s="81">
        <f t="shared" si="28"/>
        <v>1.1106698722154052E-2</v>
      </c>
      <c r="M110" s="81">
        <f t="shared" ca="1" si="29"/>
        <v>2.6072836769729886E-2</v>
      </c>
      <c r="N110" s="81">
        <f t="shared" ca="1" si="30"/>
        <v>1.6272088717786665E-8</v>
      </c>
      <c r="O110" s="21">
        <f t="shared" ca="1" si="31"/>
        <v>16418144527.7012</v>
      </c>
      <c r="P110" s="81">
        <f t="shared" ca="1" si="32"/>
        <v>1726348020.5997758</v>
      </c>
      <c r="Q110" s="81">
        <f t="shared" ca="1" si="33"/>
        <v>456956808.87947661</v>
      </c>
      <c r="R110" s="55">
        <f t="shared" ca="1" si="34"/>
        <v>-4.0338677119839544E-4</v>
      </c>
    </row>
    <row r="111" spans="1:18">
      <c r="A111" s="88">
        <v>20801</v>
      </c>
      <c r="B111" s="88">
        <v>2.5869450000755023E-2</v>
      </c>
      <c r="C111" s="88">
        <v>0.1</v>
      </c>
      <c r="D111" s="89">
        <f t="shared" si="20"/>
        <v>2.0800999999999998</v>
      </c>
      <c r="E111" s="89">
        <f t="shared" si="21"/>
        <v>2.5869450000755023E-2</v>
      </c>
      <c r="F111" s="81">
        <f t="shared" si="22"/>
        <v>0.20801</v>
      </c>
      <c r="G111" s="81">
        <f t="shared" si="23"/>
        <v>2.5869450000755023E-3</v>
      </c>
      <c r="H111" s="81">
        <f t="shared" si="24"/>
        <v>0.43268160099999997</v>
      </c>
      <c r="I111" s="81">
        <f t="shared" si="25"/>
        <v>0.90002099824009985</v>
      </c>
      <c r="J111" s="81">
        <f t="shared" si="26"/>
        <v>1.8721336784392315</v>
      </c>
      <c r="K111" s="81">
        <f t="shared" si="27"/>
        <v>5.3811042946570516E-3</v>
      </c>
      <c r="L111" s="81">
        <f t="shared" si="28"/>
        <v>1.1193235043316133E-2</v>
      </c>
      <c r="M111" s="81">
        <f t="shared" ca="1" si="29"/>
        <v>2.6072836769729886E-2</v>
      </c>
      <c r="N111" s="81">
        <f t="shared" ca="1" si="30"/>
        <v>4.136617779403421E-9</v>
      </c>
      <c r="O111" s="21">
        <f t="shared" ca="1" si="31"/>
        <v>16418144527.7012</v>
      </c>
      <c r="P111" s="81">
        <f t="shared" ca="1" si="32"/>
        <v>1726348020.5997758</v>
      </c>
      <c r="Q111" s="81">
        <f t="shared" ca="1" si="33"/>
        <v>456956808.87947661</v>
      </c>
      <c r="R111" s="55">
        <f t="shared" ca="1" si="34"/>
        <v>-2.033867689748628E-4</v>
      </c>
    </row>
    <row r="112" spans="1:18">
      <c r="A112" s="88">
        <v>20829</v>
      </c>
      <c r="B112" s="88">
        <v>3.2734050000726711E-2</v>
      </c>
      <c r="C112" s="88">
        <v>0.1</v>
      </c>
      <c r="D112" s="89">
        <f t="shared" si="20"/>
        <v>2.0829</v>
      </c>
      <c r="E112" s="89">
        <f t="shared" si="21"/>
        <v>3.2734050000726711E-2</v>
      </c>
      <c r="F112" s="81">
        <f t="shared" si="22"/>
        <v>0.20829</v>
      </c>
      <c r="G112" s="81">
        <f t="shared" si="23"/>
        <v>3.2734050000726711E-3</v>
      </c>
      <c r="H112" s="81">
        <f t="shared" si="24"/>
        <v>0.43384724099999999</v>
      </c>
      <c r="I112" s="81">
        <f t="shared" si="25"/>
        <v>0.90366041827889998</v>
      </c>
      <c r="J112" s="81">
        <f t="shared" si="26"/>
        <v>1.8822342852331206</v>
      </c>
      <c r="K112" s="81">
        <f t="shared" si="27"/>
        <v>6.8181752746513669E-3</v>
      </c>
      <c r="L112" s="81">
        <f t="shared" si="28"/>
        <v>1.4201577279571331E-2</v>
      </c>
      <c r="M112" s="81">
        <f t="shared" ca="1" si="29"/>
        <v>2.6148815155242647E-2</v>
      </c>
      <c r="N112" s="81">
        <f t="shared" ca="1" si="30"/>
        <v>4.3365317970177521E-6</v>
      </c>
      <c r="O112" s="21">
        <f t="shared" ca="1" si="31"/>
        <v>16361753956.87332</v>
      </c>
      <c r="P112" s="81">
        <f t="shared" ca="1" si="32"/>
        <v>1724197382.4865391</v>
      </c>
      <c r="Q112" s="81">
        <f t="shared" ca="1" si="33"/>
        <v>455562177.10926586</v>
      </c>
      <c r="R112" s="55">
        <f t="shared" ca="1" si="34"/>
        <v>6.5852348454840635E-3</v>
      </c>
    </row>
    <row r="113" spans="1:18">
      <c r="A113" s="88">
        <v>21169</v>
      </c>
      <c r="B113" s="88">
        <v>2.9947049995826092E-2</v>
      </c>
      <c r="C113" s="88">
        <v>1</v>
      </c>
      <c r="D113" s="89">
        <f t="shared" si="20"/>
        <v>2.1168999999999998</v>
      </c>
      <c r="E113" s="89">
        <f t="shared" si="21"/>
        <v>2.9947049995826092E-2</v>
      </c>
      <c r="F113" s="81">
        <f t="shared" si="22"/>
        <v>2.1168999999999998</v>
      </c>
      <c r="G113" s="81">
        <f t="shared" si="23"/>
        <v>2.9947049995826092E-2</v>
      </c>
      <c r="H113" s="81">
        <f t="shared" si="24"/>
        <v>4.4812656099999995</v>
      </c>
      <c r="I113" s="81">
        <f t="shared" si="25"/>
        <v>9.4863911698089982</v>
      </c>
      <c r="J113" s="81">
        <f t="shared" si="26"/>
        <v>20.081741467368666</v>
      </c>
      <c r="K113" s="81">
        <f t="shared" si="27"/>
        <v>6.3394910136164245E-2</v>
      </c>
      <c r="L113" s="81">
        <f t="shared" si="28"/>
        <v>0.13420068526724607</v>
      </c>
      <c r="M113" s="81">
        <f t="shared" ca="1" si="29"/>
        <v>2.7079148892880017E-2</v>
      </c>
      <c r="N113" s="81">
        <f t="shared" ca="1" si="30"/>
        <v>8.2248567362793095E-6</v>
      </c>
      <c r="O113" s="21">
        <f t="shared" ca="1" si="31"/>
        <v>1567872712543.603</v>
      </c>
      <c r="P113" s="81">
        <f t="shared" ca="1" si="32"/>
        <v>169677603186.57166</v>
      </c>
      <c r="Q113" s="81">
        <f t="shared" ca="1" si="33"/>
        <v>43847807404.313599</v>
      </c>
      <c r="R113" s="55">
        <f t="shared" ca="1" si="34"/>
        <v>2.8679011029460744E-3</v>
      </c>
    </row>
    <row r="114" spans="1:18">
      <c r="A114" s="88">
        <v>21169.5</v>
      </c>
      <c r="B114" s="88">
        <v>2.8601774996786844E-2</v>
      </c>
      <c r="C114" s="88">
        <v>1</v>
      </c>
      <c r="D114" s="89">
        <f t="shared" si="20"/>
        <v>2.1169500000000001</v>
      </c>
      <c r="E114" s="89">
        <f t="shared" si="21"/>
        <v>2.8601774996786844E-2</v>
      </c>
      <c r="F114" s="81">
        <f t="shared" si="22"/>
        <v>2.1169500000000001</v>
      </c>
      <c r="G114" s="81">
        <f t="shared" si="23"/>
        <v>2.8601774996786844E-2</v>
      </c>
      <c r="H114" s="81">
        <f t="shared" si="24"/>
        <v>4.4814773025000001</v>
      </c>
      <c r="I114" s="81">
        <f t="shared" si="25"/>
        <v>9.4870633755273754</v>
      </c>
      <c r="J114" s="81">
        <f t="shared" si="26"/>
        <v>20.083638812822677</v>
      </c>
      <c r="K114" s="81">
        <f t="shared" si="27"/>
        <v>6.0548527579447911E-2</v>
      </c>
      <c r="L114" s="81">
        <f t="shared" si="28"/>
        <v>0.12817820545931227</v>
      </c>
      <c r="M114" s="81">
        <f t="shared" ca="1" si="29"/>
        <v>2.7080527561215054E-2</v>
      </c>
      <c r="N114" s="81">
        <f t="shared" ca="1" si="30"/>
        <v>2.3141937602337485E-6</v>
      </c>
      <c r="O114" s="21">
        <f t="shared" ca="1" si="31"/>
        <v>1567772520030.6663</v>
      </c>
      <c r="P114" s="81">
        <f t="shared" ca="1" si="32"/>
        <v>169673394539.89719</v>
      </c>
      <c r="Q114" s="81">
        <f t="shared" ca="1" si="33"/>
        <v>43845275630.5672</v>
      </c>
      <c r="R114" s="55">
        <f t="shared" ca="1" si="34"/>
        <v>1.5212474355717903E-3</v>
      </c>
    </row>
    <row r="115" spans="1:18">
      <c r="A115" s="88">
        <v>21809.5</v>
      </c>
      <c r="B115" s="88">
        <v>2.8649774998484645E-2</v>
      </c>
      <c r="C115" s="88">
        <v>1</v>
      </c>
      <c r="D115" s="89">
        <f t="shared" si="20"/>
        <v>2.1809500000000002</v>
      </c>
      <c r="E115" s="89">
        <f t="shared" si="21"/>
        <v>2.8649774998484645E-2</v>
      </c>
      <c r="F115" s="81">
        <f t="shared" si="22"/>
        <v>2.1809500000000002</v>
      </c>
      <c r="G115" s="81">
        <f t="shared" si="23"/>
        <v>2.8649774998484645E-2</v>
      </c>
      <c r="H115" s="81">
        <f t="shared" si="24"/>
        <v>4.7565429025000006</v>
      </c>
      <c r="I115" s="81">
        <f t="shared" si="25"/>
        <v>10.373782243207376</v>
      </c>
      <c r="J115" s="81">
        <f t="shared" si="26"/>
        <v>22.62470038332313</v>
      </c>
      <c r="K115" s="81">
        <f t="shared" si="27"/>
        <v>6.2483726782945094E-2</v>
      </c>
      <c r="L115" s="81">
        <f t="shared" si="28"/>
        <v>0.13627388392726411</v>
      </c>
      <c r="M115" s="81">
        <f t="shared" ca="1" si="29"/>
        <v>2.8870577841469576E-2</v>
      </c>
      <c r="N115" s="81">
        <f t="shared" ca="1" si="30"/>
        <v>4.8753895470228081E-8</v>
      </c>
      <c r="O115" s="21">
        <f t="shared" ca="1" si="31"/>
        <v>1440258440728.2756</v>
      </c>
      <c r="P115" s="81">
        <f t="shared" ca="1" si="32"/>
        <v>163873819390.46808</v>
      </c>
      <c r="Q115" s="81">
        <f t="shared" ca="1" si="33"/>
        <v>40563848688.580292</v>
      </c>
      <c r="R115" s="55">
        <f t="shared" ca="1" si="34"/>
        <v>-2.2080284298493097E-4</v>
      </c>
    </row>
    <row r="116" spans="1:18">
      <c r="A116" s="88">
        <v>21809.5</v>
      </c>
      <c r="B116" s="88">
        <v>2.8849775000708178E-2</v>
      </c>
      <c r="C116" s="88">
        <v>1</v>
      </c>
      <c r="D116" s="89">
        <f t="shared" si="20"/>
        <v>2.1809500000000002</v>
      </c>
      <c r="E116" s="89">
        <f t="shared" si="21"/>
        <v>2.8849775000708178E-2</v>
      </c>
      <c r="F116" s="81">
        <f t="shared" si="22"/>
        <v>2.1809500000000002</v>
      </c>
      <c r="G116" s="81">
        <f t="shared" si="23"/>
        <v>2.8849775000708178E-2</v>
      </c>
      <c r="H116" s="81">
        <f t="shared" si="24"/>
        <v>4.7565429025000006</v>
      </c>
      <c r="I116" s="81">
        <f t="shared" si="25"/>
        <v>10.373782243207376</v>
      </c>
      <c r="J116" s="81">
        <f t="shared" si="26"/>
        <v>22.62470038332313</v>
      </c>
      <c r="K116" s="81">
        <f t="shared" si="27"/>
        <v>6.2919916787794503E-2</v>
      </c>
      <c r="L116" s="81">
        <f t="shared" si="28"/>
        <v>0.13722519251834042</v>
      </c>
      <c r="M116" s="81">
        <f t="shared" ca="1" si="29"/>
        <v>2.8870577841469576E-2</v>
      </c>
      <c r="N116" s="81">
        <f t="shared" ca="1" si="30"/>
        <v>4.3275818374409555E-10</v>
      </c>
      <c r="O116" s="21">
        <f t="shared" ca="1" si="31"/>
        <v>1440258440728.2756</v>
      </c>
      <c r="P116" s="81">
        <f t="shared" ca="1" si="32"/>
        <v>163873819390.46808</v>
      </c>
      <c r="Q116" s="81">
        <f t="shared" ca="1" si="33"/>
        <v>40563848688.580292</v>
      </c>
      <c r="R116" s="55">
        <f t="shared" ca="1" si="34"/>
        <v>-2.0802840761398322E-5</v>
      </c>
    </row>
    <row r="117" spans="1:18">
      <c r="A117" s="88">
        <v>21824.5</v>
      </c>
      <c r="B117" s="88">
        <v>2.8991525003220886E-2</v>
      </c>
      <c r="C117" s="88">
        <v>1</v>
      </c>
      <c r="D117" s="89">
        <f t="shared" si="20"/>
        <v>2.1824499999999998</v>
      </c>
      <c r="E117" s="89">
        <f t="shared" si="21"/>
        <v>2.8991525003220886E-2</v>
      </c>
      <c r="F117" s="81">
        <f t="shared" si="22"/>
        <v>2.1824499999999998</v>
      </c>
      <c r="G117" s="81">
        <f t="shared" si="23"/>
        <v>2.8991525003220886E-2</v>
      </c>
      <c r="H117" s="81">
        <f t="shared" si="24"/>
        <v>4.7630880024999991</v>
      </c>
      <c r="I117" s="81">
        <f t="shared" si="25"/>
        <v>10.395201411056123</v>
      </c>
      <c r="J117" s="81">
        <f t="shared" si="26"/>
        <v>22.687007319559431</v>
      </c>
      <c r="K117" s="81">
        <f t="shared" si="27"/>
        <v>6.3272553743279419E-2</v>
      </c>
      <c r="L117" s="81">
        <f t="shared" si="28"/>
        <v>0.13808918491702016</v>
      </c>
      <c r="M117" s="81">
        <f t="shared" ca="1" si="29"/>
        <v>2.891313985134876E-2</v>
      </c>
      <c r="N117" s="81">
        <f t="shared" ca="1" si="30"/>
        <v>6.144232034016297E-9</v>
      </c>
      <c r="O117" s="21">
        <f t="shared" ca="1" si="31"/>
        <v>1437289394703.9797</v>
      </c>
      <c r="P117" s="81">
        <f t="shared" ca="1" si="32"/>
        <v>163728200931.61609</v>
      </c>
      <c r="Q117" s="81">
        <f t="shared" ca="1" si="33"/>
        <v>40486061388.734108</v>
      </c>
      <c r="R117" s="55">
        <f t="shared" ca="1" si="34"/>
        <v>7.8385151872126246E-5</v>
      </c>
    </row>
    <row r="118" spans="1:18">
      <c r="A118" s="88">
        <v>21878.5</v>
      </c>
      <c r="B118" s="88">
        <v>2.9001825001614634E-2</v>
      </c>
      <c r="C118" s="88">
        <v>1</v>
      </c>
      <c r="D118" s="89">
        <f t="shared" si="20"/>
        <v>2.1878500000000001</v>
      </c>
      <c r="E118" s="89">
        <f t="shared" si="21"/>
        <v>2.9001825001614634E-2</v>
      </c>
      <c r="F118" s="81">
        <f t="shared" si="22"/>
        <v>2.1878500000000001</v>
      </c>
      <c r="G118" s="81">
        <f t="shared" si="23"/>
        <v>2.9001825001614634E-2</v>
      </c>
      <c r="H118" s="81">
        <f t="shared" si="24"/>
        <v>4.7866876225000006</v>
      </c>
      <c r="I118" s="81">
        <f t="shared" si="25"/>
        <v>10.472554514886626</v>
      </c>
      <c r="J118" s="81">
        <f t="shared" si="26"/>
        <v>22.912378395394708</v>
      </c>
      <c r="K118" s="81">
        <f t="shared" si="27"/>
        <v>6.3451642829782579E-2</v>
      </c>
      <c r="L118" s="81">
        <f t="shared" si="28"/>
        <v>0.13882267676513982</v>
      </c>
      <c r="M118" s="81">
        <f t="shared" ca="1" si="29"/>
        <v>2.9066593551461399E-2</v>
      </c>
      <c r="N118" s="81">
        <f t="shared" ca="1" si="30"/>
        <v>4.1949650492528972E-9</v>
      </c>
      <c r="O118" s="21">
        <f t="shared" ca="1" si="31"/>
        <v>1426609081287.5034</v>
      </c>
      <c r="P118" s="81">
        <f t="shared" ca="1" si="32"/>
        <v>163200383289.40143</v>
      </c>
      <c r="Q118" s="81">
        <f t="shared" ca="1" si="33"/>
        <v>40205734709.743423</v>
      </c>
      <c r="R118" s="55">
        <f t="shared" ca="1" si="34"/>
        <v>-6.4768549846765111E-5</v>
      </c>
    </row>
    <row r="119" spans="1:18">
      <c r="A119" s="88">
        <v>21889.5</v>
      </c>
      <c r="B119" s="88">
        <v>2.8405774995917454E-2</v>
      </c>
      <c r="C119" s="88">
        <v>1</v>
      </c>
      <c r="D119" s="89">
        <f t="shared" si="20"/>
        <v>2.1889500000000002</v>
      </c>
      <c r="E119" s="89">
        <f t="shared" si="21"/>
        <v>2.8405774995917454E-2</v>
      </c>
      <c r="F119" s="81">
        <f t="shared" si="22"/>
        <v>2.1889500000000002</v>
      </c>
      <c r="G119" s="81">
        <f t="shared" si="23"/>
        <v>2.8405774995917454E-2</v>
      </c>
      <c r="H119" s="81">
        <f t="shared" si="24"/>
        <v>4.7915021025000009</v>
      </c>
      <c r="I119" s="81">
        <f t="shared" si="25"/>
        <v>10.488358527267378</v>
      </c>
      <c r="J119" s="81">
        <f t="shared" si="26"/>
        <v>22.958492398261928</v>
      </c>
      <c r="K119" s="81">
        <f t="shared" si="27"/>
        <v>6.2178821177313513E-2</v>
      </c>
      <c r="L119" s="81">
        <f t="shared" si="28"/>
        <v>0.13610633061608043</v>
      </c>
      <c r="M119" s="81">
        <f t="shared" ca="1" si="29"/>
        <v>2.9097896863468101E-2</v>
      </c>
      <c r="N119" s="81">
        <f t="shared" ca="1" si="30"/>
        <v>4.7903267954179441E-7</v>
      </c>
      <c r="O119" s="21">
        <f t="shared" ca="1" si="31"/>
        <v>1424435063632.0029</v>
      </c>
      <c r="P119" s="81">
        <f t="shared" ca="1" si="32"/>
        <v>163092177645.41809</v>
      </c>
      <c r="Q119" s="81">
        <f t="shared" ca="1" si="33"/>
        <v>40148575917.801849</v>
      </c>
      <c r="R119" s="55">
        <f t="shared" ca="1" si="34"/>
        <v>-6.9212186755064631E-4</v>
      </c>
    </row>
    <row r="120" spans="1:18">
      <c r="A120" s="88">
        <v>21901</v>
      </c>
      <c r="B120" s="88">
        <v>3.0264449997048359E-2</v>
      </c>
      <c r="C120" s="88">
        <v>1</v>
      </c>
      <c r="D120" s="89">
        <f t="shared" si="20"/>
        <v>2.1901000000000002</v>
      </c>
      <c r="E120" s="89">
        <f t="shared" si="21"/>
        <v>3.0264449997048359E-2</v>
      </c>
      <c r="F120" s="81">
        <f t="shared" si="22"/>
        <v>2.1901000000000002</v>
      </c>
      <c r="G120" s="81">
        <f t="shared" si="23"/>
        <v>3.0264449997048359E-2</v>
      </c>
      <c r="H120" s="81">
        <f t="shared" si="24"/>
        <v>4.7965380100000008</v>
      </c>
      <c r="I120" s="81">
        <f t="shared" si="25"/>
        <v>10.504897895701003</v>
      </c>
      <c r="J120" s="81">
        <f t="shared" si="26"/>
        <v>23.006776881374769</v>
      </c>
      <c r="K120" s="81">
        <f t="shared" si="27"/>
        <v>6.6282171938535611E-2</v>
      </c>
      <c r="L120" s="81">
        <f t="shared" si="28"/>
        <v>0.14516458476258684</v>
      </c>
      <c r="M120" s="81">
        <f t="shared" ca="1" si="29"/>
        <v>2.9130639057775756E-2</v>
      </c>
      <c r="N120" s="81">
        <f t="shared" ca="1" si="30"/>
        <v>1.2855272460142225E-6</v>
      </c>
      <c r="O120" s="21">
        <f t="shared" ca="1" si="31"/>
        <v>1422162812941.0383</v>
      </c>
      <c r="P120" s="81">
        <f t="shared" ca="1" si="32"/>
        <v>162978805520.05511</v>
      </c>
      <c r="Q120" s="81">
        <f t="shared" ca="1" si="33"/>
        <v>40088799331.79393</v>
      </c>
      <c r="R120" s="55">
        <f t="shared" ca="1" si="34"/>
        <v>1.1338109392726031E-3</v>
      </c>
    </row>
    <row r="121" spans="1:18">
      <c r="A121" s="88">
        <v>21961</v>
      </c>
      <c r="B121" s="88">
        <v>3.013144999567885E-2</v>
      </c>
      <c r="C121" s="88">
        <v>1</v>
      </c>
      <c r="D121" s="89">
        <f t="shared" si="20"/>
        <v>2.1960999999999999</v>
      </c>
      <c r="E121" s="89">
        <f t="shared" si="21"/>
        <v>3.013144999567885E-2</v>
      </c>
      <c r="F121" s="81">
        <f t="shared" si="22"/>
        <v>2.1960999999999999</v>
      </c>
      <c r="G121" s="81">
        <f t="shared" si="23"/>
        <v>3.013144999567885E-2</v>
      </c>
      <c r="H121" s="81">
        <f t="shared" si="24"/>
        <v>4.8228552100000002</v>
      </c>
      <c r="I121" s="81">
        <f t="shared" si="25"/>
        <v>10.591472326681</v>
      </c>
      <c r="J121" s="81">
        <f t="shared" si="26"/>
        <v>23.259932376624143</v>
      </c>
      <c r="K121" s="81">
        <f t="shared" si="27"/>
        <v>6.6171677335510326E-2</v>
      </c>
      <c r="L121" s="81">
        <f t="shared" si="28"/>
        <v>0.14531962059651421</v>
      </c>
      <c r="M121" s="81">
        <f t="shared" ca="1" si="29"/>
        <v>2.9301733247322118E-2</v>
      </c>
      <c r="N121" s="81">
        <f t="shared" ca="1" si="30"/>
        <v>6.8842988250366837E-7</v>
      </c>
      <c r="O121" s="21">
        <f t="shared" ca="1" si="31"/>
        <v>1410317419571.4783</v>
      </c>
      <c r="P121" s="81">
        <f t="shared" ca="1" si="32"/>
        <v>162383198176.82019</v>
      </c>
      <c r="Q121" s="81">
        <f t="shared" ca="1" si="33"/>
        <v>39776601019.396851</v>
      </c>
      <c r="R121" s="55">
        <f t="shared" ca="1" si="34"/>
        <v>8.2971674835673193E-4</v>
      </c>
    </row>
    <row r="122" spans="1:18">
      <c r="A122" s="88">
        <v>22309</v>
      </c>
      <c r="B122" s="88">
        <v>2.7720049998606555E-2</v>
      </c>
      <c r="C122" s="88">
        <v>1</v>
      </c>
      <c r="D122" s="89">
        <f t="shared" si="20"/>
        <v>2.2309000000000001</v>
      </c>
      <c r="E122" s="89">
        <f t="shared" si="21"/>
        <v>2.7720049998606555E-2</v>
      </c>
      <c r="F122" s="81">
        <f t="shared" si="22"/>
        <v>2.2309000000000001</v>
      </c>
      <c r="G122" s="81">
        <f t="shared" si="23"/>
        <v>2.7720049998606555E-2</v>
      </c>
      <c r="H122" s="81">
        <f t="shared" si="24"/>
        <v>4.9769148100000002</v>
      </c>
      <c r="I122" s="81">
        <f t="shared" si="25"/>
        <v>11.102999249629001</v>
      </c>
      <c r="J122" s="81">
        <f t="shared" si="26"/>
        <v>24.76968102599734</v>
      </c>
      <c r="K122" s="81">
        <f t="shared" si="27"/>
        <v>6.1840659541891364E-2</v>
      </c>
      <c r="L122" s="81">
        <f t="shared" si="28"/>
        <v>0.13796032737200545</v>
      </c>
      <c r="M122" s="81">
        <f t="shared" ca="1" si="29"/>
        <v>3.0302861693313973E-2</v>
      </c>
      <c r="N122" s="81">
        <f t="shared" ca="1" si="30"/>
        <v>6.6709162503174013E-6</v>
      </c>
      <c r="O122" s="21">
        <f t="shared" ca="1" si="31"/>
        <v>1341958470074.7554</v>
      </c>
      <c r="P122" s="81">
        <f t="shared" ca="1" si="32"/>
        <v>158795007325.85602</v>
      </c>
      <c r="Q122" s="81">
        <f t="shared" ca="1" si="33"/>
        <v>37956196824.017838</v>
      </c>
      <c r="R122" s="55">
        <f t="shared" ca="1" si="34"/>
        <v>-2.5828116947074174E-3</v>
      </c>
    </row>
    <row r="123" spans="1:18">
      <c r="A123" s="88">
        <v>22313.5</v>
      </c>
      <c r="B123" s="88">
        <v>2.7612575002422091E-2</v>
      </c>
      <c r="C123" s="88">
        <v>0.1</v>
      </c>
      <c r="D123" s="89">
        <f t="shared" si="20"/>
        <v>2.2313499999999999</v>
      </c>
      <c r="E123" s="89">
        <f t="shared" si="21"/>
        <v>2.7612575002422091E-2</v>
      </c>
      <c r="F123" s="81">
        <f t="shared" si="22"/>
        <v>0.223135</v>
      </c>
      <c r="G123" s="81">
        <f t="shared" si="23"/>
        <v>2.7612575002422092E-3</v>
      </c>
      <c r="H123" s="81">
        <f t="shared" si="24"/>
        <v>0.49789228224999998</v>
      </c>
      <c r="I123" s="81">
        <f t="shared" si="25"/>
        <v>1.1109719439985375</v>
      </c>
      <c r="J123" s="81">
        <f t="shared" si="26"/>
        <v>2.4789672472411364</v>
      </c>
      <c r="K123" s="81">
        <f t="shared" si="27"/>
        <v>6.1613319231654537E-3</v>
      </c>
      <c r="L123" s="81">
        <f t="shared" si="28"/>
        <v>1.3748087986755236E-2</v>
      </c>
      <c r="M123" s="81">
        <f t="shared" ca="1" si="29"/>
        <v>3.0315905434206755E-2</v>
      </c>
      <c r="N123" s="81">
        <f t="shared" ca="1" si="30"/>
        <v>7.3079954234130577E-7</v>
      </c>
      <c r="O123" s="21">
        <f t="shared" ca="1" si="31"/>
        <v>13410785755.734951</v>
      </c>
      <c r="P123" s="81">
        <f t="shared" ca="1" si="32"/>
        <v>1587471379.7260027</v>
      </c>
      <c r="Q123" s="81">
        <f t="shared" ca="1" si="33"/>
        <v>379325598.27125514</v>
      </c>
      <c r="R123" s="55">
        <f t="shared" ca="1" si="34"/>
        <v>-2.7033304317846639E-3</v>
      </c>
    </row>
    <row r="124" spans="1:18">
      <c r="A124" s="88">
        <v>22313.5</v>
      </c>
      <c r="B124" s="88">
        <v>2.9612575002829544E-2</v>
      </c>
      <c r="C124" s="88">
        <v>0.1</v>
      </c>
      <c r="D124" s="89">
        <f t="shared" si="20"/>
        <v>2.2313499999999999</v>
      </c>
      <c r="E124" s="89">
        <f t="shared" si="21"/>
        <v>2.9612575002829544E-2</v>
      </c>
      <c r="F124" s="81">
        <f t="shared" si="22"/>
        <v>0.223135</v>
      </c>
      <c r="G124" s="81">
        <f t="shared" si="23"/>
        <v>2.9612575002829545E-3</v>
      </c>
      <c r="H124" s="81">
        <f t="shared" si="24"/>
        <v>0.49789228224999998</v>
      </c>
      <c r="I124" s="81">
        <f t="shared" si="25"/>
        <v>1.1109719439985375</v>
      </c>
      <c r="J124" s="81">
        <f t="shared" si="26"/>
        <v>2.4789672472411364</v>
      </c>
      <c r="K124" s="81">
        <f t="shared" si="27"/>
        <v>6.6076019232563701E-3</v>
      </c>
      <c r="L124" s="81">
        <f t="shared" si="28"/>
        <v>1.4743872551458101E-2</v>
      </c>
      <c r="M124" s="81">
        <f t="shared" ca="1" si="29"/>
        <v>3.0315905434206755E-2</v>
      </c>
      <c r="N124" s="81">
        <f t="shared" ca="1" si="30"/>
        <v>4.9467369570125275E-8</v>
      </c>
      <c r="O124" s="21">
        <f t="shared" ca="1" si="31"/>
        <v>13410785755.734951</v>
      </c>
      <c r="P124" s="81">
        <f t="shared" ca="1" si="32"/>
        <v>1587471379.7260027</v>
      </c>
      <c r="Q124" s="81">
        <f t="shared" ca="1" si="33"/>
        <v>379325598.27125514</v>
      </c>
      <c r="R124" s="55">
        <f t="shared" ca="1" si="34"/>
        <v>-7.0333043137721027E-4</v>
      </c>
    </row>
    <row r="125" spans="1:18">
      <c r="A125" s="88">
        <v>22434.5</v>
      </c>
      <c r="B125" s="88">
        <v>2.7956024998275097E-2</v>
      </c>
      <c r="C125" s="88">
        <v>0.1</v>
      </c>
      <c r="D125" s="89">
        <f t="shared" si="20"/>
        <v>2.2434500000000002</v>
      </c>
      <c r="E125" s="89">
        <f t="shared" si="21"/>
        <v>2.7956024998275097E-2</v>
      </c>
      <c r="F125" s="81">
        <f t="shared" si="22"/>
        <v>0.22434500000000002</v>
      </c>
      <c r="G125" s="81">
        <f t="shared" si="23"/>
        <v>2.79560249982751E-3</v>
      </c>
      <c r="H125" s="81">
        <f t="shared" si="24"/>
        <v>0.50330679025000002</v>
      </c>
      <c r="I125" s="81">
        <f t="shared" si="25"/>
        <v>1.1291436185863626</v>
      </c>
      <c r="J125" s="81">
        <f t="shared" si="26"/>
        <v>2.5331772511175754</v>
      </c>
      <c r="K125" s="81">
        <f t="shared" si="27"/>
        <v>6.2717944282380282E-3</v>
      </c>
      <c r="L125" s="81">
        <f t="shared" si="28"/>
        <v>1.4070457210030606E-2</v>
      </c>
      <c r="M125" s="81">
        <f t="shared" ca="1" si="29"/>
        <v>3.0667576403598407E-2</v>
      </c>
      <c r="N125" s="81">
        <f t="shared" ca="1" si="30"/>
        <v>7.3525110237108137E-7</v>
      </c>
      <c r="O125" s="21">
        <f t="shared" ca="1" si="31"/>
        <v>13174603605.41144</v>
      </c>
      <c r="P125" s="81">
        <f t="shared" ca="1" si="32"/>
        <v>1574461685.3593023</v>
      </c>
      <c r="Q125" s="81">
        <f t="shared" ca="1" si="33"/>
        <v>372961734.36623949</v>
      </c>
      <c r="R125" s="55">
        <f t="shared" ca="1" si="34"/>
        <v>-2.7115514053233092E-3</v>
      </c>
    </row>
    <row r="126" spans="1:18">
      <c r="A126" s="88">
        <v>22434.5</v>
      </c>
      <c r="B126" s="88">
        <v>2.9856025001208764E-2</v>
      </c>
      <c r="C126" s="88">
        <v>0.1</v>
      </c>
      <c r="D126" s="89">
        <f t="shared" si="20"/>
        <v>2.2434500000000002</v>
      </c>
      <c r="E126" s="89">
        <f t="shared" si="21"/>
        <v>2.9856025001208764E-2</v>
      </c>
      <c r="F126" s="81">
        <f t="shared" si="22"/>
        <v>0.22434500000000002</v>
      </c>
      <c r="G126" s="81">
        <f t="shared" si="23"/>
        <v>2.9856025001208765E-3</v>
      </c>
      <c r="H126" s="81">
        <f t="shared" si="24"/>
        <v>0.50330679025000002</v>
      </c>
      <c r="I126" s="81">
        <f t="shared" si="25"/>
        <v>1.1291436185863626</v>
      </c>
      <c r="J126" s="81">
        <f t="shared" si="26"/>
        <v>2.5331772511175754</v>
      </c>
      <c r="K126" s="81">
        <f t="shared" si="27"/>
        <v>6.6980499288961807E-3</v>
      </c>
      <c r="L126" s="81">
        <f t="shared" si="28"/>
        <v>1.5026740112982138E-2</v>
      </c>
      <c r="M126" s="81">
        <f t="shared" ca="1" si="29"/>
        <v>3.0667576403598407E-2</v>
      </c>
      <c r="N126" s="81">
        <f t="shared" ca="1" si="30"/>
        <v>6.5861567872059636E-8</v>
      </c>
      <c r="O126" s="21">
        <f t="shared" ca="1" si="31"/>
        <v>13174603605.41144</v>
      </c>
      <c r="P126" s="81">
        <f t="shared" ca="1" si="32"/>
        <v>1574461685.3593023</v>
      </c>
      <c r="Q126" s="81">
        <f t="shared" ca="1" si="33"/>
        <v>372961734.36623949</v>
      </c>
      <c r="R126" s="55">
        <f t="shared" ca="1" si="34"/>
        <v>-8.1155140238964307E-4</v>
      </c>
    </row>
    <row r="127" spans="1:18">
      <c r="A127" s="88">
        <v>23034</v>
      </c>
      <c r="B127" s="88">
        <v>3.2671300003130455E-2</v>
      </c>
      <c r="C127" s="88">
        <v>1</v>
      </c>
      <c r="D127" s="89">
        <f t="shared" si="20"/>
        <v>2.3033999999999999</v>
      </c>
      <c r="E127" s="89">
        <f t="shared" si="21"/>
        <v>3.2671300003130455E-2</v>
      </c>
      <c r="F127" s="81">
        <f t="shared" si="22"/>
        <v>2.3033999999999999</v>
      </c>
      <c r="G127" s="81">
        <f t="shared" si="23"/>
        <v>3.2671300003130455E-2</v>
      </c>
      <c r="H127" s="81">
        <f t="shared" si="24"/>
        <v>5.3056515599999994</v>
      </c>
      <c r="I127" s="81">
        <f t="shared" si="25"/>
        <v>12.221037803303998</v>
      </c>
      <c r="J127" s="81">
        <f t="shared" si="26"/>
        <v>28.14993847613043</v>
      </c>
      <c r="K127" s="81">
        <f t="shared" si="27"/>
        <v>7.525507242721069E-2</v>
      </c>
      <c r="L127" s="81">
        <f t="shared" si="28"/>
        <v>0.1733425338288371</v>
      </c>
      <c r="M127" s="81">
        <f t="shared" ca="1" si="29"/>
        <v>3.2436663007096064E-2</v>
      </c>
      <c r="N127" s="81">
        <f t="shared" ca="1" si="30"/>
        <v>5.5054519908042468E-8</v>
      </c>
      <c r="O127" s="21">
        <f t="shared" ca="1" si="31"/>
        <v>1201716525784.9102</v>
      </c>
      <c r="P127" s="81">
        <f t="shared" ca="1" si="32"/>
        <v>150619438206.30588</v>
      </c>
      <c r="Q127" s="81">
        <f t="shared" ca="1" si="33"/>
        <v>34125264193.056965</v>
      </c>
      <c r="R127" s="55">
        <f t="shared" ca="1" si="34"/>
        <v>2.3463699603439025E-4</v>
      </c>
    </row>
    <row r="128" spans="1:18">
      <c r="A128" s="88">
        <v>23128</v>
      </c>
      <c r="B128" s="88">
        <v>4.3159599998034537E-2</v>
      </c>
      <c r="C128" s="88">
        <v>0.1</v>
      </c>
      <c r="D128" s="89">
        <f t="shared" si="20"/>
        <v>2.3128000000000002</v>
      </c>
      <c r="E128" s="89">
        <f t="shared" si="21"/>
        <v>4.3159599998034537E-2</v>
      </c>
      <c r="F128" s="81">
        <f t="shared" si="22"/>
        <v>0.23128000000000004</v>
      </c>
      <c r="G128" s="81">
        <f t="shared" si="23"/>
        <v>4.3159599998034539E-3</v>
      </c>
      <c r="H128" s="81">
        <f t="shared" si="24"/>
        <v>0.53490438400000018</v>
      </c>
      <c r="I128" s="81">
        <f t="shared" si="25"/>
        <v>1.2371268593152005</v>
      </c>
      <c r="J128" s="81">
        <f t="shared" si="26"/>
        <v>2.8612270002241957</v>
      </c>
      <c r="K128" s="81">
        <f t="shared" si="27"/>
        <v>9.981952287545429E-3</v>
      </c>
      <c r="L128" s="81">
        <f t="shared" si="28"/>
        <v>2.308625925063507E-2</v>
      </c>
      <c r="M128" s="81">
        <f t="shared" ca="1" si="29"/>
        <v>3.271808320495833E-2</v>
      </c>
      <c r="N128" s="81">
        <f t="shared" ca="1" si="30"/>
        <v>1.0902527294009244E-5</v>
      </c>
      <c r="O128" s="21">
        <f t="shared" ca="1" si="31"/>
        <v>11837779887.739767</v>
      </c>
      <c r="P128" s="81">
        <f t="shared" ca="1" si="32"/>
        <v>1494936307.1750636</v>
      </c>
      <c r="Q128" s="81">
        <f t="shared" ca="1" si="33"/>
        <v>336262773.06916517</v>
      </c>
      <c r="R128" s="55">
        <f t="shared" ca="1" si="34"/>
        <v>1.0441516793076207E-2</v>
      </c>
    </row>
    <row r="129" spans="1:18">
      <c r="A129" s="88">
        <v>23971</v>
      </c>
      <c r="B129" s="88">
        <v>6.0025949998816941E-2</v>
      </c>
      <c r="C129" s="88">
        <v>0.1</v>
      </c>
      <c r="D129" s="89">
        <f t="shared" si="20"/>
        <v>2.3971</v>
      </c>
      <c r="E129" s="89">
        <f t="shared" si="21"/>
        <v>6.0025949998816941E-2</v>
      </c>
      <c r="F129" s="81">
        <f t="shared" si="22"/>
        <v>0.23971000000000001</v>
      </c>
      <c r="G129" s="81">
        <f t="shared" si="23"/>
        <v>6.0025949998816948E-3</v>
      </c>
      <c r="H129" s="81">
        <f t="shared" si="24"/>
        <v>0.57460884099999998</v>
      </c>
      <c r="I129" s="81">
        <f t="shared" si="25"/>
        <v>1.3773948527611</v>
      </c>
      <c r="J129" s="81">
        <f t="shared" si="26"/>
        <v>3.3017532015536326</v>
      </c>
      <c r="K129" s="81">
        <f t="shared" si="27"/>
        <v>1.4388820474216411E-2</v>
      </c>
      <c r="L129" s="81">
        <f t="shared" si="28"/>
        <v>3.449144155874416E-2</v>
      </c>
      <c r="M129" s="81">
        <f t="shared" ca="1" si="29"/>
        <v>3.5290740675204907E-2</v>
      </c>
      <c r="N129" s="81">
        <f t="shared" ca="1" si="30"/>
        <v>6.1183058028290371E-5</v>
      </c>
      <c r="O129" s="21">
        <f t="shared" ca="1" si="31"/>
        <v>10258544818.135729</v>
      </c>
      <c r="P129" s="81">
        <f t="shared" ca="1" si="32"/>
        <v>1387780808.2173493</v>
      </c>
      <c r="Q129" s="81">
        <f t="shared" ca="1" si="33"/>
        <v>291509893.96556348</v>
      </c>
      <c r="R129" s="55">
        <f t="shared" ca="1" si="34"/>
        <v>2.4735209323612034E-2</v>
      </c>
    </row>
    <row r="130" spans="1:18">
      <c r="A130" s="88">
        <v>24617</v>
      </c>
      <c r="B130" s="88">
        <v>4.6930650001741014E-2</v>
      </c>
      <c r="C130" s="88">
        <v>0.1</v>
      </c>
      <c r="D130" s="89">
        <f t="shared" si="20"/>
        <v>2.4617</v>
      </c>
      <c r="E130" s="89">
        <f t="shared" si="21"/>
        <v>4.6930650001741014E-2</v>
      </c>
      <c r="F130" s="81">
        <f t="shared" si="22"/>
        <v>0.24617</v>
      </c>
      <c r="G130" s="81">
        <f t="shared" si="23"/>
        <v>4.6930650001741018E-3</v>
      </c>
      <c r="H130" s="81">
        <f t="shared" si="24"/>
        <v>0.60599668900000003</v>
      </c>
      <c r="I130" s="81">
        <f t="shared" si="25"/>
        <v>1.4917820493113001</v>
      </c>
      <c r="J130" s="81">
        <f t="shared" si="26"/>
        <v>3.6723198707896274</v>
      </c>
      <c r="K130" s="81">
        <f t="shared" si="27"/>
        <v>1.1552918110928586E-2</v>
      </c>
      <c r="L130" s="81">
        <f t="shared" si="28"/>
        <v>2.8439818513672901E-2</v>
      </c>
      <c r="M130" s="81">
        <f t="shared" ca="1" si="29"/>
        <v>3.7321691965091816E-2</v>
      </c>
      <c r="N130" s="81">
        <f t="shared" ca="1" si="30"/>
        <v>9.2332074550085224E-6</v>
      </c>
      <c r="O130" s="21">
        <f t="shared" ca="1" si="31"/>
        <v>9089545883.7747021</v>
      </c>
      <c r="P130" s="81">
        <f t="shared" ca="1" si="32"/>
        <v>1298840726.3254509</v>
      </c>
      <c r="Q130" s="81">
        <f t="shared" ca="1" si="33"/>
        <v>257492582.14407948</v>
      </c>
      <c r="R130" s="55">
        <f t="shared" ca="1" si="34"/>
        <v>9.6089580366491983E-3</v>
      </c>
    </row>
    <row r="131" spans="1:18">
      <c r="A131" s="88">
        <v>24721</v>
      </c>
      <c r="B131" s="88">
        <v>5.1113449997501448E-2</v>
      </c>
      <c r="C131" s="88">
        <v>0.1</v>
      </c>
      <c r="D131" s="89">
        <f t="shared" si="20"/>
        <v>2.4721000000000002</v>
      </c>
      <c r="E131" s="89">
        <f t="shared" si="21"/>
        <v>5.1113449997501448E-2</v>
      </c>
      <c r="F131" s="81">
        <f t="shared" si="22"/>
        <v>0.24721000000000004</v>
      </c>
      <c r="G131" s="81">
        <f t="shared" si="23"/>
        <v>5.111344999750145E-3</v>
      </c>
      <c r="H131" s="81">
        <f t="shared" si="24"/>
        <v>0.61112784100000017</v>
      </c>
      <c r="I131" s="81">
        <f t="shared" si="25"/>
        <v>1.5107691357361006</v>
      </c>
      <c r="J131" s="81">
        <f t="shared" si="26"/>
        <v>3.7347723804532147</v>
      </c>
      <c r="K131" s="81">
        <f t="shared" si="27"/>
        <v>1.2635755973882334E-2</v>
      </c>
      <c r="L131" s="81">
        <f t="shared" si="28"/>
        <v>3.123685234303452E-2</v>
      </c>
      <c r="M131" s="81">
        <f t="shared" ca="1" si="29"/>
        <v>3.7653480799081353E-2</v>
      </c>
      <c r="N131" s="81">
        <f t="shared" ca="1" si="30"/>
        <v>1.811707708224177E-5</v>
      </c>
      <c r="O131" s="21">
        <f t="shared" ca="1" si="31"/>
        <v>8905124020.7977886</v>
      </c>
      <c r="P131" s="81">
        <f t="shared" ca="1" si="32"/>
        <v>1284030976.9319229</v>
      </c>
      <c r="Q131" s="81">
        <f t="shared" ca="1" si="33"/>
        <v>252062333.23039958</v>
      </c>
      <c r="R131" s="55">
        <f t="shared" ca="1" si="34"/>
        <v>1.3459969198420095E-2</v>
      </c>
    </row>
    <row r="132" spans="1:18">
      <c r="A132" s="88">
        <v>24725</v>
      </c>
      <c r="B132" s="88">
        <v>3.5951249999925494E-2</v>
      </c>
      <c r="C132" s="88">
        <v>0.1</v>
      </c>
      <c r="D132" s="89">
        <f t="shared" si="20"/>
        <v>2.4725000000000001</v>
      </c>
      <c r="E132" s="89">
        <f t="shared" si="21"/>
        <v>3.5951249999925494E-2</v>
      </c>
      <c r="F132" s="81">
        <f t="shared" si="22"/>
        <v>0.24725000000000003</v>
      </c>
      <c r="G132" s="81">
        <f t="shared" si="23"/>
        <v>3.5951249999925496E-3</v>
      </c>
      <c r="H132" s="81">
        <f t="shared" si="24"/>
        <v>0.61132562500000009</v>
      </c>
      <c r="I132" s="81">
        <f t="shared" si="25"/>
        <v>1.5115026078125002</v>
      </c>
      <c r="J132" s="81">
        <f t="shared" si="26"/>
        <v>3.7371901978164068</v>
      </c>
      <c r="K132" s="81">
        <f t="shared" si="27"/>
        <v>8.8889465624815787E-3</v>
      </c>
      <c r="L132" s="81">
        <f t="shared" si="28"/>
        <v>2.1977920375735704E-2</v>
      </c>
      <c r="M132" s="81">
        <f t="shared" ca="1" si="29"/>
        <v>3.7666268628608203E-2</v>
      </c>
      <c r="N132" s="81">
        <f t="shared" ca="1" si="30"/>
        <v>2.941288896728719E-7</v>
      </c>
      <c r="O132" s="21">
        <f t="shared" ca="1" si="31"/>
        <v>8898052949.1279526</v>
      </c>
      <c r="P132" s="81">
        <f t="shared" ca="1" si="32"/>
        <v>1283458823.5886333</v>
      </c>
      <c r="Q132" s="81">
        <f t="shared" ca="1" si="33"/>
        <v>251853797.65810996</v>
      </c>
      <c r="R132" s="55">
        <f t="shared" ca="1" si="34"/>
        <v>-1.7150186286827088E-3</v>
      </c>
    </row>
    <row r="133" spans="1:18">
      <c r="A133" s="88">
        <v>24725</v>
      </c>
      <c r="B133" s="88">
        <v>3.6151250002149027E-2</v>
      </c>
      <c r="C133" s="88">
        <v>1</v>
      </c>
      <c r="D133" s="89">
        <f t="shared" si="20"/>
        <v>2.4725000000000001</v>
      </c>
      <c r="E133" s="89">
        <f t="shared" si="21"/>
        <v>3.6151250002149027E-2</v>
      </c>
      <c r="F133" s="81">
        <f t="shared" si="22"/>
        <v>2.4725000000000001</v>
      </c>
      <c r="G133" s="81">
        <f t="shared" si="23"/>
        <v>3.6151250002149027E-2</v>
      </c>
      <c r="H133" s="81">
        <f t="shared" si="24"/>
        <v>6.1132562500000009</v>
      </c>
      <c r="I133" s="81">
        <f t="shared" si="25"/>
        <v>15.115026078125004</v>
      </c>
      <c r="J133" s="81">
        <f t="shared" si="26"/>
        <v>37.371901978164075</v>
      </c>
      <c r="K133" s="81">
        <f t="shared" si="27"/>
        <v>8.9383965630313478E-2</v>
      </c>
      <c r="L133" s="81">
        <f t="shared" si="28"/>
        <v>0.2210018550209501</v>
      </c>
      <c r="M133" s="81">
        <f t="shared" ca="1" si="29"/>
        <v>3.7666268628608203E-2</v>
      </c>
      <c r="N133" s="81">
        <f t="shared" ca="1" si="30"/>
        <v>2.2952814385182487E-6</v>
      </c>
      <c r="O133" s="21">
        <f t="shared" ca="1" si="31"/>
        <v>889805294912.79541</v>
      </c>
      <c r="P133" s="81">
        <f t="shared" ca="1" si="32"/>
        <v>128345882358.86345</v>
      </c>
      <c r="Q133" s="81">
        <f t="shared" ca="1" si="33"/>
        <v>25185379765.810997</v>
      </c>
      <c r="R133" s="55">
        <f t="shared" ca="1" si="34"/>
        <v>-1.5150186264591761E-3</v>
      </c>
    </row>
    <row r="134" spans="1:18">
      <c r="A134" s="88">
        <v>24725</v>
      </c>
      <c r="B134" s="88">
        <v>3.6451250001846347E-2</v>
      </c>
      <c r="C134" s="88">
        <v>0.1</v>
      </c>
      <c r="D134" s="89">
        <f t="shared" si="20"/>
        <v>2.4725000000000001</v>
      </c>
      <c r="E134" s="89">
        <f t="shared" si="21"/>
        <v>3.6451250001846347E-2</v>
      </c>
      <c r="F134" s="81">
        <f t="shared" si="22"/>
        <v>0.24725000000000003</v>
      </c>
      <c r="G134" s="81">
        <f t="shared" si="23"/>
        <v>3.6451250001846348E-3</v>
      </c>
      <c r="H134" s="81">
        <f t="shared" si="24"/>
        <v>0.61132562500000009</v>
      </c>
      <c r="I134" s="81">
        <f t="shared" si="25"/>
        <v>1.5115026078125002</v>
      </c>
      <c r="J134" s="81">
        <f t="shared" si="26"/>
        <v>3.7371901978164068</v>
      </c>
      <c r="K134" s="81">
        <f t="shared" si="27"/>
        <v>9.01257156295651E-3</v>
      </c>
      <c r="L134" s="81">
        <f t="shared" si="28"/>
        <v>2.2283583189409973E-2</v>
      </c>
      <c r="M134" s="81">
        <f t="shared" ca="1" si="29"/>
        <v>3.7666268628608203E-2</v>
      </c>
      <c r="N134" s="81">
        <f t="shared" ca="1" si="30"/>
        <v>1.4762702633782664E-7</v>
      </c>
      <c r="O134" s="21">
        <f t="shared" ca="1" si="31"/>
        <v>8898052949.1279526</v>
      </c>
      <c r="P134" s="81">
        <f t="shared" ca="1" si="32"/>
        <v>1283458823.5886333</v>
      </c>
      <c r="Q134" s="81">
        <f t="shared" ca="1" si="33"/>
        <v>251853797.65810996</v>
      </c>
      <c r="R134" s="55">
        <f t="shared" ca="1" si="34"/>
        <v>-1.215018626761856E-3</v>
      </c>
    </row>
    <row r="135" spans="1:18">
      <c r="A135" s="88">
        <v>25322</v>
      </c>
      <c r="B135" s="88">
        <v>3.7292900000466034E-2</v>
      </c>
      <c r="C135" s="88">
        <v>1</v>
      </c>
      <c r="D135" s="89">
        <f t="shared" si="20"/>
        <v>2.5322</v>
      </c>
      <c r="E135" s="89">
        <f t="shared" si="21"/>
        <v>3.7292900000466034E-2</v>
      </c>
      <c r="F135" s="81">
        <f t="shared" si="22"/>
        <v>2.5322</v>
      </c>
      <c r="G135" s="81">
        <f t="shared" si="23"/>
        <v>3.7292900000466034E-2</v>
      </c>
      <c r="H135" s="81">
        <f t="shared" si="24"/>
        <v>6.4120368399999998</v>
      </c>
      <c r="I135" s="81">
        <f t="shared" si="25"/>
        <v>16.236559686248</v>
      </c>
      <c r="J135" s="81">
        <f t="shared" si="26"/>
        <v>41.114216437517186</v>
      </c>
      <c r="K135" s="81">
        <f t="shared" si="27"/>
        <v>9.443308138118009E-2</v>
      </c>
      <c r="L135" s="81">
        <f t="shared" si="28"/>
        <v>0.23912344867342422</v>
      </c>
      <c r="M135" s="81">
        <f t="shared" ca="1" si="29"/>
        <v>3.9597044882286138E-2</v>
      </c>
      <c r="N135" s="81">
        <f t="shared" ca="1" si="30"/>
        <v>5.3090836364177813E-6</v>
      </c>
      <c r="O135" s="21">
        <f t="shared" ca="1" si="31"/>
        <v>786194729501.22119</v>
      </c>
      <c r="P135" s="81">
        <f t="shared" ca="1" si="32"/>
        <v>119608981784.38312</v>
      </c>
      <c r="Q135" s="81">
        <f t="shared" ca="1" si="33"/>
        <v>22104685764.6423</v>
      </c>
      <c r="R135" s="55">
        <f t="shared" ca="1" si="34"/>
        <v>-2.3041448818201041E-3</v>
      </c>
    </row>
    <row r="136" spans="1:18">
      <c r="A136" s="88">
        <v>25471</v>
      </c>
      <c r="B136" s="88">
        <v>4.1200949999620207E-2</v>
      </c>
      <c r="C136" s="88">
        <v>0.1</v>
      </c>
      <c r="D136" s="89">
        <f t="shared" si="20"/>
        <v>2.5470999999999999</v>
      </c>
      <c r="E136" s="89">
        <f t="shared" si="21"/>
        <v>4.1200949999620207E-2</v>
      </c>
      <c r="F136" s="81">
        <f t="shared" si="22"/>
        <v>0.25470999999999999</v>
      </c>
      <c r="G136" s="81">
        <f t="shared" si="23"/>
        <v>4.1200949999620207E-3</v>
      </c>
      <c r="H136" s="81">
        <f t="shared" si="24"/>
        <v>0.64877184099999996</v>
      </c>
      <c r="I136" s="81">
        <f t="shared" si="25"/>
        <v>1.6524867562110999</v>
      </c>
      <c r="J136" s="81">
        <f t="shared" si="26"/>
        <v>4.2090490167452925</v>
      </c>
      <c r="K136" s="81">
        <f t="shared" si="27"/>
        <v>1.0494293974403263E-2</v>
      </c>
      <c r="L136" s="81">
        <f t="shared" si="28"/>
        <v>2.673001618220255E-2</v>
      </c>
      <c r="M136" s="81">
        <f t="shared" ca="1" si="29"/>
        <v>4.0085805629338805E-2</v>
      </c>
      <c r="N136" s="81">
        <f t="shared" ca="1" si="30"/>
        <v>1.2435469665703031E-7</v>
      </c>
      <c r="O136" s="21">
        <f t="shared" ca="1" si="31"/>
        <v>7609623365.2143688</v>
      </c>
      <c r="P136" s="81">
        <f t="shared" ca="1" si="32"/>
        <v>1173720004.7336209</v>
      </c>
      <c r="Q136" s="81">
        <f t="shared" ca="1" si="33"/>
        <v>213473329.04609594</v>
      </c>
      <c r="R136" s="55">
        <f t="shared" ca="1" si="34"/>
        <v>1.1151443702814012E-3</v>
      </c>
    </row>
    <row r="137" spans="1:18">
      <c r="A137" s="88">
        <v>25503</v>
      </c>
      <c r="B137" s="88">
        <v>4.0703350001422223E-2</v>
      </c>
      <c r="C137" s="88">
        <v>1</v>
      </c>
      <c r="D137" s="89">
        <f t="shared" si="20"/>
        <v>2.5503</v>
      </c>
      <c r="E137" s="89">
        <f t="shared" si="21"/>
        <v>4.0703350001422223E-2</v>
      </c>
      <c r="F137" s="81">
        <f t="shared" si="22"/>
        <v>2.5503</v>
      </c>
      <c r="G137" s="81">
        <f t="shared" si="23"/>
        <v>4.0703350001422223E-2</v>
      </c>
      <c r="H137" s="81">
        <f t="shared" si="24"/>
        <v>6.5040300899999997</v>
      </c>
      <c r="I137" s="81">
        <f t="shared" si="25"/>
        <v>16.587227938527001</v>
      </c>
      <c r="J137" s="81">
        <f t="shared" si="26"/>
        <v>42.30240741162541</v>
      </c>
      <c r="K137" s="81">
        <f t="shared" si="27"/>
        <v>0.1038057535086271</v>
      </c>
      <c r="L137" s="81">
        <f t="shared" si="28"/>
        <v>0.26473581317305167</v>
      </c>
      <c r="M137" s="81">
        <f t="shared" ca="1" si="29"/>
        <v>4.0191132633378666E-2</v>
      </c>
      <c r="N137" s="81">
        <f t="shared" ca="1" si="30"/>
        <v>2.6236663212546797E-7</v>
      </c>
      <c r="O137" s="21">
        <f t="shared" ca="1" si="31"/>
        <v>755577622249.59277</v>
      </c>
      <c r="P137" s="81">
        <f t="shared" ca="1" si="32"/>
        <v>116888899952.39174</v>
      </c>
      <c r="Q137" s="81">
        <f t="shared" ca="1" si="33"/>
        <v>21185374525.509991</v>
      </c>
      <c r="R137" s="55">
        <f t="shared" ca="1" si="34"/>
        <v>5.1221736804355628E-4</v>
      </c>
    </row>
    <row r="138" spans="1:18">
      <c r="A138" s="88">
        <v>26162</v>
      </c>
      <c r="B138" s="88">
        <v>3.4030900002107956E-2</v>
      </c>
      <c r="C138" s="88">
        <v>0.1</v>
      </c>
      <c r="D138" s="89">
        <f t="shared" si="20"/>
        <v>2.6162000000000001</v>
      </c>
      <c r="E138" s="89">
        <f t="shared" si="21"/>
        <v>3.4030900002107956E-2</v>
      </c>
      <c r="F138" s="81">
        <f t="shared" si="22"/>
        <v>0.26162000000000002</v>
      </c>
      <c r="G138" s="81">
        <f t="shared" si="23"/>
        <v>3.4030900002107959E-3</v>
      </c>
      <c r="H138" s="81">
        <f t="shared" si="24"/>
        <v>0.6844502440000001</v>
      </c>
      <c r="I138" s="81">
        <f t="shared" si="25"/>
        <v>1.7906587283528004</v>
      </c>
      <c r="J138" s="81">
        <f t="shared" si="26"/>
        <v>4.6847213651165962</v>
      </c>
      <c r="K138" s="81">
        <f t="shared" si="27"/>
        <v>8.9031640585514847E-3</v>
      </c>
      <c r="L138" s="81">
        <f t="shared" si="28"/>
        <v>2.3292457809982396E-2</v>
      </c>
      <c r="M138" s="81">
        <f t="shared" ca="1" si="29"/>
        <v>4.2388376594522229E-2</v>
      </c>
      <c r="N138" s="81">
        <f t="shared" ca="1" si="30"/>
        <v>6.9847414992752494E-6</v>
      </c>
      <c r="O138" s="21">
        <f t="shared" ca="1" si="31"/>
        <v>6475274985.8430786</v>
      </c>
      <c r="P138" s="81">
        <f t="shared" ca="1" si="32"/>
        <v>1067532371.8279264</v>
      </c>
      <c r="Q138" s="81">
        <f t="shared" ca="1" si="33"/>
        <v>179128147.97178876</v>
      </c>
      <c r="R138" s="55">
        <f t="shared" ca="1" si="34"/>
        <v>-8.357476592414273E-3</v>
      </c>
    </row>
    <row r="139" spans="1:18">
      <c r="A139" s="88">
        <v>26221</v>
      </c>
      <c r="B139" s="88">
        <v>5.2288449995103292E-2</v>
      </c>
      <c r="C139" s="88">
        <v>0.1</v>
      </c>
      <c r="D139" s="89">
        <f t="shared" si="20"/>
        <v>2.6221000000000001</v>
      </c>
      <c r="E139" s="89">
        <f t="shared" si="21"/>
        <v>5.2288449995103292E-2</v>
      </c>
      <c r="F139" s="81">
        <f t="shared" si="22"/>
        <v>0.26221</v>
      </c>
      <c r="G139" s="81">
        <f t="shared" si="23"/>
        <v>5.2288449995103294E-3</v>
      </c>
      <c r="H139" s="81">
        <f t="shared" si="24"/>
        <v>0.68754084100000001</v>
      </c>
      <c r="I139" s="81">
        <f t="shared" si="25"/>
        <v>1.8028008391861001</v>
      </c>
      <c r="J139" s="81">
        <f t="shared" si="26"/>
        <v>4.7271240804298733</v>
      </c>
      <c r="K139" s="81">
        <f t="shared" si="27"/>
        <v>1.3710554473216036E-2</v>
      </c>
      <c r="L139" s="81">
        <f t="shared" si="28"/>
        <v>3.5950444884219765E-2</v>
      </c>
      <c r="M139" s="81">
        <f t="shared" ca="1" si="29"/>
        <v>4.25877151659773E-2</v>
      </c>
      <c r="N139" s="81">
        <f t="shared" ca="1" si="30"/>
        <v>9.41042562250181E-6</v>
      </c>
      <c r="O139" s="21">
        <f t="shared" ca="1" si="31"/>
        <v>6381301084.8666382</v>
      </c>
      <c r="P139" s="81">
        <f t="shared" ca="1" si="32"/>
        <v>1058304222.5019979</v>
      </c>
      <c r="Q139" s="81">
        <f t="shared" ca="1" si="33"/>
        <v>176263518.47087654</v>
      </c>
      <c r="R139" s="55">
        <f t="shared" ca="1" si="34"/>
        <v>9.7007348291259926E-3</v>
      </c>
    </row>
    <row r="140" spans="1:18">
      <c r="A140" s="88">
        <v>26340</v>
      </c>
      <c r="B140" s="88">
        <v>3.3112999997683801E-2</v>
      </c>
      <c r="C140" s="88">
        <v>0.1</v>
      </c>
      <c r="D140" s="89">
        <f t="shared" si="20"/>
        <v>2.6339999999999999</v>
      </c>
      <c r="E140" s="89">
        <f t="shared" si="21"/>
        <v>3.3112999997683801E-2</v>
      </c>
      <c r="F140" s="81">
        <f t="shared" si="22"/>
        <v>0.26340000000000002</v>
      </c>
      <c r="G140" s="81">
        <f t="shared" si="23"/>
        <v>3.3112999997683802E-3</v>
      </c>
      <c r="H140" s="81">
        <f t="shared" si="24"/>
        <v>0.69379560000000007</v>
      </c>
      <c r="I140" s="81">
        <f t="shared" si="25"/>
        <v>1.8274576104000002</v>
      </c>
      <c r="J140" s="81">
        <f t="shared" si="26"/>
        <v>4.8135233457936</v>
      </c>
      <c r="K140" s="81">
        <f t="shared" si="27"/>
        <v>8.721964199389913E-3</v>
      </c>
      <c r="L140" s="81">
        <f t="shared" si="28"/>
        <v>2.2973653701193031E-2</v>
      </c>
      <c r="M140" s="81">
        <f t="shared" ca="1" si="29"/>
        <v>4.2991081100520884E-2</v>
      </c>
      <c r="N140" s="81">
        <f t="shared" ca="1" si="30"/>
        <v>9.7576486274227091E-6</v>
      </c>
      <c r="O140" s="21">
        <f t="shared" ca="1" si="31"/>
        <v>6193209400.5213137</v>
      </c>
      <c r="P140" s="81">
        <f t="shared" ca="1" si="32"/>
        <v>1039626125.5169291</v>
      </c>
      <c r="Q140" s="81">
        <f t="shared" ca="1" si="33"/>
        <v>170522247.45352739</v>
      </c>
      <c r="R140" s="55">
        <f t="shared" ca="1" si="34"/>
        <v>-9.878081102837083E-3</v>
      </c>
    </row>
    <row r="141" spans="1:18">
      <c r="A141" s="88">
        <v>26967</v>
      </c>
      <c r="B141" s="88">
        <v>4.4138149998616427E-2</v>
      </c>
      <c r="C141" s="88">
        <v>0.1</v>
      </c>
      <c r="D141" s="89">
        <f t="shared" si="20"/>
        <v>2.6966999999999999</v>
      </c>
      <c r="E141" s="89">
        <f t="shared" si="21"/>
        <v>4.4138149998616427E-2</v>
      </c>
      <c r="F141" s="81">
        <f t="shared" si="22"/>
        <v>0.26967000000000002</v>
      </c>
      <c r="G141" s="81">
        <f t="shared" si="23"/>
        <v>4.4138149998616425E-3</v>
      </c>
      <c r="H141" s="81">
        <f t="shared" si="24"/>
        <v>0.72721908899999999</v>
      </c>
      <c r="I141" s="81">
        <f t="shared" si="25"/>
        <v>1.9610917173062998</v>
      </c>
      <c r="J141" s="81">
        <f t="shared" si="26"/>
        <v>5.2884760340598982</v>
      </c>
      <c r="K141" s="81">
        <f t="shared" si="27"/>
        <v>1.190273491012689E-2</v>
      </c>
      <c r="L141" s="81">
        <f t="shared" si="28"/>
        <v>3.2098105232139185E-2</v>
      </c>
      <c r="M141" s="81">
        <f t="shared" ca="1" si="29"/>
        <v>4.5145310203466169E-2</v>
      </c>
      <c r="N141" s="81">
        <f t="shared" ca="1" si="30"/>
        <v>1.014371678232973E-7</v>
      </c>
      <c r="O141" s="21">
        <f t="shared" ca="1" si="31"/>
        <v>5235617337.2373943</v>
      </c>
      <c r="P141" s="81">
        <f t="shared" ca="1" si="32"/>
        <v>940023218.24342453</v>
      </c>
      <c r="Q141" s="81">
        <f t="shared" ca="1" si="33"/>
        <v>141163787.4753378</v>
      </c>
      <c r="R141" s="55">
        <f t="shared" ca="1" si="34"/>
        <v>-1.0071602048497413E-3</v>
      </c>
    </row>
    <row r="142" spans="1:18">
      <c r="A142" s="88">
        <v>27620</v>
      </c>
      <c r="B142" s="88">
        <v>4.2209000006550923E-2</v>
      </c>
      <c r="C142" s="88">
        <v>1</v>
      </c>
      <c r="D142" s="89">
        <f t="shared" si="20"/>
        <v>2.762</v>
      </c>
      <c r="E142" s="89">
        <f t="shared" si="21"/>
        <v>4.2209000006550923E-2</v>
      </c>
      <c r="F142" s="81">
        <f t="shared" si="22"/>
        <v>2.762</v>
      </c>
      <c r="G142" s="81">
        <f t="shared" si="23"/>
        <v>4.2209000006550923E-2</v>
      </c>
      <c r="H142" s="81">
        <f t="shared" si="24"/>
        <v>7.6286440000000004</v>
      </c>
      <c r="I142" s="81">
        <f t="shared" si="25"/>
        <v>21.070314728</v>
      </c>
      <c r="J142" s="81">
        <f t="shared" si="26"/>
        <v>58.196209278735999</v>
      </c>
      <c r="K142" s="81">
        <f t="shared" si="27"/>
        <v>0.11658125801809364</v>
      </c>
      <c r="L142" s="81">
        <f t="shared" si="28"/>
        <v>0.32199743464597463</v>
      </c>
      <c r="M142" s="81">
        <f t="shared" ca="1" si="29"/>
        <v>4.7440568652839327E-2</v>
      </c>
      <c r="N142" s="81">
        <f t="shared" ca="1" si="30"/>
        <v>2.7369310500827881E-5</v>
      </c>
      <c r="O142" s="21">
        <f t="shared" ca="1" si="31"/>
        <v>430265212198.15485</v>
      </c>
      <c r="P142" s="81">
        <f t="shared" ca="1" si="32"/>
        <v>83498543821.367081</v>
      </c>
      <c r="Q142" s="81">
        <f t="shared" ca="1" si="33"/>
        <v>11245135421.645132</v>
      </c>
      <c r="R142" s="55">
        <f t="shared" ca="1" si="34"/>
        <v>-5.2315686462884037E-3</v>
      </c>
    </row>
    <row r="143" spans="1:18">
      <c r="A143" s="88">
        <v>27823</v>
      </c>
      <c r="B143" s="88">
        <v>5.3027350004413165E-2</v>
      </c>
      <c r="C143" s="88">
        <v>0.1</v>
      </c>
      <c r="D143" s="89">
        <f t="shared" si="20"/>
        <v>2.7823000000000002</v>
      </c>
      <c r="E143" s="89">
        <f t="shared" si="21"/>
        <v>5.3027350004413165E-2</v>
      </c>
      <c r="F143" s="81">
        <f t="shared" si="22"/>
        <v>0.27823000000000003</v>
      </c>
      <c r="G143" s="81">
        <f t="shared" si="23"/>
        <v>5.3027350004413165E-3</v>
      </c>
      <c r="H143" s="81">
        <f t="shared" si="24"/>
        <v>0.77411932900000013</v>
      </c>
      <c r="I143" s="81">
        <f t="shared" si="25"/>
        <v>2.1538322090767004</v>
      </c>
      <c r="J143" s="81">
        <f t="shared" si="26"/>
        <v>5.9926073553141039</v>
      </c>
      <c r="K143" s="81">
        <f t="shared" si="27"/>
        <v>1.4753799591727877E-2</v>
      </c>
      <c r="L143" s="81">
        <f t="shared" si="28"/>
        <v>4.1049496604064477E-2</v>
      </c>
      <c r="M143" s="81">
        <f t="shared" ca="1" si="29"/>
        <v>4.8164850374914331E-2</v>
      </c>
      <c r="N143" s="81">
        <f t="shared" ca="1" si="30"/>
        <v>2.3643902646876303E-6</v>
      </c>
      <c r="O143" s="21">
        <f t="shared" ca="1" si="31"/>
        <v>4027015901.9615936</v>
      </c>
      <c r="P143" s="81">
        <f t="shared" ca="1" si="32"/>
        <v>802249598.82613647</v>
      </c>
      <c r="Q143" s="81">
        <f t="shared" ca="1" si="33"/>
        <v>103973849.76383063</v>
      </c>
      <c r="R143" s="55">
        <f t="shared" ca="1" si="34"/>
        <v>4.8624996294988343E-3</v>
      </c>
    </row>
    <row r="144" spans="1:18">
      <c r="A144" s="88">
        <v>27961</v>
      </c>
      <c r="B144" s="88">
        <v>3.5731449999730103E-2</v>
      </c>
      <c r="C144" s="88">
        <v>0.1</v>
      </c>
      <c r="D144" s="89">
        <f t="shared" si="20"/>
        <v>2.7961</v>
      </c>
      <c r="E144" s="89">
        <f t="shared" si="21"/>
        <v>3.5731449999730103E-2</v>
      </c>
      <c r="F144" s="81">
        <f t="shared" si="22"/>
        <v>0.27961000000000003</v>
      </c>
      <c r="G144" s="81">
        <f t="shared" si="23"/>
        <v>3.5731449999730105E-3</v>
      </c>
      <c r="H144" s="81">
        <f t="shared" si="24"/>
        <v>0.78181752100000013</v>
      </c>
      <c r="I144" s="81">
        <f t="shared" si="25"/>
        <v>2.1860399704681002</v>
      </c>
      <c r="J144" s="81">
        <f t="shared" si="26"/>
        <v>6.1123863614258553</v>
      </c>
      <c r="K144" s="81">
        <f t="shared" si="27"/>
        <v>9.990870734424534E-3</v>
      </c>
      <c r="L144" s="81">
        <f t="shared" si="28"/>
        <v>2.793547366052444E-2</v>
      </c>
      <c r="M144" s="81">
        <f t="shared" ca="1" si="29"/>
        <v>4.8660129912193172E-2</v>
      </c>
      <c r="N144" s="81">
        <f t="shared" ca="1" si="30"/>
        <v>1.6715076427892608E-5</v>
      </c>
      <c r="O144" s="21">
        <f t="shared" ca="1" si="31"/>
        <v>3843724883.3511314</v>
      </c>
      <c r="P144" s="81">
        <f t="shared" ca="1" si="32"/>
        <v>780009044.36127758</v>
      </c>
      <c r="Q144" s="81">
        <f t="shared" ca="1" si="33"/>
        <v>98343607.252159938</v>
      </c>
      <c r="R144" s="55">
        <f t="shared" ca="1" si="34"/>
        <v>-1.2928679912463069E-2</v>
      </c>
    </row>
    <row r="145" spans="1:18">
      <c r="A145" s="88">
        <v>28248</v>
      </c>
      <c r="B145" s="88">
        <v>4.4543600000906736E-2</v>
      </c>
      <c r="C145" s="88">
        <v>1</v>
      </c>
      <c r="D145" s="89">
        <f t="shared" si="20"/>
        <v>2.8248000000000002</v>
      </c>
      <c r="E145" s="89">
        <f t="shared" si="21"/>
        <v>4.4543600000906736E-2</v>
      </c>
      <c r="F145" s="81">
        <f t="shared" si="22"/>
        <v>2.8248000000000002</v>
      </c>
      <c r="G145" s="81">
        <f t="shared" si="23"/>
        <v>4.4543600000906736E-2</v>
      </c>
      <c r="H145" s="81">
        <f t="shared" si="24"/>
        <v>7.9794950400000015</v>
      </c>
      <c r="I145" s="81">
        <f t="shared" si="25"/>
        <v>22.540477588992005</v>
      </c>
      <c r="J145" s="81">
        <f t="shared" si="26"/>
        <v>63.672341093384617</v>
      </c>
      <c r="K145" s="81">
        <f t="shared" si="27"/>
        <v>0.12582676128256134</v>
      </c>
      <c r="L145" s="81">
        <f t="shared" si="28"/>
        <v>0.35543543527097932</v>
      </c>
      <c r="M145" s="81">
        <f t="shared" ca="1" si="29"/>
        <v>4.9697712318945521E-2</v>
      </c>
      <c r="N145" s="81">
        <f t="shared" ca="1" si="30"/>
        <v>2.6564873786959138E-5</v>
      </c>
      <c r="O145" s="21">
        <f t="shared" ca="1" si="31"/>
        <v>347343910574.79498</v>
      </c>
      <c r="P145" s="81">
        <f t="shared" ca="1" si="32"/>
        <v>73385007538.320511</v>
      </c>
      <c r="Q145" s="81">
        <f t="shared" ca="1" si="33"/>
        <v>8699748910.697855</v>
      </c>
      <c r="R145" s="55">
        <f t="shared" ca="1" si="34"/>
        <v>-5.1541123180387852E-3</v>
      </c>
    </row>
    <row r="146" spans="1:18">
      <c r="A146" s="88">
        <v>28426</v>
      </c>
      <c r="B146" s="88">
        <v>4.8325699994165916E-2</v>
      </c>
      <c r="C146" s="88">
        <v>1</v>
      </c>
      <c r="D146" s="89">
        <f t="shared" si="20"/>
        <v>2.8426</v>
      </c>
      <c r="E146" s="89">
        <f t="shared" si="21"/>
        <v>4.8325699994165916E-2</v>
      </c>
      <c r="F146" s="81">
        <f t="shared" si="22"/>
        <v>2.8426</v>
      </c>
      <c r="G146" s="81">
        <f t="shared" si="23"/>
        <v>4.8325699994165916E-2</v>
      </c>
      <c r="H146" s="81">
        <f t="shared" si="24"/>
        <v>8.0803747599999998</v>
      </c>
      <c r="I146" s="81">
        <f t="shared" si="25"/>
        <v>22.969273292775998</v>
      </c>
      <c r="J146" s="81">
        <f t="shared" si="26"/>
        <v>65.29245626204505</v>
      </c>
      <c r="K146" s="81">
        <f t="shared" si="27"/>
        <v>0.13737063480341605</v>
      </c>
      <c r="L146" s="81">
        <f t="shared" si="28"/>
        <v>0.39048976649219047</v>
      </c>
      <c r="M146" s="81">
        <f t="shared" ca="1" si="29"/>
        <v>5.0346349906112038E-2</v>
      </c>
      <c r="N146" s="81">
        <f t="shared" ca="1" si="30"/>
        <v>4.083026066647871E-6</v>
      </c>
      <c r="O146" s="21">
        <f t="shared" ca="1" si="31"/>
        <v>325139023132.6344</v>
      </c>
      <c r="P146" s="81">
        <f t="shared" ca="1" si="32"/>
        <v>70532632883.117584</v>
      </c>
      <c r="Q146" s="81">
        <f t="shared" ca="1" si="33"/>
        <v>8021945720.9569569</v>
      </c>
      <c r="R146" s="55">
        <f t="shared" ca="1" si="34"/>
        <v>-2.0206499119461221E-3</v>
      </c>
    </row>
    <row r="147" spans="1:18">
      <c r="A147" s="88">
        <v>29130</v>
      </c>
      <c r="B147" s="88">
        <v>5.0419836239598226E-2</v>
      </c>
      <c r="C147" s="88">
        <v>1</v>
      </c>
      <c r="D147" s="89">
        <f t="shared" si="20"/>
        <v>2.9129999999999998</v>
      </c>
      <c r="E147" s="89">
        <f t="shared" si="21"/>
        <v>5.0419836239598226E-2</v>
      </c>
      <c r="F147" s="81">
        <f t="shared" si="22"/>
        <v>2.9129999999999998</v>
      </c>
      <c r="G147" s="81">
        <f t="shared" si="23"/>
        <v>5.0419836239598226E-2</v>
      </c>
      <c r="H147" s="81">
        <f t="shared" si="24"/>
        <v>8.4855689999999981</v>
      </c>
      <c r="I147" s="81">
        <f t="shared" si="25"/>
        <v>24.718462496999994</v>
      </c>
      <c r="J147" s="81">
        <f t="shared" si="26"/>
        <v>72.004881253760971</v>
      </c>
      <c r="K147" s="81">
        <f t="shared" si="27"/>
        <v>0.14687298296594961</v>
      </c>
      <c r="L147" s="81">
        <f t="shared" si="28"/>
        <v>0.42784099937981118</v>
      </c>
      <c r="M147" s="81">
        <f t="shared" ca="1" si="29"/>
        <v>5.295015430817062E-2</v>
      </c>
      <c r="N147" s="81">
        <f t="shared" ca="1" si="30"/>
        <v>6.4025095281439329E-6</v>
      </c>
      <c r="O147" s="21">
        <f t="shared" ca="1" si="31"/>
        <v>243324536270.16144</v>
      </c>
      <c r="P147" s="81">
        <f t="shared" ca="1" si="32"/>
        <v>59389714704.169411</v>
      </c>
      <c r="Q147" s="81">
        <f t="shared" ca="1" si="33"/>
        <v>5553980514.625267</v>
      </c>
      <c r="R147" s="55">
        <f t="shared" ca="1" si="34"/>
        <v>-2.5303180685723944E-3</v>
      </c>
    </row>
    <row r="148" spans="1:18">
      <c r="A148" s="88">
        <v>29212</v>
      </c>
      <c r="B148" s="88">
        <v>4.8553399996308144E-2</v>
      </c>
      <c r="C148" s="88">
        <v>1</v>
      </c>
      <c r="D148" s="89">
        <f t="shared" ref="D148:D211" si="35">A148/A$18</f>
        <v>2.9211999999999998</v>
      </c>
      <c r="E148" s="89">
        <f t="shared" ref="E148:E211" si="36">B148/B$18</f>
        <v>4.8553399996308144E-2</v>
      </c>
      <c r="F148" s="81">
        <f t="shared" ref="F148:F211" si="37">$C148*D148</f>
        <v>2.9211999999999998</v>
      </c>
      <c r="G148" s="81">
        <f t="shared" ref="G148:G211" si="38">$C148*E148</f>
        <v>4.8553399996308144E-2</v>
      </c>
      <c r="H148" s="81">
        <f t="shared" ref="H148:H211" si="39">C148*D148*D148</f>
        <v>8.533409439999998</v>
      </c>
      <c r="I148" s="81">
        <f t="shared" ref="I148:I211" si="40">C148*D148*D148*D148</f>
        <v>24.927795656127991</v>
      </c>
      <c r="J148" s="81">
        <f t="shared" ref="J148:J211" si="41">C148*D148*D148*D148*D148</f>
        <v>72.819076670681085</v>
      </c>
      <c r="K148" s="81">
        <f t="shared" ref="K148:K211" si="42">C148*E148*D148</f>
        <v>0.14183419206921535</v>
      </c>
      <c r="L148" s="81">
        <f t="shared" ref="L148:L211" si="43">C148*E148*D148*D148</f>
        <v>0.41432604187259187</v>
      </c>
      <c r="M148" s="81">
        <f t="shared" ref="M148:M211" ca="1" si="44">+E$4+E$5*D148+E$6*D148^2</f>
        <v>5.3257424897856051E-2</v>
      </c>
      <c r="N148" s="81">
        <f t="shared" ref="N148:N211" ca="1" si="45">C148*(M148-E148)^2</f>
        <v>2.2127850274382796E-5</v>
      </c>
      <c r="O148" s="21">
        <f t="shared" ref="O148:O211" ca="1" si="46">(C148*O$1-O$2*F148+O$3*H148)^2</f>
        <v>234444626584.46631</v>
      </c>
      <c r="P148" s="81">
        <f t="shared" ref="P148:P211" ca="1" si="47">(-C148*O$2+O$4*F148-O$5*H148)^2</f>
        <v>58111465446.991905</v>
      </c>
      <c r="Q148" s="81">
        <f t="shared" ref="Q148:Q211" ca="1" si="48">+(C148*O$3-F148*O$5+H148*O$6)^2</f>
        <v>5290221113.5089293</v>
      </c>
      <c r="R148" s="55">
        <f t="shared" ref="R148:R211" ca="1" si="49">+E148-M148</f>
        <v>-4.7040249015479069E-3</v>
      </c>
    </row>
    <row r="149" spans="1:18">
      <c r="A149" s="88">
        <v>29272</v>
      </c>
      <c r="B149" s="88">
        <v>3.642039999976987E-2</v>
      </c>
      <c r="C149" s="88">
        <v>0.1</v>
      </c>
      <c r="D149" s="89">
        <f t="shared" si="35"/>
        <v>2.9272</v>
      </c>
      <c r="E149" s="89">
        <f t="shared" si="36"/>
        <v>3.642039999976987E-2</v>
      </c>
      <c r="F149" s="81">
        <f t="shared" si="37"/>
        <v>0.29272000000000004</v>
      </c>
      <c r="G149" s="81">
        <f t="shared" si="38"/>
        <v>3.6420399999769872E-3</v>
      </c>
      <c r="H149" s="81">
        <f t="shared" si="39"/>
        <v>0.85684998400000012</v>
      </c>
      <c r="I149" s="81">
        <f t="shared" si="40"/>
        <v>2.5081712731648005</v>
      </c>
      <c r="J149" s="81">
        <f t="shared" si="41"/>
        <v>7.3419189508080036</v>
      </c>
      <c r="K149" s="81">
        <f t="shared" si="42"/>
        <v>1.0660979487932636E-2</v>
      </c>
      <c r="L149" s="81">
        <f t="shared" si="43"/>
        <v>3.1206819157076415E-2</v>
      </c>
      <c r="M149" s="81">
        <f t="shared" ca="1" si="44"/>
        <v>5.3482784024826598E-2</v>
      </c>
      <c r="N149" s="81">
        <f t="shared" ca="1" si="45"/>
        <v>2.9112494861851104E-5</v>
      </c>
      <c r="O149" s="21">
        <f t="shared" ca="1" si="46"/>
        <v>2280360591.8929129</v>
      </c>
      <c r="P149" s="81">
        <f t="shared" ca="1" si="47"/>
        <v>571793851.26332283</v>
      </c>
      <c r="Q149" s="81">
        <f t="shared" ca="1" si="48"/>
        <v>51005498.502503969</v>
      </c>
      <c r="R149" s="55">
        <f t="shared" ca="1" si="49"/>
        <v>-1.7062384025056727E-2</v>
      </c>
    </row>
    <row r="150" spans="1:18">
      <c r="A150" s="88">
        <v>30051</v>
      </c>
      <c r="B150" s="88">
        <v>5.5781949995434843E-2</v>
      </c>
      <c r="C150" s="88">
        <v>1</v>
      </c>
      <c r="D150" s="89">
        <f t="shared" si="35"/>
        <v>3.0051000000000001</v>
      </c>
      <c r="E150" s="89">
        <f t="shared" si="36"/>
        <v>5.5781949995434843E-2</v>
      </c>
      <c r="F150" s="81">
        <f t="shared" si="37"/>
        <v>3.0051000000000001</v>
      </c>
      <c r="G150" s="81">
        <f t="shared" si="38"/>
        <v>5.5781949995434843E-2</v>
      </c>
      <c r="H150" s="81">
        <f t="shared" si="39"/>
        <v>9.0306260100000006</v>
      </c>
      <c r="I150" s="81">
        <f t="shared" si="40"/>
        <v>27.137934222651001</v>
      </c>
      <c r="J150" s="81">
        <f t="shared" si="41"/>
        <v>81.552206132488521</v>
      </c>
      <c r="K150" s="81">
        <f t="shared" si="42"/>
        <v>0.16763033793128126</v>
      </c>
      <c r="L150" s="81">
        <f t="shared" si="43"/>
        <v>0.50374592851729338</v>
      </c>
      <c r="M150" s="81">
        <f t="shared" ca="1" si="44"/>
        <v>5.6449122682866296E-2</v>
      </c>
      <c r="N150" s="81">
        <f t="shared" ca="1" si="45"/>
        <v>4.4511939485450683E-7</v>
      </c>
      <c r="O150" s="21">
        <f t="shared" ca="1" si="46"/>
        <v>151911864206.22821</v>
      </c>
      <c r="P150" s="81">
        <f t="shared" ca="1" si="47"/>
        <v>45379376954.297157</v>
      </c>
      <c r="Q150" s="81">
        <f t="shared" ca="1" si="48"/>
        <v>2909172665.6818743</v>
      </c>
      <c r="R150" s="55">
        <f t="shared" ca="1" si="49"/>
        <v>-6.6717268743145264E-4</v>
      </c>
    </row>
    <row r="151" spans="1:18">
      <c r="A151" s="88">
        <v>30053.5</v>
      </c>
      <c r="B151" s="88">
        <v>5.5755574998329394E-2</v>
      </c>
      <c r="C151" s="88">
        <v>1</v>
      </c>
      <c r="D151" s="89">
        <f t="shared" si="35"/>
        <v>3.00535</v>
      </c>
      <c r="E151" s="89">
        <f t="shared" si="36"/>
        <v>5.5755574998329394E-2</v>
      </c>
      <c r="F151" s="81">
        <f t="shared" si="37"/>
        <v>3.00535</v>
      </c>
      <c r="G151" s="81">
        <f t="shared" si="38"/>
        <v>5.5755574998329394E-2</v>
      </c>
      <c r="H151" s="81">
        <f t="shared" si="39"/>
        <v>9.0321286225000001</v>
      </c>
      <c r="I151" s="81">
        <f t="shared" si="40"/>
        <v>27.144707755630375</v>
      </c>
      <c r="J151" s="81">
        <f t="shared" si="41"/>
        <v>81.579347453383747</v>
      </c>
      <c r="K151" s="81">
        <f t="shared" si="42"/>
        <v>0.16756501732122925</v>
      </c>
      <c r="L151" s="81">
        <f t="shared" si="43"/>
        <v>0.50359152480635627</v>
      </c>
      <c r="M151" s="81">
        <f t="shared" ca="1" si="44"/>
        <v>5.6458763228749376E-2</v>
      </c>
      <c r="N151" s="81">
        <f t="shared" ca="1" si="45"/>
        <v>4.9447368740118587E-7</v>
      </c>
      <c r="O151" s="21">
        <f t="shared" ca="1" si="46"/>
        <v>151689440527.35452</v>
      </c>
      <c r="P151" s="81">
        <f t="shared" ca="1" si="47"/>
        <v>45342559984.308044</v>
      </c>
      <c r="Q151" s="81">
        <f t="shared" ca="1" si="48"/>
        <v>2902995597.3179355</v>
      </c>
      <c r="R151" s="55">
        <f t="shared" ca="1" si="49"/>
        <v>-7.0318823041998213E-4</v>
      </c>
    </row>
    <row r="152" spans="1:18">
      <c r="A152" s="88">
        <v>30057.5</v>
      </c>
      <c r="B152" s="88">
        <v>5.6093375002092216E-2</v>
      </c>
      <c r="C152" s="88">
        <v>1</v>
      </c>
      <c r="D152" s="89">
        <f t="shared" si="35"/>
        <v>3.0057499999999999</v>
      </c>
      <c r="E152" s="89">
        <f t="shared" si="36"/>
        <v>5.6093375002092216E-2</v>
      </c>
      <c r="F152" s="81">
        <f t="shared" si="37"/>
        <v>3.0057499999999999</v>
      </c>
      <c r="G152" s="81">
        <f t="shared" si="38"/>
        <v>5.6093375002092216E-2</v>
      </c>
      <c r="H152" s="81">
        <f t="shared" si="39"/>
        <v>9.0345330624999995</v>
      </c>
      <c r="I152" s="81">
        <f t="shared" si="40"/>
        <v>27.155547752609372</v>
      </c>
      <c r="J152" s="81">
        <f t="shared" si="41"/>
        <v>81.622787657405624</v>
      </c>
      <c r="K152" s="81">
        <f t="shared" si="42"/>
        <v>0.16860266191253867</v>
      </c>
      <c r="L152" s="81">
        <f t="shared" si="43"/>
        <v>0.50677745104361305</v>
      </c>
      <c r="M152" s="81">
        <f t="shared" ca="1" si="44"/>
        <v>5.6474189710342189E-2</v>
      </c>
      <c r="N152" s="81">
        <f t="shared" ca="1" si="45"/>
        <v>1.4501984201951182E-7</v>
      </c>
      <c r="O152" s="21">
        <f t="shared" ca="1" si="46"/>
        <v>151333862687.10193</v>
      </c>
      <c r="P152" s="81">
        <f t="shared" ca="1" si="47"/>
        <v>45283668739.877335</v>
      </c>
      <c r="Q152" s="81">
        <f t="shared" ca="1" si="48"/>
        <v>2893124238.4824138</v>
      </c>
      <c r="R152" s="55">
        <f t="shared" ca="1" si="49"/>
        <v>-3.8081470824997271E-4</v>
      </c>
    </row>
    <row r="153" spans="1:18">
      <c r="A153" s="88">
        <v>30092</v>
      </c>
      <c r="B153" s="88">
        <v>5.5169400002341717E-2</v>
      </c>
      <c r="C153" s="88">
        <v>0.1</v>
      </c>
      <c r="D153" s="89">
        <f t="shared" si="35"/>
        <v>3.0091999999999999</v>
      </c>
      <c r="E153" s="89">
        <f t="shared" si="36"/>
        <v>5.5169400002341717E-2</v>
      </c>
      <c r="F153" s="81">
        <f t="shared" si="37"/>
        <v>0.30092000000000002</v>
      </c>
      <c r="G153" s="81">
        <f t="shared" si="38"/>
        <v>5.5169400002341717E-3</v>
      </c>
      <c r="H153" s="81">
        <f t="shared" si="39"/>
        <v>0.90552846399999998</v>
      </c>
      <c r="I153" s="81">
        <f t="shared" si="40"/>
        <v>2.7249162538687997</v>
      </c>
      <c r="J153" s="81">
        <f t="shared" si="41"/>
        <v>8.1998179911419911</v>
      </c>
      <c r="K153" s="81">
        <f t="shared" si="42"/>
        <v>1.6601575848704669E-2</v>
      </c>
      <c r="L153" s="81">
        <f t="shared" si="43"/>
        <v>4.9957462043922089E-2</v>
      </c>
      <c r="M153" s="81">
        <f t="shared" ca="1" si="44"/>
        <v>5.6607325270423565E-2</v>
      </c>
      <c r="N153" s="81">
        <f t="shared" ca="1" si="45"/>
        <v>2.0676290765882547E-7</v>
      </c>
      <c r="O153" s="21">
        <f t="shared" ca="1" si="46"/>
        <v>1482823560.4221163</v>
      </c>
      <c r="P153" s="81">
        <f t="shared" ca="1" si="47"/>
        <v>447765495.85317773</v>
      </c>
      <c r="Q153" s="81">
        <f t="shared" ca="1" si="48"/>
        <v>28085958.025323238</v>
      </c>
      <c r="R153" s="55">
        <f t="shared" ca="1" si="49"/>
        <v>-1.437925268081848E-3</v>
      </c>
    </row>
    <row r="154" spans="1:18">
      <c r="A154" s="88">
        <v>30266</v>
      </c>
      <c r="B154" s="88">
        <v>5.5213700004969724E-2</v>
      </c>
      <c r="C154" s="88">
        <v>1</v>
      </c>
      <c r="D154" s="89">
        <f t="shared" si="35"/>
        <v>3.0266000000000002</v>
      </c>
      <c r="E154" s="89">
        <f t="shared" si="36"/>
        <v>5.5213700004969724E-2</v>
      </c>
      <c r="F154" s="81">
        <f t="shared" si="37"/>
        <v>3.0266000000000002</v>
      </c>
      <c r="G154" s="81">
        <f t="shared" si="38"/>
        <v>5.5213700004969724E-2</v>
      </c>
      <c r="H154" s="81">
        <f t="shared" si="39"/>
        <v>9.1603075600000015</v>
      </c>
      <c r="I154" s="81">
        <f t="shared" si="40"/>
        <v>27.724586861096007</v>
      </c>
      <c r="J154" s="81">
        <f t="shared" si="41"/>
        <v>83.911234593793182</v>
      </c>
      <c r="K154" s="81">
        <f t="shared" si="42"/>
        <v>0.16710978443504138</v>
      </c>
      <c r="L154" s="81">
        <f t="shared" si="43"/>
        <v>0.50577447357109628</v>
      </c>
      <c r="M154" s="81">
        <f t="shared" ca="1" si="44"/>
        <v>5.728103554105405E-2</v>
      </c>
      <c r="N154" s="81">
        <f t="shared" ca="1" si="45"/>
        <v>4.2738762187570685E-6</v>
      </c>
      <c r="O154" s="21">
        <f t="shared" ca="1" si="46"/>
        <v>133314861986.86641</v>
      </c>
      <c r="P154" s="81">
        <f t="shared" ca="1" si="47"/>
        <v>42241977378.466713</v>
      </c>
      <c r="Q154" s="81">
        <f t="shared" ca="1" si="48"/>
        <v>2399211258.209856</v>
      </c>
      <c r="R154" s="55">
        <f t="shared" ca="1" si="49"/>
        <v>-2.0673355360843262E-3</v>
      </c>
    </row>
    <row r="155" spans="1:18">
      <c r="A155" s="88">
        <v>30283</v>
      </c>
      <c r="B155" s="88">
        <v>5.5574350000824779E-2</v>
      </c>
      <c r="C155" s="88">
        <v>1</v>
      </c>
      <c r="D155" s="89">
        <f t="shared" si="35"/>
        <v>3.0283000000000002</v>
      </c>
      <c r="E155" s="89">
        <f t="shared" si="36"/>
        <v>5.5574350000824779E-2</v>
      </c>
      <c r="F155" s="81">
        <f t="shared" si="37"/>
        <v>3.0283000000000002</v>
      </c>
      <c r="G155" s="81">
        <f t="shared" si="38"/>
        <v>5.5574350000824779E-2</v>
      </c>
      <c r="H155" s="81">
        <f t="shared" si="39"/>
        <v>9.1706008900000011</v>
      </c>
      <c r="I155" s="81">
        <f t="shared" si="40"/>
        <v>27.771330675187006</v>
      </c>
      <c r="J155" s="81">
        <f t="shared" si="41"/>
        <v>84.099920683668813</v>
      </c>
      <c r="K155" s="81">
        <f t="shared" si="42"/>
        <v>0.1682958041074977</v>
      </c>
      <c r="L155" s="81">
        <f t="shared" si="43"/>
        <v>0.50965018357873526</v>
      </c>
      <c r="M155" s="81">
        <f t="shared" ca="1" si="44"/>
        <v>5.7347058645800149E-2</v>
      </c>
      <c r="N155" s="81">
        <f t="shared" ca="1" si="45"/>
        <v>3.1424959399704107E-6</v>
      </c>
      <c r="O155" s="21">
        <f t="shared" ca="1" si="46"/>
        <v>131890676595.62766</v>
      </c>
      <c r="P155" s="81">
        <f t="shared" ca="1" si="47"/>
        <v>41996481824.767105</v>
      </c>
      <c r="Q155" s="81">
        <f t="shared" ca="1" si="48"/>
        <v>2360749999.2044168</v>
      </c>
      <c r="R155" s="55">
        <f t="shared" ca="1" si="49"/>
        <v>-1.7727086449753696E-3</v>
      </c>
    </row>
    <row r="156" spans="1:18">
      <c r="A156" s="88">
        <v>30669</v>
      </c>
      <c r="B156" s="88">
        <v>5.4622049996396527E-2</v>
      </c>
      <c r="C156" s="88">
        <v>1</v>
      </c>
      <c r="D156" s="89">
        <f t="shared" si="35"/>
        <v>3.0669</v>
      </c>
      <c r="E156" s="89">
        <f t="shared" si="36"/>
        <v>5.4622049996396527E-2</v>
      </c>
      <c r="F156" s="81">
        <f t="shared" si="37"/>
        <v>3.0669</v>
      </c>
      <c r="G156" s="81">
        <f t="shared" si="38"/>
        <v>5.4622049996396527E-2</v>
      </c>
      <c r="H156" s="81">
        <f t="shared" si="39"/>
        <v>9.4058756099999989</v>
      </c>
      <c r="I156" s="81">
        <f t="shared" si="40"/>
        <v>28.846879908308996</v>
      </c>
      <c r="J156" s="81">
        <f t="shared" si="41"/>
        <v>88.470495990792855</v>
      </c>
      <c r="K156" s="81">
        <f t="shared" si="42"/>
        <v>0.1675203651339485</v>
      </c>
      <c r="L156" s="81">
        <f t="shared" si="43"/>
        <v>0.51376820782930666</v>
      </c>
      <c r="M156" s="81">
        <f t="shared" ca="1" si="44"/>
        <v>5.885579323496791E-2</v>
      </c>
      <c r="N156" s="81">
        <f t="shared" ca="1" si="45"/>
        <v>1.7924581810148903E-5</v>
      </c>
      <c r="O156" s="21">
        <f t="shared" ca="1" si="46"/>
        <v>101421048424.69688</v>
      </c>
      <c r="P156" s="81">
        <f t="shared" ca="1" si="47"/>
        <v>36533269910.229904</v>
      </c>
      <c r="Q156" s="81">
        <f t="shared" ca="1" si="48"/>
        <v>1563587737.7079229</v>
      </c>
      <c r="R156" s="55">
        <f t="shared" ca="1" si="49"/>
        <v>-4.233743238571383E-3</v>
      </c>
    </row>
    <row r="157" spans="1:18">
      <c r="A157" s="88">
        <v>30683</v>
      </c>
      <c r="B157" s="88">
        <v>5.6454350000421982E-2</v>
      </c>
      <c r="C157" s="88">
        <v>1</v>
      </c>
      <c r="D157" s="89">
        <f t="shared" si="35"/>
        <v>3.0682999999999998</v>
      </c>
      <c r="E157" s="89">
        <f t="shared" si="36"/>
        <v>5.6454350000421982E-2</v>
      </c>
      <c r="F157" s="81">
        <f t="shared" si="37"/>
        <v>3.0682999999999998</v>
      </c>
      <c r="G157" s="81">
        <f t="shared" si="38"/>
        <v>5.6454350000421982E-2</v>
      </c>
      <c r="H157" s="81">
        <f t="shared" si="39"/>
        <v>9.4144648899999996</v>
      </c>
      <c r="I157" s="81">
        <f t="shared" si="40"/>
        <v>28.886402621986996</v>
      </c>
      <c r="J157" s="81">
        <f t="shared" si="41"/>
        <v>88.632149165042691</v>
      </c>
      <c r="K157" s="81">
        <f t="shared" si="42"/>
        <v>0.17321888210629477</v>
      </c>
      <c r="L157" s="81">
        <f t="shared" si="43"/>
        <v>0.53148749596674416</v>
      </c>
      <c r="M157" s="81">
        <f t="shared" ca="1" si="44"/>
        <v>5.8910860555821586E-2</v>
      </c>
      <c r="N157" s="81">
        <f t="shared" ca="1" si="45"/>
        <v>6.0344441087896673E-6</v>
      </c>
      <c r="O157" s="21">
        <f t="shared" ca="1" si="46"/>
        <v>100384210459.42033</v>
      </c>
      <c r="P157" s="81">
        <f t="shared" ca="1" si="47"/>
        <v>36339346377.781334</v>
      </c>
      <c r="Q157" s="81">
        <f t="shared" ca="1" si="48"/>
        <v>1537482607.6935668</v>
      </c>
      <c r="R157" s="55">
        <f t="shared" ca="1" si="49"/>
        <v>-2.4565105553996033E-3</v>
      </c>
    </row>
    <row r="158" spans="1:18">
      <c r="A158" s="88">
        <v>30818</v>
      </c>
      <c r="B158" s="88">
        <v>5.7160100004693959E-2</v>
      </c>
      <c r="C158" s="88">
        <v>1</v>
      </c>
      <c r="D158" s="89">
        <f t="shared" si="35"/>
        <v>3.0817999999999999</v>
      </c>
      <c r="E158" s="89">
        <f t="shared" si="36"/>
        <v>5.7160100004693959E-2</v>
      </c>
      <c r="F158" s="81">
        <f t="shared" si="37"/>
        <v>3.0817999999999999</v>
      </c>
      <c r="G158" s="81">
        <f t="shared" si="38"/>
        <v>5.7160100004693959E-2</v>
      </c>
      <c r="H158" s="81">
        <f t="shared" si="39"/>
        <v>9.4974912399999987</v>
      </c>
      <c r="I158" s="81">
        <f t="shared" si="40"/>
        <v>29.269368503431995</v>
      </c>
      <c r="J158" s="81">
        <f t="shared" si="41"/>
        <v>90.202339853876722</v>
      </c>
      <c r="K158" s="81">
        <f t="shared" si="42"/>
        <v>0.17615599619446584</v>
      </c>
      <c r="L158" s="81">
        <f t="shared" si="43"/>
        <v>0.54287754907210484</v>
      </c>
      <c r="M158" s="81">
        <f t="shared" ca="1" si="44"/>
        <v>5.9443111038603474E-2</v>
      </c>
      <c r="N158" s="81">
        <f t="shared" ca="1" si="45"/>
        <v>5.212139380952595E-6</v>
      </c>
      <c r="O158" s="21">
        <f t="shared" ca="1" si="46"/>
        <v>90636196555.072021</v>
      </c>
      <c r="P158" s="81">
        <f t="shared" ca="1" si="47"/>
        <v>34485607603.712921</v>
      </c>
      <c r="Q158" s="81">
        <f t="shared" ca="1" si="48"/>
        <v>1296148513.8578627</v>
      </c>
      <c r="R158" s="55">
        <f t="shared" ca="1" si="49"/>
        <v>-2.2830110339095155E-3</v>
      </c>
    </row>
    <row r="159" spans="1:18">
      <c r="A159" s="88">
        <v>30833</v>
      </c>
      <c r="B159" s="88">
        <v>5.5971850000787526E-2</v>
      </c>
      <c r="C159" s="88">
        <v>1</v>
      </c>
      <c r="D159" s="89">
        <f t="shared" si="35"/>
        <v>3.0832999999999999</v>
      </c>
      <c r="E159" s="89">
        <f t="shared" si="36"/>
        <v>5.5971850000787526E-2</v>
      </c>
      <c r="F159" s="81">
        <f t="shared" si="37"/>
        <v>3.0832999999999999</v>
      </c>
      <c r="G159" s="81">
        <f t="shared" si="38"/>
        <v>5.5971850000787526E-2</v>
      </c>
      <c r="H159" s="81">
        <f t="shared" si="39"/>
        <v>9.5067388899999994</v>
      </c>
      <c r="I159" s="81">
        <f t="shared" si="40"/>
        <v>29.312128019536999</v>
      </c>
      <c r="J159" s="81">
        <f t="shared" si="41"/>
        <v>90.378084322638429</v>
      </c>
      <c r="K159" s="81">
        <f t="shared" si="42"/>
        <v>0.17257800510742818</v>
      </c>
      <c r="L159" s="81">
        <f t="shared" si="43"/>
        <v>0.53210976314773328</v>
      </c>
      <c r="M159" s="81">
        <f t="shared" ca="1" si="44"/>
        <v>5.9502389150547563E-2</v>
      </c>
      <c r="N159" s="81">
        <f t="shared" ca="1" si="45"/>
        <v>1.2464706687988324E-5</v>
      </c>
      <c r="O159" s="21">
        <f t="shared" ca="1" si="46"/>
        <v>89581221358.587234</v>
      </c>
      <c r="P159" s="81">
        <f t="shared" ca="1" si="47"/>
        <v>34281489892.730659</v>
      </c>
      <c r="Q159" s="81">
        <f t="shared" ca="1" si="48"/>
        <v>1270506937.3561294</v>
      </c>
      <c r="R159" s="55">
        <f t="shared" ca="1" si="49"/>
        <v>-3.5305391497600369E-3</v>
      </c>
    </row>
    <row r="160" spans="1:18">
      <c r="A160" s="88">
        <v>30843.5</v>
      </c>
      <c r="B160" s="88">
        <v>5.9321075001207646E-2</v>
      </c>
      <c r="C160" s="88">
        <v>1</v>
      </c>
      <c r="D160" s="89">
        <f t="shared" si="35"/>
        <v>3.0843500000000001</v>
      </c>
      <c r="E160" s="89">
        <f t="shared" si="36"/>
        <v>5.9321075001207646E-2</v>
      </c>
      <c r="F160" s="81">
        <f t="shared" si="37"/>
        <v>3.0843500000000001</v>
      </c>
      <c r="G160" s="81">
        <f t="shared" si="38"/>
        <v>5.9321075001207646E-2</v>
      </c>
      <c r="H160" s="81">
        <f t="shared" si="39"/>
        <v>9.5132149225000013</v>
      </c>
      <c r="I160" s="81">
        <f t="shared" si="40"/>
        <v>29.34208444621288</v>
      </c>
      <c r="J160" s="81">
        <f t="shared" si="41"/>
        <v>90.501258161676702</v>
      </c>
      <c r="K160" s="81">
        <f t="shared" si="42"/>
        <v>0.18296695767997481</v>
      </c>
      <c r="L160" s="81">
        <f t="shared" si="43"/>
        <v>0.5643341359202303</v>
      </c>
      <c r="M160" s="81">
        <f t="shared" ca="1" si="44"/>
        <v>5.9543900390068551E-2</v>
      </c>
      <c r="N160" s="81">
        <f t="shared" ca="1" si="45"/>
        <v>4.9651153921013392E-8</v>
      </c>
      <c r="O160" s="21">
        <f t="shared" ca="1" si="46"/>
        <v>88846106417.685349</v>
      </c>
      <c r="P160" s="81">
        <f t="shared" ca="1" si="47"/>
        <v>34138832346.850449</v>
      </c>
      <c r="Q160" s="81">
        <f t="shared" ca="1" si="48"/>
        <v>1252698706.8583462</v>
      </c>
      <c r="R160" s="55">
        <f t="shared" ca="1" si="49"/>
        <v>-2.2282538886090469E-4</v>
      </c>
    </row>
    <row r="161" spans="1:18">
      <c r="A161" s="88">
        <v>30861</v>
      </c>
      <c r="B161" s="88">
        <v>5.8236450000549667E-2</v>
      </c>
      <c r="C161" s="88">
        <v>1</v>
      </c>
      <c r="D161" s="89">
        <f t="shared" si="35"/>
        <v>3.0861000000000001</v>
      </c>
      <c r="E161" s="89">
        <f t="shared" si="36"/>
        <v>5.8236450000549667E-2</v>
      </c>
      <c r="F161" s="81">
        <f t="shared" si="37"/>
        <v>3.0861000000000001</v>
      </c>
      <c r="G161" s="81">
        <f t="shared" si="38"/>
        <v>5.8236450000549667E-2</v>
      </c>
      <c r="H161" s="81">
        <f t="shared" si="39"/>
        <v>9.5240132099999997</v>
      </c>
      <c r="I161" s="81">
        <f t="shared" si="40"/>
        <v>29.392057167381001</v>
      </c>
      <c r="J161" s="81">
        <f t="shared" si="41"/>
        <v>90.706827624254515</v>
      </c>
      <c r="K161" s="81">
        <f t="shared" si="42"/>
        <v>0.17972350834669634</v>
      </c>
      <c r="L161" s="81">
        <f t="shared" si="43"/>
        <v>0.55464471910873958</v>
      </c>
      <c r="M161" s="81">
        <f t="shared" ca="1" si="44"/>
        <v>5.9613116097275619E-2</v>
      </c>
      <c r="N161" s="81">
        <f t="shared" ca="1" si="45"/>
        <v>1.8952095418746689E-6</v>
      </c>
      <c r="O161" s="21">
        <f t="shared" ca="1" si="46"/>
        <v>87627087450.184799</v>
      </c>
      <c r="P161" s="81">
        <f t="shared" ca="1" si="47"/>
        <v>33901483385.787758</v>
      </c>
      <c r="Q161" s="81">
        <f t="shared" ca="1" si="48"/>
        <v>1223276742.6978877</v>
      </c>
      <c r="R161" s="55">
        <f t="shared" ca="1" si="49"/>
        <v>-1.3766660967259522E-3</v>
      </c>
    </row>
    <row r="162" spans="1:18">
      <c r="A162" s="88">
        <v>30863</v>
      </c>
      <c r="B162" s="88">
        <v>5.8155350001470651E-2</v>
      </c>
      <c r="C162" s="88">
        <v>1</v>
      </c>
      <c r="D162" s="89">
        <f t="shared" si="35"/>
        <v>3.0863</v>
      </c>
      <c r="E162" s="89">
        <f t="shared" si="36"/>
        <v>5.8155350001470651E-2</v>
      </c>
      <c r="F162" s="81">
        <f t="shared" si="37"/>
        <v>3.0863</v>
      </c>
      <c r="G162" s="81">
        <f t="shared" si="38"/>
        <v>5.8155350001470651E-2</v>
      </c>
      <c r="H162" s="81">
        <f t="shared" si="39"/>
        <v>9.5252476900000005</v>
      </c>
      <c r="I162" s="81">
        <f t="shared" si="40"/>
        <v>29.397771945647001</v>
      </c>
      <c r="J162" s="81">
        <f t="shared" si="41"/>
        <v>90.730343555850339</v>
      </c>
      <c r="K162" s="81">
        <f t="shared" si="42"/>
        <v>0.17948485670953887</v>
      </c>
      <c r="L162" s="81">
        <f t="shared" si="43"/>
        <v>0.55394411326264981</v>
      </c>
      <c r="M162" s="81">
        <f t="shared" ca="1" si="44"/>
        <v>5.9621028876083393E-2</v>
      </c>
      <c r="N162" s="81">
        <f t="shared" ca="1" si="45"/>
        <v>2.148214563486072E-6</v>
      </c>
      <c r="O162" s="21">
        <f t="shared" ca="1" si="46"/>
        <v>87488262812.86438</v>
      </c>
      <c r="P162" s="81">
        <f t="shared" ca="1" si="47"/>
        <v>33874390828.573746</v>
      </c>
      <c r="Q162" s="81">
        <f t="shared" ca="1" si="48"/>
        <v>1219934834.6956661</v>
      </c>
      <c r="R162" s="55">
        <f t="shared" ca="1" si="49"/>
        <v>-1.4656788746127414E-3</v>
      </c>
    </row>
    <row r="163" spans="1:18">
      <c r="A163" s="88">
        <v>30867</v>
      </c>
      <c r="B163" s="88">
        <v>5.7793149993813131E-2</v>
      </c>
      <c r="C163" s="88">
        <v>1</v>
      </c>
      <c r="D163" s="89">
        <f t="shared" si="35"/>
        <v>3.0867</v>
      </c>
      <c r="E163" s="89">
        <f t="shared" si="36"/>
        <v>5.7793149993813131E-2</v>
      </c>
      <c r="F163" s="81">
        <f t="shared" si="37"/>
        <v>3.0867</v>
      </c>
      <c r="G163" s="81">
        <f t="shared" si="38"/>
        <v>5.7793149993813131E-2</v>
      </c>
      <c r="H163" s="81">
        <f t="shared" si="39"/>
        <v>9.5277168900000007</v>
      </c>
      <c r="I163" s="81">
        <f t="shared" si="40"/>
        <v>29.409203724363003</v>
      </c>
      <c r="J163" s="81">
        <f t="shared" si="41"/>
        <v>90.777389135991285</v>
      </c>
      <c r="K163" s="81">
        <f t="shared" si="42"/>
        <v>0.17839011608590299</v>
      </c>
      <c r="L163" s="81">
        <f t="shared" si="43"/>
        <v>0.55063677132235678</v>
      </c>
      <c r="M163" s="81">
        <f t="shared" ca="1" si="44"/>
        <v>5.9636855918172679E-2</v>
      </c>
      <c r="N163" s="81">
        <f t="shared" ca="1" si="45"/>
        <v>3.3992515355184962E-6</v>
      </c>
      <c r="O163" s="21">
        <f t="shared" ca="1" si="46"/>
        <v>87210916448.635513</v>
      </c>
      <c r="P163" s="81">
        <f t="shared" ca="1" si="47"/>
        <v>33820226102.312164</v>
      </c>
      <c r="Q163" s="81">
        <f t="shared" ca="1" si="48"/>
        <v>1213263713.3886282</v>
      </c>
      <c r="R163" s="55">
        <f t="shared" ca="1" si="49"/>
        <v>-1.8437059243595483E-3</v>
      </c>
    </row>
    <row r="164" spans="1:18">
      <c r="A164" s="88">
        <v>30873.5</v>
      </c>
      <c r="B164" s="88">
        <v>5.7304574998852331E-2</v>
      </c>
      <c r="C164" s="88">
        <v>1</v>
      </c>
      <c r="D164" s="89">
        <f t="shared" si="35"/>
        <v>3.0873499999999998</v>
      </c>
      <c r="E164" s="89">
        <f t="shared" si="36"/>
        <v>5.7304574998852331E-2</v>
      </c>
      <c r="F164" s="81">
        <f t="shared" si="37"/>
        <v>3.0873499999999998</v>
      </c>
      <c r="G164" s="81">
        <f t="shared" si="38"/>
        <v>5.7304574998852331E-2</v>
      </c>
      <c r="H164" s="81">
        <f t="shared" si="39"/>
        <v>9.5317300224999997</v>
      </c>
      <c r="I164" s="81">
        <f t="shared" si="40"/>
        <v>29.427786684965373</v>
      </c>
      <c r="J164" s="81">
        <f t="shared" si="41"/>
        <v>90.853877221827844</v>
      </c>
      <c r="K164" s="81">
        <f t="shared" si="42"/>
        <v>0.17691927962270673</v>
      </c>
      <c r="L164" s="81">
        <f t="shared" si="43"/>
        <v>0.54621173794316358</v>
      </c>
      <c r="M164" s="81">
        <f t="shared" ca="1" si="44"/>
        <v>5.9662579083039943E-2</v>
      </c>
      <c r="N164" s="81">
        <f t="shared" ca="1" si="45"/>
        <v>5.5601832610454593E-6</v>
      </c>
      <c r="O164" s="21">
        <f t="shared" ca="1" si="46"/>
        <v>86761090393.07283</v>
      </c>
      <c r="P164" s="81">
        <f t="shared" ca="1" si="47"/>
        <v>33732266487.075764</v>
      </c>
      <c r="Q164" s="81">
        <f t="shared" ca="1" si="48"/>
        <v>1202459266.669734</v>
      </c>
      <c r="R164" s="55">
        <f t="shared" ca="1" si="49"/>
        <v>-2.3580040841876121E-3</v>
      </c>
    </row>
    <row r="165" spans="1:18">
      <c r="A165" s="88">
        <v>31469</v>
      </c>
      <c r="B165" s="88">
        <v>6.1482049997721333E-2</v>
      </c>
      <c r="C165" s="88">
        <v>1</v>
      </c>
      <c r="D165" s="89">
        <f t="shared" si="35"/>
        <v>3.1469</v>
      </c>
      <c r="E165" s="89">
        <f t="shared" si="36"/>
        <v>6.1482049997721333E-2</v>
      </c>
      <c r="F165" s="81">
        <f t="shared" si="37"/>
        <v>3.1469</v>
      </c>
      <c r="G165" s="81">
        <f t="shared" si="38"/>
        <v>6.1482049997721333E-2</v>
      </c>
      <c r="H165" s="81">
        <f t="shared" si="39"/>
        <v>9.9029796100000009</v>
      </c>
      <c r="I165" s="81">
        <f t="shared" si="40"/>
        <v>31.163686534709004</v>
      </c>
      <c r="J165" s="81">
        <f t="shared" si="41"/>
        <v>98.069005156075761</v>
      </c>
      <c r="K165" s="81">
        <f t="shared" si="42"/>
        <v>0.19347786313782928</v>
      </c>
      <c r="L165" s="81">
        <f t="shared" si="43"/>
        <v>0.60885548750843499</v>
      </c>
      <c r="M165" s="81">
        <f t="shared" ca="1" si="44"/>
        <v>6.2041390495635555E-2</v>
      </c>
      <c r="N165" s="81">
        <f t="shared" ca="1" si="45"/>
        <v>3.1286179260693002E-7</v>
      </c>
      <c r="O165" s="21">
        <f t="shared" ca="1" si="46"/>
        <v>50175218150.168282</v>
      </c>
      <c r="P165" s="81">
        <f t="shared" ca="1" si="47"/>
        <v>26000976231.880753</v>
      </c>
      <c r="Q165" s="81">
        <f t="shared" ca="1" si="48"/>
        <v>408737963.81230193</v>
      </c>
      <c r="R165" s="55">
        <f t="shared" ca="1" si="49"/>
        <v>-5.5934049791422219E-4</v>
      </c>
    </row>
    <row r="166" spans="1:18">
      <c r="A166" s="88">
        <v>31632</v>
      </c>
      <c r="B166" s="88">
        <v>6.3422400002309587E-2</v>
      </c>
      <c r="C166" s="88">
        <v>1</v>
      </c>
      <c r="D166" s="89">
        <f t="shared" si="35"/>
        <v>3.1631999999999998</v>
      </c>
      <c r="E166" s="89">
        <f t="shared" si="36"/>
        <v>6.3422400002309587E-2</v>
      </c>
      <c r="F166" s="81">
        <f t="shared" si="37"/>
        <v>3.1631999999999998</v>
      </c>
      <c r="G166" s="81">
        <f t="shared" si="38"/>
        <v>6.3422400002309587E-2</v>
      </c>
      <c r="H166" s="81">
        <f t="shared" si="39"/>
        <v>10.005834239999999</v>
      </c>
      <c r="I166" s="81">
        <f t="shared" si="40"/>
        <v>31.650454867967994</v>
      </c>
      <c r="J166" s="81">
        <f t="shared" si="41"/>
        <v>100.11671883835635</v>
      </c>
      <c r="K166" s="81">
        <f t="shared" si="42"/>
        <v>0.20061773568730568</v>
      </c>
      <c r="L166" s="81">
        <f t="shared" si="43"/>
        <v>0.63459402152608524</v>
      </c>
      <c r="M166" s="81">
        <f t="shared" ca="1" si="44"/>
        <v>6.2700164952408502E-2</v>
      </c>
      <c r="N166" s="81">
        <f t="shared" ca="1" si="45"/>
        <v>5.2162346730562263E-7</v>
      </c>
      <c r="O166" s="21">
        <f t="shared" ca="1" si="46"/>
        <v>41799192342.795113</v>
      </c>
      <c r="P166" s="81">
        <f t="shared" ca="1" si="47"/>
        <v>24007391415.109989</v>
      </c>
      <c r="Q166" s="81">
        <f t="shared" ca="1" si="48"/>
        <v>261926891.65982223</v>
      </c>
      <c r="R166" s="55">
        <f t="shared" ca="1" si="49"/>
        <v>7.2223504990108489E-4</v>
      </c>
    </row>
    <row r="167" spans="1:18">
      <c r="A167" s="88">
        <v>31676.5</v>
      </c>
      <c r="B167" s="88">
        <v>6.2692925006558653E-2</v>
      </c>
      <c r="C167" s="88">
        <v>1</v>
      </c>
      <c r="D167" s="89">
        <f t="shared" si="35"/>
        <v>3.1676500000000001</v>
      </c>
      <c r="E167" s="89">
        <f t="shared" si="36"/>
        <v>6.2692925006558653E-2</v>
      </c>
      <c r="F167" s="81">
        <f t="shared" si="37"/>
        <v>3.1676500000000001</v>
      </c>
      <c r="G167" s="81">
        <f t="shared" si="38"/>
        <v>6.2692925006558653E-2</v>
      </c>
      <c r="H167" s="81">
        <f t="shared" si="39"/>
        <v>10.0340065225</v>
      </c>
      <c r="I167" s="81">
        <f t="shared" si="40"/>
        <v>31.784220760997126</v>
      </c>
      <c r="J167" s="81">
        <f t="shared" si="41"/>
        <v>100.68128689357255</v>
      </c>
      <c r="K167" s="81">
        <f t="shared" si="42"/>
        <v>0.19858924389702551</v>
      </c>
      <c r="L167" s="81">
        <f t="shared" si="43"/>
        <v>0.62906121843041285</v>
      </c>
      <c r="M167" s="81">
        <f t="shared" ca="1" si="44"/>
        <v>6.2880585556475327E-2</v>
      </c>
      <c r="N167" s="81">
        <f t="shared" ca="1" si="45"/>
        <v>3.5216481995028463E-8</v>
      </c>
      <c r="O167" s="21">
        <f t="shared" ca="1" si="46"/>
        <v>39638243069.56028</v>
      </c>
      <c r="P167" s="81">
        <f t="shared" ca="1" si="47"/>
        <v>23473067181.988075</v>
      </c>
      <c r="Q167" s="81">
        <f t="shared" ca="1" si="48"/>
        <v>227329922.34843639</v>
      </c>
      <c r="R167" s="55">
        <f t="shared" ca="1" si="49"/>
        <v>-1.8766054991667391E-4</v>
      </c>
    </row>
    <row r="168" spans="1:18">
      <c r="A168" s="88">
        <v>31763.5</v>
      </c>
      <c r="B168" s="88">
        <v>5.9815074993821327E-2</v>
      </c>
      <c r="C168" s="88">
        <v>1</v>
      </c>
      <c r="D168" s="89">
        <f t="shared" si="35"/>
        <v>3.1763499999999998</v>
      </c>
      <c r="E168" s="89">
        <f t="shared" si="36"/>
        <v>5.9815074993821327E-2</v>
      </c>
      <c r="F168" s="81">
        <f t="shared" si="37"/>
        <v>3.1763499999999998</v>
      </c>
      <c r="G168" s="81">
        <f t="shared" si="38"/>
        <v>5.9815074993821327E-2</v>
      </c>
      <c r="H168" s="81">
        <f t="shared" si="39"/>
        <v>10.089199322499999</v>
      </c>
      <c r="I168" s="81">
        <f t="shared" si="40"/>
        <v>32.046828268022871</v>
      </c>
      <c r="J168" s="81">
        <f t="shared" si="41"/>
        <v>101.79194296913444</v>
      </c>
      <c r="K168" s="81">
        <f t="shared" si="42"/>
        <v>0.18999361345662436</v>
      </c>
      <c r="L168" s="81">
        <f t="shared" si="43"/>
        <v>0.60348621410294878</v>
      </c>
      <c r="M168" s="81">
        <f t="shared" ca="1" si="44"/>
        <v>6.3234025603489008E-2</v>
      </c>
      <c r="N168" s="81">
        <f t="shared" ca="1" si="45"/>
        <v>1.1689223271347011E-5</v>
      </c>
      <c r="O168" s="21">
        <f t="shared" ca="1" si="46"/>
        <v>35570835474.644272</v>
      </c>
      <c r="P168" s="81">
        <f t="shared" ca="1" si="47"/>
        <v>22441104151.897545</v>
      </c>
      <c r="Q168" s="81">
        <f t="shared" ca="1" si="48"/>
        <v>166586735.57173795</v>
      </c>
      <c r="R168" s="55">
        <f t="shared" ca="1" si="49"/>
        <v>-3.4189506096676814E-3</v>
      </c>
    </row>
    <row r="169" spans="1:18">
      <c r="A169" s="88">
        <v>31768</v>
      </c>
      <c r="B169" s="88">
        <v>6.1007600001175888E-2</v>
      </c>
      <c r="C169" s="88">
        <v>1</v>
      </c>
      <c r="D169" s="89">
        <f t="shared" si="35"/>
        <v>3.1768000000000001</v>
      </c>
      <c r="E169" s="89">
        <f t="shared" si="36"/>
        <v>6.1007600001175888E-2</v>
      </c>
      <c r="F169" s="81">
        <f t="shared" si="37"/>
        <v>3.1768000000000001</v>
      </c>
      <c r="G169" s="81">
        <f t="shared" si="38"/>
        <v>6.1007600001175888E-2</v>
      </c>
      <c r="H169" s="81">
        <f t="shared" si="39"/>
        <v>10.09205824</v>
      </c>
      <c r="I169" s="81">
        <f t="shared" si="40"/>
        <v>32.060450616832</v>
      </c>
      <c r="J169" s="81">
        <f t="shared" si="41"/>
        <v>101.8496395195519</v>
      </c>
      <c r="K169" s="81">
        <f t="shared" si="42"/>
        <v>0.19380894368373555</v>
      </c>
      <c r="L169" s="81">
        <f t="shared" si="43"/>
        <v>0.61569225229449109</v>
      </c>
      <c r="M169" s="81">
        <f t="shared" ca="1" si="44"/>
        <v>6.325233245323364E-2</v>
      </c>
      <c r="N169" s="81">
        <f t="shared" ca="1" si="45"/>
        <v>5.0388237813212065E-6</v>
      </c>
      <c r="O169" s="21">
        <f t="shared" ca="1" si="46"/>
        <v>35366142102.655655</v>
      </c>
      <c r="P169" s="81">
        <f t="shared" ca="1" si="47"/>
        <v>22388188791.397285</v>
      </c>
      <c r="Q169" s="81">
        <f t="shared" ca="1" si="48"/>
        <v>163694733.37078083</v>
      </c>
      <c r="R169" s="55">
        <f t="shared" ca="1" si="49"/>
        <v>-2.2447324520577516E-3</v>
      </c>
    </row>
    <row r="170" spans="1:18">
      <c r="A170" s="88">
        <v>32118</v>
      </c>
      <c r="B170" s="88">
        <v>6.0415100000682287E-2</v>
      </c>
      <c r="C170" s="88">
        <v>1</v>
      </c>
      <c r="D170" s="89">
        <f t="shared" si="35"/>
        <v>3.2118000000000002</v>
      </c>
      <c r="E170" s="89">
        <f t="shared" si="36"/>
        <v>6.0415100000682287E-2</v>
      </c>
      <c r="F170" s="81">
        <f t="shared" si="37"/>
        <v>3.2118000000000002</v>
      </c>
      <c r="G170" s="81">
        <f t="shared" si="38"/>
        <v>6.0415100000682287E-2</v>
      </c>
      <c r="H170" s="81">
        <f t="shared" si="39"/>
        <v>10.315659240000002</v>
      </c>
      <c r="I170" s="81">
        <f t="shared" si="40"/>
        <v>33.131834347032012</v>
      </c>
      <c r="J170" s="81">
        <f t="shared" si="41"/>
        <v>106.41282555579743</v>
      </c>
      <c r="K170" s="81">
        <f t="shared" si="42"/>
        <v>0.19404121818219139</v>
      </c>
      <c r="L170" s="81">
        <f t="shared" si="43"/>
        <v>0.62322158455756238</v>
      </c>
      <c r="M170" s="81">
        <f t="shared" ca="1" si="44"/>
        <v>6.4683872964432551E-2</v>
      </c>
      <c r="N170" s="81">
        <f t="shared" ca="1" si="45"/>
        <v>1.8222422616045213E-5</v>
      </c>
      <c r="O170" s="21">
        <f t="shared" ca="1" si="46"/>
        <v>21185572101.241444</v>
      </c>
      <c r="P170" s="81">
        <f t="shared" ca="1" si="47"/>
        <v>18417703521.235027</v>
      </c>
      <c r="Q170" s="81">
        <f t="shared" ca="1" si="48"/>
        <v>15735810.488371611</v>
      </c>
      <c r="R170" s="55">
        <f t="shared" ca="1" si="49"/>
        <v>-4.2687729637502642E-3</v>
      </c>
    </row>
    <row r="171" spans="1:18">
      <c r="A171" s="88">
        <v>32161</v>
      </c>
      <c r="B171" s="88">
        <v>6.4271450006344821E-2</v>
      </c>
      <c r="C171" s="88">
        <v>1</v>
      </c>
      <c r="D171" s="89">
        <f t="shared" si="35"/>
        <v>3.2161</v>
      </c>
      <c r="E171" s="89">
        <f t="shared" si="36"/>
        <v>6.4271450006344821E-2</v>
      </c>
      <c r="F171" s="81">
        <f t="shared" si="37"/>
        <v>3.2161</v>
      </c>
      <c r="G171" s="81">
        <f t="shared" si="38"/>
        <v>6.4271450006344821E-2</v>
      </c>
      <c r="H171" s="81">
        <f t="shared" si="39"/>
        <v>10.34329921</v>
      </c>
      <c r="I171" s="81">
        <f t="shared" si="40"/>
        <v>33.265084589280995</v>
      </c>
      <c r="J171" s="81">
        <f t="shared" si="41"/>
        <v>106.98383854758661</v>
      </c>
      <c r="K171" s="81">
        <f t="shared" si="42"/>
        <v>0.20670341036540557</v>
      </c>
      <c r="L171" s="81">
        <f t="shared" si="43"/>
        <v>0.66477883807618088</v>
      </c>
      <c r="M171" s="81">
        <f t="shared" ca="1" si="44"/>
        <v>6.4860793196592145E-2</v>
      </c>
      <c r="N171" s="81">
        <f t="shared" ca="1" si="45"/>
        <v>3.4732539589089348E-7</v>
      </c>
      <c r="O171" s="21">
        <f t="shared" ca="1" si="46"/>
        <v>19683517026.547443</v>
      </c>
      <c r="P171" s="81">
        <f t="shared" ca="1" si="47"/>
        <v>17950403714.930771</v>
      </c>
      <c r="Q171" s="81">
        <f t="shared" ca="1" si="48"/>
        <v>8248506.7767798686</v>
      </c>
      <c r="R171" s="55">
        <f t="shared" ca="1" si="49"/>
        <v>-5.8934319024732396E-4</v>
      </c>
    </row>
    <row r="172" spans="1:18">
      <c r="A172" s="88">
        <v>32272</v>
      </c>
      <c r="B172" s="88">
        <v>6.5170400004717521E-2</v>
      </c>
      <c r="C172" s="88">
        <v>1</v>
      </c>
      <c r="D172" s="89">
        <f t="shared" si="35"/>
        <v>3.2271999999999998</v>
      </c>
      <c r="E172" s="89">
        <f t="shared" si="36"/>
        <v>6.5170400004717521E-2</v>
      </c>
      <c r="F172" s="81">
        <f t="shared" si="37"/>
        <v>3.2271999999999998</v>
      </c>
      <c r="G172" s="81">
        <f t="shared" si="38"/>
        <v>6.5170400004717521E-2</v>
      </c>
      <c r="H172" s="81">
        <f t="shared" si="39"/>
        <v>10.41481984</v>
      </c>
      <c r="I172" s="81">
        <f t="shared" si="40"/>
        <v>33.610706587647996</v>
      </c>
      <c r="J172" s="81">
        <f t="shared" si="41"/>
        <v>108.46847229965761</v>
      </c>
      <c r="K172" s="81">
        <f t="shared" si="42"/>
        <v>0.21031791489522436</v>
      </c>
      <c r="L172" s="81">
        <f t="shared" si="43"/>
        <v>0.67873797494986798</v>
      </c>
      <c r="M172" s="81">
        <f t="shared" ca="1" si="44"/>
        <v>6.5318551577422695E-2</v>
      </c>
      <c r="N172" s="81">
        <f t="shared" ca="1" si="45"/>
        <v>2.1948888495016484E-8</v>
      </c>
      <c r="O172" s="21">
        <f t="shared" ca="1" si="46"/>
        <v>16053059975.354904</v>
      </c>
      <c r="P172" s="81">
        <f t="shared" ca="1" si="47"/>
        <v>16765805420.297945</v>
      </c>
      <c r="Q172" s="81">
        <f t="shared" ca="1" si="48"/>
        <v>1256.5576396023816</v>
      </c>
      <c r="R172" s="55">
        <f t="shared" ca="1" si="49"/>
        <v>-1.4815157270517409E-4</v>
      </c>
    </row>
    <row r="173" spans="1:18">
      <c r="A173" s="88">
        <v>32343.5</v>
      </c>
      <c r="B173" s="88">
        <v>6.499607500154525E-2</v>
      </c>
      <c r="C173" s="88">
        <v>1</v>
      </c>
      <c r="D173" s="89">
        <f t="shared" si="35"/>
        <v>3.2343500000000001</v>
      </c>
      <c r="E173" s="89">
        <f t="shared" si="36"/>
        <v>6.499607500154525E-2</v>
      </c>
      <c r="F173" s="81">
        <f t="shared" si="37"/>
        <v>3.2343500000000001</v>
      </c>
      <c r="G173" s="81">
        <f t="shared" si="38"/>
        <v>6.499607500154525E-2</v>
      </c>
      <c r="H173" s="81">
        <f t="shared" si="39"/>
        <v>10.4610199225</v>
      </c>
      <c r="I173" s="81">
        <f t="shared" si="40"/>
        <v>33.834599786337876</v>
      </c>
      <c r="J173" s="81">
        <f t="shared" si="41"/>
        <v>109.43293781894191</v>
      </c>
      <c r="K173" s="81">
        <f t="shared" si="42"/>
        <v>0.21022005518124789</v>
      </c>
      <c r="L173" s="81">
        <f t="shared" si="43"/>
        <v>0.67992523547546913</v>
      </c>
      <c r="M173" s="81">
        <f t="shared" ca="1" si="44"/>
        <v>6.5614221063145281E-2</v>
      </c>
      <c r="N173" s="81">
        <f t="shared" ca="1" si="45"/>
        <v>3.8210455347162886E-7</v>
      </c>
      <c r="O173" s="21">
        <f t="shared" ca="1" si="46"/>
        <v>13904411693.316185</v>
      </c>
      <c r="P173" s="81">
        <f t="shared" ca="1" si="47"/>
        <v>16019635348.472931</v>
      </c>
      <c r="Q173" s="81">
        <f t="shared" ca="1" si="48"/>
        <v>3238796.9662425686</v>
      </c>
      <c r="R173" s="55">
        <f t="shared" ca="1" si="49"/>
        <v>-6.1814606160003061E-4</v>
      </c>
    </row>
    <row r="174" spans="1:18">
      <c r="A174" s="88">
        <v>32352</v>
      </c>
      <c r="B174" s="88">
        <v>6.2776400001894217E-2</v>
      </c>
      <c r="C174" s="88">
        <v>1</v>
      </c>
      <c r="D174" s="89">
        <f t="shared" si="35"/>
        <v>3.2351999999999999</v>
      </c>
      <c r="E174" s="89">
        <f t="shared" si="36"/>
        <v>6.2776400001894217E-2</v>
      </c>
      <c r="F174" s="81">
        <f t="shared" si="37"/>
        <v>3.2351999999999999</v>
      </c>
      <c r="G174" s="81">
        <f t="shared" si="38"/>
        <v>6.2776400001894217E-2</v>
      </c>
      <c r="H174" s="81">
        <f t="shared" si="39"/>
        <v>10.46651904</v>
      </c>
      <c r="I174" s="81">
        <f t="shared" si="40"/>
        <v>33.861282398207997</v>
      </c>
      <c r="J174" s="81">
        <f t="shared" si="41"/>
        <v>109.5480208146825</v>
      </c>
      <c r="K174" s="81">
        <f t="shared" si="42"/>
        <v>0.20309420928612817</v>
      </c>
      <c r="L174" s="81">
        <f t="shared" si="43"/>
        <v>0.65705038588248188</v>
      </c>
      <c r="M174" s="81">
        <f t="shared" ca="1" si="44"/>
        <v>6.5649412642516169E-2</v>
      </c>
      <c r="N174" s="81">
        <f t="shared" ca="1" si="45"/>
        <v>8.254201633173524E-6</v>
      </c>
      <c r="O174" s="21">
        <f t="shared" ca="1" si="46"/>
        <v>13658934853.047636</v>
      </c>
      <c r="P174" s="81">
        <f t="shared" ca="1" si="47"/>
        <v>15931824062.961769</v>
      </c>
      <c r="Q174" s="81">
        <f t="shared" ca="1" si="48"/>
        <v>4073294.8948445688</v>
      </c>
      <c r="R174" s="55">
        <f t="shared" ca="1" si="49"/>
        <v>-2.8730126406219525E-3</v>
      </c>
    </row>
    <row r="175" spans="1:18">
      <c r="A175" s="88">
        <v>32352</v>
      </c>
      <c r="B175" s="88">
        <v>6.4726399999926798E-2</v>
      </c>
      <c r="C175" s="88">
        <v>1</v>
      </c>
      <c r="D175" s="89">
        <f t="shared" si="35"/>
        <v>3.2351999999999999</v>
      </c>
      <c r="E175" s="89">
        <f t="shared" si="36"/>
        <v>6.4726399999926798E-2</v>
      </c>
      <c r="F175" s="81">
        <f t="shared" si="37"/>
        <v>3.2351999999999999</v>
      </c>
      <c r="G175" s="81">
        <f t="shared" si="38"/>
        <v>6.4726399999926798E-2</v>
      </c>
      <c r="H175" s="81">
        <f t="shared" si="39"/>
        <v>10.46651904</v>
      </c>
      <c r="I175" s="81">
        <f t="shared" si="40"/>
        <v>33.861282398207997</v>
      </c>
      <c r="J175" s="81">
        <f t="shared" si="41"/>
        <v>109.5480208146825</v>
      </c>
      <c r="K175" s="81">
        <f t="shared" si="42"/>
        <v>0.20940284927976316</v>
      </c>
      <c r="L175" s="81">
        <f t="shared" si="43"/>
        <v>0.67746009798988971</v>
      </c>
      <c r="M175" s="81">
        <f t="shared" ca="1" si="44"/>
        <v>6.5649412642516169E-2</v>
      </c>
      <c r="N175" s="81">
        <f t="shared" ca="1" si="45"/>
        <v>8.5195233837981472E-7</v>
      </c>
      <c r="O175" s="21">
        <f t="shared" ca="1" si="46"/>
        <v>13658934853.047636</v>
      </c>
      <c r="P175" s="81">
        <f t="shared" ca="1" si="47"/>
        <v>15931824062.961769</v>
      </c>
      <c r="Q175" s="81">
        <f t="shared" ca="1" si="48"/>
        <v>4073294.8948445688</v>
      </c>
      <c r="R175" s="55">
        <f t="shared" ca="1" si="49"/>
        <v>-9.2301264258937143E-4</v>
      </c>
    </row>
    <row r="176" spans="1:18">
      <c r="A176" s="88">
        <v>32354</v>
      </c>
      <c r="B176" s="88">
        <v>6.2245300003269222E-2</v>
      </c>
      <c r="C176" s="88">
        <v>1</v>
      </c>
      <c r="D176" s="89">
        <f t="shared" si="35"/>
        <v>3.2353999999999998</v>
      </c>
      <c r="E176" s="89">
        <f t="shared" si="36"/>
        <v>6.2245300003269222E-2</v>
      </c>
      <c r="F176" s="81">
        <f t="shared" si="37"/>
        <v>3.2353999999999998</v>
      </c>
      <c r="G176" s="81">
        <f t="shared" si="38"/>
        <v>6.2245300003269222E-2</v>
      </c>
      <c r="H176" s="81">
        <f t="shared" si="39"/>
        <v>10.467813159999999</v>
      </c>
      <c r="I176" s="81">
        <f t="shared" si="40"/>
        <v>33.867562697863995</v>
      </c>
      <c r="J176" s="81">
        <f t="shared" si="41"/>
        <v>109.57511235266917</v>
      </c>
      <c r="K176" s="81">
        <f t="shared" si="42"/>
        <v>0.20138844363057723</v>
      </c>
      <c r="L176" s="81">
        <f t="shared" si="43"/>
        <v>0.65157217052236949</v>
      </c>
      <c r="M176" s="81">
        <f t="shared" ca="1" si="44"/>
        <v>6.5657694313047368E-2</v>
      </c>
      <c r="N176" s="81">
        <f t="shared" ca="1" si="45"/>
        <v>1.1644434925406274E-5</v>
      </c>
      <c r="O176" s="21">
        <f t="shared" ca="1" si="46"/>
        <v>13601483902.174906</v>
      </c>
      <c r="P176" s="81">
        <f t="shared" ca="1" si="47"/>
        <v>15911190393.210888</v>
      </c>
      <c r="Q176" s="81">
        <f t="shared" ca="1" si="48"/>
        <v>4283586.4559704531</v>
      </c>
      <c r="R176" s="55">
        <f t="shared" ca="1" si="49"/>
        <v>-3.4123943097781467E-3</v>
      </c>
    </row>
    <row r="177" spans="1:18">
      <c r="A177" s="88">
        <v>32392.5</v>
      </c>
      <c r="B177" s="88">
        <v>6.7559125003754161E-2</v>
      </c>
      <c r="C177" s="88">
        <v>1</v>
      </c>
      <c r="D177" s="89">
        <f t="shared" si="35"/>
        <v>3.2392500000000002</v>
      </c>
      <c r="E177" s="89">
        <f t="shared" si="36"/>
        <v>6.7559125003754161E-2</v>
      </c>
      <c r="F177" s="81">
        <f t="shared" si="37"/>
        <v>3.2392500000000002</v>
      </c>
      <c r="G177" s="81">
        <f t="shared" si="38"/>
        <v>6.7559125003754161E-2</v>
      </c>
      <c r="H177" s="81">
        <f t="shared" si="39"/>
        <v>10.492740562500002</v>
      </c>
      <c r="I177" s="81">
        <f t="shared" si="40"/>
        <v>33.988609867078132</v>
      </c>
      <c r="J177" s="81">
        <f t="shared" si="41"/>
        <v>110.09760451193284</v>
      </c>
      <c r="K177" s="81">
        <f t="shared" si="42"/>
        <v>0.21884089566841067</v>
      </c>
      <c r="L177" s="81">
        <f t="shared" si="43"/>
        <v>0.70888037129389925</v>
      </c>
      <c r="M177" s="81">
        <f t="shared" ca="1" si="44"/>
        <v>6.5817212915176046E-2</v>
      </c>
      <c r="N177" s="81">
        <f t="shared" ca="1" si="45"/>
        <v>3.0342577243345719E-6</v>
      </c>
      <c r="O177" s="21">
        <f t="shared" ca="1" si="46"/>
        <v>12518480945.225952</v>
      </c>
      <c r="P177" s="81">
        <f t="shared" ca="1" si="47"/>
        <v>15516065651.4212</v>
      </c>
      <c r="Q177" s="81">
        <f t="shared" ca="1" si="48"/>
        <v>9369073.6374002974</v>
      </c>
      <c r="R177" s="55">
        <f t="shared" ca="1" si="49"/>
        <v>1.7419120885781153E-3</v>
      </c>
    </row>
    <row r="178" spans="1:18">
      <c r="A178" s="88">
        <v>32394.5</v>
      </c>
      <c r="B178" s="88">
        <v>6.5778024996689055E-2</v>
      </c>
      <c r="C178" s="88">
        <v>1</v>
      </c>
      <c r="D178" s="89">
        <f t="shared" si="35"/>
        <v>3.2394500000000002</v>
      </c>
      <c r="E178" s="89">
        <f t="shared" si="36"/>
        <v>6.5778024996689055E-2</v>
      </c>
      <c r="F178" s="81">
        <f t="shared" si="37"/>
        <v>3.2394500000000002</v>
      </c>
      <c r="G178" s="81">
        <f t="shared" si="38"/>
        <v>6.5778024996689055E-2</v>
      </c>
      <c r="H178" s="81">
        <f t="shared" si="39"/>
        <v>10.494036302500001</v>
      </c>
      <c r="I178" s="81">
        <f t="shared" si="40"/>
        <v>33.994905900133631</v>
      </c>
      <c r="J178" s="81">
        <f t="shared" si="41"/>
        <v>110.12479791818789</v>
      </c>
      <c r="K178" s="81">
        <f t="shared" si="42"/>
        <v>0.21308462307552437</v>
      </c>
      <c r="L178" s="81">
        <f t="shared" si="43"/>
        <v>0.6902769822220074</v>
      </c>
      <c r="M178" s="81">
        <f t="shared" ca="1" si="44"/>
        <v>6.5825504605904958E-2</v>
      </c>
      <c r="N178" s="81">
        <f t="shared" ca="1" si="45"/>
        <v>2.2543132912948609E-9</v>
      </c>
      <c r="O178" s="21">
        <f t="shared" ca="1" si="46"/>
        <v>12463413737.91423</v>
      </c>
      <c r="P178" s="81">
        <f t="shared" ca="1" si="47"/>
        <v>15495647786.340767</v>
      </c>
      <c r="Q178" s="81">
        <f t="shared" ca="1" si="48"/>
        <v>9687252.3985106554</v>
      </c>
      <c r="R178" s="55">
        <f t="shared" ca="1" si="49"/>
        <v>-4.7479609215902996E-5</v>
      </c>
    </row>
    <row r="179" spans="1:18">
      <c r="A179" s="88">
        <v>32395</v>
      </c>
      <c r="B179" s="88">
        <v>6.4432749997649807E-2</v>
      </c>
      <c r="C179" s="88">
        <v>1</v>
      </c>
      <c r="D179" s="89">
        <f t="shared" si="35"/>
        <v>3.2395</v>
      </c>
      <c r="E179" s="89">
        <f t="shared" si="36"/>
        <v>6.4432749997649807E-2</v>
      </c>
      <c r="F179" s="81">
        <f t="shared" si="37"/>
        <v>3.2395</v>
      </c>
      <c r="G179" s="81">
        <f t="shared" si="38"/>
        <v>6.4432749997649807E-2</v>
      </c>
      <c r="H179" s="81">
        <f t="shared" si="39"/>
        <v>10.49436025</v>
      </c>
      <c r="I179" s="81">
        <f t="shared" si="40"/>
        <v>33.996480029875002</v>
      </c>
      <c r="J179" s="81">
        <f t="shared" si="41"/>
        <v>110.13159705678007</v>
      </c>
      <c r="K179" s="81">
        <f t="shared" si="42"/>
        <v>0.20872989361738656</v>
      </c>
      <c r="L179" s="81">
        <f t="shared" si="43"/>
        <v>0.67618049037352379</v>
      </c>
      <c r="M179" s="81">
        <f t="shared" ca="1" si="44"/>
        <v>6.582757760590352E-2</v>
      </c>
      <c r="N179" s="81">
        <f t="shared" ca="1" si="45"/>
        <v>1.9455440567467722E-6</v>
      </c>
      <c r="O179" s="21">
        <f t="shared" ca="1" si="46"/>
        <v>12449665366.01108</v>
      </c>
      <c r="P179" s="81">
        <f t="shared" ca="1" si="47"/>
        <v>15490544993.968163</v>
      </c>
      <c r="Q179" s="81">
        <f t="shared" ca="1" si="48"/>
        <v>9767631.9941441659</v>
      </c>
      <c r="R179" s="55">
        <f t="shared" ca="1" si="49"/>
        <v>-1.3948276082537125E-3</v>
      </c>
    </row>
    <row r="180" spans="1:18">
      <c r="A180" s="88">
        <v>32475</v>
      </c>
      <c r="B180" s="88">
        <v>6.6588749999937136E-2</v>
      </c>
      <c r="C180" s="88">
        <v>1</v>
      </c>
      <c r="D180" s="89">
        <f t="shared" si="35"/>
        <v>3.2475000000000001</v>
      </c>
      <c r="E180" s="89">
        <f t="shared" si="36"/>
        <v>6.6588749999937136E-2</v>
      </c>
      <c r="F180" s="81">
        <f t="shared" si="37"/>
        <v>3.2475000000000001</v>
      </c>
      <c r="G180" s="81">
        <f t="shared" si="38"/>
        <v>6.6588749999937136E-2</v>
      </c>
      <c r="H180" s="81">
        <f t="shared" si="39"/>
        <v>10.546256250000001</v>
      </c>
      <c r="I180" s="81">
        <f t="shared" si="40"/>
        <v>34.248967171875002</v>
      </c>
      <c r="J180" s="81">
        <f t="shared" si="41"/>
        <v>111.22352089066408</v>
      </c>
      <c r="K180" s="81">
        <f t="shared" si="42"/>
        <v>0.21624696562479584</v>
      </c>
      <c r="L180" s="81">
        <f t="shared" si="43"/>
        <v>0.70226202086652445</v>
      </c>
      <c r="M180" s="81">
        <f t="shared" ca="1" si="44"/>
        <v>6.6159655939460618E-2</v>
      </c>
      <c r="N180" s="81">
        <f t="shared" ca="1" si="45"/>
        <v>1.8412171273622529E-7</v>
      </c>
      <c r="O180" s="21">
        <f t="shared" ca="1" si="46"/>
        <v>10345128653.147755</v>
      </c>
      <c r="P180" s="81">
        <f t="shared" ca="1" si="47"/>
        <v>14682781932.150616</v>
      </c>
      <c r="Q180" s="81">
        <f t="shared" ca="1" si="48"/>
        <v>26946503.01398363</v>
      </c>
      <c r="R180" s="55">
        <f t="shared" ca="1" si="49"/>
        <v>4.2909406047651755E-4</v>
      </c>
    </row>
    <row r="181" spans="1:18">
      <c r="A181" s="88">
        <v>32477</v>
      </c>
      <c r="B181" s="88">
        <v>6.4907650004897732E-2</v>
      </c>
      <c r="C181" s="88">
        <v>1</v>
      </c>
      <c r="D181" s="89">
        <f t="shared" si="35"/>
        <v>3.2477</v>
      </c>
      <c r="E181" s="89">
        <f t="shared" si="36"/>
        <v>6.4907650004897732E-2</v>
      </c>
      <c r="F181" s="81">
        <f t="shared" si="37"/>
        <v>3.2477</v>
      </c>
      <c r="G181" s="81">
        <f t="shared" si="38"/>
        <v>6.4907650004897732E-2</v>
      </c>
      <c r="H181" s="81">
        <f t="shared" si="39"/>
        <v>10.54755529</v>
      </c>
      <c r="I181" s="81">
        <f t="shared" si="40"/>
        <v>34.255295315333001</v>
      </c>
      <c r="J181" s="81">
        <f t="shared" si="41"/>
        <v>111.25092259560699</v>
      </c>
      <c r="K181" s="81">
        <f t="shared" si="42"/>
        <v>0.21080057492090637</v>
      </c>
      <c r="L181" s="81">
        <f t="shared" si="43"/>
        <v>0.68461702717062767</v>
      </c>
      <c r="M181" s="81">
        <f t="shared" ca="1" si="44"/>
        <v>6.6167968041703412E-2</v>
      </c>
      <c r="N181" s="81">
        <f t="shared" ca="1" si="45"/>
        <v>1.5884015538977231E-6</v>
      </c>
      <c r="O181" s="21">
        <f t="shared" ca="1" si="46"/>
        <v>10294946071.267483</v>
      </c>
      <c r="P181" s="81">
        <f t="shared" ca="1" si="47"/>
        <v>14662810518.715565</v>
      </c>
      <c r="Q181" s="81">
        <f t="shared" ca="1" si="48"/>
        <v>27486365.524903379</v>
      </c>
      <c r="R181" s="55">
        <f t="shared" ca="1" si="49"/>
        <v>-1.2603180368056799E-3</v>
      </c>
    </row>
    <row r="182" spans="1:18">
      <c r="A182" s="88">
        <v>32511</v>
      </c>
      <c r="B182" s="88">
        <v>6.292895000660792E-2</v>
      </c>
      <c r="C182" s="88">
        <v>1</v>
      </c>
      <c r="D182" s="89">
        <f t="shared" si="35"/>
        <v>3.2511000000000001</v>
      </c>
      <c r="E182" s="89">
        <f t="shared" si="36"/>
        <v>6.292895000660792E-2</v>
      </c>
      <c r="F182" s="81">
        <f t="shared" si="37"/>
        <v>3.2511000000000001</v>
      </c>
      <c r="G182" s="81">
        <f t="shared" si="38"/>
        <v>6.292895000660792E-2</v>
      </c>
      <c r="H182" s="81">
        <f t="shared" si="39"/>
        <v>10.56965121</v>
      </c>
      <c r="I182" s="81">
        <f t="shared" si="40"/>
        <v>34.362993048831001</v>
      </c>
      <c r="J182" s="81">
        <f t="shared" si="41"/>
        <v>111.71752670105447</v>
      </c>
      <c r="K182" s="81">
        <f t="shared" si="42"/>
        <v>0.20458830936648301</v>
      </c>
      <c r="L182" s="81">
        <f t="shared" si="43"/>
        <v>0.6651370525813729</v>
      </c>
      <c r="M182" s="81">
        <f t="shared" ca="1" si="44"/>
        <v>6.6309349487991415E-2</v>
      </c>
      <c r="N182" s="81">
        <f t="shared" ca="1" si="45"/>
        <v>1.14271006537378E-5</v>
      </c>
      <c r="O182" s="21">
        <f t="shared" ca="1" si="46"/>
        <v>9460051917.3178043</v>
      </c>
      <c r="P182" s="81">
        <f t="shared" ca="1" si="47"/>
        <v>14324974351.421654</v>
      </c>
      <c r="Q182" s="81">
        <f t="shared" ca="1" si="48"/>
        <v>37492394.413969912</v>
      </c>
      <c r="R182" s="55">
        <f t="shared" ca="1" si="49"/>
        <v>-3.3803994813834948E-3</v>
      </c>
    </row>
    <row r="183" spans="1:18">
      <c r="A183" s="88">
        <v>33068</v>
      </c>
      <c r="B183" s="88">
        <v>6.8692599998030346E-2</v>
      </c>
      <c r="C183" s="88">
        <v>1</v>
      </c>
      <c r="D183" s="89">
        <f t="shared" si="35"/>
        <v>3.3068</v>
      </c>
      <c r="E183" s="89">
        <f t="shared" si="36"/>
        <v>6.8692599998030346E-2</v>
      </c>
      <c r="F183" s="81">
        <f t="shared" si="37"/>
        <v>3.3068</v>
      </c>
      <c r="G183" s="81">
        <f t="shared" si="38"/>
        <v>6.8692599998030346E-2</v>
      </c>
      <c r="H183" s="81">
        <f t="shared" si="39"/>
        <v>10.934926239999999</v>
      </c>
      <c r="I183" s="81">
        <f t="shared" si="40"/>
        <v>36.159614090432001</v>
      </c>
      <c r="J183" s="81">
        <f t="shared" si="41"/>
        <v>119.57261187424054</v>
      </c>
      <c r="K183" s="81">
        <f t="shared" si="42"/>
        <v>0.22715268967348676</v>
      </c>
      <c r="L183" s="81">
        <f t="shared" si="43"/>
        <v>0.75114851421228601</v>
      </c>
      <c r="M183" s="81">
        <f t="shared" ca="1" si="44"/>
        <v>6.8645871467739247E-2</v>
      </c>
      <c r="N183" s="81">
        <f t="shared" ca="1" si="45"/>
        <v>2.1835555431661176E-9</v>
      </c>
      <c r="O183" s="21">
        <f t="shared" ca="1" si="46"/>
        <v>773067343.53687847</v>
      </c>
      <c r="P183" s="81">
        <f t="shared" ca="1" si="47"/>
        <v>9263964443.1168041</v>
      </c>
      <c r="Q183" s="81">
        <f t="shared" ca="1" si="48"/>
        <v>430398916.86797971</v>
      </c>
      <c r="R183" s="55">
        <f t="shared" ca="1" si="49"/>
        <v>4.672853029109858E-5</v>
      </c>
    </row>
    <row r="184" spans="1:18">
      <c r="A184" s="88">
        <v>33068</v>
      </c>
      <c r="B184" s="88">
        <v>6.8732599997019861E-2</v>
      </c>
      <c r="C184" s="88">
        <v>1</v>
      </c>
      <c r="D184" s="89">
        <f t="shared" si="35"/>
        <v>3.3068</v>
      </c>
      <c r="E184" s="89">
        <f t="shared" si="36"/>
        <v>6.8732599997019861E-2</v>
      </c>
      <c r="F184" s="81">
        <f t="shared" si="37"/>
        <v>3.3068</v>
      </c>
      <c r="G184" s="81">
        <f t="shared" si="38"/>
        <v>6.8732599997019861E-2</v>
      </c>
      <c r="H184" s="81">
        <f t="shared" si="39"/>
        <v>10.934926239999999</v>
      </c>
      <c r="I184" s="81">
        <f t="shared" si="40"/>
        <v>36.159614090432001</v>
      </c>
      <c r="J184" s="81">
        <f t="shared" si="41"/>
        <v>119.57261187424054</v>
      </c>
      <c r="K184" s="81">
        <f t="shared" si="42"/>
        <v>0.22728496167014528</v>
      </c>
      <c r="L184" s="81">
        <f t="shared" si="43"/>
        <v>0.7515859112508364</v>
      </c>
      <c r="M184" s="81">
        <f t="shared" ca="1" si="44"/>
        <v>6.8645871467739247E-2</v>
      </c>
      <c r="N184" s="81">
        <f t="shared" ca="1" si="45"/>
        <v>7.5218377911782485E-9</v>
      </c>
      <c r="O184" s="21">
        <f t="shared" ca="1" si="46"/>
        <v>773067343.53687847</v>
      </c>
      <c r="P184" s="81">
        <f t="shared" ca="1" si="47"/>
        <v>9263964443.1168041</v>
      </c>
      <c r="Q184" s="81">
        <f t="shared" ca="1" si="48"/>
        <v>430398916.86797971</v>
      </c>
      <c r="R184" s="55">
        <f t="shared" ca="1" si="49"/>
        <v>8.6728529280613587E-5</v>
      </c>
    </row>
    <row r="185" spans="1:18">
      <c r="A185" s="88">
        <v>33090</v>
      </c>
      <c r="B185" s="88">
        <v>6.6800500004319474E-2</v>
      </c>
      <c r="C185" s="88">
        <v>1</v>
      </c>
      <c r="D185" s="89">
        <f t="shared" si="35"/>
        <v>3.3090000000000002</v>
      </c>
      <c r="E185" s="89">
        <f t="shared" si="36"/>
        <v>6.6800500004319474E-2</v>
      </c>
      <c r="F185" s="81">
        <f t="shared" si="37"/>
        <v>3.3090000000000002</v>
      </c>
      <c r="G185" s="81">
        <f t="shared" si="38"/>
        <v>6.6800500004319474E-2</v>
      </c>
      <c r="H185" s="81">
        <f t="shared" si="39"/>
        <v>10.949481</v>
      </c>
      <c r="I185" s="81">
        <f t="shared" si="40"/>
        <v>36.231832629000003</v>
      </c>
      <c r="J185" s="81">
        <f t="shared" si="41"/>
        <v>119.89113416936101</v>
      </c>
      <c r="K185" s="81">
        <f t="shared" si="42"/>
        <v>0.22104285451429315</v>
      </c>
      <c r="L185" s="81">
        <f t="shared" si="43"/>
        <v>0.73143080558779605</v>
      </c>
      <c r="M185" s="81">
        <f t="shared" ca="1" si="44"/>
        <v>6.8738945678125246E-2</v>
      </c>
      <c r="N185" s="81">
        <f t="shared" ca="1" si="45"/>
        <v>3.7575716302963138E-6</v>
      </c>
      <c r="O185" s="21">
        <f t="shared" ca="1" si="46"/>
        <v>626809596.52679992</v>
      </c>
      <c r="P185" s="81">
        <f t="shared" ca="1" si="47"/>
        <v>9083292712.1538963</v>
      </c>
      <c r="Q185" s="81">
        <f t="shared" ca="1" si="48"/>
        <v>455028089.14598715</v>
      </c>
      <c r="R185" s="55">
        <f t="shared" ca="1" si="49"/>
        <v>-1.938445673805772E-3</v>
      </c>
    </row>
    <row r="186" spans="1:18">
      <c r="A186" s="88">
        <v>33136</v>
      </c>
      <c r="B186" s="88">
        <v>6.8335199997818563E-2</v>
      </c>
      <c r="C186" s="88">
        <v>1</v>
      </c>
      <c r="D186" s="89">
        <f t="shared" si="35"/>
        <v>3.3136000000000001</v>
      </c>
      <c r="E186" s="89">
        <f t="shared" si="36"/>
        <v>6.8335199997818563E-2</v>
      </c>
      <c r="F186" s="81">
        <f t="shared" si="37"/>
        <v>3.3136000000000001</v>
      </c>
      <c r="G186" s="81">
        <f t="shared" si="38"/>
        <v>6.8335199997818563E-2</v>
      </c>
      <c r="H186" s="81">
        <f t="shared" si="39"/>
        <v>10.979944960000001</v>
      </c>
      <c r="I186" s="81">
        <f t="shared" si="40"/>
        <v>36.383145619456002</v>
      </c>
      <c r="J186" s="81">
        <f t="shared" si="41"/>
        <v>120.55919132462941</v>
      </c>
      <c r="K186" s="81">
        <f t="shared" si="42"/>
        <v>0.22643551871277159</v>
      </c>
      <c r="L186" s="81">
        <f t="shared" si="43"/>
        <v>0.75031673480663996</v>
      </c>
      <c r="M186" s="81">
        <f t="shared" ca="1" si="44"/>
        <v>6.8933748867160791E-2</v>
      </c>
      <c r="N186" s="81">
        <f t="shared" ca="1" si="45"/>
        <v>3.5826074899085892E-7</v>
      </c>
      <c r="O186" s="21">
        <f t="shared" ca="1" si="46"/>
        <v>370280604.86763042</v>
      </c>
      <c r="P186" s="81">
        <f t="shared" ca="1" si="47"/>
        <v>8710473337.1585808</v>
      </c>
      <c r="Q186" s="81">
        <f t="shared" ca="1" si="48"/>
        <v>508825667.14431012</v>
      </c>
      <c r="R186" s="55">
        <f t="shared" ca="1" si="49"/>
        <v>-5.9854886934222751E-4</v>
      </c>
    </row>
    <row r="187" spans="1:18">
      <c r="A187" s="88">
        <v>33144.5</v>
      </c>
      <c r="B187" s="88">
        <v>6.8665524995594751E-2</v>
      </c>
      <c r="C187" s="88">
        <v>1</v>
      </c>
      <c r="D187" s="89">
        <f t="shared" si="35"/>
        <v>3.3144499999999999</v>
      </c>
      <c r="E187" s="89">
        <f t="shared" si="36"/>
        <v>6.8665524995594751E-2</v>
      </c>
      <c r="F187" s="81">
        <f t="shared" si="37"/>
        <v>3.3144499999999999</v>
      </c>
      <c r="G187" s="81">
        <f t="shared" si="38"/>
        <v>6.8665524995594751E-2</v>
      </c>
      <c r="H187" s="81">
        <f t="shared" si="39"/>
        <v>10.985578802499999</v>
      </c>
      <c r="I187" s="81">
        <f t="shared" si="40"/>
        <v>36.411151661946121</v>
      </c>
      <c r="J187" s="81">
        <f t="shared" si="41"/>
        <v>120.68294162593732</v>
      </c>
      <c r="K187" s="81">
        <f t="shared" si="42"/>
        <v>0.22758844932164901</v>
      </c>
      <c r="L187" s="81">
        <f t="shared" si="43"/>
        <v>0.75433053585413956</v>
      </c>
      <c r="M187" s="81">
        <f t="shared" ca="1" si="44"/>
        <v>6.8969773762048756E-2</v>
      </c>
      <c r="N187" s="81">
        <f t="shared" ca="1" si="45"/>
        <v>9.2567311888783348E-8</v>
      </c>
      <c r="O187" s="21">
        <f t="shared" ca="1" si="46"/>
        <v>330194324.7541613</v>
      </c>
      <c r="P187" s="81">
        <f t="shared" ca="1" si="47"/>
        <v>8642319879.3669758</v>
      </c>
      <c r="Q187" s="81">
        <f t="shared" ca="1" si="48"/>
        <v>519108331.94512063</v>
      </c>
      <c r="R187" s="55">
        <f t="shared" ca="1" si="49"/>
        <v>-3.0424876645400445E-4</v>
      </c>
    </row>
    <row r="188" spans="1:18">
      <c r="A188" s="88">
        <v>33155</v>
      </c>
      <c r="B188" s="88">
        <v>6.7914749997726176E-2</v>
      </c>
      <c r="C188" s="88">
        <v>1</v>
      </c>
      <c r="D188" s="89">
        <f t="shared" si="35"/>
        <v>3.3155000000000001</v>
      </c>
      <c r="E188" s="89">
        <f t="shared" si="36"/>
        <v>6.7914749997726176E-2</v>
      </c>
      <c r="F188" s="81">
        <f t="shared" si="37"/>
        <v>3.3155000000000001</v>
      </c>
      <c r="G188" s="81">
        <f t="shared" si="38"/>
        <v>6.7914749997726176E-2</v>
      </c>
      <c r="H188" s="81">
        <f t="shared" si="39"/>
        <v>10.992540250000001</v>
      </c>
      <c r="I188" s="81">
        <f t="shared" si="40"/>
        <v>36.445767198875004</v>
      </c>
      <c r="J188" s="81">
        <f t="shared" si="41"/>
        <v>120.83594114787007</v>
      </c>
      <c r="K188" s="81">
        <f t="shared" si="42"/>
        <v>0.22517135361746116</v>
      </c>
      <c r="L188" s="81">
        <f t="shared" si="43"/>
        <v>0.74655562291869249</v>
      </c>
      <c r="M188" s="81">
        <f t="shared" ca="1" si="44"/>
        <v>6.9014287442480671E-2</v>
      </c>
      <c r="N188" s="81">
        <f t="shared" ca="1" si="45"/>
        <v>1.2089825924172437E-6</v>
      </c>
      <c r="O188" s="21">
        <f t="shared" ca="1" si="46"/>
        <v>283832840.57196295</v>
      </c>
      <c r="P188" s="81">
        <f t="shared" ca="1" si="47"/>
        <v>8558449268.4984007</v>
      </c>
      <c r="Q188" s="81">
        <f t="shared" ca="1" si="48"/>
        <v>531958069.41749799</v>
      </c>
      <c r="R188" s="55">
        <f t="shared" ca="1" si="49"/>
        <v>-1.0995374447544948E-3</v>
      </c>
    </row>
    <row r="189" spans="1:18">
      <c r="A189" s="88">
        <v>33174</v>
      </c>
      <c r="B189" s="88">
        <v>6.9494299998041242E-2</v>
      </c>
      <c r="C189" s="88">
        <v>1</v>
      </c>
      <c r="D189" s="89">
        <f t="shared" si="35"/>
        <v>3.3174000000000001</v>
      </c>
      <c r="E189" s="89">
        <f t="shared" si="36"/>
        <v>6.9494299998041242E-2</v>
      </c>
      <c r="F189" s="81">
        <f t="shared" si="37"/>
        <v>3.3174000000000001</v>
      </c>
      <c r="G189" s="81">
        <f t="shared" si="38"/>
        <v>6.9494299998041242E-2</v>
      </c>
      <c r="H189" s="81">
        <f t="shared" si="39"/>
        <v>11.00514276</v>
      </c>
      <c r="I189" s="81">
        <f t="shared" si="40"/>
        <v>36.508460592024001</v>
      </c>
      <c r="J189" s="81">
        <f t="shared" si="41"/>
        <v>121.11316716798042</v>
      </c>
      <c r="K189" s="81">
        <f t="shared" si="42"/>
        <v>0.23054039081350203</v>
      </c>
      <c r="L189" s="81">
        <f t="shared" si="43"/>
        <v>0.76479469248471166</v>
      </c>
      <c r="M189" s="81">
        <f t="shared" ca="1" si="44"/>
        <v>6.9094870675718775E-2</v>
      </c>
      <c r="N189" s="81">
        <f t="shared" ca="1" si="45"/>
        <v>1.5954378353098531E-7</v>
      </c>
      <c r="O189" s="21">
        <f t="shared" ca="1" si="46"/>
        <v>208820237.12728375</v>
      </c>
      <c r="P189" s="81">
        <f t="shared" ca="1" si="47"/>
        <v>8407582027.2622213</v>
      </c>
      <c r="Q189" s="81">
        <f t="shared" ca="1" si="48"/>
        <v>555625416.17156625</v>
      </c>
      <c r="R189" s="55">
        <f t="shared" ca="1" si="49"/>
        <v>3.9942932232246708E-4</v>
      </c>
    </row>
    <row r="190" spans="1:18">
      <c r="A190" s="88">
        <v>33223</v>
      </c>
      <c r="B190" s="88">
        <v>7.0357350006815977E-2</v>
      </c>
      <c r="C190" s="88">
        <v>1</v>
      </c>
      <c r="D190" s="89">
        <f t="shared" si="35"/>
        <v>3.3222999999999998</v>
      </c>
      <c r="E190" s="89">
        <f t="shared" si="36"/>
        <v>7.0357350006815977E-2</v>
      </c>
      <c r="F190" s="81">
        <f t="shared" si="37"/>
        <v>3.3222999999999998</v>
      </c>
      <c r="G190" s="81">
        <f t="shared" si="38"/>
        <v>7.0357350006815977E-2</v>
      </c>
      <c r="H190" s="81">
        <f t="shared" si="39"/>
        <v>11.03767729</v>
      </c>
      <c r="I190" s="81">
        <f t="shared" si="40"/>
        <v>36.670475260566995</v>
      </c>
      <c r="J190" s="81">
        <f t="shared" si="41"/>
        <v>121.83031995818172</v>
      </c>
      <c r="K190" s="81">
        <f t="shared" si="42"/>
        <v>0.23374822392764472</v>
      </c>
      <c r="L190" s="81">
        <f t="shared" si="43"/>
        <v>0.77658172435481398</v>
      </c>
      <c r="M190" s="81">
        <f t="shared" ca="1" si="44"/>
        <v>6.9302896687454096E-2</v>
      </c>
      <c r="N190" s="81">
        <f t="shared" ca="1" si="45"/>
        <v>1.1118718027132891E-6</v>
      </c>
      <c r="O190" s="21">
        <f t="shared" ca="1" si="46"/>
        <v>68280117.013692424</v>
      </c>
      <c r="P190" s="81">
        <f t="shared" ca="1" si="47"/>
        <v>8023876340.8686771</v>
      </c>
      <c r="Q190" s="81">
        <f t="shared" ca="1" si="48"/>
        <v>619140444.16666603</v>
      </c>
      <c r="R190" s="55">
        <f t="shared" ca="1" si="49"/>
        <v>1.054453319361881E-3</v>
      </c>
    </row>
    <row r="191" spans="1:18">
      <c r="A191" s="88">
        <v>33235</v>
      </c>
      <c r="B191" s="88">
        <v>7.1470750001026317E-2</v>
      </c>
      <c r="C191" s="88">
        <v>1</v>
      </c>
      <c r="D191" s="89">
        <f t="shared" si="35"/>
        <v>3.3235000000000001</v>
      </c>
      <c r="E191" s="89">
        <f t="shared" si="36"/>
        <v>7.1470750001026317E-2</v>
      </c>
      <c r="F191" s="81">
        <f t="shared" si="37"/>
        <v>3.3235000000000001</v>
      </c>
      <c r="G191" s="81">
        <f t="shared" si="38"/>
        <v>7.1470750001026317E-2</v>
      </c>
      <c r="H191" s="81">
        <f t="shared" si="39"/>
        <v>11.045652250000002</v>
      </c>
      <c r="I191" s="81">
        <f t="shared" si="40"/>
        <v>36.710225252875006</v>
      </c>
      <c r="J191" s="81">
        <f t="shared" si="41"/>
        <v>122.00643362793008</v>
      </c>
      <c r="K191" s="81">
        <f t="shared" si="42"/>
        <v>0.23753303762841096</v>
      </c>
      <c r="L191" s="81">
        <f t="shared" si="43"/>
        <v>0.78944105055802383</v>
      </c>
      <c r="M191" s="81">
        <f t="shared" ca="1" si="44"/>
        <v>6.9353887109634166E-2</v>
      </c>
      <c r="N191" s="81">
        <f t="shared" ca="1" si="45"/>
        <v>4.4811085009531409E-6</v>
      </c>
      <c r="O191" s="21">
        <f t="shared" ca="1" si="46"/>
        <v>45515001.94190532</v>
      </c>
      <c r="P191" s="81">
        <f t="shared" ca="1" si="47"/>
        <v>7931094917.1760941</v>
      </c>
      <c r="Q191" s="81">
        <f t="shared" ca="1" si="48"/>
        <v>635241481.50428915</v>
      </c>
      <c r="R191" s="55">
        <f t="shared" ca="1" si="49"/>
        <v>2.1168628913921517E-3</v>
      </c>
    </row>
    <row r="192" spans="1:18">
      <c r="A192" s="88">
        <v>33293</v>
      </c>
      <c r="B192" s="88">
        <v>7.0378849995904602E-2</v>
      </c>
      <c r="C192" s="88">
        <v>1</v>
      </c>
      <c r="D192" s="89">
        <f t="shared" si="35"/>
        <v>3.3292999999999999</v>
      </c>
      <c r="E192" s="89">
        <f t="shared" si="36"/>
        <v>7.0378849995904602E-2</v>
      </c>
      <c r="F192" s="81">
        <f t="shared" si="37"/>
        <v>3.3292999999999999</v>
      </c>
      <c r="G192" s="81">
        <f t="shared" si="38"/>
        <v>7.0378849995904602E-2</v>
      </c>
      <c r="H192" s="81">
        <f t="shared" si="39"/>
        <v>11.084238489999999</v>
      </c>
      <c r="I192" s="81">
        <f t="shared" si="40"/>
        <v>36.902755204756993</v>
      </c>
      <c r="J192" s="81">
        <f t="shared" si="41"/>
        <v>122.86034290319745</v>
      </c>
      <c r="K192" s="81">
        <f t="shared" si="42"/>
        <v>0.23431230529136518</v>
      </c>
      <c r="L192" s="81">
        <f t="shared" si="43"/>
        <v>0.78009595800654208</v>
      </c>
      <c r="M192" s="81">
        <f t="shared" ca="1" si="44"/>
        <v>6.9600591940311429E-2</v>
      </c>
      <c r="N192" s="81">
        <f t="shared" ca="1" si="45"/>
        <v>6.0568560109566607E-7</v>
      </c>
      <c r="O192" s="21">
        <f t="shared" ca="1" si="46"/>
        <v>350500.39119240281</v>
      </c>
      <c r="P192" s="81">
        <f t="shared" ca="1" si="47"/>
        <v>7489294099.9573832</v>
      </c>
      <c r="Q192" s="81">
        <f t="shared" ca="1" si="48"/>
        <v>716109165.12657225</v>
      </c>
      <c r="R192" s="55">
        <f t="shared" ca="1" si="49"/>
        <v>7.7825805559317285E-4</v>
      </c>
    </row>
    <row r="193" spans="1:18">
      <c r="A193" s="88">
        <v>33784</v>
      </c>
      <c r="B193" s="88">
        <v>7.2028799993859138E-2</v>
      </c>
      <c r="C193" s="88">
        <v>1</v>
      </c>
      <c r="D193" s="89">
        <f t="shared" si="35"/>
        <v>3.3784000000000001</v>
      </c>
      <c r="E193" s="89">
        <f t="shared" si="36"/>
        <v>7.2028799993859138E-2</v>
      </c>
      <c r="F193" s="81">
        <f t="shared" si="37"/>
        <v>3.3784000000000001</v>
      </c>
      <c r="G193" s="81">
        <f t="shared" si="38"/>
        <v>7.2028799993859138E-2</v>
      </c>
      <c r="H193" s="81">
        <f t="shared" si="39"/>
        <v>11.413586560000001</v>
      </c>
      <c r="I193" s="81">
        <f t="shared" si="40"/>
        <v>38.559660834304005</v>
      </c>
      <c r="J193" s="81">
        <f t="shared" si="41"/>
        <v>130.26995816261265</v>
      </c>
      <c r="K193" s="81">
        <f t="shared" si="42"/>
        <v>0.24334209789925371</v>
      </c>
      <c r="L193" s="81">
        <f t="shared" si="43"/>
        <v>0.82210694354283875</v>
      </c>
      <c r="M193" s="81">
        <f t="shared" ca="1" si="44"/>
        <v>7.1705748990268048E-2</v>
      </c>
      <c r="N193" s="81">
        <f t="shared" ca="1" si="45"/>
        <v>1.0436195092121078E-7</v>
      </c>
      <c r="O193" s="21">
        <f t="shared" ca="1" si="46"/>
        <v>3998614209.1823416</v>
      </c>
      <c r="P193" s="81">
        <f t="shared" ca="1" si="47"/>
        <v>4208380402.5757351</v>
      </c>
      <c r="Q193" s="81">
        <f t="shared" ca="1" si="48"/>
        <v>1607903781.0924973</v>
      </c>
      <c r="R193" s="55">
        <f t="shared" ca="1" si="49"/>
        <v>3.2305100359109051E-4</v>
      </c>
    </row>
    <row r="194" spans="1:18">
      <c r="A194" s="88">
        <v>33888</v>
      </c>
      <c r="B194" s="88">
        <v>7.2831600002245978E-2</v>
      </c>
      <c r="C194" s="88">
        <v>1</v>
      </c>
      <c r="D194" s="89">
        <f t="shared" si="35"/>
        <v>3.3887999999999998</v>
      </c>
      <c r="E194" s="89">
        <f t="shared" si="36"/>
        <v>7.2831600002245978E-2</v>
      </c>
      <c r="F194" s="81">
        <f t="shared" si="37"/>
        <v>3.3887999999999998</v>
      </c>
      <c r="G194" s="81">
        <f t="shared" si="38"/>
        <v>7.2831600002245978E-2</v>
      </c>
      <c r="H194" s="81">
        <f t="shared" si="39"/>
        <v>11.483965439999999</v>
      </c>
      <c r="I194" s="81">
        <f t="shared" si="40"/>
        <v>38.91686208307199</v>
      </c>
      <c r="J194" s="81">
        <f t="shared" si="41"/>
        <v>131.88146222711435</v>
      </c>
      <c r="K194" s="81">
        <f t="shared" si="42"/>
        <v>0.24681172608761115</v>
      </c>
      <c r="L194" s="81">
        <f t="shared" si="43"/>
        <v>0.83639557736569659</v>
      </c>
      <c r="M194" s="81">
        <f t="shared" ca="1" si="44"/>
        <v>7.2155475303996353E-2</v>
      </c>
      <c r="N194" s="81">
        <f t="shared" ca="1" si="45"/>
        <v>4.5714460758314641E-7</v>
      </c>
      <c r="O194" s="21">
        <f t="shared" ca="1" si="46"/>
        <v>5870939676.3074093</v>
      </c>
      <c r="P194" s="81">
        <f t="shared" ca="1" si="47"/>
        <v>3623738896.8757348</v>
      </c>
      <c r="Q194" s="81">
        <f t="shared" ca="1" si="48"/>
        <v>1845702328.7700088</v>
      </c>
      <c r="R194" s="55">
        <f t="shared" ca="1" si="49"/>
        <v>6.7612469824962496E-4</v>
      </c>
    </row>
    <row r="195" spans="1:18">
      <c r="A195" s="88">
        <v>33960</v>
      </c>
      <c r="B195" s="88">
        <v>7.1941999995033257E-2</v>
      </c>
      <c r="C195" s="88">
        <v>1</v>
      </c>
      <c r="D195" s="89">
        <f t="shared" si="35"/>
        <v>3.3959999999999999</v>
      </c>
      <c r="E195" s="89">
        <f t="shared" si="36"/>
        <v>7.1941999995033257E-2</v>
      </c>
      <c r="F195" s="81">
        <f t="shared" si="37"/>
        <v>3.3959999999999999</v>
      </c>
      <c r="G195" s="81">
        <f t="shared" si="38"/>
        <v>7.1941999995033257E-2</v>
      </c>
      <c r="H195" s="81">
        <f t="shared" si="39"/>
        <v>11.532815999999999</v>
      </c>
      <c r="I195" s="81">
        <f t="shared" si="40"/>
        <v>39.165443135999993</v>
      </c>
      <c r="J195" s="81">
        <f t="shared" si="41"/>
        <v>133.00584488985598</v>
      </c>
      <c r="K195" s="81">
        <f t="shared" si="42"/>
        <v>0.24431503198313292</v>
      </c>
      <c r="L195" s="81">
        <f t="shared" si="43"/>
        <v>0.8296938486147194</v>
      </c>
      <c r="M195" s="81">
        <f t="shared" ca="1" si="44"/>
        <v>7.2467608092556313E-2</v>
      </c>
      <c r="N195" s="81">
        <f t="shared" ca="1" si="45"/>
        <v>2.7626387218180628E-7</v>
      </c>
      <c r="O195" s="21">
        <f t="shared" ca="1" si="46"/>
        <v>7381329388.1360312</v>
      </c>
      <c r="P195" s="81">
        <f t="shared" ca="1" si="47"/>
        <v>3242609161.1859946</v>
      </c>
      <c r="Q195" s="81">
        <f t="shared" ca="1" si="48"/>
        <v>2020629325.858443</v>
      </c>
      <c r="R195" s="55">
        <f t="shared" ca="1" si="49"/>
        <v>-5.2560809752305593E-4</v>
      </c>
    </row>
    <row r="196" spans="1:18">
      <c r="A196" s="88">
        <v>33984</v>
      </c>
      <c r="B196" s="88">
        <v>7.3848799998813774E-2</v>
      </c>
      <c r="C196" s="88">
        <v>1</v>
      </c>
      <c r="D196" s="89">
        <f t="shared" si="35"/>
        <v>3.3984000000000001</v>
      </c>
      <c r="E196" s="89">
        <f t="shared" si="36"/>
        <v>7.3848799998813774E-2</v>
      </c>
      <c r="F196" s="81">
        <f t="shared" si="37"/>
        <v>3.3984000000000001</v>
      </c>
      <c r="G196" s="81">
        <f t="shared" si="38"/>
        <v>7.3848799998813774E-2</v>
      </c>
      <c r="H196" s="81">
        <f t="shared" si="39"/>
        <v>11.549122560000001</v>
      </c>
      <c r="I196" s="81">
        <f t="shared" si="40"/>
        <v>39.248538107904004</v>
      </c>
      <c r="J196" s="81">
        <f t="shared" si="41"/>
        <v>133.38223190590097</v>
      </c>
      <c r="K196" s="81">
        <f t="shared" si="42"/>
        <v>0.25096776191596876</v>
      </c>
      <c r="L196" s="81">
        <f t="shared" si="43"/>
        <v>0.85288884209522819</v>
      </c>
      <c r="M196" s="81">
        <f t="shared" ca="1" si="44"/>
        <v>7.2571794864888323E-2</v>
      </c>
      <c r="N196" s="81">
        <f t="shared" ca="1" si="45"/>
        <v>1.6307421120719612E-6</v>
      </c>
      <c r="O196" s="21">
        <f t="shared" ca="1" si="46"/>
        <v>7923960160.5246172</v>
      </c>
      <c r="P196" s="81">
        <f t="shared" ca="1" si="47"/>
        <v>3119917862.7772269</v>
      </c>
      <c r="Q196" s="81">
        <f t="shared" ca="1" si="48"/>
        <v>2080826055.6872294</v>
      </c>
      <c r="R196" s="55">
        <f t="shared" ca="1" si="49"/>
        <v>1.2770051339254518E-3</v>
      </c>
    </row>
    <row r="197" spans="1:18">
      <c r="A197" s="88">
        <v>34024</v>
      </c>
      <c r="B197" s="88">
        <v>6.8326799999340437E-2</v>
      </c>
      <c r="C197" s="88">
        <v>1</v>
      </c>
      <c r="D197" s="89">
        <f t="shared" si="35"/>
        <v>3.4024000000000001</v>
      </c>
      <c r="E197" s="89">
        <f t="shared" si="36"/>
        <v>6.8326799999340437E-2</v>
      </c>
      <c r="F197" s="81">
        <f t="shared" si="37"/>
        <v>3.4024000000000001</v>
      </c>
      <c r="G197" s="81">
        <f t="shared" si="38"/>
        <v>6.8326799999340437E-2</v>
      </c>
      <c r="H197" s="81">
        <f t="shared" si="39"/>
        <v>11.576325760000001</v>
      </c>
      <c r="I197" s="81">
        <f t="shared" si="40"/>
        <v>39.387290765824005</v>
      </c>
      <c r="J197" s="81">
        <f t="shared" si="41"/>
        <v>134.0113181016396</v>
      </c>
      <c r="K197" s="81">
        <f t="shared" si="42"/>
        <v>0.23247510431775592</v>
      </c>
      <c r="L197" s="81">
        <f t="shared" si="43"/>
        <v>0.79097329493073276</v>
      </c>
      <c r="M197" s="81">
        <f t="shared" ca="1" si="44"/>
        <v>7.2745597829306827E-2</v>
      </c>
      <c r="N197" s="81">
        <f t="shared" ca="1" si="45"/>
        <v>1.9525774262115671E-5</v>
      </c>
      <c r="O197" s="21">
        <f t="shared" ca="1" si="46"/>
        <v>8872037259.8142719</v>
      </c>
      <c r="P197" s="81">
        <f t="shared" ca="1" si="47"/>
        <v>2920311103.6793351</v>
      </c>
      <c r="Q197" s="81">
        <f t="shared" ca="1" si="48"/>
        <v>2183263164.497726</v>
      </c>
      <c r="R197" s="55">
        <f t="shared" ca="1" si="49"/>
        <v>-4.4187978299663894E-3</v>
      </c>
    </row>
    <row r="198" spans="1:18">
      <c r="A198" s="88">
        <v>34047</v>
      </c>
      <c r="B198" s="88">
        <v>7.3684150003828108E-2</v>
      </c>
      <c r="C198" s="88">
        <v>1</v>
      </c>
      <c r="D198" s="89">
        <f t="shared" si="35"/>
        <v>3.4047000000000001</v>
      </c>
      <c r="E198" s="89">
        <f t="shared" si="36"/>
        <v>7.3684150003828108E-2</v>
      </c>
      <c r="F198" s="81">
        <f t="shared" si="37"/>
        <v>3.4047000000000001</v>
      </c>
      <c r="G198" s="81">
        <f t="shared" si="38"/>
        <v>7.3684150003828108E-2</v>
      </c>
      <c r="H198" s="81">
        <f t="shared" si="39"/>
        <v>11.59198209</v>
      </c>
      <c r="I198" s="81">
        <f t="shared" si="40"/>
        <v>39.467221421822998</v>
      </c>
      <c r="J198" s="81">
        <f t="shared" si="41"/>
        <v>134.37404877488078</v>
      </c>
      <c r="K198" s="81">
        <f t="shared" si="42"/>
        <v>0.25087242551803357</v>
      </c>
      <c r="L198" s="81">
        <f t="shared" si="43"/>
        <v>0.8541453471612489</v>
      </c>
      <c r="M198" s="81">
        <f t="shared" ca="1" si="44"/>
        <v>7.2845624158949282E-2</v>
      </c>
      <c r="N198" s="81">
        <f t="shared" ca="1" si="45"/>
        <v>7.0312559252974951E-7</v>
      </c>
      <c r="O198" s="21">
        <f t="shared" ca="1" si="46"/>
        <v>9441974930.313715</v>
      </c>
      <c r="P198" s="81">
        <f t="shared" ca="1" si="47"/>
        <v>2808314354.0858645</v>
      </c>
      <c r="Q198" s="81">
        <f t="shared" ca="1" si="48"/>
        <v>2243362617.6752648</v>
      </c>
      <c r="R198" s="55">
        <f t="shared" ca="1" si="49"/>
        <v>8.3852584487882631E-4</v>
      </c>
    </row>
    <row r="199" spans="1:18">
      <c r="A199" s="88">
        <v>34624</v>
      </c>
      <c r="B199" s="88">
        <v>7.4596799997380003E-2</v>
      </c>
      <c r="C199" s="88">
        <v>0.1</v>
      </c>
      <c r="D199" s="89">
        <f t="shared" si="35"/>
        <v>3.4624000000000001</v>
      </c>
      <c r="E199" s="89">
        <f t="shared" si="36"/>
        <v>7.4596799997380003E-2</v>
      </c>
      <c r="F199" s="81">
        <f t="shared" si="37"/>
        <v>0.34624000000000005</v>
      </c>
      <c r="G199" s="81">
        <f t="shared" si="38"/>
        <v>7.459679999738001E-3</v>
      </c>
      <c r="H199" s="81">
        <f t="shared" si="39"/>
        <v>1.1988213760000002</v>
      </c>
      <c r="I199" s="81">
        <f t="shared" si="40"/>
        <v>4.1507991322624012</v>
      </c>
      <c r="J199" s="81">
        <f t="shared" si="41"/>
        <v>14.371726915545338</v>
      </c>
      <c r="K199" s="81">
        <f t="shared" si="42"/>
        <v>2.5828396031092857E-2</v>
      </c>
      <c r="L199" s="81">
        <f t="shared" si="43"/>
        <v>8.9428238418055916E-2</v>
      </c>
      <c r="M199" s="81">
        <f t="shared" ca="1" si="44"/>
        <v>7.5376393875362463E-2</v>
      </c>
      <c r="N199" s="81">
        <f t="shared" ca="1" si="45"/>
        <v>6.0776661458773019E-8</v>
      </c>
      <c r="O199" s="21">
        <f t="shared" ca="1" si="46"/>
        <v>297744527.95199233</v>
      </c>
      <c r="P199" s="81">
        <f t="shared" ca="1" si="47"/>
        <v>6900413.9756036503</v>
      </c>
      <c r="Q199" s="81">
        <f t="shared" ca="1" si="48"/>
        <v>40448763.681455292</v>
      </c>
      <c r="R199" s="55">
        <f t="shared" ca="1" si="49"/>
        <v>-7.795938779824596E-4</v>
      </c>
    </row>
    <row r="200" spans="1:18">
      <c r="A200" s="88">
        <v>34667</v>
      </c>
      <c r="B200" s="88">
        <v>7.5703149996115826E-2</v>
      </c>
      <c r="C200" s="88">
        <v>1</v>
      </c>
      <c r="D200" s="89">
        <f t="shared" si="35"/>
        <v>3.4666999999999999</v>
      </c>
      <c r="E200" s="89">
        <f t="shared" si="36"/>
        <v>7.5703149996115826E-2</v>
      </c>
      <c r="F200" s="81">
        <f t="shared" si="37"/>
        <v>3.4666999999999999</v>
      </c>
      <c r="G200" s="81">
        <f t="shared" si="38"/>
        <v>7.5703149996115826E-2</v>
      </c>
      <c r="H200" s="81">
        <f t="shared" si="39"/>
        <v>12.018008889999999</v>
      </c>
      <c r="I200" s="81">
        <f t="shared" si="40"/>
        <v>41.662831418962995</v>
      </c>
      <c r="J200" s="81">
        <f t="shared" si="41"/>
        <v>144.432537680119</v>
      </c>
      <c r="K200" s="81">
        <f t="shared" si="42"/>
        <v>0.26244011009153473</v>
      </c>
      <c r="L200" s="81">
        <f t="shared" si="43"/>
        <v>0.90980112965432336</v>
      </c>
      <c r="M200" s="81">
        <f t="shared" ca="1" si="44"/>
        <v>7.5566644434260186E-2</v>
      </c>
      <c r="N200" s="81">
        <f t="shared" ca="1" si="45"/>
        <v>1.8633768417524078E-8</v>
      </c>
      <c r="O200" s="21">
        <f t="shared" ca="1" si="46"/>
        <v>31763011318.295967</v>
      </c>
      <c r="P200" s="81">
        <f t="shared" ca="1" si="47"/>
        <v>587599929.08803308</v>
      </c>
      <c r="Q200" s="81">
        <f t="shared" ca="1" si="48"/>
        <v>4202344184.5439119</v>
      </c>
      <c r="R200" s="55">
        <f t="shared" ca="1" si="49"/>
        <v>1.3650556185564044E-4</v>
      </c>
    </row>
    <row r="201" spans="1:18">
      <c r="A201" s="88">
        <v>34672</v>
      </c>
      <c r="B201" s="88">
        <v>7.4300399995991029E-2</v>
      </c>
      <c r="C201" s="88">
        <v>1</v>
      </c>
      <c r="D201" s="89">
        <f t="shared" si="35"/>
        <v>3.4672000000000001</v>
      </c>
      <c r="E201" s="89">
        <f t="shared" si="36"/>
        <v>7.4300399995991029E-2</v>
      </c>
      <c r="F201" s="81">
        <f t="shared" si="37"/>
        <v>3.4672000000000001</v>
      </c>
      <c r="G201" s="81">
        <f t="shared" si="38"/>
        <v>7.4300399995991029E-2</v>
      </c>
      <c r="H201" s="81">
        <f t="shared" si="39"/>
        <v>12.021475840000001</v>
      </c>
      <c r="I201" s="81">
        <f t="shared" si="40"/>
        <v>41.680861032448</v>
      </c>
      <c r="J201" s="81">
        <f t="shared" si="41"/>
        <v>144.5158813717037</v>
      </c>
      <c r="K201" s="81">
        <f t="shared" si="42"/>
        <v>0.25761434686610007</v>
      </c>
      <c r="L201" s="81">
        <f t="shared" si="43"/>
        <v>0.89320046345414217</v>
      </c>
      <c r="M201" s="81">
        <f t="shared" ca="1" si="44"/>
        <v>7.5588781437008923E-2</v>
      </c>
      <c r="N201" s="81">
        <f t="shared" ca="1" si="45"/>
        <v>1.6599267375593451E-6</v>
      </c>
      <c r="O201" s="21">
        <f t="shared" ca="1" si="46"/>
        <v>31998575664.61372</v>
      </c>
      <c r="P201" s="81">
        <f t="shared" ca="1" si="47"/>
        <v>576206267.3778528</v>
      </c>
      <c r="Q201" s="81">
        <f t="shared" ca="1" si="48"/>
        <v>4220868545.0811911</v>
      </c>
      <c r="R201" s="55">
        <f t="shared" ca="1" si="49"/>
        <v>-1.288381441017894E-3</v>
      </c>
    </row>
    <row r="202" spans="1:18">
      <c r="A202" s="88">
        <v>34672</v>
      </c>
      <c r="B202" s="88">
        <v>7.4400399993464816E-2</v>
      </c>
      <c r="C202" s="88">
        <v>1</v>
      </c>
      <c r="D202" s="89">
        <f t="shared" si="35"/>
        <v>3.4672000000000001</v>
      </c>
      <c r="E202" s="89">
        <f t="shared" si="36"/>
        <v>7.4400399993464816E-2</v>
      </c>
      <c r="F202" s="81">
        <f t="shared" si="37"/>
        <v>3.4672000000000001</v>
      </c>
      <c r="G202" s="81">
        <f t="shared" si="38"/>
        <v>7.4400399993464816E-2</v>
      </c>
      <c r="H202" s="81">
        <f t="shared" si="39"/>
        <v>12.021475840000001</v>
      </c>
      <c r="I202" s="81">
        <f t="shared" si="40"/>
        <v>41.680861032448</v>
      </c>
      <c r="J202" s="81">
        <f t="shared" si="41"/>
        <v>144.5158813717037</v>
      </c>
      <c r="K202" s="81">
        <f t="shared" si="42"/>
        <v>0.25796106685734121</v>
      </c>
      <c r="L202" s="81">
        <f t="shared" si="43"/>
        <v>0.89440261100777352</v>
      </c>
      <c r="M202" s="81">
        <f t="shared" ca="1" si="44"/>
        <v>7.5588781437008923E-2</v>
      </c>
      <c r="N202" s="81">
        <f t="shared" ca="1" si="45"/>
        <v>1.4122504553599744E-6</v>
      </c>
      <c r="O202" s="21">
        <f t="shared" ca="1" si="46"/>
        <v>31998575664.61372</v>
      </c>
      <c r="P202" s="81">
        <f t="shared" ca="1" si="47"/>
        <v>576206267.3778528</v>
      </c>
      <c r="Q202" s="81">
        <f t="shared" ca="1" si="48"/>
        <v>4220868545.0811911</v>
      </c>
      <c r="R202" s="55">
        <f t="shared" ca="1" si="49"/>
        <v>-1.1883814435441065E-3</v>
      </c>
    </row>
    <row r="203" spans="1:18">
      <c r="A203" s="88">
        <v>34672</v>
      </c>
      <c r="B203" s="88">
        <v>7.4400399993464816E-2</v>
      </c>
      <c r="C203" s="88">
        <v>1</v>
      </c>
      <c r="D203" s="89">
        <f t="shared" si="35"/>
        <v>3.4672000000000001</v>
      </c>
      <c r="E203" s="89">
        <f t="shared" si="36"/>
        <v>7.4400399993464816E-2</v>
      </c>
      <c r="F203" s="81">
        <f t="shared" si="37"/>
        <v>3.4672000000000001</v>
      </c>
      <c r="G203" s="81">
        <f t="shared" si="38"/>
        <v>7.4400399993464816E-2</v>
      </c>
      <c r="H203" s="81">
        <f t="shared" si="39"/>
        <v>12.021475840000001</v>
      </c>
      <c r="I203" s="81">
        <f t="shared" si="40"/>
        <v>41.680861032448</v>
      </c>
      <c r="J203" s="81">
        <f t="shared" si="41"/>
        <v>144.5158813717037</v>
      </c>
      <c r="K203" s="81">
        <f t="shared" si="42"/>
        <v>0.25796106685734121</v>
      </c>
      <c r="L203" s="81">
        <f t="shared" si="43"/>
        <v>0.89440261100777352</v>
      </c>
      <c r="M203" s="81">
        <f t="shared" ca="1" si="44"/>
        <v>7.5588781437008923E-2</v>
      </c>
      <c r="N203" s="81">
        <f t="shared" ca="1" si="45"/>
        <v>1.4122504553599744E-6</v>
      </c>
      <c r="O203" s="21">
        <f t="shared" ca="1" si="46"/>
        <v>31998575664.61372</v>
      </c>
      <c r="P203" s="81">
        <f t="shared" ca="1" si="47"/>
        <v>576206267.3778528</v>
      </c>
      <c r="Q203" s="81">
        <f t="shared" ca="1" si="48"/>
        <v>4220868545.0811911</v>
      </c>
      <c r="R203" s="55">
        <f t="shared" ca="1" si="49"/>
        <v>-1.1883814435441065E-3</v>
      </c>
    </row>
    <row r="204" spans="1:18">
      <c r="A204" s="88">
        <v>34691</v>
      </c>
      <c r="B204" s="88">
        <v>7.5359949994890485E-2</v>
      </c>
      <c r="C204" s="88">
        <v>1</v>
      </c>
      <c r="D204" s="89">
        <f t="shared" si="35"/>
        <v>3.4691000000000001</v>
      </c>
      <c r="E204" s="89">
        <f t="shared" si="36"/>
        <v>7.5359949994890485E-2</v>
      </c>
      <c r="F204" s="81">
        <f t="shared" si="37"/>
        <v>3.4691000000000001</v>
      </c>
      <c r="G204" s="81">
        <f t="shared" si="38"/>
        <v>7.5359949994890485E-2</v>
      </c>
      <c r="H204" s="81">
        <f t="shared" si="39"/>
        <v>12.034654810000001</v>
      </c>
      <c r="I204" s="81">
        <f t="shared" si="40"/>
        <v>41.749421001371005</v>
      </c>
      <c r="J204" s="81">
        <f t="shared" si="41"/>
        <v>144.83291639585616</v>
      </c>
      <c r="K204" s="81">
        <f t="shared" si="42"/>
        <v>0.26143120252727459</v>
      </c>
      <c r="L204" s="81">
        <f t="shared" si="43"/>
        <v>0.90693098468736832</v>
      </c>
      <c r="M204" s="81">
        <f t="shared" ca="1" si="44"/>
        <v>7.5672930252455084E-2</v>
      </c>
      <c r="N204" s="81">
        <f t="shared" ca="1" si="45"/>
        <v>9.7956641625202737E-8</v>
      </c>
      <c r="O204" s="21">
        <f t="shared" ca="1" si="46"/>
        <v>32901975238.469234</v>
      </c>
      <c r="P204" s="81">
        <f t="shared" ca="1" si="47"/>
        <v>533898768.33000535</v>
      </c>
      <c r="Q204" s="81">
        <f t="shared" ca="1" si="48"/>
        <v>4291669061.4301324</v>
      </c>
      <c r="R204" s="55">
        <f t="shared" ca="1" si="49"/>
        <v>-3.1298025756459902E-4</v>
      </c>
    </row>
    <row r="205" spans="1:18">
      <c r="A205" s="88">
        <v>34759</v>
      </c>
      <c r="B205" s="88">
        <v>7.6372550000087358E-2</v>
      </c>
      <c r="C205" s="88">
        <v>0.1</v>
      </c>
      <c r="D205" s="89">
        <f t="shared" si="35"/>
        <v>3.4759000000000002</v>
      </c>
      <c r="E205" s="89">
        <f t="shared" si="36"/>
        <v>7.6372550000087358E-2</v>
      </c>
      <c r="F205" s="81">
        <f t="shared" si="37"/>
        <v>0.34759000000000007</v>
      </c>
      <c r="G205" s="81">
        <f t="shared" si="38"/>
        <v>7.637255000008736E-3</v>
      </c>
      <c r="H205" s="81">
        <f t="shared" si="39"/>
        <v>1.2081880810000003</v>
      </c>
      <c r="I205" s="81">
        <f t="shared" si="40"/>
        <v>4.1995409507479016</v>
      </c>
      <c r="J205" s="81">
        <f t="shared" si="41"/>
        <v>14.597184390704632</v>
      </c>
      <c r="K205" s="81">
        <f t="shared" si="42"/>
        <v>2.6546334654530369E-2</v>
      </c>
      <c r="L205" s="81">
        <f t="shared" si="43"/>
        <v>9.227240462568212E-2</v>
      </c>
      <c r="M205" s="81">
        <f t="shared" ca="1" si="44"/>
        <v>7.5974460356827769E-2</v>
      </c>
      <c r="N205" s="81">
        <f t="shared" ca="1" si="45"/>
        <v>1.5847536407054661E-8</v>
      </c>
      <c r="O205" s="21">
        <f t="shared" ca="1" si="46"/>
        <v>362425696.20861715</v>
      </c>
      <c r="P205" s="81">
        <f t="shared" ca="1" si="47"/>
        <v>3953764.4515699199</v>
      </c>
      <c r="Q205" s="81">
        <f t="shared" ca="1" si="48"/>
        <v>45503719.064688534</v>
      </c>
      <c r="R205" s="55">
        <f t="shared" ca="1" si="49"/>
        <v>3.9808964325958873E-4</v>
      </c>
    </row>
    <row r="206" spans="1:18">
      <c r="A206" s="88">
        <v>34785</v>
      </c>
      <c r="B206" s="88">
        <v>7.6818249995994847E-2</v>
      </c>
      <c r="C206" s="88">
        <v>1</v>
      </c>
      <c r="D206" s="89">
        <f t="shared" si="35"/>
        <v>3.4784999999999999</v>
      </c>
      <c r="E206" s="89">
        <f t="shared" si="36"/>
        <v>7.6818249995994847E-2</v>
      </c>
      <c r="F206" s="81">
        <f t="shared" si="37"/>
        <v>3.4784999999999999</v>
      </c>
      <c r="G206" s="81">
        <f t="shared" si="38"/>
        <v>7.6818249995994847E-2</v>
      </c>
      <c r="H206" s="81">
        <f t="shared" si="39"/>
        <v>12.099962249999999</v>
      </c>
      <c r="I206" s="81">
        <f t="shared" si="40"/>
        <v>42.089718686624998</v>
      </c>
      <c r="J206" s="81">
        <f t="shared" si="41"/>
        <v>146.40908645142505</v>
      </c>
      <c r="K206" s="81">
        <f t="shared" si="42"/>
        <v>0.26721228261106805</v>
      </c>
      <c r="L206" s="81">
        <f t="shared" si="43"/>
        <v>0.92949792506260021</v>
      </c>
      <c r="M206" s="81">
        <f t="shared" ca="1" si="44"/>
        <v>7.608990244799671E-2</v>
      </c>
      <c r="N206" s="81">
        <f t="shared" ca="1" si="45"/>
        <v>5.304901506748987E-7</v>
      </c>
      <c r="O206" s="21">
        <f t="shared" ca="1" si="46"/>
        <v>37564354423.329964</v>
      </c>
      <c r="P206" s="81">
        <f t="shared" ca="1" si="47"/>
        <v>347774637.64842683</v>
      </c>
      <c r="Q206" s="81">
        <f t="shared" ca="1" si="48"/>
        <v>4651491611.6804008</v>
      </c>
      <c r="R206" s="55">
        <f t="shared" ca="1" si="49"/>
        <v>7.2834754799813717E-4</v>
      </c>
    </row>
    <row r="207" spans="1:18">
      <c r="A207" s="88">
        <v>34798</v>
      </c>
      <c r="B207" s="88">
        <v>7.584109999879729E-2</v>
      </c>
      <c r="C207" s="88">
        <v>1</v>
      </c>
      <c r="D207" s="89">
        <f t="shared" si="35"/>
        <v>3.4798</v>
      </c>
      <c r="E207" s="89">
        <f t="shared" si="36"/>
        <v>7.584109999879729E-2</v>
      </c>
      <c r="F207" s="81">
        <f t="shared" si="37"/>
        <v>3.4798</v>
      </c>
      <c r="G207" s="81">
        <f t="shared" si="38"/>
        <v>7.584109999879729E-2</v>
      </c>
      <c r="H207" s="81">
        <f t="shared" si="39"/>
        <v>12.109008040000001</v>
      </c>
      <c r="I207" s="81">
        <f t="shared" si="40"/>
        <v>42.136926177592002</v>
      </c>
      <c r="J207" s="81">
        <f t="shared" si="41"/>
        <v>146.62807571278464</v>
      </c>
      <c r="K207" s="81">
        <f t="shared" si="42"/>
        <v>0.26391185977581483</v>
      </c>
      <c r="L207" s="81">
        <f t="shared" si="43"/>
        <v>0.91836048964788042</v>
      </c>
      <c r="M207" s="81">
        <f t="shared" ca="1" si="44"/>
        <v>7.6147654853088859E-2</v>
      </c>
      <c r="N207" s="81">
        <f t="shared" ca="1" si="45"/>
        <v>9.3975878689724848E-8</v>
      </c>
      <c r="O207" s="21">
        <f t="shared" ca="1" si="46"/>
        <v>38234505533.569611</v>
      </c>
      <c r="P207" s="81">
        <f t="shared" ca="1" si="47"/>
        <v>325093251.95089269</v>
      </c>
      <c r="Q207" s="81">
        <f t="shared" ca="1" si="48"/>
        <v>4702510553.0862761</v>
      </c>
      <c r="R207" s="55">
        <f t="shared" ca="1" si="49"/>
        <v>-3.0655485429156859E-4</v>
      </c>
    </row>
    <row r="208" spans="1:18">
      <c r="A208" s="88">
        <v>34802</v>
      </c>
      <c r="B208" s="88">
        <v>7.6978900004178286E-2</v>
      </c>
      <c r="C208" s="88">
        <v>1</v>
      </c>
      <c r="D208" s="89">
        <f t="shared" si="35"/>
        <v>3.4802</v>
      </c>
      <c r="E208" s="89">
        <f t="shared" si="36"/>
        <v>7.6978900004178286E-2</v>
      </c>
      <c r="F208" s="81">
        <f t="shared" si="37"/>
        <v>3.4802</v>
      </c>
      <c r="G208" s="81">
        <f t="shared" si="38"/>
        <v>7.6978900004178286E-2</v>
      </c>
      <c r="H208" s="81">
        <f t="shared" si="39"/>
        <v>12.111792039999999</v>
      </c>
      <c r="I208" s="81">
        <f t="shared" si="40"/>
        <v>42.151458657607996</v>
      </c>
      <c r="J208" s="81">
        <f t="shared" si="41"/>
        <v>146.69550642020735</v>
      </c>
      <c r="K208" s="81">
        <f t="shared" si="42"/>
        <v>0.26790196779454128</v>
      </c>
      <c r="L208" s="81">
        <f t="shared" si="43"/>
        <v>0.93235242831856258</v>
      </c>
      <c r="M208" s="81">
        <f t="shared" ca="1" si="44"/>
        <v>7.6165429029895357E-2</v>
      </c>
      <c r="N208" s="81">
        <f t="shared" ca="1" si="45"/>
        <v>6.6173502600081744E-7</v>
      </c>
      <c r="O208" s="21">
        <f t="shared" ca="1" si="46"/>
        <v>38441949162.846031</v>
      </c>
      <c r="P208" s="81">
        <f t="shared" ca="1" si="47"/>
        <v>318264897.59953111</v>
      </c>
      <c r="Q208" s="81">
        <f t="shared" ca="1" si="48"/>
        <v>4718270365.1710386</v>
      </c>
      <c r="R208" s="55">
        <f t="shared" ca="1" si="49"/>
        <v>8.134709742829288E-4</v>
      </c>
    </row>
    <row r="209" spans="1:18">
      <c r="A209" s="88">
        <v>34906</v>
      </c>
      <c r="B209" s="88">
        <v>7.9861700003675651E-2</v>
      </c>
      <c r="C209" s="88">
        <v>1</v>
      </c>
      <c r="D209" s="89">
        <f t="shared" si="35"/>
        <v>3.4906000000000001</v>
      </c>
      <c r="E209" s="89">
        <f t="shared" si="36"/>
        <v>7.9861700003675651E-2</v>
      </c>
      <c r="F209" s="81">
        <f t="shared" si="37"/>
        <v>3.4906000000000001</v>
      </c>
      <c r="G209" s="81">
        <f t="shared" si="38"/>
        <v>7.9861700003675651E-2</v>
      </c>
      <c r="H209" s="81">
        <f t="shared" si="39"/>
        <v>12.184288360000002</v>
      </c>
      <c r="I209" s="81">
        <f t="shared" si="40"/>
        <v>42.530476949416006</v>
      </c>
      <c r="J209" s="81">
        <f t="shared" si="41"/>
        <v>148.4568828396315</v>
      </c>
      <c r="K209" s="81">
        <f t="shared" si="42"/>
        <v>0.27876525003283026</v>
      </c>
      <c r="L209" s="81">
        <f t="shared" si="43"/>
        <v>0.97305798176459735</v>
      </c>
      <c r="M209" s="81">
        <f t="shared" ca="1" si="44"/>
        <v>7.6628252360572968E-2</v>
      </c>
      <c r="N209" s="81">
        <f t="shared" ca="1" si="45"/>
        <v>1.0455183660686293E-5</v>
      </c>
      <c r="O209" s="21">
        <f t="shared" ca="1" si="46"/>
        <v>44041537951.088051</v>
      </c>
      <c r="P209" s="81">
        <f t="shared" ca="1" si="47"/>
        <v>165769857.74339598</v>
      </c>
      <c r="Q209" s="81">
        <f t="shared" ca="1" si="48"/>
        <v>5138260536.9246473</v>
      </c>
      <c r="R209" s="55">
        <f t="shared" ca="1" si="49"/>
        <v>3.2334476431026826E-3</v>
      </c>
    </row>
    <row r="210" spans="1:18">
      <c r="A210" s="88">
        <v>35359</v>
      </c>
      <c r="B210" s="88">
        <v>8.0042550005600788E-2</v>
      </c>
      <c r="C210" s="88">
        <v>1</v>
      </c>
      <c r="D210" s="89">
        <f t="shared" si="35"/>
        <v>3.5358999999999998</v>
      </c>
      <c r="E210" s="89">
        <f t="shared" si="36"/>
        <v>8.0042550005600788E-2</v>
      </c>
      <c r="F210" s="81">
        <f t="shared" si="37"/>
        <v>3.5358999999999998</v>
      </c>
      <c r="G210" s="81">
        <f t="shared" si="38"/>
        <v>8.0042550005600788E-2</v>
      </c>
      <c r="H210" s="81">
        <f t="shared" si="39"/>
        <v>12.502588809999999</v>
      </c>
      <c r="I210" s="81">
        <f t="shared" si="40"/>
        <v>44.207903773278993</v>
      </c>
      <c r="J210" s="81">
        <f t="shared" si="41"/>
        <v>156.31472695193719</v>
      </c>
      <c r="K210" s="81">
        <f t="shared" si="42"/>
        <v>0.28302245256480379</v>
      </c>
      <c r="L210" s="81">
        <f t="shared" si="43"/>
        <v>1.0007390900238897</v>
      </c>
      <c r="M210" s="81">
        <f t="shared" ca="1" si="44"/>
        <v>7.865981081268611E-2</v>
      </c>
      <c r="N210" s="81">
        <f t="shared" ca="1" si="45"/>
        <v>1.9119676756223357E-6</v>
      </c>
      <c r="O210" s="21">
        <f t="shared" ca="1" si="46"/>
        <v>73133392088.725449</v>
      </c>
      <c r="P210" s="81">
        <f t="shared" ca="1" si="47"/>
        <v>82743401.134476334</v>
      </c>
      <c r="Q210" s="81">
        <f t="shared" ca="1" si="48"/>
        <v>7202552781.9686832</v>
      </c>
      <c r="R210" s="55">
        <f t="shared" ca="1" si="49"/>
        <v>1.3827391929146782E-3</v>
      </c>
    </row>
    <row r="211" spans="1:18">
      <c r="A211" s="88">
        <v>35361</v>
      </c>
      <c r="B211" s="88">
        <v>8.1161449998035096E-2</v>
      </c>
      <c r="C211" s="88">
        <v>1</v>
      </c>
      <c r="D211" s="89">
        <f t="shared" si="35"/>
        <v>3.5360999999999998</v>
      </c>
      <c r="E211" s="89">
        <f t="shared" si="36"/>
        <v>8.1161449998035096E-2</v>
      </c>
      <c r="F211" s="81">
        <f t="shared" si="37"/>
        <v>3.5360999999999998</v>
      </c>
      <c r="G211" s="81">
        <f t="shared" si="38"/>
        <v>8.1161449998035096E-2</v>
      </c>
      <c r="H211" s="81">
        <f t="shared" si="39"/>
        <v>12.504003209999999</v>
      </c>
      <c r="I211" s="81">
        <f t="shared" si="40"/>
        <v>44.21540575088099</v>
      </c>
      <c r="J211" s="81">
        <f t="shared" si="41"/>
        <v>156.35009627569025</v>
      </c>
      <c r="K211" s="81">
        <f t="shared" si="42"/>
        <v>0.28699500333805189</v>
      </c>
      <c r="L211" s="81">
        <f t="shared" si="43"/>
        <v>1.0148430313036851</v>
      </c>
      <c r="M211" s="81">
        <f t="shared" ca="1" si="44"/>
        <v>7.8668836451971397E-2</v>
      </c>
      <c r="N211" s="81">
        <f t="shared" ca="1" si="45"/>
        <v>6.2131222900202475E-6</v>
      </c>
      <c r="O211" s="21">
        <f t="shared" ca="1" si="46"/>
        <v>73279049757.586624</v>
      </c>
      <c r="P211" s="81">
        <f t="shared" ca="1" si="47"/>
        <v>84540521.255615041</v>
      </c>
      <c r="Q211" s="81">
        <f t="shared" ca="1" si="48"/>
        <v>7212531896.1740217</v>
      </c>
      <c r="R211" s="55">
        <f t="shared" ca="1" si="49"/>
        <v>2.4926135460636989E-3</v>
      </c>
    </row>
    <row r="212" spans="1:18">
      <c r="A212" s="88">
        <v>35380</v>
      </c>
      <c r="B212" s="88">
        <v>7.8940999999758787E-2</v>
      </c>
      <c r="C212" s="88">
        <v>1</v>
      </c>
      <c r="D212" s="89">
        <f t="shared" ref="D212:D275" si="50">A212/A$18</f>
        <v>3.5379999999999998</v>
      </c>
      <c r="E212" s="89">
        <f t="shared" ref="E212:E275" si="51">B212/B$18</f>
        <v>7.8940999999758787E-2</v>
      </c>
      <c r="F212" s="81">
        <f t="shared" ref="F212:F275" si="52">$C212*D212</f>
        <v>3.5379999999999998</v>
      </c>
      <c r="G212" s="81">
        <f t="shared" ref="G212:G275" si="53">$C212*E212</f>
        <v>7.8940999999758787E-2</v>
      </c>
      <c r="H212" s="81">
        <f t="shared" ref="H212:H275" si="54">C212*D212*D212</f>
        <v>12.517443999999999</v>
      </c>
      <c r="I212" s="81">
        <f t="shared" ref="I212:I275" si="55">C212*D212*D212*D212</f>
        <v>44.286716871999992</v>
      </c>
      <c r="J212" s="81">
        <f t="shared" ref="J212:J275" si="56">C212*D212*D212*D212*D212</f>
        <v>156.68640429313595</v>
      </c>
      <c r="K212" s="81">
        <f t="shared" ref="K212:K275" si="57">C212*E212*D212</f>
        <v>0.27929325799914656</v>
      </c>
      <c r="L212" s="81">
        <f t="shared" ref="L212:L275" si="58">C212*E212*D212*D212</f>
        <v>0.98813954680098048</v>
      </c>
      <c r="M212" s="81">
        <f t="shared" ref="M212:M275" ca="1" si="59">+E$4+E$5*D212+E$6*D212^2</f>
        <v>7.8754604704557515E-2</v>
      </c>
      <c r="N212" s="81">
        <f t="shared" ref="N212:N275" ca="1" si="60">C212*(M212-E212)^2</f>
        <v>3.4743206073169361E-8</v>
      </c>
      <c r="O212" s="21">
        <f t="shared" ref="O212:O275" ca="1" si="61">(C212*O$1-O$2*F212+O$3*H212)^2</f>
        <v>74670444095.751633</v>
      </c>
      <c r="P212" s="81">
        <f t="shared" ref="P212:P275" ca="1" si="62">(-C212*O$2+O$4*F212-O$5*H212)^2</f>
        <v>102587174.28655872</v>
      </c>
      <c r="Q212" s="81">
        <f t="shared" ref="Q212:Q275" ca="1" si="63">+(C212*O$3-F212*O$5+H212*O$6)^2</f>
        <v>7307719598.9863758</v>
      </c>
      <c r="R212" s="55">
        <f t="shared" ref="R212:R275" ca="1" si="64">+E212-M212</f>
        <v>1.8639529520127207E-4</v>
      </c>
    </row>
    <row r="213" spans="1:18">
      <c r="A213" s="88">
        <v>35442</v>
      </c>
      <c r="B213" s="88">
        <v>8.1626899998809677E-2</v>
      </c>
      <c r="C213" s="88">
        <v>1</v>
      </c>
      <c r="D213" s="89">
        <f t="shared" si="50"/>
        <v>3.5442</v>
      </c>
      <c r="E213" s="89">
        <f t="shared" si="51"/>
        <v>8.1626899998809677E-2</v>
      </c>
      <c r="F213" s="81">
        <f t="shared" si="52"/>
        <v>3.5442</v>
      </c>
      <c r="G213" s="81">
        <f t="shared" si="53"/>
        <v>8.1626899998809677E-2</v>
      </c>
      <c r="H213" s="81">
        <f t="shared" si="54"/>
        <v>12.56135364</v>
      </c>
      <c r="I213" s="81">
        <f t="shared" si="55"/>
        <v>44.519949570888002</v>
      </c>
      <c r="J213" s="81">
        <f t="shared" si="56"/>
        <v>157.78760526914127</v>
      </c>
      <c r="K213" s="81">
        <f t="shared" si="57"/>
        <v>0.28930205897578126</v>
      </c>
      <c r="L213" s="81">
        <f t="shared" si="58"/>
        <v>1.0253443574219641</v>
      </c>
      <c r="M213" s="81">
        <f t="shared" ca="1" si="59"/>
        <v>7.9034790681230996E-2</v>
      </c>
      <c r="N213" s="81">
        <f t="shared" ca="1" si="60"/>
        <v>6.7190307142782145E-6</v>
      </c>
      <c r="O213" s="21">
        <f t="shared" ca="1" si="61"/>
        <v>79307241602.502792</v>
      </c>
      <c r="P213" s="81">
        <f t="shared" ca="1" si="62"/>
        <v>173791844.69767067</v>
      </c>
      <c r="Q213" s="81">
        <f t="shared" ca="1" si="63"/>
        <v>7623206906.32162</v>
      </c>
      <c r="R213" s="55">
        <f t="shared" ca="1" si="64"/>
        <v>2.5921093175786808E-3</v>
      </c>
    </row>
    <row r="214" spans="1:18">
      <c r="A214" s="88">
        <v>35442.5</v>
      </c>
      <c r="B214" s="88">
        <v>7.8881624998757616E-2</v>
      </c>
      <c r="C214" s="88">
        <v>1</v>
      </c>
      <c r="D214" s="89">
        <f t="shared" si="50"/>
        <v>3.5442499999999999</v>
      </c>
      <c r="E214" s="89">
        <f t="shared" si="51"/>
        <v>7.8881624998757616E-2</v>
      </c>
      <c r="F214" s="81">
        <f t="shared" si="52"/>
        <v>3.5442499999999999</v>
      </c>
      <c r="G214" s="81">
        <f t="shared" si="53"/>
        <v>7.8881624998757616E-2</v>
      </c>
      <c r="H214" s="81">
        <f t="shared" si="54"/>
        <v>12.561708062499999</v>
      </c>
      <c r="I214" s="81">
        <f t="shared" si="55"/>
        <v>44.521833800515623</v>
      </c>
      <c r="J214" s="81">
        <f t="shared" si="56"/>
        <v>157.79650944747749</v>
      </c>
      <c r="K214" s="81">
        <f t="shared" si="57"/>
        <v>0.27957619940184669</v>
      </c>
      <c r="L214" s="81">
        <f t="shared" si="58"/>
        <v>0.99088794472999508</v>
      </c>
      <c r="M214" s="81">
        <f t="shared" ca="1" si="59"/>
        <v>7.9037052178467515E-2</v>
      </c>
      <c r="N214" s="81">
        <f t="shared" ca="1" si="60"/>
        <v>2.4157608192573359E-8</v>
      </c>
      <c r="O214" s="21">
        <f t="shared" ca="1" si="61"/>
        <v>79345236672.673431</v>
      </c>
      <c r="P214" s="81">
        <f t="shared" ca="1" si="62"/>
        <v>174443055.10688293</v>
      </c>
      <c r="Q214" s="81">
        <f t="shared" ca="1" si="63"/>
        <v>7625781584.2410498</v>
      </c>
      <c r="R214" s="55">
        <f t="shared" ca="1" si="64"/>
        <v>-1.5542717970989939E-4</v>
      </c>
    </row>
    <row r="215" spans="1:18">
      <c r="A215" s="88">
        <v>35475</v>
      </c>
      <c r="B215" s="88">
        <v>8.1198749998293351E-2</v>
      </c>
      <c r="C215" s="88">
        <v>1</v>
      </c>
      <c r="D215" s="89">
        <f t="shared" si="50"/>
        <v>3.5474999999999999</v>
      </c>
      <c r="E215" s="89">
        <f t="shared" si="51"/>
        <v>8.1198749998293351E-2</v>
      </c>
      <c r="F215" s="81">
        <f t="shared" si="52"/>
        <v>3.5474999999999999</v>
      </c>
      <c r="G215" s="81">
        <f t="shared" si="53"/>
        <v>8.1198749998293351E-2</v>
      </c>
      <c r="H215" s="81">
        <f t="shared" si="54"/>
        <v>12.58475625</v>
      </c>
      <c r="I215" s="81">
        <f t="shared" si="55"/>
        <v>44.644422796874998</v>
      </c>
      <c r="J215" s="81">
        <f t="shared" si="56"/>
        <v>158.37608987191405</v>
      </c>
      <c r="K215" s="81">
        <f t="shared" si="57"/>
        <v>0.28805256561894566</v>
      </c>
      <c r="L215" s="81">
        <f t="shared" si="58"/>
        <v>1.0218664765332097</v>
      </c>
      <c r="M215" s="81">
        <f t="shared" ca="1" si="59"/>
        <v>7.9184115836261559E-2</v>
      </c>
      <c r="N215" s="81">
        <f t="shared" ca="1" si="60"/>
        <v>4.0587508068255408E-6</v>
      </c>
      <c r="O215" s="21">
        <f t="shared" ca="1" si="61"/>
        <v>81835613993.689499</v>
      </c>
      <c r="P215" s="81">
        <f t="shared" ca="1" si="62"/>
        <v>219427438.86734903</v>
      </c>
      <c r="Q215" s="81">
        <f t="shared" ca="1" si="63"/>
        <v>7794183510.476717</v>
      </c>
      <c r="R215" s="55">
        <f t="shared" ca="1" si="64"/>
        <v>2.014634162031792E-3</v>
      </c>
    </row>
    <row r="216" spans="1:18">
      <c r="A216" s="88">
        <v>35475</v>
      </c>
      <c r="B216" s="88">
        <v>8.1798749997687992E-2</v>
      </c>
      <c r="C216" s="88">
        <v>1</v>
      </c>
      <c r="D216" s="89">
        <f t="shared" si="50"/>
        <v>3.5474999999999999</v>
      </c>
      <c r="E216" s="89">
        <f t="shared" si="51"/>
        <v>8.1798749997687992E-2</v>
      </c>
      <c r="F216" s="81">
        <f t="shared" si="52"/>
        <v>3.5474999999999999</v>
      </c>
      <c r="G216" s="81">
        <f t="shared" si="53"/>
        <v>8.1798749997687992E-2</v>
      </c>
      <c r="H216" s="81">
        <f t="shared" si="54"/>
        <v>12.58475625</v>
      </c>
      <c r="I216" s="81">
        <f t="shared" si="55"/>
        <v>44.644422796874998</v>
      </c>
      <c r="J216" s="81">
        <f t="shared" si="56"/>
        <v>158.37608987191405</v>
      </c>
      <c r="K216" s="81">
        <f t="shared" si="57"/>
        <v>0.29018106561679813</v>
      </c>
      <c r="L216" s="81">
        <f t="shared" si="58"/>
        <v>1.0294173302755913</v>
      </c>
      <c r="M216" s="81">
        <f t="shared" ca="1" si="59"/>
        <v>7.9184115836261559E-2</v>
      </c>
      <c r="N216" s="81">
        <f t="shared" ca="1" si="60"/>
        <v>6.8363117980981033E-6</v>
      </c>
      <c r="O216" s="21">
        <f t="shared" ca="1" si="61"/>
        <v>81835613993.689499</v>
      </c>
      <c r="P216" s="81">
        <f t="shared" ca="1" si="62"/>
        <v>219427438.86734903</v>
      </c>
      <c r="Q216" s="81">
        <f t="shared" ca="1" si="63"/>
        <v>7794183510.476717</v>
      </c>
      <c r="R216" s="55">
        <f t="shared" ca="1" si="64"/>
        <v>2.6146341614264323E-3</v>
      </c>
    </row>
    <row r="217" spans="1:18">
      <c r="A217" s="88">
        <v>35560</v>
      </c>
      <c r="B217" s="88">
        <v>8.2611999998334795E-2</v>
      </c>
      <c r="C217" s="88">
        <v>1</v>
      </c>
      <c r="D217" s="89">
        <f t="shared" si="50"/>
        <v>3.556</v>
      </c>
      <c r="E217" s="89">
        <f t="shared" si="51"/>
        <v>8.2611999998334795E-2</v>
      </c>
      <c r="F217" s="81">
        <f t="shared" si="52"/>
        <v>3.556</v>
      </c>
      <c r="G217" s="81">
        <f t="shared" si="53"/>
        <v>8.2611999998334795E-2</v>
      </c>
      <c r="H217" s="81">
        <f t="shared" si="54"/>
        <v>12.645136000000001</v>
      </c>
      <c r="I217" s="81">
        <f t="shared" si="55"/>
        <v>44.966103616000005</v>
      </c>
      <c r="J217" s="81">
        <f t="shared" si="56"/>
        <v>159.89946445849603</v>
      </c>
      <c r="K217" s="81">
        <f t="shared" si="57"/>
        <v>0.29376827199407851</v>
      </c>
      <c r="L217" s="81">
        <f t="shared" si="58"/>
        <v>1.0446399752109432</v>
      </c>
      <c r="M217" s="81">
        <f t="shared" ca="1" si="59"/>
        <v>7.9569361621898274E-2</v>
      </c>
      <c r="N217" s="81">
        <f t="shared" ca="1" si="60"/>
        <v>9.2576482897642696E-6</v>
      </c>
      <c r="O217" s="21">
        <f t="shared" ca="1" si="61"/>
        <v>88542265405.899429</v>
      </c>
      <c r="P217" s="81">
        <f t="shared" ca="1" si="62"/>
        <v>361969594.29641783</v>
      </c>
      <c r="Q217" s="81">
        <f t="shared" ca="1" si="63"/>
        <v>8244419792.4608002</v>
      </c>
      <c r="R217" s="55">
        <f t="shared" ca="1" si="64"/>
        <v>3.0426383764365211E-3</v>
      </c>
    </row>
    <row r="218" spans="1:18">
      <c r="A218" s="88">
        <v>35692</v>
      </c>
      <c r="B218" s="88">
        <v>7.9589399996621069E-2</v>
      </c>
      <c r="C218" s="88">
        <v>1</v>
      </c>
      <c r="D218" s="89">
        <f t="shared" si="50"/>
        <v>3.5691999999999999</v>
      </c>
      <c r="E218" s="89">
        <f t="shared" si="51"/>
        <v>7.9589399996621069E-2</v>
      </c>
      <c r="F218" s="81">
        <f t="shared" si="52"/>
        <v>3.5691999999999999</v>
      </c>
      <c r="G218" s="81">
        <f t="shared" si="53"/>
        <v>7.9589399996621069E-2</v>
      </c>
      <c r="H218" s="81">
        <f t="shared" si="54"/>
        <v>12.73918864</v>
      </c>
      <c r="I218" s="81">
        <f t="shared" si="55"/>
        <v>45.468712093888001</v>
      </c>
      <c r="J218" s="81">
        <f t="shared" si="56"/>
        <v>162.28692720550504</v>
      </c>
      <c r="K218" s="81">
        <f t="shared" si="57"/>
        <v>0.28407048646793992</v>
      </c>
      <c r="L218" s="81">
        <f t="shared" si="58"/>
        <v>1.0139043803013712</v>
      </c>
      <c r="M218" s="81">
        <f t="shared" ca="1" si="59"/>
        <v>8.0169397384879326E-2</v>
      </c>
      <c r="N218" s="81">
        <f t="shared" ca="1" si="60"/>
        <v>3.3639697038640006E-7</v>
      </c>
      <c r="O218" s="21">
        <f t="shared" ca="1" si="61"/>
        <v>99515563033.803375</v>
      </c>
      <c r="P218" s="81">
        <f t="shared" ca="1" si="62"/>
        <v>655687726.83393943</v>
      </c>
      <c r="Q218" s="81">
        <f t="shared" ca="1" si="63"/>
        <v>8971975756.326519</v>
      </c>
      <c r="R218" s="55">
        <f t="shared" ca="1" si="64"/>
        <v>-5.7999738825825764E-4</v>
      </c>
    </row>
    <row r="219" spans="1:18">
      <c r="A219" s="88">
        <v>36077</v>
      </c>
      <c r="B219" s="88">
        <v>8.4527649996744003E-2</v>
      </c>
      <c r="C219" s="88">
        <v>1</v>
      </c>
      <c r="D219" s="89">
        <f t="shared" si="50"/>
        <v>3.6076999999999999</v>
      </c>
      <c r="E219" s="89">
        <f t="shared" si="51"/>
        <v>8.4527649996744003E-2</v>
      </c>
      <c r="F219" s="81">
        <f t="shared" si="52"/>
        <v>3.6076999999999999</v>
      </c>
      <c r="G219" s="81">
        <f t="shared" si="53"/>
        <v>8.4527649996744003E-2</v>
      </c>
      <c r="H219" s="81">
        <f t="shared" si="54"/>
        <v>13.015499289999999</v>
      </c>
      <c r="I219" s="81">
        <f t="shared" si="55"/>
        <v>46.956016788532999</v>
      </c>
      <c r="J219" s="81">
        <f t="shared" si="56"/>
        <v>169.40322176799049</v>
      </c>
      <c r="K219" s="81">
        <f t="shared" si="57"/>
        <v>0.30495040289325331</v>
      </c>
      <c r="L219" s="81">
        <f t="shared" si="58"/>
        <v>1.10016956851799</v>
      </c>
      <c r="M219" s="81">
        <f t="shared" ca="1" si="59"/>
        <v>8.193181323835777E-2</v>
      </c>
      <c r="N219" s="81">
        <f t="shared" ca="1" si="60"/>
        <v>6.738368476189146E-6</v>
      </c>
      <c r="O219" s="21">
        <f t="shared" ca="1" si="61"/>
        <v>135462955292.40764</v>
      </c>
      <c r="P219" s="81">
        <f t="shared" ca="1" si="62"/>
        <v>2031626816.0775344</v>
      </c>
      <c r="Q219" s="81">
        <f t="shared" ca="1" si="63"/>
        <v>11295475841.775099</v>
      </c>
      <c r="R219" s="55">
        <f t="shared" ca="1" si="64"/>
        <v>2.595836758386233E-3</v>
      </c>
    </row>
    <row r="220" spans="1:18">
      <c r="A220" s="88">
        <v>36211</v>
      </c>
      <c r="B220" s="88">
        <v>7.879395000054501E-2</v>
      </c>
      <c r="C220" s="88">
        <v>1</v>
      </c>
      <c r="D220" s="89">
        <f t="shared" si="50"/>
        <v>3.6211000000000002</v>
      </c>
      <c r="E220" s="89">
        <f t="shared" si="51"/>
        <v>7.879395000054501E-2</v>
      </c>
      <c r="F220" s="81">
        <f t="shared" si="52"/>
        <v>3.6211000000000002</v>
      </c>
      <c r="G220" s="81">
        <f t="shared" si="53"/>
        <v>7.879395000054501E-2</v>
      </c>
      <c r="H220" s="81">
        <f t="shared" si="54"/>
        <v>13.112365210000002</v>
      </c>
      <c r="I220" s="81">
        <f t="shared" si="55"/>
        <v>47.481185661931008</v>
      </c>
      <c r="J220" s="81">
        <f t="shared" si="56"/>
        <v>171.93412140041838</v>
      </c>
      <c r="K220" s="81">
        <f t="shared" si="57"/>
        <v>0.28532077234697356</v>
      </c>
      <c r="L220" s="81">
        <f t="shared" si="58"/>
        <v>1.0331750487456259</v>
      </c>
      <c r="M220" s="81">
        <f t="shared" ca="1" si="59"/>
        <v>8.2549527143207457E-2</v>
      </c>
      <c r="N220" s="81">
        <f t="shared" ca="1" si="60"/>
        <v>1.4104359674488632E-5</v>
      </c>
      <c r="O220" s="21">
        <f t="shared" ca="1" si="61"/>
        <v>149375605099.39322</v>
      </c>
      <c r="P220" s="81">
        <f t="shared" ca="1" si="62"/>
        <v>2698231074.2747769</v>
      </c>
      <c r="Q220" s="81">
        <f t="shared" ca="1" si="63"/>
        <v>12176221786.561758</v>
      </c>
      <c r="R220" s="55">
        <f t="shared" ca="1" si="64"/>
        <v>-3.7555771426624474E-3</v>
      </c>
    </row>
    <row r="221" spans="1:18">
      <c r="A221" s="88">
        <v>36225</v>
      </c>
      <c r="B221" s="88">
        <v>8.2926250004675239E-2</v>
      </c>
      <c r="C221" s="88">
        <v>1</v>
      </c>
      <c r="D221" s="89">
        <f t="shared" si="50"/>
        <v>3.6225000000000001</v>
      </c>
      <c r="E221" s="89">
        <f t="shared" si="51"/>
        <v>8.2926250004675239E-2</v>
      </c>
      <c r="F221" s="81">
        <f t="shared" si="52"/>
        <v>3.6225000000000001</v>
      </c>
      <c r="G221" s="81">
        <f t="shared" si="53"/>
        <v>8.2926250004675239E-2</v>
      </c>
      <c r="H221" s="81">
        <f t="shared" si="54"/>
        <v>13.122506250000001</v>
      </c>
      <c r="I221" s="81">
        <f t="shared" si="55"/>
        <v>47.536278890625006</v>
      </c>
      <c r="J221" s="81">
        <f t="shared" si="56"/>
        <v>172.20017028128908</v>
      </c>
      <c r="K221" s="81">
        <f t="shared" si="57"/>
        <v>0.30040034064193605</v>
      </c>
      <c r="L221" s="81">
        <f t="shared" si="58"/>
        <v>1.0882002339754133</v>
      </c>
      <c r="M221" s="81">
        <f t="shared" ca="1" si="59"/>
        <v>8.2614192576414336E-2</v>
      </c>
      <c r="N221" s="81">
        <f t="shared" ca="1" si="60"/>
        <v>9.7379838532808894E-8</v>
      </c>
      <c r="O221" s="21">
        <f t="shared" ca="1" si="61"/>
        <v>150871491352.72153</v>
      </c>
      <c r="P221" s="81">
        <f t="shared" ca="1" si="62"/>
        <v>2773623156.2849708</v>
      </c>
      <c r="Q221" s="81">
        <f t="shared" ca="1" si="63"/>
        <v>12270427224.9547</v>
      </c>
      <c r="R221" s="55">
        <f t="shared" ca="1" si="64"/>
        <v>3.1205742826090344E-4</v>
      </c>
    </row>
    <row r="222" spans="1:18">
      <c r="A222" s="88">
        <v>36227</v>
      </c>
      <c r="B222" s="88">
        <v>8.2625149996601976E-2</v>
      </c>
      <c r="C222" s="88">
        <v>1</v>
      </c>
      <c r="D222" s="89">
        <f t="shared" si="50"/>
        <v>3.6227</v>
      </c>
      <c r="E222" s="89">
        <f t="shared" si="51"/>
        <v>8.2625149996601976E-2</v>
      </c>
      <c r="F222" s="81">
        <f t="shared" si="52"/>
        <v>3.6227</v>
      </c>
      <c r="G222" s="81">
        <f t="shared" si="53"/>
        <v>8.2625149996601976E-2</v>
      </c>
      <c r="H222" s="81">
        <f t="shared" si="54"/>
        <v>13.12395529</v>
      </c>
      <c r="I222" s="81">
        <f t="shared" si="55"/>
        <v>47.544152829082996</v>
      </c>
      <c r="J222" s="81">
        <f t="shared" si="56"/>
        <v>172.23820245391897</v>
      </c>
      <c r="K222" s="81">
        <f t="shared" si="57"/>
        <v>0.29932613089269</v>
      </c>
      <c r="L222" s="81">
        <f t="shared" si="58"/>
        <v>1.0843687743849482</v>
      </c>
      <c r="M222" s="81">
        <f t="shared" ca="1" si="59"/>
        <v>8.2623432474742201E-2</v>
      </c>
      <c r="N222" s="81">
        <f t="shared" ca="1" si="60"/>
        <v>2.9498813388081239E-12</v>
      </c>
      <c r="O222" s="21">
        <f t="shared" ca="1" si="61"/>
        <v>151085845612.29736</v>
      </c>
      <c r="P222" s="81">
        <f t="shared" ca="1" si="62"/>
        <v>2784482884.6339064</v>
      </c>
      <c r="Q222" s="81">
        <f t="shared" ca="1" si="63"/>
        <v>12283919101.747988</v>
      </c>
      <c r="R222" s="55">
        <f t="shared" ca="1" si="64"/>
        <v>1.7175218597759168E-6</v>
      </c>
    </row>
    <row r="223" spans="1:18">
      <c r="A223" s="88">
        <v>36227</v>
      </c>
      <c r="B223" s="88">
        <v>8.3225149995996617E-2</v>
      </c>
      <c r="C223" s="88">
        <v>1</v>
      </c>
      <c r="D223" s="89">
        <f t="shared" si="50"/>
        <v>3.6227</v>
      </c>
      <c r="E223" s="89">
        <f t="shared" si="51"/>
        <v>8.3225149995996617E-2</v>
      </c>
      <c r="F223" s="81">
        <f t="shared" si="52"/>
        <v>3.6227</v>
      </c>
      <c r="G223" s="81">
        <f t="shared" si="53"/>
        <v>8.3225149995996617E-2</v>
      </c>
      <c r="H223" s="81">
        <f t="shared" si="54"/>
        <v>13.12395529</v>
      </c>
      <c r="I223" s="81">
        <f t="shared" si="55"/>
        <v>47.544152829082996</v>
      </c>
      <c r="J223" s="81">
        <f t="shared" si="56"/>
        <v>172.23820245391897</v>
      </c>
      <c r="K223" s="81">
        <f t="shared" si="57"/>
        <v>0.30149975089049696</v>
      </c>
      <c r="L223" s="81">
        <f t="shared" si="58"/>
        <v>1.0922431475510033</v>
      </c>
      <c r="M223" s="81">
        <f t="shared" ca="1" si="59"/>
        <v>8.2623432474742201E-2</v>
      </c>
      <c r="N223" s="81">
        <f t="shared" ca="1" si="60"/>
        <v>3.6206397538455885E-7</v>
      </c>
      <c r="O223" s="21">
        <f t="shared" ca="1" si="61"/>
        <v>151085845612.29736</v>
      </c>
      <c r="P223" s="81">
        <f t="shared" ca="1" si="62"/>
        <v>2784482884.6339064</v>
      </c>
      <c r="Q223" s="81">
        <f t="shared" ca="1" si="63"/>
        <v>12283919101.747988</v>
      </c>
      <c r="R223" s="55">
        <f t="shared" ca="1" si="64"/>
        <v>6.0171752125441624E-4</v>
      </c>
    </row>
    <row r="224" spans="1:18">
      <c r="A224" s="88">
        <v>36242</v>
      </c>
      <c r="B224" s="88">
        <v>8.4286899997096043E-2</v>
      </c>
      <c r="C224" s="88">
        <v>0.1</v>
      </c>
      <c r="D224" s="89">
        <f t="shared" si="50"/>
        <v>3.6242000000000001</v>
      </c>
      <c r="E224" s="89">
        <f t="shared" si="51"/>
        <v>8.4286899997096043E-2</v>
      </c>
      <c r="F224" s="81">
        <f t="shared" si="52"/>
        <v>0.36242000000000002</v>
      </c>
      <c r="G224" s="81">
        <f t="shared" si="53"/>
        <v>8.4286899997096047E-3</v>
      </c>
      <c r="H224" s="81">
        <f t="shared" si="54"/>
        <v>1.3134825640000001</v>
      </c>
      <c r="I224" s="81">
        <f t="shared" si="55"/>
        <v>4.7603235084488</v>
      </c>
      <c r="J224" s="81">
        <f t="shared" si="56"/>
        <v>17.252364459320141</v>
      </c>
      <c r="K224" s="81">
        <f t="shared" si="57"/>
        <v>3.0547258296947551E-2</v>
      </c>
      <c r="L224" s="81">
        <f t="shared" si="58"/>
        <v>0.11070937351979732</v>
      </c>
      <c r="M224" s="81">
        <f t="shared" ca="1" si="59"/>
        <v>8.2692747484734694E-2</v>
      </c>
      <c r="N224" s="81">
        <f t="shared" ca="1" si="60"/>
        <v>2.5413222326680021E-7</v>
      </c>
      <c r="O224" s="21">
        <f t="shared" ca="1" si="61"/>
        <v>1526987360.3152428</v>
      </c>
      <c r="P224" s="81">
        <f t="shared" ca="1" si="62"/>
        <v>28666446.161336292</v>
      </c>
      <c r="Q224" s="81">
        <f t="shared" ca="1" si="63"/>
        <v>123853790.66004552</v>
      </c>
      <c r="R224" s="55">
        <f t="shared" ca="1" si="64"/>
        <v>1.5941525123613492E-3</v>
      </c>
    </row>
    <row r="225" spans="1:18">
      <c r="A225" s="88">
        <v>36251</v>
      </c>
      <c r="B225" s="88">
        <v>8.3371949993306771E-2</v>
      </c>
      <c r="C225" s="88">
        <v>1</v>
      </c>
      <c r="D225" s="89">
        <f t="shared" si="50"/>
        <v>3.6251000000000002</v>
      </c>
      <c r="E225" s="89">
        <f t="shared" si="51"/>
        <v>8.3371949993306771E-2</v>
      </c>
      <c r="F225" s="81">
        <f t="shared" si="52"/>
        <v>3.6251000000000002</v>
      </c>
      <c r="G225" s="81">
        <f t="shared" si="53"/>
        <v>8.3371949993306771E-2</v>
      </c>
      <c r="H225" s="81">
        <f t="shared" si="54"/>
        <v>13.141350010000002</v>
      </c>
      <c r="I225" s="81">
        <f t="shared" si="55"/>
        <v>47.638707921251012</v>
      </c>
      <c r="J225" s="81">
        <f t="shared" si="56"/>
        <v>172.69508008532705</v>
      </c>
      <c r="K225" s="81">
        <f t="shared" si="57"/>
        <v>0.30223165592073642</v>
      </c>
      <c r="L225" s="81">
        <f t="shared" si="58"/>
        <v>1.0956199758782617</v>
      </c>
      <c r="M225" s="81">
        <f t="shared" ca="1" si="59"/>
        <v>8.2734349850993816E-2</v>
      </c>
      <c r="N225" s="81">
        <f t="shared" ca="1" si="60"/>
        <v>4.0653394147750067E-7</v>
      </c>
      <c r="O225" s="21">
        <f t="shared" ca="1" si="61"/>
        <v>153670906321.23181</v>
      </c>
      <c r="P225" s="81">
        <f t="shared" ca="1" si="62"/>
        <v>2916547052.7085037</v>
      </c>
      <c r="Q225" s="81">
        <f t="shared" ca="1" si="63"/>
        <v>12446484711.330481</v>
      </c>
      <c r="R225" s="55">
        <f t="shared" ca="1" si="64"/>
        <v>6.3760014231295514E-4</v>
      </c>
    </row>
    <row r="226" spans="1:18">
      <c r="A226" s="88">
        <v>36278</v>
      </c>
      <c r="B226" s="88">
        <v>8.2727100001648068E-2</v>
      </c>
      <c r="C226" s="88">
        <v>1</v>
      </c>
      <c r="D226" s="89">
        <f t="shared" si="50"/>
        <v>3.6278000000000001</v>
      </c>
      <c r="E226" s="89">
        <f t="shared" si="51"/>
        <v>8.2727100001648068E-2</v>
      </c>
      <c r="F226" s="81">
        <f t="shared" si="52"/>
        <v>3.6278000000000001</v>
      </c>
      <c r="G226" s="81">
        <f t="shared" si="53"/>
        <v>8.2727100001648068E-2</v>
      </c>
      <c r="H226" s="81">
        <f t="shared" si="54"/>
        <v>13.160932840000001</v>
      </c>
      <c r="I226" s="81">
        <f t="shared" si="55"/>
        <v>47.745232156952007</v>
      </c>
      <c r="J226" s="81">
        <f t="shared" si="56"/>
        <v>173.21015321899048</v>
      </c>
      <c r="K226" s="81">
        <f t="shared" si="57"/>
        <v>0.30011737338597888</v>
      </c>
      <c r="L226" s="81">
        <f t="shared" si="58"/>
        <v>1.0887658071696542</v>
      </c>
      <c r="M226" s="81">
        <f t="shared" ca="1" si="59"/>
        <v>8.2859217070957475E-2</v>
      </c>
      <c r="N226" s="81">
        <f t="shared" ca="1" si="60"/>
        <v>1.7454920002906515E-8</v>
      </c>
      <c r="O226" s="21">
        <f t="shared" ca="1" si="61"/>
        <v>156607405668.92804</v>
      </c>
      <c r="P226" s="81">
        <f t="shared" ca="1" si="62"/>
        <v>3068985660.5868402</v>
      </c>
      <c r="Q226" s="81">
        <f t="shared" ca="1" si="63"/>
        <v>12630836988.653292</v>
      </c>
      <c r="R226" s="55">
        <f t="shared" ca="1" si="64"/>
        <v>-1.3211706930940648E-4</v>
      </c>
    </row>
    <row r="227" spans="1:18">
      <c r="A227" s="88">
        <v>36295</v>
      </c>
      <c r="B227" s="88">
        <v>8.5087750005186535E-2</v>
      </c>
      <c r="C227" s="88">
        <v>1</v>
      </c>
      <c r="D227" s="89">
        <f t="shared" si="50"/>
        <v>3.6295000000000002</v>
      </c>
      <c r="E227" s="89">
        <f t="shared" si="51"/>
        <v>8.5087750005186535E-2</v>
      </c>
      <c r="F227" s="81">
        <f t="shared" si="52"/>
        <v>3.6295000000000002</v>
      </c>
      <c r="G227" s="81">
        <f t="shared" si="53"/>
        <v>8.5087750005186535E-2</v>
      </c>
      <c r="H227" s="81">
        <f t="shared" si="54"/>
        <v>13.173270250000002</v>
      </c>
      <c r="I227" s="81">
        <f t="shared" si="55"/>
        <v>47.812384372375007</v>
      </c>
      <c r="J227" s="81">
        <f t="shared" si="56"/>
        <v>173.5350490795351</v>
      </c>
      <c r="K227" s="81">
        <f t="shared" si="57"/>
        <v>0.30882598864382454</v>
      </c>
      <c r="L227" s="81">
        <f t="shared" si="58"/>
        <v>1.1208839257827612</v>
      </c>
      <c r="M227" s="81">
        <f t="shared" ca="1" si="59"/>
        <v>8.2937883438514187E-2</v>
      </c>
      <c r="N227" s="81">
        <f t="shared" ca="1" si="60"/>
        <v>4.6219262544955502E-6</v>
      </c>
      <c r="O227" s="21">
        <f t="shared" ca="1" si="61"/>
        <v>158471715794.03882</v>
      </c>
      <c r="P227" s="81">
        <f t="shared" ca="1" si="62"/>
        <v>3167072998.0315866</v>
      </c>
      <c r="Q227" s="81">
        <f t="shared" ca="1" si="63"/>
        <v>12747708862.100565</v>
      </c>
      <c r="R227" s="55">
        <f t="shared" ca="1" si="64"/>
        <v>2.1498665666723482E-3</v>
      </c>
    </row>
    <row r="228" spans="1:18">
      <c r="A228" s="88">
        <v>36295.5</v>
      </c>
      <c r="B228" s="88">
        <v>8.7842474997160025E-2</v>
      </c>
      <c r="C228" s="88">
        <v>1</v>
      </c>
      <c r="D228" s="89">
        <f t="shared" si="50"/>
        <v>3.6295500000000001</v>
      </c>
      <c r="E228" s="89">
        <f t="shared" si="51"/>
        <v>8.7842474997160025E-2</v>
      </c>
      <c r="F228" s="81">
        <f t="shared" si="52"/>
        <v>3.6295500000000001</v>
      </c>
      <c r="G228" s="81">
        <f t="shared" si="53"/>
        <v>8.7842474997160025E-2</v>
      </c>
      <c r="H228" s="81">
        <f t="shared" si="54"/>
        <v>13.1736332025</v>
      </c>
      <c r="I228" s="81">
        <f t="shared" si="55"/>
        <v>47.814360390133871</v>
      </c>
      <c r="J228" s="81">
        <f t="shared" si="56"/>
        <v>173.54461175401039</v>
      </c>
      <c r="K228" s="81">
        <f t="shared" si="57"/>
        <v>0.31882865512594216</v>
      </c>
      <c r="L228" s="81">
        <f t="shared" si="58"/>
        <v>1.1572045452123634</v>
      </c>
      <c r="M228" s="81">
        <f t="shared" ca="1" si="59"/>
        <v>8.29401976964214E-2</v>
      </c>
      <c r="N228" s="81">
        <f t="shared" ca="1" si="60"/>
        <v>2.4032322733337179E-5</v>
      </c>
      <c r="O228" s="21">
        <f t="shared" ca="1" si="61"/>
        <v>158526728835.23941</v>
      </c>
      <c r="P228" s="81">
        <f t="shared" ca="1" si="62"/>
        <v>3169982627.7896647</v>
      </c>
      <c r="Q228" s="81">
        <f t="shared" ca="1" si="63"/>
        <v>12751155622.055836</v>
      </c>
      <c r="R228" s="55">
        <f t="shared" ca="1" si="64"/>
        <v>4.902277300738625E-3</v>
      </c>
    </row>
    <row r="229" spans="1:18">
      <c r="A229" s="88">
        <v>36306</v>
      </c>
      <c r="B229" s="88">
        <v>7.9491700002108701E-2</v>
      </c>
      <c r="C229" s="88">
        <v>1</v>
      </c>
      <c r="D229" s="89">
        <f t="shared" si="50"/>
        <v>3.6305999999999998</v>
      </c>
      <c r="E229" s="89">
        <f t="shared" si="51"/>
        <v>7.9491700002108701E-2</v>
      </c>
      <c r="F229" s="81">
        <f t="shared" si="52"/>
        <v>3.6305999999999998</v>
      </c>
      <c r="G229" s="81">
        <f t="shared" si="53"/>
        <v>7.9491700002108701E-2</v>
      </c>
      <c r="H229" s="81">
        <f t="shared" si="54"/>
        <v>13.181256359999999</v>
      </c>
      <c r="I229" s="81">
        <f t="shared" si="55"/>
        <v>47.855869340615996</v>
      </c>
      <c r="J229" s="81">
        <f t="shared" si="56"/>
        <v>173.74551922804042</v>
      </c>
      <c r="K229" s="81">
        <f t="shared" si="57"/>
        <v>0.28860256602765583</v>
      </c>
      <c r="L229" s="81">
        <f t="shared" si="58"/>
        <v>1.0478004762200073</v>
      </c>
      <c r="M229" s="81">
        <f t="shared" ca="1" si="59"/>
        <v>8.2988804256503013E-2</v>
      </c>
      <c r="N229" s="81">
        <f t="shared" ca="1" si="60"/>
        <v>1.2229738166102796E-5</v>
      </c>
      <c r="O229" s="21">
        <f t="shared" ca="1" si="61"/>
        <v>159684385572.8905</v>
      </c>
      <c r="P229" s="81">
        <f t="shared" ca="1" si="62"/>
        <v>3231411457.5174837</v>
      </c>
      <c r="Q229" s="81">
        <f t="shared" ca="1" si="63"/>
        <v>12823661146.673639</v>
      </c>
      <c r="R229" s="55">
        <f t="shared" ca="1" si="64"/>
        <v>-3.4971042543943121E-3</v>
      </c>
    </row>
    <row r="230" spans="1:18">
      <c r="A230" s="88">
        <v>36306</v>
      </c>
      <c r="B230" s="88">
        <v>8.2691700001305435E-2</v>
      </c>
      <c r="C230" s="88">
        <v>1</v>
      </c>
      <c r="D230" s="89">
        <f t="shared" si="50"/>
        <v>3.6305999999999998</v>
      </c>
      <c r="E230" s="89">
        <f t="shared" si="51"/>
        <v>8.2691700001305435E-2</v>
      </c>
      <c r="F230" s="81">
        <f t="shared" si="52"/>
        <v>3.6305999999999998</v>
      </c>
      <c r="G230" s="81">
        <f t="shared" si="53"/>
        <v>8.2691700001305435E-2</v>
      </c>
      <c r="H230" s="81">
        <f t="shared" si="54"/>
        <v>13.181256359999999</v>
      </c>
      <c r="I230" s="81">
        <f t="shared" si="55"/>
        <v>47.855869340615996</v>
      </c>
      <c r="J230" s="81">
        <f t="shared" si="56"/>
        <v>173.74551922804042</v>
      </c>
      <c r="K230" s="81">
        <f t="shared" si="57"/>
        <v>0.3002204860247395</v>
      </c>
      <c r="L230" s="81">
        <f t="shared" si="58"/>
        <v>1.0899804965614193</v>
      </c>
      <c r="M230" s="81">
        <f t="shared" ca="1" si="59"/>
        <v>8.2988804256503013E-2</v>
      </c>
      <c r="N230" s="81">
        <f t="shared" ca="1" si="60"/>
        <v>8.8270938456507424E-8</v>
      </c>
      <c r="O230" s="21">
        <f t="shared" ca="1" si="61"/>
        <v>159684385572.8905</v>
      </c>
      <c r="P230" s="81">
        <f t="shared" ca="1" si="62"/>
        <v>3231411457.5174837</v>
      </c>
      <c r="Q230" s="81">
        <f t="shared" ca="1" si="63"/>
        <v>12823661146.673639</v>
      </c>
      <c r="R230" s="55">
        <f t="shared" ca="1" si="64"/>
        <v>-2.9710425519757777E-4</v>
      </c>
    </row>
    <row r="231" spans="1:18">
      <c r="A231" s="88">
        <v>36361.5</v>
      </c>
      <c r="B231" s="88">
        <v>8.1766174997028429E-2</v>
      </c>
      <c r="C231" s="88">
        <v>1</v>
      </c>
      <c r="D231" s="89">
        <f t="shared" si="50"/>
        <v>3.6361500000000002</v>
      </c>
      <c r="E231" s="89">
        <f t="shared" si="51"/>
        <v>8.1766174997028429E-2</v>
      </c>
      <c r="F231" s="81">
        <f t="shared" si="52"/>
        <v>3.6361500000000002</v>
      </c>
      <c r="G231" s="81">
        <f t="shared" si="53"/>
        <v>8.1766174997028429E-2</v>
      </c>
      <c r="H231" s="81">
        <f t="shared" si="54"/>
        <v>13.221586822500001</v>
      </c>
      <c r="I231" s="81">
        <f t="shared" si="55"/>
        <v>48.07567292463338</v>
      </c>
      <c r="J231" s="81">
        <f t="shared" si="56"/>
        <v>174.81035810490567</v>
      </c>
      <c r="K231" s="81">
        <f t="shared" si="57"/>
        <v>0.29731407721544495</v>
      </c>
      <c r="L231" s="81">
        <f t="shared" si="58"/>
        <v>1.0810785818669402</v>
      </c>
      <c r="M231" s="81">
        <f t="shared" ca="1" si="59"/>
        <v>8.324595121330991E-2</v>
      </c>
      <c r="N231" s="81">
        <f t="shared" ca="1" si="60"/>
        <v>2.1897376502723363E-6</v>
      </c>
      <c r="O231" s="21">
        <f t="shared" ca="1" si="61"/>
        <v>165879128927.98199</v>
      </c>
      <c r="P231" s="81">
        <f t="shared" ca="1" si="62"/>
        <v>3566499296.9105911</v>
      </c>
      <c r="Q231" s="81">
        <f t="shared" ca="1" si="63"/>
        <v>13210832496.569721</v>
      </c>
      <c r="R231" s="55">
        <f t="shared" ca="1" si="64"/>
        <v>-1.4797762162814809E-3</v>
      </c>
    </row>
    <row r="232" spans="1:18">
      <c r="A232" s="88">
        <v>36854</v>
      </c>
      <c r="B232" s="88">
        <v>8.5470300000451971E-2</v>
      </c>
      <c r="C232" s="88">
        <v>1</v>
      </c>
      <c r="D232" s="89">
        <f t="shared" si="50"/>
        <v>3.6854</v>
      </c>
      <c r="E232" s="89">
        <f t="shared" si="51"/>
        <v>8.5470300000451971E-2</v>
      </c>
      <c r="F232" s="81">
        <f t="shared" si="52"/>
        <v>3.6854</v>
      </c>
      <c r="G232" s="81">
        <f t="shared" si="53"/>
        <v>8.5470300000451971E-2</v>
      </c>
      <c r="H232" s="81">
        <f t="shared" si="54"/>
        <v>13.58217316</v>
      </c>
      <c r="I232" s="81">
        <f t="shared" si="55"/>
        <v>50.055740963863997</v>
      </c>
      <c r="J232" s="81">
        <f t="shared" si="56"/>
        <v>184.47542774822438</v>
      </c>
      <c r="K232" s="81">
        <f t="shared" si="57"/>
        <v>0.31499224362166567</v>
      </c>
      <c r="L232" s="81">
        <f t="shared" si="58"/>
        <v>1.1608724146432867</v>
      </c>
      <c r="M232" s="81">
        <f t="shared" ca="1" si="59"/>
        <v>8.5544534400758071E-2</v>
      </c>
      <c r="N232" s="81">
        <f t="shared" ca="1" si="60"/>
        <v>5.5107461888063263E-9</v>
      </c>
      <c r="O232" s="21">
        <f t="shared" ca="1" si="61"/>
        <v>226508571024.44351</v>
      </c>
      <c r="P232" s="81">
        <f t="shared" ca="1" si="62"/>
        <v>7327296601.1094322</v>
      </c>
      <c r="Q232" s="81">
        <f t="shared" ca="1" si="63"/>
        <v>16941590690.420504</v>
      </c>
      <c r="R232" s="55">
        <f t="shared" ca="1" si="64"/>
        <v>-7.4234400306100179E-5</v>
      </c>
    </row>
    <row r="233" spans="1:18">
      <c r="A233" s="88">
        <v>36924</v>
      </c>
      <c r="B233" s="88">
        <v>8.4911800004192628E-2</v>
      </c>
      <c r="C233" s="88">
        <v>1</v>
      </c>
      <c r="D233" s="89">
        <f t="shared" si="50"/>
        <v>3.6924000000000001</v>
      </c>
      <c r="E233" s="89">
        <f t="shared" si="51"/>
        <v>8.4911800004192628E-2</v>
      </c>
      <c r="F233" s="81">
        <f t="shared" si="52"/>
        <v>3.6924000000000001</v>
      </c>
      <c r="G233" s="81">
        <f t="shared" si="53"/>
        <v>8.4911800004192628E-2</v>
      </c>
      <c r="H233" s="81">
        <f t="shared" si="54"/>
        <v>13.633817760000001</v>
      </c>
      <c r="I233" s="81">
        <f t="shared" si="55"/>
        <v>50.341508697024004</v>
      </c>
      <c r="J233" s="81">
        <f t="shared" si="56"/>
        <v>185.88098671289143</v>
      </c>
      <c r="K233" s="81">
        <f t="shared" si="57"/>
        <v>0.31352833033548089</v>
      </c>
      <c r="L233" s="81">
        <f t="shared" si="58"/>
        <v>1.1576720069307296</v>
      </c>
      <c r="M233" s="81">
        <f t="shared" ca="1" si="59"/>
        <v>8.5873672044408045E-2</v>
      </c>
      <c r="N233" s="81">
        <f t="shared" ca="1" si="60"/>
        <v>9.2519782174816841E-7</v>
      </c>
      <c r="O233" s="21">
        <f t="shared" ca="1" si="61"/>
        <v>235964468907.59351</v>
      </c>
      <c r="P233" s="81">
        <f t="shared" ca="1" si="62"/>
        <v>7980189747.8086071</v>
      </c>
      <c r="Q233" s="81">
        <f t="shared" ca="1" si="63"/>
        <v>17515812897.419994</v>
      </c>
      <c r="R233" s="55">
        <f t="shared" ca="1" si="64"/>
        <v>-9.6187204021541683E-4</v>
      </c>
    </row>
    <row r="234" spans="1:18">
      <c r="A234" s="88">
        <v>36986</v>
      </c>
      <c r="B234" s="88">
        <v>8.5217699997883756E-2</v>
      </c>
      <c r="C234" s="88">
        <v>1</v>
      </c>
      <c r="D234" s="89">
        <f t="shared" si="50"/>
        <v>3.6985999999999999</v>
      </c>
      <c r="E234" s="89">
        <f t="shared" si="51"/>
        <v>8.5217699997883756E-2</v>
      </c>
      <c r="F234" s="81">
        <f t="shared" si="52"/>
        <v>3.6985999999999999</v>
      </c>
      <c r="G234" s="81">
        <f t="shared" si="53"/>
        <v>8.5217699997883756E-2</v>
      </c>
      <c r="H234" s="81">
        <f t="shared" si="54"/>
        <v>13.67964196</v>
      </c>
      <c r="I234" s="81">
        <f t="shared" si="55"/>
        <v>50.595523753255996</v>
      </c>
      <c r="J234" s="81">
        <f t="shared" si="56"/>
        <v>187.13260415379261</v>
      </c>
      <c r="K234" s="81">
        <f t="shared" si="57"/>
        <v>0.31518618521217284</v>
      </c>
      <c r="L234" s="81">
        <f t="shared" si="58"/>
        <v>1.1657476246257423</v>
      </c>
      <c r="M234" s="81">
        <f t="shared" ca="1" si="59"/>
        <v>8.6165700162899178E-2</v>
      </c>
      <c r="N234" s="81">
        <f t="shared" ca="1" si="60"/>
        <v>8.9870431286926814E-7</v>
      </c>
      <c r="O234" s="21">
        <f t="shared" ca="1" si="61"/>
        <v>244516728590.44385</v>
      </c>
      <c r="P234" s="81">
        <f t="shared" ca="1" si="62"/>
        <v>8583811152.3602333</v>
      </c>
      <c r="Q234" s="81">
        <f t="shared" ca="1" si="63"/>
        <v>18033740972.240646</v>
      </c>
      <c r="R234" s="55">
        <f t="shared" ca="1" si="64"/>
        <v>-9.4800016501542239E-4</v>
      </c>
    </row>
    <row r="235" spans="1:18">
      <c r="A235" s="88">
        <v>37002</v>
      </c>
      <c r="B235" s="88">
        <v>8.8168900001619477E-2</v>
      </c>
      <c r="C235" s="88">
        <v>1</v>
      </c>
      <c r="D235" s="89">
        <f t="shared" si="50"/>
        <v>3.7002000000000002</v>
      </c>
      <c r="E235" s="89">
        <f t="shared" si="51"/>
        <v>8.8168900001619477E-2</v>
      </c>
      <c r="F235" s="81">
        <f t="shared" si="52"/>
        <v>3.7002000000000002</v>
      </c>
      <c r="G235" s="81">
        <f t="shared" si="53"/>
        <v>8.8168900001619477E-2</v>
      </c>
      <c r="H235" s="81">
        <f t="shared" si="54"/>
        <v>13.691480040000002</v>
      </c>
      <c r="I235" s="81">
        <f t="shared" si="55"/>
        <v>50.66121444400801</v>
      </c>
      <c r="J235" s="81">
        <f t="shared" si="56"/>
        <v>187.45662568571845</v>
      </c>
      <c r="K235" s="81">
        <f t="shared" si="57"/>
        <v>0.32624256378599242</v>
      </c>
      <c r="L235" s="81">
        <f t="shared" si="58"/>
        <v>1.2071627345209293</v>
      </c>
      <c r="M235" s="81">
        <f t="shared" ca="1" si="59"/>
        <v>8.6241139450627974E-2</v>
      </c>
      <c r="N235" s="81">
        <f t="shared" ca="1" si="60"/>
        <v>3.7162607419590633E-6</v>
      </c>
      <c r="O235" s="21">
        <f t="shared" ca="1" si="61"/>
        <v>246750859923.94626</v>
      </c>
      <c r="P235" s="81">
        <f t="shared" ca="1" si="62"/>
        <v>8743476361.2034988</v>
      </c>
      <c r="Q235" s="81">
        <f t="shared" ca="1" si="63"/>
        <v>18168829828.329201</v>
      </c>
      <c r="R235" s="55">
        <f t="shared" ca="1" si="64"/>
        <v>1.927760550991503E-3</v>
      </c>
    </row>
    <row r="236" spans="1:18">
      <c r="A236" s="88">
        <v>37097.5</v>
      </c>
      <c r="B236" s="88">
        <v>9.0321374998893589E-2</v>
      </c>
      <c r="C236" s="88">
        <v>1</v>
      </c>
      <c r="D236" s="89">
        <f t="shared" si="50"/>
        <v>3.7097500000000001</v>
      </c>
      <c r="E236" s="89">
        <f t="shared" si="51"/>
        <v>9.0321374998893589E-2</v>
      </c>
      <c r="F236" s="81">
        <f t="shared" si="52"/>
        <v>3.7097500000000001</v>
      </c>
      <c r="G236" s="81">
        <f t="shared" si="53"/>
        <v>9.0321374998893589E-2</v>
      </c>
      <c r="H236" s="81">
        <f t="shared" si="54"/>
        <v>13.7622450625</v>
      </c>
      <c r="I236" s="81">
        <f t="shared" si="55"/>
        <v>51.054488620609376</v>
      </c>
      <c r="J236" s="81">
        <f t="shared" si="56"/>
        <v>189.39938916030565</v>
      </c>
      <c r="K236" s="81">
        <f t="shared" si="57"/>
        <v>0.33506972090214548</v>
      </c>
      <c r="L236" s="81">
        <f t="shared" si="58"/>
        <v>1.2430248971167341</v>
      </c>
      <c r="M236" s="81">
        <f t="shared" ca="1" si="59"/>
        <v>8.6692076326236572E-2</v>
      </c>
      <c r="N236" s="81">
        <f t="shared" ca="1" si="60"/>
        <v>1.3171808855349981E-5</v>
      </c>
      <c r="O236" s="21">
        <f t="shared" ca="1" si="61"/>
        <v>260318027110.73486</v>
      </c>
      <c r="P236" s="81">
        <f t="shared" ca="1" si="62"/>
        <v>9729956771.3794422</v>
      </c>
      <c r="Q236" s="81">
        <f t="shared" ca="1" si="63"/>
        <v>18987413213.828194</v>
      </c>
      <c r="R236" s="55">
        <f t="shared" ca="1" si="64"/>
        <v>3.6292986726570164E-3</v>
      </c>
    </row>
    <row r="237" spans="1:18">
      <c r="A237" s="88">
        <v>37137</v>
      </c>
      <c r="B237" s="88">
        <v>9.1644650005036965E-2</v>
      </c>
      <c r="C237" s="88">
        <v>1</v>
      </c>
      <c r="D237" s="89">
        <f t="shared" si="50"/>
        <v>3.7136999999999998</v>
      </c>
      <c r="E237" s="89">
        <f t="shared" si="51"/>
        <v>9.1644650005036965E-2</v>
      </c>
      <c r="F237" s="81">
        <f t="shared" si="52"/>
        <v>3.7136999999999998</v>
      </c>
      <c r="G237" s="81">
        <f t="shared" si="53"/>
        <v>9.1644650005036965E-2</v>
      </c>
      <c r="H237" s="81">
        <f t="shared" si="54"/>
        <v>13.791567689999999</v>
      </c>
      <c r="I237" s="81">
        <f t="shared" si="55"/>
        <v>51.217744930352993</v>
      </c>
      <c r="J237" s="81">
        <f t="shared" si="56"/>
        <v>190.2073393478519</v>
      </c>
      <c r="K237" s="81">
        <f t="shared" si="57"/>
        <v>0.34034073672370574</v>
      </c>
      <c r="L237" s="81">
        <f t="shared" si="58"/>
        <v>1.2639233939708259</v>
      </c>
      <c r="M237" s="81">
        <f t="shared" ca="1" si="59"/>
        <v>8.6878919315719047E-2</v>
      </c>
      <c r="N237" s="81">
        <f t="shared" ca="1" si="60"/>
        <v>2.2712189003106638E-5</v>
      </c>
      <c r="O237" s="21">
        <f t="shared" ca="1" si="61"/>
        <v>266046295361.32364</v>
      </c>
      <c r="P237" s="81">
        <f t="shared" ca="1" si="62"/>
        <v>10154861865.520628</v>
      </c>
      <c r="Q237" s="81">
        <f t="shared" ca="1" si="63"/>
        <v>19332165993.478668</v>
      </c>
      <c r="R237" s="55">
        <f t="shared" ca="1" si="64"/>
        <v>4.765730689317918E-3</v>
      </c>
    </row>
    <row r="238" spans="1:18">
      <c r="A238" s="88">
        <v>37677.5</v>
      </c>
      <c r="B238" s="88">
        <v>9.2202375002671033E-2</v>
      </c>
      <c r="C238" s="88">
        <v>1</v>
      </c>
      <c r="D238" s="89">
        <f t="shared" si="50"/>
        <v>3.7677499999999999</v>
      </c>
      <c r="E238" s="89">
        <f t="shared" si="51"/>
        <v>9.2202375002671033E-2</v>
      </c>
      <c r="F238" s="81">
        <f t="shared" si="52"/>
        <v>3.7677499999999999</v>
      </c>
      <c r="G238" s="81">
        <f t="shared" si="53"/>
        <v>9.2202375002671033E-2</v>
      </c>
      <c r="H238" s="81">
        <f t="shared" si="54"/>
        <v>14.1959400625</v>
      </c>
      <c r="I238" s="81">
        <f t="shared" si="55"/>
        <v>53.486753170484377</v>
      </c>
      <c r="J238" s="81">
        <f t="shared" si="56"/>
        <v>201.5247142580925</v>
      </c>
      <c r="K238" s="81">
        <f t="shared" si="57"/>
        <v>0.34739549841631379</v>
      </c>
      <c r="L238" s="81">
        <f t="shared" si="58"/>
        <v>1.3088993891580663</v>
      </c>
      <c r="M238" s="81">
        <f t="shared" ca="1" si="59"/>
        <v>8.9454983959804099E-2</v>
      </c>
      <c r="N238" s="81">
        <f t="shared" ca="1" si="60"/>
        <v>7.5481575424254591E-6</v>
      </c>
      <c r="O238" s="21">
        <f t="shared" ca="1" si="61"/>
        <v>351406400478.17535</v>
      </c>
      <c r="P238" s="81">
        <f t="shared" ca="1" si="62"/>
        <v>16993177231.202595</v>
      </c>
      <c r="Q238" s="81">
        <f t="shared" ca="1" si="63"/>
        <v>24420879719.375446</v>
      </c>
      <c r="R238" s="55">
        <f t="shared" ca="1" si="64"/>
        <v>2.747391042866934E-3</v>
      </c>
    </row>
    <row r="239" spans="1:18">
      <c r="A239" s="88">
        <v>37805.5</v>
      </c>
      <c r="B239" s="88">
        <v>9.3041975007508881E-2</v>
      </c>
      <c r="C239" s="88">
        <v>1</v>
      </c>
      <c r="D239" s="89">
        <f t="shared" si="50"/>
        <v>3.7805499999999999</v>
      </c>
      <c r="E239" s="89">
        <f t="shared" si="51"/>
        <v>9.3041975007508881E-2</v>
      </c>
      <c r="F239" s="81">
        <f t="shared" si="52"/>
        <v>3.7805499999999999</v>
      </c>
      <c r="G239" s="81">
        <f t="shared" si="53"/>
        <v>9.3041975007508881E-2</v>
      </c>
      <c r="H239" s="81">
        <f t="shared" si="54"/>
        <v>14.292558302499998</v>
      </c>
      <c r="I239" s="81">
        <f t="shared" si="55"/>
        <v>54.033731290516364</v>
      </c>
      <c r="J239" s="81">
        <f t="shared" si="56"/>
        <v>204.27722283036164</v>
      </c>
      <c r="K239" s="81">
        <f t="shared" si="57"/>
        <v>0.35174983861463771</v>
      </c>
      <c r="L239" s="81">
        <f t="shared" si="58"/>
        <v>1.3298078523745684</v>
      </c>
      <c r="M239" s="81">
        <f t="shared" ca="1" si="59"/>
        <v>9.0070334465556942E-2</v>
      </c>
      <c r="N239" s="81">
        <f t="shared" ca="1" si="60"/>
        <v>8.8306475105724159E-6</v>
      </c>
      <c r="O239" s="21">
        <f t="shared" ca="1" si="61"/>
        <v>373558813653.86194</v>
      </c>
      <c r="P239" s="81">
        <f t="shared" ca="1" si="62"/>
        <v>18901247532.73629</v>
      </c>
      <c r="Q239" s="81">
        <f t="shared" ca="1" si="63"/>
        <v>25729673672.569973</v>
      </c>
      <c r="R239" s="55">
        <f t="shared" ca="1" si="64"/>
        <v>2.9716405419519393E-3</v>
      </c>
    </row>
    <row r="240" spans="1:18">
      <c r="A240" s="88">
        <v>37818.5</v>
      </c>
      <c r="B240" s="88">
        <v>9.5274824998341501E-2</v>
      </c>
      <c r="C240" s="88">
        <v>1</v>
      </c>
      <c r="D240" s="89">
        <f t="shared" si="50"/>
        <v>3.7818499999999999</v>
      </c>
      <c r="E240" s="89">
        <f t="shared" si="51"/>
        <v>9.5274824998341501E-2</v>
      </c>
      <c r="F240" s="81">
        <f t="shared" si="52"/>
        <v>3.7818499999999999</v>
      </c>
      <c r="G240" s="81">
        <f t="shared" si="53"/>
        <v>9.5274824998341501E-2</v>
      </c>
      <c r="H240" s="81">
        <f t="shared" si="54"/>
        <v>14.302389422499999</v>
      </c>
      <c r="I240" s="81">
        <f t="shared" si="55"/>
        <v>54.08949143748162</v>
      </c>
      <c r="J240" s="81">
        <f t="shared" si="56"/>
        <v>204.55834319283986</v>
      </c>
      <c r="K240" s="81">
        <f t="shared" si="57"/>
        <v>0.36031509691997782</v>
      </c>
      <c r="L240" s="81">
        <f t="shared" si="58"/>
        <v>1.3626576492868181</v>
      </c>
      <c r="M240" s="81">
        <f t="shared" ca="1" si="59"/>
        <v>9.0132944377979071E-2</v>
      </c>
      <c r="N240" s="81">
        <f t="shared" ca="1" si="60"/>
        <v>2.6438936314058723E-5</v>
      </c>
      <c r="O240" s="21">
        <f t="shared" ca="1" si="61"/>
        <v>375850863089.84979</v>
      </c>
      <c r="P240" s="81">
        <f t="shared" ca="1" si="62"/>
        <v>19101408337.50695</v>
      </c>
      <c r="Q240" s="81">
        <f t="shared" ca="1" si="63"/>
        <v>25864868304.627594</v>
      </c>
      <c r="R240" s="55">
        <f t="shared" ca="1" si="64"/>
        <v>5.1418806203624295E-3</v>
      </c>
    </row>
    <row r="241" spans="1:18">
      <c r="A241" s="88">
        <v>37840</v>
      </c>
      <c r="B241" s="88">
        <v>9.3188000006193761E-2</v>
      </c>
      <c r="C241" s="88">
        <v>1</v>
      </c>
      <c r="D241" s="89">
        <f t="shared" si="50"/>
        <v>3.7839999999999998</v>
      </c>
      <c r="E241" s="89">
        <f t="shared" si="51"/>
        <v>9.3188000006193761E-2</v>
      </c>
      <c r="F241" s="81">
        <f t="shared" si="52"/>
        <v>3.7839999999999998</v>
      </c>
      <c r="G241" s="81">
        <f t="shared" si="53"/>
        <v>9.3188000006193761E-2</v>
      </c>
      <c r="H241" s="81">
        <f t="shared" si="54"/>
        <v>14.318655999999999</v>
      </c>
      <c r="I241" s="81">
        <f t="shared" si="55"/>
        <v>54.181794303999993</v>
      </c>
      <c r="J241" s="81">
        <f t="shared" si="56"/>
        <v>205.02390964633597</v>
      </c>
      <c r="K241" s="81">
        <f t="shared" si="57"/>
        <v>0.35262339202343718</v>
      </c>
      <c r="L241" s="81">
        <f t="shared" si="58"/>
        <v>1.3343269154166861</v>
      </c>
      <c r="M241" s="81">
        <f t="shared" ca="1" si="59"/>
        <v>9.0236537420347457E-2</v>
      </c>
      <c r="N241" s="81">
        <f t="shared" ca="1" si="60"/>
        <v>8.7111313956505518E-6</v>
      </c>
      <c r="O241" s="21">
        <f t="shared" ca="1" si="61"/>
        <v>379658701743.30115</v>
      </c>
      <c r="P241" s="81">
        <f t="shared" ca="1" si="62"/>
        <v>19435040637.741199</v>
      </c>
      <c r="Q241" s="81">
        <f t="shared" ca="1" si="63"/>
        <v>26089382865.936043</v>
      </c>
      <c r="R241" s="55">
        <f t="shared" ca="1" si="64"/>
        <v>2.9514625858463039E-3</v>
      </c>
    </row>
    <row r="242" spans="1:18">
      <c r="A242" s="88">
        <v>37923</v>
      </c>
      <c r="B242" s="88">
        <v>9.1972349997377023E-2</v>
      </c>
      <c r="C242" s="88">
        <v>1</v>
      </c>
      <c r="D242" s="89">
        <f t="shared" si="50"/>
        <v>3.7923</v>
      </c>
      <c r="E242" s="89">
        <f t="shared" si="51"/>
        <v>9.1972349997377023E-2</v>
      </c>
      <c r="F242" s="81">
        <f t="shared" si="52"/>
        <v>3.7923</v>
      </c>
      <c r="G242" s="81">
        <f t="shared" si="53"/>
        <v>9.1972349997377023E-2</v>
      </c>
      <c r="H242" s="81">
        <f t="shared" si="54"/>
        <v>14.381539289999999</v>
      </c>
      <c r="I242" s="81">
        <f t="shared" si="55"/>
        <v>54.539111449466994</v>
      </c>
      <c r="J242" s="81">
        <f t="shared" si="56"/>
        <v>206.82867234981367</v>
      </c>
      <c r="K242" s="81">
        <f t="shared" si="57"/>
        <v>0.3487867428950529</v>
      </c>
      <c r="L242" s="81">
        <f t="shared" si="58"/>
        <v>1.3227039650809091</v>
      </c>
      <c r="M242" s="81">
        <f t="shared" ca="1" si="59"/>
        <v>9.0636991229322741E-2</v>
      </c>
      <c r="N242" s="81">
        <f t="shared" ca="1" si="60"/>
        <v>1.7831830394194487E-6</v>
      </c>
      <c r="O242" s="21">
        <f t="shared" ca="1" si="61"/>
        <v>394559735626.00098</v>
      </c>
      <c r="P242" s="81">
        <f t="shared" ca="1" si="62"/>
        <v>20753541741.187805</v>
      </c>
      <c r="Q242" s="81">
        <f t="shared" ca="1" si="63"/>
        <v>26966951805.157375</v>
      </c>
      <c r="R242" s="55">
        <f t="shared" ca="1" si="64"/>
        <v>1.3353587680542817E-3</v>
      </c>
    </row>
    <row r="243" spans="1:18">
      <c r="A243" s="88">
        <v>38494</v>
      </c>
      <c r="B243" s="88">
        <v>9.4208299997262657E-2</v>
      </c>
      <c r="C243" s="88">
        <v>1</v>
      </c>
      <c r="D243" s="89">
        <f t="shared" si="50"/>
        <v>3.8494000000000002</v>
      </c>
      <c r="E243" s="89">
        <f t="shared" si="51"/>
        <v>9.4208299997262657E-2</v>
      </c>
      <c r="F243" s="81">
        <f t="shared" si="52"/>
        <v>3.8494000000000002</v>
      </c>
      <c r="G243" s="81">
        <f t="shared" si="53"/>
        <v>9.4208299997262657E-2</v>
      </c>
      <c r="H243" s="81">
        <f t="shared" si="54"/>
        <v>14.817880360000002</v>
      </c>
      <c r="I243" s="81">
        <f t="shared" si="55"/>
        <v>57.039948657784009</v>
      </c>
      <c r="J243" s="81">
        <f t="shared" si="56"/>
        <v>219.56957836327376</v>
      </c>
      <c r="K243" s="81">
        <f t="shared" si="57"/>
        <v>0.36264543000946287</v>
      </c>
      <c r="L243" s="81">
        <f t="shared" si="58"/>
        <v>1.3959673182784265</v>
      </c>
      <c r="M243" s="81">
        <f t="shared" ca="1" si="59"/>
        <v>9.341501848550092E-2</v>
      </c>
      <c r="N243" s="81">
        <f t="shared" ca="1" si="60"/>
        <v>6.2929555690298691E-7</v>
      </c>
      <c r="O243" s="21">
        <f t="shared" ca="1" si="61"/>
        <v>505866347103.87628</v>
      </c>
      <c r="P243" s="81">
        <f t="shared" ca="1" si="62"/>
        <v>31177465743.426891</v>
      </c>
      <c r="Q243" s="81">
        <f t="shared" ca="1" si="63"/>
        <v>33480872585.994228</v>
      </c>
      <c r="R243" s="55">
        <f t="shared" ca="1" si="64"/>
        <v>7.93281511761737E-4</v>
      </c>
    </row>
    <row r="244" spans="1:18">
      <c r="A244" s="88">
        <v>38605</v>
      </c>
      <c r="B244" s="88">
        <v>9.5917250000638887E-2</v>
      </c>
      <c r="C244" s="88">
        <v>1</v>
      </c>
      <c r="D244" s="89">
        <f t="shared" si="50"/>
        <v>3.8605</v>
      </c>
      <c r="E244" s="89">
        <f t="shared" si="51"/>
        <v>9.5917250000638887E-2</v>
      </c>
      <c r="F244" s="81">
        <f t="shared" si="52"/>
        <v>3.8605</v>
      </c>
      <c r="G244" s="81">
        <f t="shared" si="53"/>
        <v>9.5917250000638887E-2</v>
      </c>
      <c r="H244" s="81">
        <f t="shared" si="54"/>
        <v>14.90346025</v>
      </c>
      <c r="I244" s="81">
        <f t="shared" si="55"/>
        <v>57.534808295125003</v>
      </c>
      <c r="J244" s="81">
        <f t="shared" si="56"/>
        <v>222.11312742333007</v>
      </c>
      <c r="K244" s="81">
        <f t="shared" si="57"/>
        <v>0.37028854362746644</v>
      </c>
      <c r="L244" s="81">
        <f t="shared" si="58"/>
        <v>1.4294989226738342</v>
      </c>
      <c r="M244" s="81">
        <f t="shared" ca="1" si="59"/>
        <v>9.3959737708912291E-2</v>
      </c>
      <c r="N244" s="81">
        <f t="shared" ca="1" si="60"/>
        <v>3.8318543722607089E-6</v>
      </c>
      <c r="O244" s="21">
        <f t="shared" ca="1" si="61"/>
        <v>529319145454.01617</v>
      </c>
      <c r="P244" s="81">
        <f t="shared" ca="1" si="62"/>
        <v>33487209740.888103</v>
      </c>
      <c r="Q244" s="81">
        <f t="shared" ca="1" si="63"/>
        <v>34846100833.845673</v>
      </c>
      <c r="R244" s="55">
        <f t="shared" ca="1" si="64"/>
        <v>1.9575122917265958E-3</v>
      </c>
    </row>
    <row r="245" spans="1:18">
      <c r="A245" s="88">
        <v>38641</v>
      </c>
      <c r="B245" s="88">
        <v>9.6457450003072154E-2</v>
      </c>
      <c r="C245" s="88">
        <v>1</v>
      </c>
      <c r="D245" s="89">
        <f t="shared" si="50"/>
        <v>3.8641000000000001</v>
      </c>
      <c r="E245" s="89">
        <f t="shared" si="51"/>
        <v>9.6457450003072154E-2</v>
      </c>
      <c r="F245" s="81">
        <f t="shared" si="52"/>
        <v>3.8641000000000001</v>
      </c>
      <c r="G245" s="81">
        <f t="shared" si="53"/>
        <v>9.6457450003072154E-2</v>
      </c>
      <c r="H245" s="81">
        <f t="shared" si="54"/>
        <v>14.931268810000001</v>
      </c>
      <c r="I245" s="81">
        <f t="shared" si="55"/>
        <v>57.695915808721004</v>
      </c>
      <c r="J245" s="81">
        <f t="shared" si="56"/>
        <v>222.94278827647884</v>
      </c>
      <c r="K245" s="81">
        <f t="shared" si="57"/>
        <v>0.37272123255687112</v>
      </c>
      <c r="L245" s="81">
        <f t="shared" si="58"/>
        <v>1.4402321147230057</v>
      </c>
      <c r="M245" s="81">
        <f t="shared" ca="1" si="59"/>
        <v>9.4136730729450488E-2</v>
      </c>
      <c r="N245" s="81">
        <f t="shared" ca="1" si="60"/>
        <v>5.3857379469590727E-6</v>
      </c>
      <c r="O245" s="21">
        <f t="shared" ca="1" si="61"/>
        <v>537054493590.75458</v>
      </c>
      <c r="P245" s="81">
        <f t="shared" ca="1" si="62"/>
        <v>34256724647.032715</v>
      </c>
      <c r="Q245" s="81">
        <f t="shared" ca="1" si="63"/>
        <v>35295948017.447243</v>
      </c>
      <c r="R245" s="55">
        <f t="shared" ca="1" si="64"/>
        <v>2.3207192736216659E-3</v>
      </c>
    </row>
    <row r="246" spans="1:18">
      <c r="A246" s="88">
        <v>38707</v>
      </c>
      <c r="B246" s="88">
        <v>9.6481150001636706E-2</v>
      </c>
      <c r="C246" s="88">
        <v>1</v>
      </c>
      <c r="D246" s="89">
        <f t="shared" si="50"/>
        <v>3.8706999999999998</v>
      </c>
      <c r="E246" s="89">
        <f t="shared" si="51"/>
        <v>9.6481150001636706E-2</v>
      </c>
      <c r="F246" s="81">
        <f t="shared" si="52"/>
        <v>3.8706999999999998</v>
      </c>
      <c r="G246" s="81">
        <f t="shared" si="53"/>
        <v>9.6481150001636706E-2</v>
      </c>
      <c r="H246" s="81">
        <f t="shared" si="54"/>
        <v>14.982318489999999</v>
      </c>
      <c r="I246" s="81">
        <f t="shared" si="55"/>
        <v>57.992060179242991</v>
      </c>
      <c r="J246" s="81">
        <f t="shared" si="56"/>
        <v>224.46986733579584</v>
      </c>
      <c r="K246" s="81">
        <f t="shared" si="57"/>
        <v>0.37344958731133521</v>
      </c>
      <c r="L246" s="81">
        <f t="shared" si="58"/>
        <v>1.4455113176059851</v>
      </c>
      <c r="M246" s="81">
        <f t="shared" ca="1" si="59"/>
        <v>9.4461634328653468E-2</v>
      </c>
      <c r="N246" s="81">
        <f t="shared" ca="1" si="60"/>
        <v>4.0784435534249409E-6</v>
      </c>
      <c r="O246" s="21">
        <f t="shared" ca="1" si="61"/>
        <v>551400922975.36902</v>
      </c>
      <c r="P246" s="81">
        <f t="shared" ca="1" si="62"/>
        <v>35693692314.846169</v>
      </c>
      <c r="Q246" s="81">
        <f t="shared" ca="1" si="63"/>
        <v>36129720522.022667</v>
      </c>
      <c r="R246" s="55">
        <f t="shared" ca="1" si="64"/>
        <v>2.0195156729832381E-3</v>
      </c>
    </row>
    <row r="247" spans="1:18">
      <c r="A247" s="88">
        <v>39318.5</v>
      </c>
      <c r="B247" s="88">
        <v>9.970982500090031E-2</v>
      </c>
      <c r="C247" s="88">
        <v>1</v>
      </c>
      <c r="D247" s="89">
        <f t="shared" si="50"/>
        <v>3.9318499999999998</v>
      </c>
      <c r="E247" s="89">
        <f t="shared" si="51"/>
        <v>9.970982500090031E-2</v>
      </c>
      <c r="F247" s="81">
        <f t="shared" si="52"/>
        <v>3.9318499999999998</v>
      </c>
      <c r="G247" s="81">
        <f t="shared" si="53"/>
        <v>9.970982500090031E-2</v>
      </c>
      <c r="H247" s="81">
        <f t="shared" si="54"/>
        <v>15.459444422499999</v>
      </c>
      <c r="I247" s="81">
        <f t="shared" si="55"/>
        <v>60.784216552606615</v>
      </c>
      <c r="J247" s="81">
        <f t="shared" si="56"/>
        <v>238.99442185236632</v>
      </c>
      <c r="K247" s="81">
        <f t="shared" si="57"/>
        <v>0.39204407542978986</v>
      </c>
      <c r="L247" s="81">
        <f t="shared" si="58"/>
        <v>1.5414584979786192</v>
      </c>
      <c r="M247" s="81">
        <f t="shared" ca="1" si="59"/>
        <v>9.7497540589742776E-2</v>
      </c>
      <c r="N247" s="81">
        <f t="shared" ca="1" si="60"/>
        <v>4.8942023158506351E-6</v>
      </c>
      <c r="O247" s="21">
        <f t="shared" ca="1" si="61"/>
        <v>694642458156.14612</v>
      </c>
      <c r="P247" s="81">
        <f t="shared" ca="1" si="62"/>
        <v>50666684126.45533</v>
      </c>
      <c r="Q247" s="81">
        <f t="shared" ca="1" si="63"/>
        <v>44423960392.694748</v>
      </c>
      <c r="R247" s="55">
        <f t="shared" ca="1" si="64"/>
        <v>2.2122844111575335E-3</v>
      </c>
    </row>
    <row r="248" spans="1:18">
      <c r="A248" s="88">
        <v>39444</v>
      </c>
      <c r="B248" s="88">
        <v>0.10264579999784473</v>
      </c>
      <c r="C248" s="88">
        <v>1</v>
      </c>
      <c r="D248" s="89">
        <f t="shared" si="50"/>
        <v>3.9443999999999999</v>
      </c>
      <c r="E248" s="89">
        <f t="shared" si="51"/>
        <v>0.10264579999784473</v>
      </c>
      <c r="F248" s="81">
        <f t="shared" si="52"/>
        <v>3.9443999999999999</v>
      </c>
      <c r="G248" s="81">
        <f t="shared" si="53"/>
        <v>0.10264579999784473</v>
      </c>
      <c r="H248" s="81">
        <f t="shared" si="54"/>
        <v>15.55829136</v>
      </c>
      <c r="I248" s="81">
        <f t="shared" si="55"/>
        <v>61.368124440384001</v>
      </c>
      <c r="J248" s="81">
        <f t="shared" si="56"/>
        <v>242.06043004265064</v>
      </c>
      <c r="K248" s="81">
        <f t="shared" si="57"/>
        <v>0.40487609351149878</v>
      </c>
      <c r="L248" s="81">
        <f t="shared" si="58"/>
        <v>1.5969932632467558</v>
      </c>
      <c r="M248" s="81">
        <f t="shared" ca="1" si="59"/>
        <v>9.8126329848347377E-2</v>
      </c>
      <c r="N248" s="81">
        <f t="shared" ca="1" si="60"/>
        <v>2.0425610432197657E-5</v>
      </c>
      <c r="O248" s="21">
        <f t="shared" ca="1" si="61"/>
        <v>726386764385.06348</v>
      </c>
      <c r="P248" s="81">
        <f t="shared" ca="1" si="62"/>
        <v>54122132298.009476</v>
      </c>
      <c r="Q248" s="81">
        <f t="shared" ca="1" si="63"/>
        <v>46256357521.764168</v>
      </c>
      <c r="R248" s="55">
        <f t="shared" ca="1" si="64"/>
        <v>4.5194701494973566E-3</v>
      </c>
    </row>
    <row r="249" spans="1:18">
      <c r="A249" s="88"/>
      <c r="B249" s="88"/>
      <c r="C249" s="88"/>
      <c r="D249" s="89">
        <f t="shared" si="50"/>
        <v>0</v>
      </c>
      <c r="E249" s="89">
        <f t="shared" si="51"/>
        <v>0</v>
      </c>
      <c r="F249" s="81">
        <f t="shared" si="52"/>
        <v>0</v>
      </c>
      <c r="G249" s="81">
        <f t="shared" si="53"/>
        <v>0</v>
      </c>
      <c r="H249" s="81">
        <f t="shared" si="54"/>
        <v>0</v>
      </c>
      <c r="I249" s="81">
        <f t="shared" si="55"/>
        <v>0</v>
      </c>
      <c r="J249" s="81">
        <f t="shared" si="56"/>
        <v>0</v>
      </c>
      <c r="K249" s="81">
        <f t="shared" si="57"/>
        <v>0</v>
      </c>
      <c r="L249" s="81">
        <f t="shared" si="58"/>
        <v>0</v>
      </c>
      <c r="M249" s="81">
        <f t="shared" ca="1" si="59"/>
        <v>-3.5722517974579103E-3</v>
      </c>
      <c r="N249" s="81">
        <f t="shared" ca="1" si="60"/>
        <v>0</v>
      </c>
      <c r="O249" s="21">
        <f t="shared" ca="1" si="61"/>
        <v>0</v>
      </c>
      <c r="P249" s="81">
        <f t="shared" ca="1" si="62"/>
        <v>0</v>
      </c>
      <c r="Q249" s="81">
        <f t="shared" ca="1" si="63"/>
        <v>0</v>
      </c>
      <c r="R249" s="55">
        <f t="shared" ca="1" si="64"/>
        <v>3.5722517974579103E-3</v>
      </c>
    </row>
    <row r="250" spans="1:18">
      <c r="A250" s="88"/>
      <c r="B250" s="88"/>
      <c r="C250" s="88"/>
      <c r="D250" s="89">
        <f t="shared" si="50"/>
        <v>0</v>
      </c>
      <c r="E250" s="89">
        <f t="shared" si="51"/>
        <v>0</v>
      </c>
      <c r="F250" s="81">
        <f t="shared" si="52"/>
        <v>0</v>
      </c>
      <c r="G250" s="81">
        <f t="shared" si="53"/>
        <v>0</v>
      </c>
      <c r="H250" s="81">
        <f t="shared" si="54"/>
        <v>0</v>
      </c>
      <c r="I250" s="81">
        <f t="shared" si="55"/>
        <v>0</v>
      </c>
      <c r="J250" s="81">
        <f t="shared" si="56"/>
        <v>0</v>
      </c>
      <c r="K250" s="81">
        <f t="shared" si="57"/>
        <v>0</v>
      </c>
      <c r="L250" s="81">
        <f t="shared" si="58"/>
        <v>0</v>
      </c>
      <c r="M250" s="81">
        <f t="shared" ca="1" si="59"/>
        <v>-3.5722517974579103E-3</v>
      </c>
      <c r="N250" s="81">
        <f t="shared" ca="1" si="60"/>
        <v>0</v>
      </c>
      <c r="O250" s="21">
        <f t="shared" ca="1" si="61"/>
        <v>0</v>
      </c>
      <c r="P250" s="81">
        <f t="shared" ca="1" si="62"/>
        <v>0</v>
      </c>
      <c r="Q250" s="81">
        <f t="shared" ca="1" si="63"/>
        <v>0</v>
      </c>
      <c r="R250" s="55">
        <f t="shared" ca="1" si="64"/>
        <v>3.5722517974579103E-3</v>
      </c>
    </row>
    <row r="251" spans="1:18">
      <c r="A251" s="88"/>
      <c r="B251" s="88"/>
      <c r="C251" s="88"/>
      <c r="D251" s="89">
        <f t="shared" si="50"/>
        <v>0</v>
      </c>
      <c r="E251" s="89">
        <f t="shared" si="51"/>
        <v>0</v>
      </c>
      <c r="F251" s="81">
        <f t="shared" si="52"/>
        <v>0</v>
      </c>
      <c r="G251" s="81">
        <f t="shared" si="53"/>
        <v>0</v>
      </c>
      <c r="H251" s="81">
        <f t="shared" si="54"/>
        <v>0</v>
      </c>
      <c r="I251" s="81">
        <f t="shared" si="55"/>
        <v>0</v>
      </c>
      <c r="J251" s="81">
        <f t="shared" si="56"/>
        <v>0</v>
      </c>
      <c r="K251" s="81">
        <f t="shared" si="57"/>
        <v>0</v>
      </c>
      <c r="L251" s="81">
        <f t="shared" si="58"/>
        <v>0</v>
      </c>
      <c r="M251" s="81">
        <f t="shared" ca="1" si="59"/>
        <v>-3.5722517974579103E-3</v>
      </c>
      <c r="N251" s="81">
        <f t="shared" ca="1" si="60"/>
        <v>0</v>
      </c>
      <c r="O251" s="21">
        <f t="shared" ca="1" si="61"/>
        <v>0</v>
      </c>
      <c r="P251" s="81">
        <f t="shared" ca="1" si="62"/>
        <v>0</v>
      </c>
      <c r="Q251" s="81">
        <f t="shared" ca="1" si="63"/>
        <v>0</v>
      </c>
      <c r="R251" s="55">
        <f t="shared" ca="1" si="64"/>
        <v>3.5722517974579103E-3</v>
      </c>
    </row>
    <row r="252" spans="1:18">
      <c r="A252" s="88"/>
      <c r="B252" s="88"/>
      <c r="C252" s="88"/>
      <c r="D252" s="89">
        <f t="shared" si="50"/>
        <v>0</v>
      </c>
      <c r="E252" s="89">
        <f t="shared" si="51"/>
        <v>0</v>
      </c>
      <c r="F252" s="81">
        <f t="shared" si="52"/>
        <v>0</v>
      </c>
      <c r="G252" s="81">
        <f t="shared" si="53"/>
        <v>0</v>
      </c>
      <c r="H252" s="81">
        <f t="shared" si="54"/>
        <v>0</v>
      </c>
      <c r="I252" s="81">
        <f t="shared" si="55"/>
        <v>0</v>
      </c>
      <c r="J252" s="81">
        <f t="shared" si="56"/>
        <v>0</v>
      </c>
      <c r="K252" s="81">
        <f t="shared" si="57"/>
        <v>0</v>
      </c>
      <c r="L252" s="81">
        <f t="shared" si="58"/>
        <v>0</v>
      </c>
      <c r="M252" s="81">
        <f t="shared" ca="1" si="59"/>
        <v>-3.5722517974579103E-3</v>
      </c>
      <c r="N252" s="81">
        <f t="shared" ca="1" si="60"/>
        <v>0</v>
      </c>
      <c r="O252" s="21">
        <f t="shared" ca="1" si="61"/>
        <v>0</v>
      </c>
      <c r="P252" s="81">
        <f t="shared" ca="1" si="62"/>
        <v>0</v>
      </c>
      <c r="Q252" s="81">
        <f t="shared" ca="1" si="63"/>
        <v>0</v>
      </c>
      <c r="R252" s="55">
        <f t="shared" ca="1" si="64"/>
        <v>3.5722517974579103E-3</v>
      </c>
    </row>
    <row r="253" spans="1:18">
      <c r="A253" s="88"/>
      <c r="B253" s="88"/>
      <c r="C253" s="88"/>
      <c r="D253" s="89">
        <f t="shared" si="50"/>
        <v>0</v>
      </c>
      <c r="E253" s="89">
        <f t="shared" si="51"/>
        <v>0</v>
      </c>
      <c r="F253" s="81">
        <f t="shared" si="52"/>
        <v>0</v>
      </c>
      <c r="G253" s="81">
        <f t="shared" si="53"/>
        <v>0</v>
      </c>
      <c r="H253" s="81">
        <f t="shared" si="54"/>
        <v>0</v>
      </c>
      <c r="I253" s="81">
        <f t="shared" si="55"/>
        <v>0</v>
      </c>
      <c r="J253" s="81">
        <f t="shared" si="56"/>
        <v>0</v>
      </c>
      <c r="K253" s="81">
        <f t="shared" si="57"/>
        <v>0</v>
      </c>
      <c r="L253" s="81">
        <f t="shared" si="58"/>
        <v>0</v>
      </c>
      <c r="M253" s="81">
        <f t="shared" ca="1" si="59"/>
        <v>-3.5722517974579103E-3</v>
      </c>
      <c r="N253" s="81">
        <f t="shared" ca="1" si="60"/>
        <v>0</v>
      </c>
      <c r="O253" s="21">
        <f t="shared" ca="1" si="61"/>
        <v>0</v>
      </c>
      <c r="P253" s="81">
        <f t="shared" ca="1" si="62"/>
        <v>0</v>
      </c>
      <c r="Q253" s="81">
        <f t="shared" ca="1" si="63"/>
        <v>0</v>
      </c>
      <c r="R253" s="55">
        <f t="shared" ca="1" si="64"/>
        <v>3.5722517974579103E-3</v>
      </c>
    </row>
    <row r="254" spans="1:18">
      <c r="A254" s="88"/>
      <c r="B254" s="88"/>
      <c r="C254" s="88"/>
      <c r="D254" s="89">
        <f t="shared" si="50"/>
        <v>0</v>
      </c>
      <c r="E254" s="89">
        <f t="shared" si="51"/>
        <v>0</v>
      </c>
      <c r="F254" s="81">
        <f t="shared" si="52"/>
        <v>0</v>
      </c>
      <c r="G254" s="81">
        <f t="shared" si="53"/>
        <v>0</v>
      </c>
      <c r="H254" s="81">
        <f t="shared" si="54"/>
        <v>0</v>
      </c>
      <c r="I254" s="81">
        <f t="shared" si="55"/>
        <v>0</v>
      </c>
      <c r="J254" s="81">
        <f t="shared" si="56"/>
        <v>0</v>
      </c>
      <c r="K254" s="81">
        <f t="shared" si="57"/>
        <v>0</v>
      </c>
      <c r="L254" s="81">
        <f t="shared" si="58"/>
        <v>0</v>
      </c>
      <c r="M254" s="81">
        <f t="shared" ca="1" si="59"/>
        <v>-3.5722517974579103E-3</v>
      </c>
      <c r="N254" s="81">
        <f t="shared" ca="1" si="60"/>
        <v>0</v>
      </c>
      <c r="O254" s="21">
        <f t="shared" ca="1" si="61"/>
        <v>0</v>
      </c>
      <c r="P254" s="81">
        <f t="shared" ca="1" si="62"/>
        <v>0</v>
      </c>
      <c r="Q254" s="81">
        <f t="shared" ca="1" si="63"/>
        <v>0</v>
      </c>
      <c r="R254" s="55">
        <f t="shared" ca="1" si="64"/>
        <v>3.5722517974579103E-3</v>
      </c>
    </row>
    <row r="255" spans="1:18">
      <c r="A255" s="88"/>
      <c r="B255" s="88"/>
      <c r="C255" s="88"/>
      <c r="D255" s="89">
        <f t="shared" si="50"/>
        <v>0</v>
      </c>
      <c r="E255" s="89">
        <f t="shared" si="51"/>
        <v>0</v>
      </c>
      <c r="F255" s="81">
        <f t="shared" si="52"/>
        <v>0</v>
      </c>
      <c r="G255" s="81">
        <f t="shared" si="53"/>
        <v>0</v>
      </c>
      <c r="H255" s="81">
        <f t="shared" si="54"/>
        <v>0</v>
      </c>
      <c r="I255" s="81">
        <f t="shared" si="55"/>
        <v>0</v>
      </c>
      <c r="J255" s="81">
        <f t="shared" si="56"/>
        <v>0</v>
      </c>
      <c r="K255" s="81">
        <f t="shared" si="57"/>
        <v>0</v>
      </c>
      <c r="L255" s="81">
        <f t="shared" si="58"/>
        <v>0</v>
      </c>
      <c r="M255" s="81">
        <f t="shared" ca="1" si="59"/>
        <v>-3.5722517974579103E-3</v>
      </c>
      <c r="N255" s="81">
        <f t="shared" ca="1" si="60"/>
        <v>0</v>
      </c>
      <c r="O255" s="21">
        <f t="shared" ca="1" si="61"/>
        <v>0</v>
      </c>
      <c r="P255" s="81">
        <f t="shared" ca="1" si="62"/>
        <v>0</v>
      </c>
      <c r="Q255" s="81">
        <f t="shared" ca="1" si="63"/>
        <v>0</v>
      </c>
      <c r="R255" s="55">
        <f t="shared" ca="1" si="64"/>
        <v>3.5722517974579103E-3</v>
      </c>
    </row>
    <row r="256" spans="1:18">
      <c r="A256" s="88"/>
      <c r="B256" s="88"/>
      <c r="C256" s="88"/>
      <c r="D256" s="89">
        <f t="shared" si="50"/>
        <v>0</v>
      </c>
      <c r="E256" s="89">
        <f t="shared" si="51"/>
        <v>0</v>
      </c>
      <c r="F256" s="81">
        <f t="shared" si="52"/>
        <v>0</v>
      </c>
      <c r="G256" s="81">
        <f t="shared" si="53"/>
        <v>0</v>
      </c>
      <c r="H256" s="81">
        <f t="shared" si="54"/>
        <v>0</v>
      </c>
      <c r="I256" s="81">
        <f t="shared" si="55"/>
        <v>0</v>
      </c>
      <c r="J256" s="81">
        <f t="shared" si="56"/>
        <v>0</v>
      </c>
      <c r="K256" s="81">
        <f t="shared" si="57"/>
        <v>0</v>
      </c>
      <c r="L256" s="81">
        <f t="shared" si="58"/>
        <v>0</v>
      </c>
      <c r="M256" s="81">
        <f t="shared" ca="1" si="59"/>
        <v>-3.5722517974579103E-3</v>
      </c>
      <c r="N256" s="81">
        <f t="shared" ca="1" si="60"/>
        <v>0</v>
      </c>
      <c r="O256" s="21">
        <f t="shared" ca="1" si="61"/>
        <v>0</v>
      </c>
      <c r="P256" s="81">
        <f t="shared" ca="1" si="62"/>
        <v>0</v>
      </c>
      <c r="Q256" s="81">
        <f t="shared" ca="1" si="63"/>
        <v>0</v>
      </c>
      <c r="R256" s="55">
        <f t="shared" ca="1" si="64"/>
        <v>3.5722517974579103E-3</v>
      </c>
    </row>
    <row r="257" spans="1:18">
      <c r="A257" s="88"/>
      <c r="B257" s="88"/>
      <c r="C257" s="88"/>
      <c r="D257" s="89">
        <f t="shared" si="50"/>
        <v>0</v>
      </c>
      <c r="E257" s="89">
        <f t="shared" si="51"/>
        <v>0</v>
      </c>
      <c r="F257" s="81">
        <f t="shared" si="52"/>
        <v>0</v>
      </c>
      <c r="G257" s="81">
        <f t="shared" si="53"/>
        <v>0</v>
      </c>
      <c r="H257" s="81">
        <f t="shared" si="54"/>
        <v>0</v>
      </c>
      <c r="I257" s="81">
        <f t="shared" si="55"/>
        <v>0</v>
      </c>
      <c r="J257" s="81">
        <f t="shared" si="56"/>
        <v>0</v>
      </c>
      <c r="K257" s="81">
        <f t="shared" si="57"/>
        <v>0</v>
      </c>
      <c r="L257" s="81">
        <f t="shared" si="58"/>
        <v>0</v>
      </c>
      <c r="M257" s="81">
        <f t="shared" ca="1" si="59"/>
        <v>-3.5722517974579103E-3</v>
      </c>
      <c r="N257" s="81">
        <f t="shared" ca="1" si="60"/>
        <v>0</v>
      </c>
      <c r="O257" s="21">
        <f t="shared" ca="1" si="61"/>
        <v>0</v>
      </c>
      <c r="P257" s="81">
        <f t="shared" ca="1" si="62"/>
        <v>0</v>
      </c>
      <c r="Q257" s="81">
        <f t="shared" ca="1" si="63"/>
        <v>0</v>
      </c>
      <c r="R257" s="55">
        <f t="shared" ca="1" si="64"/>
        <v>3.5722517974579103E-3</v>
      </c>
    </row>
    <row r="258" spans="1:18">
      <c r="A258" s="88"/>
      <c r="B258" s="88"/>
      <c r="C258" s="88"/>
      <c r="D258" s="89">
        <f t="shared" si="50"/>
        <v>0</v>
      </c>
      <c r="E258" s="89">
        <f t="shared" si="51"/>
        <v>0</v>
      </c>
      <c r="F258" s="81">
        <f t="shared" si="52"/>
        <v>0</v>
      </c>
      <c r="G258" s="81">
        <f t="shared" si="53"/>
        <v>0</v>
      </c>
      <c r="H258" s="81">
        <f t="shared" si="54"/>
        <v>0</v>
      </c>
      <c r="I258" s="81">
        <f t="shared" si="55"/>
        <v>0</v>
      </c>
      <c r="J258" s="81">
        <f t="shared" si="56"/>
        <v>0</v>
      </c>
      <c r="K258" s="81">
        <f t="shared" si="57"/>
        <v>0</v>
      </c>
      <c r="L258" s="81">
        <f t="shared" si="58"/>
        <v>0</v>
      </c>
      <c r="M258" s="81">
        <f t="shared" ca="1" si="59"/>
        <v>-3.5722517974579103E-3</v>
      </c>
      <c r="N258" s="81">
        <f t="shared" ca="1" si="60"/>
        <v>0</v>
      </c>
      <c r="O258" s="21">
        <f t="shared" ca="1" si="61"/>
        <v>0</v>
      </c>
      <c r="P258" s="81">
        <f t="shared" ca="1" si="62"/>
        <v>0</v>
      </c>
      <c r="Q258" s="81">
        <f t="shared" ca="1" si="63"/>
        <v>0</v>
      </c>
      <c r="R258" s="55">
        <f t="shared" ca="1" si="64"/>
        <v>3.5722517974579103E-3</v>
      </c>
    </row>
    <row r="259" spans="1:18">
      <c r="A259" s="88"/>
      <c r="B259" s="88"/>
      <c r="C259" s="88"/>
      <c r="D259" s="89">
        <f t="shared" si="50"/>
        <v>0</v>
      </c>
      <c r="E259" s="89">
        <f t="shared" si="51"/>
        <v>0</v>
      </c>
      <c r="F259" s="81">
        <f t="shared" si="52"/>
        <v>0</v>
      </c>
      <c r="G259" s="81">
        <f t="shared" si="53"/>
        <v>0</v>
      </c>
      <c r="H259" s="81">
        <f t="shared" si="54"/>
        <v>0</v>
      </c>
      <c r="I259" s="81">
        <f t="shared" si="55"/>
        <v>0</v>
      </c>
      <c r="J259" s="81">
        <f t="shared" si="56"/>
        <v>0</v>
      </c>
      <c r="K259" s="81">
        <f t="shared" si="57"/>
        <v>0</v>
      </c>
      <c r="L259" s="81">
        <f t="shared" si="58"/>
        <v>0</v>
      </c>
      <c r="M259" s="81">
        <f t="shared" ca="1" si="59"/>
        <v>-3.5722517974579103E-3</v>
      </c>
      <c r="N259" s="81">
        <f t="shared" ca="1" si="60"/>
        <v>0</v>
      </c>
      <c r="O259" s="21">
        <f t="shared" ca="1" si="61"/>
        <v>0</v>
      </c>
      <c r="P259" s="81">
        <f t="shared" ca="1" si="62"/>
        <v>0</v>
      </c>
      <c r="Q259" s="81">
        <f t="shared" ca="1" si="63"/>
        <v>0</v>
      </c>
      <c r="R259" s="55">
        <f t="shared" ca="1" si="64"/>
        <v>3.5722517974579103E-3</v>
      </c>
    </row>
    <row r="260" spans="1:18">
      <c r="A260" s="88"/>
      <c r="B260" s="88"/>
      <c r="C260" s="88"/>
      <c r="D260" s="89">
        <f t="shared" si="50"/>
        <v>0</v>
      </c>
      <c r="E260" s="89">
        <f t="shared" si="51"/>
        <v>0</v>
      </c>
      <c r="F260" s="81">
        <f t="shared" si="52"/>
        <v>0</v>
      </c>
      <c r="G260" s="81">
        <f t="shared" si="53"/>
        <v>0</v>
      </c>
      <c r="H260" s="81">
        <f t="shared" si="54"/>
        <v>0</v>
      </c>
      <c r="I260" s="81">
        <f t="shared" si="55"/>
        <v>0</v>
      </c>
      <c r="J260" s="81">
        <f t="shared" si="56"/>
        <v>0</v>
      </c>
      <c r="K260" s="81">
        <f t="shared" si="57"/>
        <v>0</v>
      </c>
      <c r="L260" s="81">
        <f t="shared" si="58"/>
        <v>0</v>
      </c>
      <c r="M260" s="81">
        <f t="shared" ca="1" si="59"/>
        <v>-3.5722517974579103E-3</v>
      </c>
      <c r="N260" s="81">
        <f t="shared" ca="1" si="60"/>
        <v>0</v>
      </c>
      <c r="O260" s="21">
        <f t="shared" ca="1" si="61"/>
        <v>0</v>
      </c>
      <c r="P260" s="81">
        <f t="shared" ca="1" si="62"/>
        <v>0</v>
      </c>
      <c r="Q260" s="81">
        <f t="shared" ca="1" si="63"/>
        <v>0</v>
      </c>
      <c r="R260" s="55">
        <f t="shared" ca="1" si="64"/>
        <v>3.5722517974579103E-3</v>
      </c>
    </row>
    <row r="261" spans="1:18">
      <c r="A261" s="88"/>
      <c r="B261" s="88"/>
      <c r="C261" s="88"/>
      <c r="D261" s="89">
        <f t="shared" si="50"/>
        <v>0</v>
      </c>
      <c r="E261" s="89">
        <f t="shared" si="51"/>
        <v>0</v>
      </c>
      <c r="F261" s="81">
        <f t="shared" si="52"/>
        <v>0</v>
      </c>
      <c r="G261" s="81">
        <f t="shared" si="53"/>
        <v>0</v>
      </c>
      <c r="H261" s="81">
        <f t="shared" si="54"/>
        <v>0</v>
      </c>
      <c r="I261" s="81">
        <f t="shared" si="55"/>
        <v>0</v>
      </c>
      <c r="J261" s="81">
        <f t="shared" si="56"/>
        <v>0</v>
      </c>
      <c r="K261" s="81">
        <f t="shared" si="57"/>
        <v>0</v>
      </c>
      <c r="L261" s="81">
        <f t="shared" si="58"/>
        <v>0</v>
      </c>
      <c r="M261" s="81">
        <f t="shared" ca="1" si="59"/>
        <v>-3.5722517974579103E-3</v>
      </c>
      <c r="N261" s="81">
        <f t="shared" ca="1" si="60"/>
        <v>0</v>
      </c>
      <c r="O261" s="21">
        <f t="shared" ca="1" si="61"/>
        <v>0</v>
      </c>
      <c r="P261" s="81">
        <f t="shared" ca="1" si="62"/>
        <v>0</v>
      </c>
      <c r="Q261" s="81">
        <f t="shared" ca="1" si="63"/>
        <v>0</v>
      </c>
      <c r="R261" s="55">
        <f t="shared" ca="1" si="64"/>
        <v>3.5722517974579103E-3</v>
      </c>
    </row>
    <row r="262" spans="1:18">
      <c r="A262" s="88"/>
      <c r="B262" s="88"/>
      <c r="C262" s="88"/>
      <c r="D262" s="89">
        <f t="shared" si="50"/>
        <v>0</v>
      </c>
      <c r="E262" s="89">
        <f t="shared" si="51"/>
        <v>0</v>
      </c>
      <c r="F262" s="81">
        <f t="shared" si="52"/>
        <v>0</v>
      </c>
      <c r="G262" s="81">
        <f t="shared" si="53"/>
        <v>0</v>
      </c>
      <c r="H262" s="81">
        <f t="shared" si="54"/>
        <v>0</v>
      </c>
      <c r="I262" s="81">
        <f t="shared" si="55"/>
        <v>0</v>
      </c>
      <c r="J262" s="81">
        <f t="shared" si="56"/>
        <v>0</v>
      </c>
      <c r="K262" s="81">
        <f t="shared" si="57"/>
        <v>0</v>
      </c>
      <c r="L262" s="81">
        <f t="shared" si="58"/>
        <v>0</v>
      </c>
      <c r="M262" s="81">
        <f t="shared" ca="1" si="59"/>
        <v>-3.5722517974579103E-3</v>
      </c>
      <c r="N262" s="81">
        <f t="shared" ca="1" si="60"/>
        <v>0</v>
      </c>
      <c r="O262" s="21">
        <f t="shared" ca="1" si="61"/>
        <v>0</v>
      </c>
      <c r="P262" s="81">
        <f t="shared" ca="1" si="62"/>
        <v>0</v>
      </c>
      <c r="Q262" s="81">
        <f t="shared" ca="1" si="63"/>
        <v>0</v>
      </c>
      <c r="R262" s="55">
        <f t="shared" ca="1" si="64"/>
        <v>3.5722517974579103E-3</v>
      </c>
    </row>
    <row r="263" spans="1:18">
      <c r="A263" s="88"/>
      <c r="B263" s="88"/>
      <c r="C263" s="88"/>
      <c r="D263" s="89">
        <f t="shared" si="50"/>
        <v>0</v>
      </c>
      <c r="E263" s="89">
        <f t="shared" si="51"/>
        <v>0</v>
      </c>
      <c r="F263" s="81">
        <f t="shared" si="52"/>
        <v>0</v>
      </c>
      <c r="G263" s="81">
        <f t="shared" si="53"/>
        <v>0</v>
      </c>
      <c r="H263" s="81">
        <f t="shared" si="54"/>
        <v>0</v>
      </c>
      <c r="I263" s="81">
        <f t="shared" si="55"/>
        <v>0</v>
      </c>
      <c r="J263" s="81">
        <f t="shared" si="56"/>
        <v>0</v>
      </c>
      <c r="K263" s="81">
        <f t="shared" si="57"/>
        <v>0</v>
      </c>
      <c r="L263" s="81">
        <f t="shared" si="58"/>
        <v>0</v>
      </c>
      <c r="M263" s="81">
        <f t="shared" ca="1" si="59"/>
        <v>-3.5722517974579103E-3</v>
      </c>
      <c r="N263" s="81">
        <f t="shared" ca="1" si="60"/>
        <v>0</v>
      </c>
      <c r="O263" s="21">
        <f t="shared" ca="1" si="61"/>
        <v>0</v>
      </c>
      <c r="P263" s="81">
        <f t="shared" ca="1" si="62"/>
        <v>0</v>
      </c>
      <c r="Q263" s="81">
        <f t="shared" ca="1" si="63"/>
        <v>0</v>
      </c>
      <c r="R263" s="55">
        <f t="shared" ca="1" si="64"/>
        <v>3.5722517974579103E-3</v>
      </c>
    </row>
    <row r="264" spans="1:18">
      <c r="A264" s="88"/>
      <c r="B264" s="88"/>
      <c r="C264" s="88"/>
      <c r="D264" s="89">
        <f t="shared" si="50"/>
        <v>0</v>
      </c>
      <c r="E264" s="89">
        <f t="shared" si="51"/>
        <v>0</v>
      </c>
      <c r="F264" s="81">
        <f t="shared" si="52"/>
        <v>0</v>
      </c>
      <c r="G264" s="81">
        <f t="shared" si="53"/>
        <v>0</v>
      </c>
      <c r="H264" s="81">
        <f t="shared" si="54"/>
        <v>0</v>
      </c>
      <c r="I264" s="81">
        <f t="shared" si="55"/>
        <v>0</v>
      </c>
      <c r="J264" s="81">
        <f t="shared" si="56"/>
        <v>0</v>
      </c>
      <c r="K264" s="81">
        <f t="shared" si="57"/>
        <v>0</v>
      </c>
      <c r="L264" s="81">
        <f t="shared" si="58"/>
        <v>0</v>
      </c>
      <c r="M264" s="81">
        <f t="shared" ca="1" si="59"/>
        <v>-3.5722517974579103E-3</v>
      </c>
      <c r="N264" s="81">
        <f t="shared" ca="1" si="60"/>
        <v>0</v>
      </c>
      <c r="O264" s="21">
        <f t="shared" ca="1" si="61"/>
        <v>0</v>
      </c>
      <c r="P264" s="81">
        <f t="shared" ca="1" si="62"/>
        <v>0</v>
      </c>
      <c r="Q264" s="81">
        <f t="shared" ca="1" si="63"/>
        <v>0</v>
      </c>
      <c r="R264" s="55">
        <f t="shared" ca="1" si="64"/>
        <v>3.5722517974579103E-3</v>
      </c>
    </row>
    <row r="265" spans="1:18">
      <c r="A265" s="88"/>
      <c r="B265" s="88"/>
      <c r="C265" s="88"/>
      <c r="D265" s="89">
        <f t="shared" si="50"/>
        <v>0</v>
      </c>
      <c r="E265" s="89">
        <f t="shared" si="51"/>
        <v>0</v>
      </c>
      <c r="F265" s="81">
        <f t="shared" si="52"/>
        <v>0</v>
      </c>
      <c r="G265" s="81">
        <f t="shared" si="53"/>
        <v>0</v>
      </c>
      <c r="H265" s="81">
        <f t="shared" si="54"/>
        <v>0</v>
      </c>
      <c r="I265" s="81">
        <f t="shared" si="55"/>
        <v>0</v>
      </c>
      <c r="J265" s="81">
        <f t="shared" si="56"/>
        <v>0</v>
      </c>
      <c r="K265" s="81">
        <f t="shared" si="57"/>
        <v>0</v>
      </c>
      <c r="L265" s="81">
        <f t="shared" si="58"/>
        <v>0</v>
      </c>
      <c r="M265" s="81">
        <f t="shared" ca="1" si="59"/>
        <v>-3.5722517974579103E-3</v>
      </c>
      <c r="N265" s="81">
        <f t="shared" ca="1" si="60"/>
        <v>0</v>
      </c>
      <c r="O265" s="21">
        <f t="shared" ca="1" si="61"/>
        <v>0</v>
      </c>
      <c r="P265" s="81">
        <f t="shared" ca="1" si="62"/>
        <v>0</v>
      </c>
      <c r="Q265" s="81">
        <f t="shared" ca="1" si="63"/>
        <v>0</v>
      </c>
      <c r="R265" s="55">
        <f t="shared" ca="1" si="64"/>
        <v>3.5722517974579103E-3</v>
      </c>
    </row>
    <row r="266" spans="1:18">
      <c r="A266" s="88"/>
      <c r="B266" s="88"/>
      <c r="C266" s="88"/>
      <c r="D266" s="89">
        <f t="shared" si="50"/>
        <v>0</v>
      </c>
      <c r="E266" s="89">
        <f t="shared" si="51"/>
        <v>0</v>
      </c>
      <c r="F266" s="81">
        <f t="shared" si="52"/>
        <v>0</v>
      </c>
      <c r="G266" s="81">
        <f t="shared" si="53"/>
        <v>0</v>
      </c>
      <c r="H266" s="81">
        <f t="shared" si="54"/>
        <v>0</v>
      </c>
      <c r="I266" s="81">
        <f t="shared" si="55"/>
        <v>0</v>
      </c>
      <c r="J266" s="81">
        <f t="shared" si="56"/>
        <v>0</v>
      </c>
      <c r="K266" s="81">
        <f t="shared" si="57"/>
        <v>0</v>
      </c>
      <c r="L266" s="81">
        <f t="shared" si="58"/>
        <v>0</v>
      </c>
      <c r="M266" s="81">
        <f t="shared" ca="1" si="59"/>
        <v>-3.5722517974579103E-3</v>
      </c>
      <c r="N266" s="81">
        <f t="shared" ca="1" si="60"/>
        <v>0</v>
      </c>
      <c r="O266" s="21">
        <f t="shared" ca="1" si="61"/>
        <v>0</v>
      </c>
      <c r="P266" s="81">
        <f t="shared" ca="1" si="62"/>
        <v>0</v>
      </c>
      <c r="Q266" s="81">
        <f t="shared" ca="1" si="63"/>
        <v>0</v>
      </c>
      <c r="R266" s="55">
        <f t="shared" ca="1" si="64"/>
        <v>3.5722517974579103E-3</v>
      </c>
    </row>
    <row r="267" spans="1:18">
      <c r="A267" s="88"/>
      <c r="B267" s="88"/>
      <c r="C267" s="88"/>
      <c r="D267" s="89">
        <f t="shared" si="50"/>
        <v>0</v>
      </c>
      <c r="E267" s="89">
        <f t="shared" si="51"/>
        <v>0</v>
      </c>
      <c r="F267" s="81">
        <f t="shared" si="52"/>
        <v>0</v>
      </c>
      <c r="G267" s="81">
        <f t="shared" si="53"/>
        <v>0</v>
      </c>
      <c r="H267" s="81">
        <f t="shared" si="54"/>
        <v>0</v>
      </c>
      <c r="I267" s="81">
        <f t="shared" si="55"/>
        <v>0</v>
      </c>
      <c r="J267" s="81">
        <f t="shared" si="56"/>
        <v>0</v>
      </c>
      <c r="K267" s="81">
        <f t="shared" si="57"/>
        <v>0</v>
      </c>
      <c r="L267" s="81">
        <f t="shared" si="58"/>
        <v>0</v>
      </c>
      <c r="M267" s="81">
        <f t="shared" ca="1" si="59"/>
        <v>-3.5722517974579103E-3</v>
      </c>
      <c r="N267" s="81">
        <f t="shared" ca="1" si="60"/>
        <v>0</v>
      </c>
      <c r="O267" s="21">
        <f t="shared" ca="1" si="61"/>
        <v>0</v>
      </c>
      <c r="P267" s="81">
        <f t="shared" ca="1" si="62"/>
        <v>0</v>
      </c>
      <c r="Q267" s="81">
        <f t="shared" ca="1" si="63"/>
        <v>0</v>
      </c>
      <c r="R267" s="55">
        <f t="shared" ca="1" si="64"/>
        <v>3.5722517974579103E-3</v>
      </c>
    </row>
    <row r="268" spans="1:18">
      <c r="A268" s="88"/>
      <c r="B268" s="88"/>
      <c r="C268" s="88"/>
      <c r="D268" s="89">
        <f t="shared" si="50"/>
        <v>0</v>
      </c>
      <c r="E268" s="89">
        <f t="shared" si="51"/>
        <v>0</v>
      </c>
      <c r="F268" s="81">
        <f t="shared" si="52"/>
        <v>0</v>
      </c>
      <c r="G268" s="81">
        <f t="shared" si="53"/>
        <v>0</v>
      </c>
      <c r="H268" s="81">
        <f t="shared" si="54"/>
        <v>0</v>
      </c>
      <c r="I268" s="81">
        <f t="shared" si="55"/>
        <v>0</v>
      </c>
      <c r="J268" s="81">
        <f t="shared" si="56"/>
        <v>0</v>
      </c>
      <c r="K268" s="81">
        <f t="shared" si="57"/>
        <v>0</v>
      </c>
      <c r="L268" s="81">
        <f t="shared" si="58"/>
        <v>0</v>
      </c>
      <c r="M268" s="81">
        <f t="shared" ca="1" si="59"/>
        <v>-3.5722517974579103E-3</v>
      </c>
      <c r="N268" s="81">
        <f t="shared" ca="1" si="60"/>
        <v>0</v>
      </c>
      <c r="O268" s="21">
        <f t="shared" ca="1" si="61"/>
        <v>0</v>
      </c>
      <c r="P268" s="81">
        <f t="shared" ca="1" si="62"/>
        <v>0</v>
      </c>
      <c r="Q268" s="81">
        <f t="shared" ca="1" si="63"/>
        <v>0</v>
      </c>
      <c r="R268" s="55">
        <f t="shared" ca="1" si="64"/>
        <v>3.5722517974579103E-3</v>
      </c>
    </row>
    <row r="269" spans="1:18">
      <c r="A269" s="88"/>
      <c r="B269" s="88"/>
      <c r="C269" s="88"/>
      <c r="D269" s="89">
        <f t="shared" si="50"/>
        <v>0</v>
      </c>
      <c r="E269" s="89">
        <f t="shared" si="51"/>
        <v>0</v>
      </c>
      <c r="F269" s="81">
        <f t="shared" si="52"/>
        <v>0</v>
      </c>
      <c r="G269" s="81">
        <f t="shared" si="53"/>
        <v>0</v>
      </c>
      <c r="H269" s="81">
        <f t="shared" si="54"/>
        <v>0</v>
      </c>
      <c r="I269" s="81">
        <f t="shared" si="55"/>
        <v>0</v>
      </c>
      <c r="J269" s="81">
        <f t="shared" si="56"/>
        <v>0</v>
      </c>
      <c r="K269" s="81">
        <f t="shared" si="57"/>
        <v>0</v>
      </c>
      <c r="L269" s="81">
        <f t="shared" si="58"/>
        <v>0</v>
      </c>
      <c r="M269" s="81">
        <f t="shared" ca="1" si="59"/>
        <v>-3.5722517974579103E-3</v>
      </c>
      <c r="N269" s="81">
        <f t="shared" ca="1" si="60"/>
        <v>0</v>
      </c>
      <c r="O269" s="21">
        <f t="shared" ca="1" si="61"/>
        <v>0</v>
      </c>
      <c r="P269" s="81">
        <f t="shared" ca="1" si="62"/>
        <v>0</v>
      </c>
      <c r="Q269" s="81">
        <f t="shared" ca="1" si="63"/>
        <v>0</v>
      </c>
      <c r="R269" s="55">
        <f t="shared" ca="1" si="64"/>
        <v>3.5722517974579103E-3</v>
      </c>
    </row>
    <row r="270" spans="1:18">
      <c r="A270" s="88"/>
      <c r="B270" s="88"/>
      <c r="C270" s="88"/>
      <c r="D270" s="89">
        <f t="shared" si="50"/>
        <v>0</v>
      </c>
      <c r="E270" s="89">
        <f t="shared" si="51"/>
        <v>0</v>
      </c>
      <c r="F270" s="81">
        <f t="shared" si="52"/>
        <v>0</v>
      </c>
      <c r="G270" s="81">
        <f t="shared" si="53"/>
        <v>0</v>
      </c>
      <c r="H270" s="81">
        <f t="shared" si="54"/>
        <v>0</v>
      </c>
      <c r="I270" s="81">
        <f t="shared" si="55"/>
        <v>0</v>
      </c>
      <c r="J270" s="81">
        <f t="shared" si="56"/>
        <v>0</v>
      </c>
      <c r="K270" s="81">
        <f t="shared" si="57"/>
        <v>0</v>
      </c>
      <c r="L270" s="81">
        <f t="shared" si="58"/>
        <v>0</v>
      </c>
      <c r="M270" s="81">
        <f t="shared" ca="1" si="59"/>
        <v>-3.5722517974579103E-3</v>
      </c>
      <c r="N270" s="81">
        <f t="shared" ca="1" si="60"/>
        <v>0</v>
      </c>
      <c r="O270" s="21">
        <f t="shared" ca="1" si="61"/>
        <v>0</v>
      </c>
      <c r="P270" s="81">
        <f t="shared" ca="1" si="62"/>
        <v>0</v>
      </c>
      <c r="Q270" s="81">
        <f t="shared" ca="1" si="63"/>
        <v>0</v>
      </c>
      <c r="R270" s="55">
        <f t="shared" ca="1" si="64"/>
        <v>3.5722517974579103E-3</v>
      </c>
    </row>
    <row r="271" spans="1:18">
      <c r="A271" s="88"/>
      <c r="B271" s="88"/>
      <c r="C271" s="88"/>
      <c r="D271" s="89">
        <f t="shared" si="50"/>
        <v>0</v>
      </c>
      <c r="E271" s="89">
        <f t="shared" si="51"/>
        <v>0</v>
      </c>
      <c r="F271" s="81">
        <f t="shared" si="52"/>
        <v>0</v>
      </c>
      <c r="G271" s="81">
        <f t="shared" si="53"/>
        <v>0</v>
      </c>
      <c r="H271" s="81">
        <f t="shared" si="54"/>
        <v>0</v>
      </c>
      <c r="I271" s="81">
        <f t="shared" si="55"/>
        <v>0</v>
      </c>
      <c r="J271" s="81">
        <f t="shared" si="56"/>
        <v>0</v>
      </c>
      <c r="K271" s="81">
        <f t="shared" si="57"/>
        <v>0</v>
      </c>
      <c r="L271" s="81">
        <f t="shared" si="58"/>
        <v>0</v>
      </c>
      <c r="M271" s="81">
        <f t="shared" ca="1" si="59"/>
        <v>-3.5722517974579103E-3</v>
      </c>
      <c r="N271" s="81">
        <f t="shared" ca="1" si="60"/>
        <v>0</v>
      </c>
      <c r="O271" s="21">
        <f t="shared" ca="1" si="61"/>
        <v>0</v>
      </c>
      <c r="P271" s="81">
        <f t="shared" ca="1" si="62"/>
        <v>0</v>
      </c>
      <c r="Q271" s="81">
        <f t="shared" ca="1" si="63"/>
        <v>0</v>
      </c>
      <c r="R271" s="55">
        <f t="shared" ca="1" si="64"/>
        <v>3.5722517974579103E-3</v>
      </c>
    </row>
    <row r="272" spans="1:18">
      <c r="A272" s="88"/>
      <c r="B272" s="88"/>
      <c r="C272" s="88"/>
      <c r="D272" s="89">
        <f t="shared" si="50"/>
        <v>0</v>
      </c>
      <c r="E272" s="89">
        <f t="shared" si="51"/>
        <v>0</v>
      </c>
      <c r="F272" s="81">
        <f t="shared" si="52"/>
        <v>0</v>
      </c>
      <c r="G272" s="81">
        <f t="shared" si="53"/>
        <v>0</v>
      </c>
      <c r="H272" s="81">
        <f t="shared" si="54"/>
        <v>0</v>
      </c>
      <c r="I272" s="81">
        <f t="shared" si="55"/>
        <v>0</v>
      </c>
      <c r="J272" s="81">
        <f t="shared" si="56"/>
        <v>0</v>
      </c>
      <c r="K272" s="81">
        <f t="shared" si="57"/>
        <v>0</v>
      </c>
      <c r="L272" s="81">
        <f t="shared" si="58"/>
        <v>0</v>
      </c>
      <c r="M272" s="81">
        <f t="shared" ca="1" si="59"/>
        <v>-3.5722517974579103E-3</v>
      </c>
      <c r="N272" s="81">
        <f t="shared" ca="1" si="60"/>
        <v>0</v>
      </c>
      <c r="O272" s="21">
        <f t="shared" ca="1" si="61"/>
        <v>0</v>
      </c>
      <c r="P272" s="81">
        <f t="shared" ca="1" si="62"/>
        <v>0</v>
      </c>
      <c r="Q272" s="81">
        <f t="shared" ca="1" si="63"/>
        <v>0</v>
      </c>
      <c r="R272" s="55">
        <f t="shared" ca="1" si="64"/>
        <v>3.5722517974579103E-3</v>
      </c>
    </row>
    <row r="273" spans="1:18">
      <c r="A273" s="88"/>
      <c r="B273" s="88"/>
      <c r="C273" s="88"/>
      <c r="D273" s="89">
        <f t="shared" si="50"/>
        <v>0</v>
      </c>
      <c r="E273" s="89">
        <f t="shared" si="51"/>
        <v>0</v>
      </c>
      <c r="F273" s="81">
        <f t="shared" si="52"/>
        <v>0</v>
      </c>
      <c r="G273" s="81">
        <f t="shared" si="53"/>
        <v>0</v>
      </c>
      <c r="H273" s="81">
        <f t="shared" si="54"/>
        <v>0</v>
      </c>
      <c r="I273" s="81">
        <f t="shared" si="55"/>
        <v>0</v>
      </c>
      <c r="J273" s="81">
        <f t="shared" si="56"/>
        <v>0</v>
      </c>
      <c r="K273" s="81">
        <f t="shared" si="57"/>
        <v>0</v>
      </c>
      <c r="L273" s="81">
        <f t="shared" si="58"/>
        <v>0</v>
      </c>
      <c r="M273" s="81">
        <f t="shared" ca="1" si="59"/>
        <v>-3.5722517974579103E-3</v>
      </c>
      <c r="N273" s="81">
        <f t="shared" ca="1" si="60"/>
        <v>0</v>
      </c>
      <c r="O273" s="21">
        <f t="shared" ca="1" si="61"/>
        <v>0</v>
      </c>
      <c r="P273" s="81">
        <f t="shared" ca="1" si="62"/>
        <v>0</v>
      </c>
      <c r="Q273" s="81">
        <f t="shared" ca="1" si="63"/>
        <v>0</v>
      </c>
      <c r="R273" s="55">
        <f t="shared" ca="1" si="64"/>
        <v>3.5722517974579103E-3</v>
      </c>
    </row>
    <row r="274" spans="1:18">
      <c r="A274" s="88"/>
      <c r="B274" s="88"/>
      <c r="C274" s="88"/>
      <c r="D274" s="89">
        <f t="shared" si="50"/>
        <v>0</v>
      </c>
      <c r="E274" s="89">
        <f t="shared" si="51"/>
        <v>0</v>
      </c>
      <c r="F274" s="81">
        <f t="shared" si="52"/>
        <v>0</v>
      </c>
      <c r="G274" s="81">
        <f t="shared" si="53"/>
        <v>0</v>
      </c>
      <c r="H274" s="81">
        <f t="shared" si="54"/>
        <v>0</v>
      </c>
      <c r="I274" s="81">
        <f t="shared" si="55"/>
        <v>0</v>
      </c>
      <c r="J274" s="81">
        <f t="shared" si="56"/>
        <v>0</v>
      </c>
      <c r="K274" s="81">
        <f t="shared" si="57"/>
        <v>0</v>
      </c>
      <c r="L274" s="81">
        <f t="shared" si="58"/>
        <v>0</v>
      </c>
      <c r="M274" s="81">
        <f t="shared" ca="1" si="59"/>
        <v>-3.5722517974579103E-3</v>
      </c>
      <c r="N274" s="81">
        <f t="shared" ca="1" si="60"/>
        <v>0</v>
      </c>
      <c r="O274" s="21">
        <f t="shared" ca="1" si="61"/>
        <v>0</v>
      </c>
      <c r="P274" s="81">
        <f t="shared" ca="1" si="62"/>
        <v>0</v>
      </c>
      <c r="Q274" s="81">
        <f t="shared" ca="1" si="63"/>
        <v>0</v>
      </c>
      <c r="R274" s="55">
        <f t="shared" ca="1" si="64"/>
        <v>3.5722517974579103E-3</v>
      </c>
    </row>
    <row r="275" spans="1:18">
      <c r="A275" s="88"/>
      <c r="B275" s="88"/>
      <c r="C275" s="88"/>
      <c r="D275" s="89">
        <f t="shared" si="50"/>
        <v>0</v>
      </c>
      <c r="E275" s="89">
        <f t="shared" si="51"/>
        <v>0</v>
      </c>
      <c r="F275" s="81">
        <f t="shared" si="52"/>
        <v>0</v>
      </c>
      <c r="G275" s="81">
        <f t="shared" si="53"/>
        <v>0</v>
      </c>
      <c r="H275" s="81">
        <f t="shared" si="54"/>
        <v>0</v>
      </c>
      <c r="I275" s="81">
        <f t="shared" si="55"/>
        <v>0</v>
      </c>
      <c r="J275" s="81">
        <f t="shared" si="56"/>
        <v>0</v>
      </c>
      <c r="K275" s="81">
        <f t="shared" si="57"/>
        <v>0</v>
      </c>
      <c r="L275" s="81">
        <f t="shared" si="58"/>
        <v>0</v>
      </c>
      <c r="M275" s="81">
        <f t="shared" ca="1" si="59"/>
        <v>-3.5722517974579103E-3</v>
      </c>
      <c r="N275" s="81">
        <f t="shared" ca="1" si="60"/>
        <v>0</v>
      </c>
      <c r="O275" s="21">
        <f t="shared" ca="1" si="61"/>
        <v>0</v>
      </c>
      <c r="P275" s="81">
        <f t="shared" ca="1" si="62"/>
        <v>0</v>
      </c>
      <c r="Q275" s="81">
        <f t="shared" ca="1" si="63"/>
        <v>0</v>
      </c>
      <c r="R275" s="55">
        <f t="shared" ca="1" si="64"/>
        <v>3.5722517974579103E-3</v>
      </c>
    </row>
    <row r="276" spans="1:18">
      <c r="A276" s="88"/>
      <c r="B276" s="88"/>
      <c r="C276" s="88"/>
      <c r="D276" s="89">
        <f t="shared" ref="D276:D341" si="65">A276/A$18</f>
        <v>0</v>
      </c>
      <c r="E276" s="89">
        <f t="shared" ref="E276:E341" si="66">B276/B$18</f>
        <v>0</v>
      </c>
      <c r="F276" s="81">
        <f t="shared" ref="F276:F341" si="67">$C276*D276</f>
        <v>0</v>
      </c>
      <c r="G276" s="81">
        <f t="shared" ref="G276:G341" si="68">$C276*E276</f>
        <v>0</v>
      </c>
      <c r="H276" s="81">
        <f t="shared" ref="H276:H341" si="69">C276*D276*D276</f>
        <v>0</v>
      </c>
      <c r="I276" s="81">
        <f t="shared" ref="I276:I341" si="70">C276*D276*D276*D276</f>
        <v>0</v>
      </c>
      <c r="J276" s="81">
        <f t="shared" ref="J276:J341" si="71">C276*D276*D276*D276*D276</f>
        <v>0</v>
      </c>
      <c r="K276" s="81">
        <f t="shared" ref="K276:K341" si="72">C276*E276*D276</f>
        <v>0</v>
      </c>
      <c r="L276" s="81">
        <f t="shared" ref="L276:L341" si="73">C276*E276*D276*D276</f>
        <v>0</v>
      </c>
      <c r="M276" s="81">
        <f t="shared" ref="M276:M341" ca="1" si="74">+E$4+E$5*D276+E$6*D276^2</f>
        <v>-3.5722517974579103E-3</v>
      </c>
      <c r="N276" s="81">
        <f t="shared" ref="N276:N339" ca="1" si="75">C276*(M276-E276)^2</f>
        <v>0</v>
      </c>
      <c r="O276" s="21">
        <f t="shared" ref="O276:O341" ca="1" si="76">(C276*O$1-O$2*F276+O$3*H276)^2</f>
        <v>0</v>
      </c>
      <c r="P276" s="81">
        <f t="shared" ref="P276:P339" ca="1" si="77">(-C276*O$2+O$4*F276-O$5*H276)^2</f>
        <v>0</v>
      </c>
      <c r="Q276" s="81">
        <f t="shared" ref="Q276:Q341" ca="1" si="78">+(C276*O$3-F276*O$5+H276*O$6)^2</f>
        <v>0</v>
      </c>
      <c r="R276" s="55">
        <f t="shared" ref="R276:R341" ca="1" si="79">+E276-M276</f>
        <v>3.5722517974579103E-3</v>
      </c>
    </row>
    <row r="277" spans="1:18">
      <c r="A277" s="88"/>
      <c r="B277" s="88"/>
      <c r="C277" s="88"/>
      <c r="D277" s="89">
        <f t="shared" si="65"/>
        <v>0</v>
      </c>
      <c r="E277" s="89">
        <f t="shared" si="66"/>
        <v>0</v>
      </c>
      <c r="F277" s="81">
        <f t="shared" si="67"/>
        <v>0</v>
      </c>
      <c r="G277" s="81">
        <f t="shared" si="68"/>
        <v>0</v>
      </c>
      <c r="H277" s="81">
        <f t="shared" si="69"/>
        <v>0</v>
      </c>
      <c r="I277" s="81">
        <f t="shared" si="70"/>
        <v>0</v>
      </c>
      <c r="J277" s="81">
        <f t="shared" si="71"/>
        <v>0</v>
      </c>
      <c r="K277" s="81">
        <f t="shared" si="72"/>
        <v>0</v>
      </c>
      <c r="L277" s="81">
        <f t="shared" si="73"/>
        <v>0</v>
      </c>
      <c r="M277" s="81">
        <f t="shared" ca="1" si="74"/>
        <v>-3.5722517974579103E-3</v>
      </c>
      <c r="N277" s="81">
        <f t="shared" ca="1" si="75"/>
        <v>0</v>
      </c>
      <c r="O277" s="21">
        <f t="shared" ca="1" si="76"/>
        <v>0</v>
      </c>
      <c r="P277" s="81">
        <f t="shared" ca="1" si="77"/>
        <v>0</v>
      </c>
      <c r="Q277" s="81">
        <f t="shared" ca="1" si="78"/>
        <v>0</v>
      </c>
      <c r="R277" s="55">
        <f t="shared" ca="1" si="79"/>
        <v>3.5722517974579103E-3</v>
      </c>
    </row>
    <row r="278" spans="1:18">
      <c r="A278" s="88"/>
      <c r="B278" s="88"/>
      <c r="C278" s="88"/>
      <c r="D278" s="89">
        <f t="shared" si="65"/>
        <v>0</v>
      </c>
      <c r="E278" s="89">
        <f t="shared" si="66"/>
        <v>0</v>
      </c>
      <c r="F278" s="81">
        <f t="shared" si="67"/>
        <v>0</v>
      </c>
      <c r="G278" s="81">
        <f t="shared" si="68"/>
        <v>0</v>
      </c>
      <c r="H278" s="81">
        <f t="shared" si="69"/>
        <v>0</v>
      </c>
      <c r="I278" s="81">
        <f t="shared" si="70"/>
        <v>0</v>
      </c>
      <c r="J278" s="81">
        <f t="shared" si="71"/>
        <v>0</v>
      </c>
      <c r="K278" s="81">
        <f t="shared" si="72"/>
        <v>0</v>
      </c>
      <c r="L278" s="81">
        <f t="shared" si="73"/>
        <v>0</v>
      </c>
      <c r="M278" s="81">
        <f t="shared" ca="1" si="74"/>
        <v>-3.5722517974579103E-3</v>
      </c>
      <c r="N278" s="81">
        <f t="shared" ca="1" si="75"/>
        <v>0</v>
      </c>
      <c r="O278" s="21">
        <f t="shared" ca="1" si="76"/>
        <v>0</v>
      </c>
      <c r="P278" s="81">
        <f t="shared" ca="1" si="77"/>
        <v>0</v>
      </c>
      <c r="Q278" s="81">
        <f t="shared" ca="1" si="78"/>
        <v>0</v>
      </c>
      <c r="R278" s="55">
        <f t="shared" ca="1" si="79"/>
        <v>3.5722517974579103E-3</v>
      </c>
    </row>
    <row r="279" spans="1:18">
      <c r="A279" s="88"/>
      <c r="B279" s="88"/>
      <c r="C279" s="88"/>
      <c r="D279" s="89">
        <f t="shared" si="65"/>
        <v>0</v>
      </c>
      <c r="E279" s="89">
        <f t="shared" si="66"/>
        <v>0</v>
      </c>
      <c r="F279" s="81">
        <f t="shared" si="67"/>
        <v>0</v>
      </c>
      <c r="G279" s="81">
        <f t="shared" si="68"/>
        <v>0</v>
      </c>
      <c r="H279" s="81">
        <f t="shared" si="69"/>
        <v>0</v>
      </c>
      <c r="I279" s="81">
        <f t="shared" si="70"/>
        <v>0</v>
      </c>
      <c r="J279" s="81">
        <f t="shared" si="71"/>
        <v>0</v>
      </c>
      <c r="K279" s="81">
        <f t="shared" si="72"/>
        <v>0</v>
      </c>
      <c r="L279" s="81">
        <f t="shared" si="73"/>
        <v>0</v>
      </c>
      <c r="M279" s="81">
        <f t="shared" ca="1" si="74"/>
        <v>-3.5722517974579103E-3</v>
      </c>
      <c r="N279" s="81">
        <f t="shared" ca="1" si="75"/>
        <v>0</v>
      </c>
      <c r="O279" s="21">
        <f t="shared" ca="1" si="76"/>
        <v>0</v>
      </c>
      <c r="P279" s="81">
        <f t="shared" ca="1" si="77"/>
        <v>0</v>
      </c>
      <c r="Q279" s="81">
        <f t="shared" ca="1" si="78"/>
        <v>0</v>
      </c>
      <c r="R279" s="55">
        <f t="shared" ca="1" si="79"/>
        <v>3.5722517974579103E-3</v>
      </c>
    </row>
    <row r="280" spans="1:18">
      <c r="A280" s="88"/>
      <c r="B280" s="88"/>
      <c r="C280" s="88"/>
      <c r="D280" s="89">
        <f t="shared" si="65"/>
        <v>0</v>
      </c>
      <c r="E280" s="89">
        <f t="shared" si="66"/>
        <v>0</v>
      </c>
      <c r="F280" s="81">
        <f t="shared" si="67"/>
        <v>0</v>
      </c>
      <c r="G280" s="81">
        <f t="shared" si="68"/>
        <v>0</v>
      </c>
      <c r="H280" s="81">
        <f t="shared" si="69"/>
        <v>0</v>
      </c>
      <c r="I280" s="81">
        <f t="shared" si="70"/>
        <v>0</v>
      </c>
      <c r="J280" s="81">
        <f t="shared" si="71"/>
        <v>0</v>
      </c>
      <c r="K280" s="81">
        <f t="shared" si="72"/>
        <v>0</v>
      </c>
      <c r="L280" s="81">
        <f t="shared" si="73"/>
        <v>0</v>
      </c>
      <c r="M280" s="81">
        <f t="shared" ca="1" si="74"/>
        <v>-3.5722517974579103E-3</v>
      </c>
      <c r="N280" s="81">
        <f t="shared" ca="1" si="75"/>
        <v>0</v>
      </c>
      <c r="O280" s="21">
        <f t="shared" ca="1" si="76"/>
        <v>0</v>
      </c>
      <c r="P280" s="81">
        <f t="shared" ca="1" si="77"/>
        <v>0</v>
      </c>
      <c r="Q280" s="81">
        <f t="shared" ca="1" si="78"/>
        <v>0</v>
      </c>
      <c r="R280" s="55">
        <f t="shared" ca="1" si="79"/>
        <v>3.5722517974579103E-3</v>
      </c>
    </row>
    <row r="281" spans="1:18">
      <c r="A281" s="88"/>
      <c r="B281" s="88"/>
      <c r="C281" s="88"/>
      <c r="D281" s="89">
        <f t="shared" si="65"/>
        <v>0</v>
      </c>
      <c r="E281" s="89">
        <f t="shared" si="66"/>
        <v>0</v>
      </c>
      <c r="F281" s="81">
        <f t="shared" si="67"/>
        <v>0</v>
      </c>
      <c r="G281" s="81">
        <f t="shared" si="68"/>
        <v>0</v>
      </c>
      <c r="H281" s="81">
        <f t="shared" si="69"/>
        <v>0</v>
      </c>
      <c r="I281" s="81">
        <f t="shared" si="70"/>
        <v>0</v>
      </c>
      <c r="J281" s="81">
        <f t="shared" si="71"/>
        <v>0</v>
      </c>
      <c r="K281" s="81">
        <f t="shared" si="72"/>
        <v>0</v>
      </c>
      <c r="L281" s="81">
        <f t="shared" si="73"/>
        <v>0</v>
      </c>
      <c r="M281" s="81">
        <f t="shared" ca="1" si="74"/>
        <v>-3.5722517974579103E-3</v>
      </c>
      <c r="N281" s="81">
        <f t="shared" ca="1" si="75"/>
        <v>0</v>
      </c>
      <c r="O281" s="21">
        <f t="shared" ca="1" si="76"/>
        <v>0</v>
      </c>
      <c r="P281" s="81">
        <f t="shared" ca="1" si="77"/>
        <v>0</v>
      </c>
      <c r="Q281" s="81">
        <f t="shared" ca="1" si="78"/>
        <v>0</v>
      </c>
      <c r="R281" s="55">
        <f t="shared" ca="1" si="79"/>
        <v>3.5722517974579103E-3</v>
      </c>
    </row>
    <row r="282" spans="1:18">
      <c r="A282" s="88"/>
      <c r="B282" s="88"/>
      <c r="C282" s="88"/>
      <c r="D282" s="89">
        <f t="shared" si="65"/>
        <v>0</v>
      </c>
      <c r="E282" s="89">
        <f t="shared" si="66"/>
        <v>0</v>
      </c>
      <c r="F282" s="81">
        <f t="shared" si="67"/>
        <v>0</v>
      </c>
      <c r="G282" s="81">
        <f t="shared" si="68"/>
        <v>0</v>
      </c>
      <c r="H282" s="81">
        <f t="shared" si="69"/>
        <v>0</v>
      </c>
      <c r="I282" s="81">
        <f t="shared" si="70"/>
        <v>0</v>
      </c>
      <c r="J282" s="81">
        <f t="shared" si="71"/>
        <v>0</v>
      </c>
      <c r="K282" s="81">
        <f t="shared" si="72"/>
        <v>0</v>
      </c>
      <c r="L282" s="81">
        <f t="shared" si="73"/>
        <v>0</v>
      </c>
      <c r="M282" s="81">
        <f t="shared" ca="1" si="74"/>
        <v>-3.5722517974579103E-3</v>
      </c>
      <c r="N282" s="81">
        <f t="shared" ca="1" si="75"/>
        <v>0</v>
      </c>
      <c r="O282" s="21">
        <f t="shared" ca="1" si="76"/>
        <v>0</v>
      </c>
      <c r="P282" s="81">
        <f t="shared" ca="1" si="77"/>
        <v>0</v>
      </c>
      <c r="Q282" s="81">
        <f t="shared" ca="1" si="78"/>
        <v>0</v>
      </c>
      <c r="R282" s="55">
        <f t="shared" ca="1" si="79"/>
        <v>3.5722517974579103E-3</v>
      </c>
    </row>
    <row r="283" spans="1:18">
      <c r="A283" s="88"/>
      <c r="B283" s="88"/>
      <c r="C283" s="88"/>
      <c r="D283" s="89">
        <f t="shared" si="65"/>
        <v>0</v>
      </c>
      <c r="E283" s="89">
        <f t="shared" si="66"/>
        <v>0</v>
      </c>
      <c r="F283" s="81">
        <f t="shared" si="67"/>
        <v>0</v>
      </c>
      <c r="G283" s="81">
        <f t="shared" si="68"/>
        <v>0</v>
      </c>
      <c r="H283" s="81">
        <f t="shared" si="69"/>
        <v>0</v>
      </c>
      <c r="I283" s="81">
        <f t="shared" si="70"/>
        <v>0</v>
      </c>
      <c r="J283" s="81">
        <f t="shared" si="71"/>
        <v>0</v>
      </c>
      <c r="K283" s="81">
        <f t="shared" si="72"/>
        <v>0</v>
      </c>
      <c r="L283" s="81">
        <f t="shared" si="73"/>
        <v>0</v>
      </c>
      <c r="M283" s="81">
        <f t="shared" ca="1" si="74"/>
        <v>-3.5722517974579103E-3</v>
      </c>
      <c r="N283" s="81">
        <f t="shared" ca="1" si="75"/>
        <v>0</v>
      </c>
      <c r="O283" s="21">
        <f t="shared" ca="1" si="76"/>
        <v>0</v>
      </c>
      <c r="P283" s="81">
        <f t="shared" ca="1" si="77"/>
        <v>0</v>
      </c>
      <c r="Q283" s="81">
        <f t="shared" ca="1" si="78"/>
        <v>0</v>
      </c>
      <c r="R283" s="55">
        <f t="shared" ca="1" si="79"/>
        <v>3.5722517974579103E-3</v>
      </c>
    </row>
    <row r="284" spans="1:18">
      <c r="A284" s="88"/>
      <c r="B284" s="88"/>
      <c r="C284" s="88"/>
      <c r="D284" s="89">
        <f t="shared" si="65"/>
        <v>0</v>
      </c>
      <c r="E284" s="89">
        <f t="shared" si="66"/>
        <v>0</v>
      </c>
      <c r="F284" s="81">
        <f t="shared" si="67"/>
        <v>0</v>
      </c>
      <c r="G284" s="81">
        <f t="shared" si="68"/>
        <v>0</v>
      </c>
      <c r="H284" s="81">
        <f t="shared" si="69"/>
        <v>0</v>
      </c>
      <c r="I284" s="81">
        <f t="shared" si="70"/>
        <v>0</v>
      </c>
      <c r="J284" s="81">
        <f t="shared" si="71"/>
        <v>0</v>
      </c>
      <c r="K284" s="81">
        <f t="shared" si="72"/>
        <v>0</v>
      </c>
      <c r="L284" s="81">
        <f t="shared" si="73"/>
        <v>0</v>
      </c>
      <c r="M284" s="81">
        <f t="shared" ca="1" si="74"/>
        <v>-3.5722517974579103E-3</v>
      </c>
      <c r="N284" s="81">
        <f t="shared" ca="1" si="75"/>
        <v>0</v>
      </c>
      <c r="O284" s="21">
        <f t="shared" ca="1" si="76"/>
        <v>0</v>
      </c>
      <c r="P284" s="81">
        <f t="shared" ca="1" si="77"/>
        <v>0</v>
      </c>
      <c r="Q284" s="81">
        <f t="shared" ca="1" si="78"/>
        <v>0</v>
      </c>
      <c r="R284" s="55">
        <f t="shared" ca="1" si="79"/>
        <v>3.5722517974579103E-3</v>
      </c>
    </row>
    <row r="285" spans="1:18">
      <c r="A285" s="88"/>
      <c r="B285" s="88"/>
      <c r="C285" s="88"/>
      <c r="D285" s="89">
        <f t="shared" si="65"/>
        <v>0</v>
      </c>
      <c r="E285" s="89">
        <f t="shared" si="66"/>
        <v>0</v>
      </c>
      <c r="F285" s="81">
        <f t="shared" si="67"/>
        <v>0</v>
      </c>
      <c r="G285" s="81">
        <f t="shared" si="68"/>
        <v>0</v>
      </c>
      <c r="H285" s="81">
        <f t="shared" si="69"/>
        <v>0</v>
      </c>
      <c r="I285" s="81">
        <f t="shared" si="70"/>
        <v>0</v>
      </c>
      <c r="J285" s="81">
        <f t="shared" si="71"/>
        <v>0</v>
      </c>
      <c r="K285" s="81">
        <f t="shared" si="72"/>
        <v>0</v>
      </c>
      <c r="L285" s="81">
        <f t="shared" si="73"/>
        <v>0</v>
      </c>
      <c r="M285" s="81">
        <f t="shared" ca="1" si="74"/>
        <v>-3.5722517974579103E-3</v>
      </c>
      <c r="N285" s="81">
        <f t="shared" ca="1" si="75"/>
        <v>0</v>
      </c>
      <c r="O285" s="21">
        <f t="shared" ca="1" si="76"/>
        <v>0</v>
      </c>
      <c r="P285" s="81">
        <f t="shared" ca="1" si="77"/>
        <v>0</v>
      </c>
      <c r="Q285" s="81">
        <f t="shared" ca="1" si="78"/>
        <v>0</v>
      </c>
      <c r="R285" s="55">
        <f t="shared" ca="1" si="79"/>
        <v>3.5722517974579103E-3</v>
      </c>
    </row>
    <row r="286" spans="1:18">
      <c r="A286" s="88"/>
      <c r="B286" s="88"/>
      <c r="C286" s="88"/>
      <c r="D286" s="89">
        <f t="shared" si="65"/>
        <v>0</v>
      </c>
      <c r="E286" s="89">
        <f t="shared" si="66"/>
        <v>0</v>
      </c>
      <c r="F286" s="81">
        <f t="shared" si="67"/>
        <v>0</v>
      </c>
      <c r="G286" s="81">
        <f t="shared" si="68"/>
        <v>0</v>
      </c>
      <c r="H286" s="81">
        <f t="shared" si="69"/>
        <v>0</v>
      </c>
      <c r="I286" s="81">
        <f t="shared" si="70"/>
        <v>0</v>
      </c>
      <c r="J286" s="81">
        <f t="shared" si="71"/>
        <v>0</v>
      </c>
      <c r="K286" s="81">
        <f t="shared" si="72"/>
        <v>0</v>
      </c>
      <c r="L286" s="81">
        <f t="shared" si="73"/>
        <v>0</v>
      </c>
      <c r="M286" s="81">
        <f t="shared" ca="1" si="74"/>
        <v>-3.5722517974579103E-3</v>
      </c>
      <c r="N286" s="81">
        <f t="shared" ca="1" si="75"/>
        <v>0</v>
      </c>
      <c r="O286" s="21">
        <f t="shared" ca="1" si="76"/>
        <v>0</v>
      </c>
      <c r="P286" s="81">
        <f t="shared" ca="1" si="77"/>
        <v>0</v>
      </c>
      <c r="Q286" s="81">
        <f t="shared" ca="1" si="78"/>
        <v>0</v>
      </c>
      <c r="R286" s="55">
        <f t="shared" ca="1" si="79"/>
        <v>3.5722517974579103E-3</v>
      </c>
    </row>
    <row r="287" spans="1:18">
      <c r="A287" s="88"/>
      <c r="B287" s="88"/>
      <c r="C287" s="88"/>
      <c r="D287" s="89">
        <f t="shared" si="65"/>
        <v>0</v>
      </c>
      <c r="E287" s="89">
        <f t="shared" si="66"/>
        <v>0</v>
      </c>
      <c r="F287" s="81">
        <f t="shared" si="67"/>
        <v>0</v>
      </c>
      <c r="G287" s="81">
        <f t="shared" si="68"/>
        <v>0</v>
      </c>
      <c r="H287" s="81">
        <f t="shared" si="69"/>
        <v>0</v>
      </c>
      <c r="I287" s="81">
        <f t="shared" si="70"/>
        <v>0</v>
      </c>
      <c r="J287" s="81">
        <f t="shared" si="71"/>
        <v>0</v>
      </c>
      <c r="K287" s="81">
        <f t="shared" si="72"/>
        <v>0</v>
      </c>
      <c r="L287" s="81">
        <f t="shared" si="73"/>
        <v>0</v>
      </c>
      <c r="M287" s="81">
        <f t="shared" ca="1" si="74"/>
        <v>-3.5722517974579103E-3</v>
      </c>
      <c r="N287" s="81">
        <f t="shared" ca="1" si="75"/>
        <v>0</v>
      </c>
      <c r="O287" s="21">
        <f t="shared" ca="1" si="76"/>
        <v>0</v>
      </c>
      <c r="P287" s="81">
        <f t="shared" ca="1" si="77"/>
        <v>0</v>
      </c>
      <c r="Q287" s="81">
        <f t="shared" ca="1" si="78"/>
        <v>0</v>
      </c>
      <c r="R287" s="55">
        <f t="shared" ca="1" si="79"/>
        <v>3.5722517974579103E-3</v>
      </c>
    </row>
    <row r="288" spans="1:18">
      <c r="A288" s="88"/>
      <c r="B288" s="88"/>
      <c r="C288" s="88"/>
      <c r="D288" s="89">
        <f t="shared" si="65"/>
        <v>0</v>
      </c>
      <c r="E288" s="89">
        <f t="shared" si="66"/>
        <v>0</v>
      </c>
      <c r="F288" s="81">
        <f t="shared" si="67"/>
        <v>0</v>
      </c>
      <c r="G288" s="81">
        <f t="shared" si="68"/>
        <v>0</v>
      </c>
      <c r="H288" s="81">
        <f t="shared" si="69"/>
        <v>0</v>
      </c>
      <c r="I288" s="81">
        <f t="shared" si="70"/>
        <v>0</v>
      </c>
      <c r="J288" s="81">
        <f t="shared" si="71"/>
        <v>0</v>
      </c>
      <c r="K288" s="81">
        <f t="shared" si="72"/>
        <v>0</v>
      </c>
      <c r="L288" s="81">
        <f t="shared" si="73"/>
        <v>0</v>
      </c>
      <c r="M288" s="81">
        <f t="shared" ca="1" si="74"/>
        <v>-3.5722517974579103E-3</v>
      </c>
      <c r="N288" s="81">
        <f t="shared" ca="1" si="75"/>
        <v>0</v>
      </c>
      <c r="O288" s="21">
        <f t="shared" ca="1" si="76"/>
        <v>0</v>
      </c>
      <c r="P288" s="81">
        <f t="shared" ca="1" si="77"/>
        <v>0</v>
      </c>
      <c r="Q288" s="81">
        <f t="shared" ca="1" si="78"/>
        <v>0</v>
      </c>
      <c r="R288" s="55">
        <f t="shared" ca="1" si="79"/>
        <v>3.5722517974579103E-3</v>
      </c>
    </row>
    <row r="289" spans="1:18">
      <c r="A289" s="88"/>
      <c r="B289" s="88"/>
      <c r="C289" s="88"/>
      <c r="D289" s="89">
        <f t="shared" si="65"/>
        <v>0</v>
      </c>
      <c r="E289" s="89">
        <f t="shared" si="66"/>
        <v>0</v>
      </c>
      <c r="F289" s="81">
        <f t="shared" si="67"/>
        <v>0</v>
      </c>
      <c r="G289" s="81">
        <f t="shared" si="68"/>
        <v>0</v>
      </c>
      <c r="H289" s="81">
        <f t="shared" si="69"/>
        <v>0</v>
      </c>
      <c r="I289" s="81">
        <f t="shared" si="70"/>
        <v>0</v>
      </c>
      <c r="J289" s="81">
        <f t="shared" si="71"/>
        <v>0</v>
      </c>
      <c r="K289" s="81">
        <f t="shared" si="72"/>
        <v>0</v>
      </c>
      <c r="L289" s="81">
        <f t="shared" si="73"/>
        <v>0</v>
      </c>
      <c r="M289" s="81">
        <f t="shared" ca="1" si="74"/>
        <v>-3.5722517974579103E-3</v>
      </c>
      <c r="N289" s="81">
        <f t="shared" ca="1" si="75"/>
        <v>0</v>
      </c>
      <c r="O289" s="21">
        <f t="shared" ca="1" si="76"/>
        <v>0</v>
      </c>
      <c r="P289" s="81">
        <f t="shared" ca="1" si="77"/>
        <v>0</v>
      </c>
      <c r="Q289" s="81">
        <f t="shared" ca="1" si="78"/>
        <v>0</v>
      </c>
      <c r="R289" s="55">
        <f t="shared" ca="1" si="79"/>
        <v>3.5722517974579103E-3</v>
      </c>
    </row>
    <row r="290" spans="1:18">
      <c r="A290" s="88"/>
      <c r="B290" s="88"/>
      <c r="C290" s="88"/>
      <c r="D290" s="89">
        <f t="shared" si="65"/>
        <v>0</v>
      </c>
      <c r="E290" s="89">
        <f t="shared" si="66"/>
        <v>0</v>
      </c>
      <c r="F290" s="81">
        <f t="shared" si="67"/>
        <v>0</v>
      </c>
      <c r="G290" s="81">
        <f t="shared" si="68"/>
        <v>0</v>
      </c>
      <c r="H290" s="81">
        <f t="shared" si="69"/>
        <v>0</v>
      </c>
      <c r="I290" s="81">
        <f t="shared" si="70"/>
        <v>0</v>
      </c>
      <c r="J290" s="81">
        <f t="shared" si="71"/>
        <v>0</v>
      </c>
      <c r="K290" s="81">
        <f t="shared" si="72"/>
        <v>0</v>
      </c>
      <c r="L290" s="81">
        <f t="shared" si="73"/>
        <v>0</v>
      </c>
      <c r="M290" s="81">
        <f t="shared" ca="1" si="74"/>
        <v>-3.5722517974579103E-3</v>
      </c>
      <c r="N290" s="81">
        <f t="shared" ca="1" si="75"/>
        <v>0</v>
      </c>
      <c r="O290" s="21">
        <f t="shared" ca="1" si="76"/>
        <v>0</v>
      </c>
      <c r="P290" s="81">
        <f t="shared" ca="1" si="77"/>
        <v>0</v>
      </c>
      <c r="Q290" s="81">
        <f t="shared" ca="1" si="78"/>
        <v>0</v>
      </c>
      <c r="R290" s="55">
        <f t="shared" ca="1" si="79"/>
        <v>3.5722517974579103E-3</v>
      </c>
    </row>
    <row r="291" spans="1:18">
      <c r="A291" s="88"/>
      <c r="B291" s="88"/>
      <c r="C291" s="88"/>
      <c r="D291" s="89">
        <f t="shared" si="65"/>
        <v>0</v>
      </c>
      <c r="E291" s="89">
        <f t="shared" si="66"/>
        <v>0</v>
      </c>
      <c r="F291" s="81">
        <f t="shared" si="67"/>
        <v>0</v>
      </c>
      <c r="G291" s="81">
        <f t="shared" si="68"/>
        <v>0</v>
      </c>
      <c r="H291" s="81">
        <f t="shared" si="69"/>
        <v>0</v>
      </c>
      <c r="I291" s="81">
        <f t="shared" si="70"/>
        <v>0</v>
      </c>
      <c r="J291" s="81">
        <f t="shared" si="71"/>
        <v>0</v>
      </c>
      <c r="K291" s="81">
        <f t="shared" si="72"/>
        <v>0</v>
      </c>
      <c r="L291" s="81">
        <f t="shared" si="73"/>
        <v>0</v>
      </c>
      <c r="M291" s="81">
        <f t="shared" ca="1" si="74"/>
        <v>-3.5722517974579103E-3</v>
      </c>
      <c r="N291" s="81">
        <f t="shared" ca="1" si="75"/>
        <v>0</v>
      </c>
      <c r="O291" s="21">
        <f t="shared" ca="1" si="76"/>
        <v>0</v>
      </c>
      <c r="P291" s="81">
        <f t="shared" ca="1" si="77"/>
        <v>0</v>
      </c>
      <c r="Q291" s="81">
        <f t="shared" ca="1" si="78"/>
        <v>0</v>
      </c>
      <c r="R291" s="55">
        <f t="shared" ca="1" si="79"/>
        <v>3.5722517974579103E-3</v>
      </c>
    </row>
    <row r="292" spans="1:18">
      <c r="A292" s="88"/>
      <c r="B292" s="88"/>
      <c r="C292" s="88"/>
      <c r="D292" s="89">
        <f t="shared" si="65"/>
        <v>0</v>
      </c>
      <c r="E292" s="89">
        <f t="shared" si="66"/>
        <v>0</v>
      </c>
      <c r="F292" s="81">
        <f t="shared" si="67"/>
        <v>0</v>
      </c>
      <c r="G292" s="81">
        <f t="shared" si="68"/>
        <v>0</v>
      </c>
      <c r="H292" s="81">
        <f t="shared" si="69"/>
        <v>0</v>
      </c>
      <c r="I292" s="81">
        <f t="shared" si="70"/>
        <v>0</v>
      </c>
      <c r="J292" s="81">
        <f t="shared" si="71"/>
        <v>0</v>
      </c>
      <c r="K292" s="81">
        <f t="shared" si="72"/>
        <v>0</v>
      </c>
      <c r="L292" s="81">
        <f t="shared" si="73"/>
        <v>0</v>
      </c>
      <c r="M292" s="81">
        <f t="shared" ca="1" si="74"/>
        <v>-3.5722517974579103E-3</v>
      </c>
      <c r="N292" s="81">
        <f t="shared" ca="1" si="75"/>
        <v>0</v>
      </c>
      <c r="O292" s="21">
        <f t="shared" ca="1" si="76"/>
        <v>0</v>
      </c>
      <c r="P292" s="81">
        <f t="shared" ca="1" si="77"/>
        <v>0</v>
      </c>
      <c r="Q292" s="81">
        <f t="shared" ca="1" si="78"/>
        <v>0</v>
      </c>
      <c r="R292" s="55">
        <f t="shared" ca="1" si="79"/>
        <v>3.5722517974579103E-3</v>
      </c>
    </row>
    <row r="293" spans="1:18">
      <c r="A293" s="88"/>
      <c r="B293" s="88"/>
      <c r="C293" s="88"/>
      <c r="D293" s="89">
        <f t="shared" si="65"/>
        <v>0</v>
      </c>
      <c r="E293" s="89">
        <f t="shared" si="66"/>
        <v>0</v>
      </c>
      <c r="F293" s="81">
        <f t="shared" si="67"/>
        <v>0</v>
      </c>
      <c r="G293" s="81">
        <f t="shared" si="68"/>
        <v>0</v>
      </c>
      <c r="H293" s="81">
        <f t="shared" si="69"/>
        <v>0</v>
      </c>
      <c r="I293" s="81">
        <f t="shared" si="70"/>
        <v>0</v>
      </c>
      <c r="J293" s="81">
        <f t="shared" si="71"/>
        <v>0</v>
      </c>
      <c r="K293" s="81">
        <f t="shared" si="72"/>
        <v>0</v>
      </c>
      <c r="L293" s="81">
        <f t="shared" si="73"/>
        <v>0</v>
      </c>
      <c r="M293" s="81">
        <f t="shared" ca="1" si="74"/>
        <v>-3.5722517974579103E-3</v>
      </c>
      <c r="N293" s="81">
        <f t="shared" ca="1" si="75"/>
        <v>0</v>
      </c>
      <c r="O293" s="21">
        <f t="shared" ca="1" si="76"/>
        <v>0</v>
      </c>
      <c r="P293" s="81">
        <f t="shared" ca="1" si="77"/>
        <v>0</v>
      </c>
      <c r="Q293" s="81">
        <f t="shared" ca="1" si="78"/>
        <v>0</v>
      </c>
      <c r="R293" s="55">
        <f t="shared" ca="1" si="79"/>
        <v>3.5722517974579103E-3</v>
      </c>
    </row>
    <row r="294" spans="1:18">
      <c r="A294" s="88"/>
      <c r="B294" s="88"/>
      <c r="C294" s="88"/>
      <c r="D294" s="89">
        <f t="shared" si="65"/>
        <v>0</v>
      </c>
      <c r="E294" s="89">
        <f t="shared" si="66"/>
        <v>0</v>
      </c>
      <c r="F294" s="81">
        <f t="shared" si="67"/>
        <v>0</v>
      </c>
      <c r="G294" s="81">
        <f t="shared" si="68"/>
        <v>0</v>
      </c>
      <c r="H294" s="81">
        <f t="shared" si="69"/>
        <v>0</v>
      </c>
      <c r="I294" s="81">
        <f t="shared" si="70"/>
        <v>0</v>
      </c>
      <c r="J294" s="81">
        <f t="shared" si="71"/>
        <v>0</v>
      </c>
      <c r="K294" s="81">
        <f t="shared" si="72"/>
        <v>0</v>
      </c>
      <c r="L294" s="81">
        <f t="shared" si="73"/>
        <v>0</v>
      </c>
      <c r="M294" s="81">
        <f t="shared" ca="1" si="74"/>
        <v>-3.5722517974579103E-3</v>
      </c>
      <c r="N294" s="81">
        <f t="shared" ca="1" si="75"/>
        <v>0</v>
      </c>
      <c r="O294" s="21">
        <f t="shared" ca="1" si="76"/>
        <v>0</v>
      </c>
      <c r="P294" s="81">
        <f t="shared" ca="1" si="77"/>
        <v>0</v>
      </c>
      <c r="Q294" s="81">
        <f t="shared" ca="1" si="78"/>
        <v>0</v>
      </c>
      <c r="R294" s="55">
        <f t="shared" ca="1" si="79"/>
        <v>3.5722517974579103E-3</v>
      </c>
    </row>
    <row r="295" spans="1:18">
      <c r="A295" s="88"/>
      <c r="B295" s="88"/>
      <c r="C295" s="88"/>
      <c r="D295" s="89">
        <f t="shared" si="65"/>
        <v>0</v>
      </c>
      <c r="E295" s="89">
        <f t="shared" si="66"/>
        <v>0</v>
      </c>
      <c r="F295" s="81">
        <f t="shared" si="67"/>
        <v>0</v>
      </c>
      <c r="G295" s="81">
        <f t="shared" si="68"/>
        <v>0</v>
      </c>
      <c r="H295" s="81">
        <f t="shared" si="69"/>
        <v>0</v>
      </c>
      <c r="I295" s="81">
        <f t="shared" si="70"/>
        <v>0</v>
      </c>
      <c r="J295" s="81">
        <f t="shared" si="71"/>
        <v>0</v>
      </c>
      <c r="K295" s="81">
        <f t="shared" si="72"/>
        <v>0</v>
      </c>
      <c r="L295" s="81">
        <f t="shared" si="73"/>
        <v>0</v>
      </c>
      <c r="M295" s="81">
        <f t="shared" ca="1" si="74"/>
        <v>-3.5722517974579103E-3</v>
      </c>
      <c r="N295" s="81">
        <f t="shared" ca="1" si="75"/>
        <v>0</v>
      </c>
      <c r="O295" s="21">
        <f t="shared" ca="1" si="76"/>
        <v>0</v>
      </c>
      <c r="P295" s="81">
        <f t="shared" ca="1" si="77"/>
        <v>0</v>
      </c>
      <c r="Q295" s="81">
        <f t="shared" ca="1" si="78"/>
        <v>0</v>
      </c>
      <c r="R295" s="55">
        <f t="shared" ca="1" si="79"/>
        <v>3.5722517974579103E-3</v>
      </c>
    </row>
    <row r="296" spans="1:18">
      <c r="A296" s="88"/>
      <c r="B296" s="88"/>
      <c r="C296" s="88"/>
      <c r="D296" s="89">
        <f t="shared" si="65"/>
        <v>0</v>
      </c>
      <c r="E296" s="89">
        <f t="shared" si="66"/>
        <v>0</v>
      </c>
      <c r="F296" s="81">
        <f t="shared" si="67"/>
        <v>0</v>
      </c>
      <c r="G296" s="81">
        <f t="shared" si="68"/>
        <v>0</v>
      </c>
      <c r="H296" s="81">
        <f t="shared" si="69"/>
        <v>0</v>
      </c>
      <c r="I296" s="81">
        <f t="shared" si="70"/>
        <v>0</v>
      </c>
      <c r="J296" s="81">
        <f t="shared" si="71"/>
        <v>0</v>
      </c>
      <c r="K296" s="81">
        <f t="shared" si="72"/>
        <v>0</v>
      </c>
      <c r="L296" s="81">
        <f t="shared" si="73"/>
        <v>0</v>
      </c>
      <c r="M296" s="81">
        <f t="shared" ca="1" si="74"/>
        <v>-3.5722517974579103E-3</v>
      </c>
      <c r="N296" s="81">
        <f t="shared" ca="1" si="75"/>
        <v>0</v>
      </c>
      <c r="O296" s="21">
        <f t="shared" ca="1" si="76"/>
        <v>0</v>
      </c>
      <c r="P296" s="81">
        <f t="shared" ca="1" si="77"/>
        <v>0</v>
      </c>
      <c r="Q296" s="81">
        <f t="shared" ca="1" si="78"/>
        <v>0</v>
      </c>
      <c r="R296" s="55">
        <f t="shared" ca="1" si="79"/>
        <v>3.5722517974579103E-3</v>
      </c>
    </row>
    <row r="297" spans="1:18">
      <c r="A297" s="88"/>
      <c r="B297" s="88"/>
      <c r="C297" s="88"/>
      <c r="D297" s="89">
        <f t="shared" si="65"/>
        <v>0</v>
      </c>
      <c r="E297" s="89">
        <f t="shared" si="66"/>
        <v>0</v>
      </c>
      <c r="F297" s="81">
        <f t="shared" si="67"/>
        <v>0</v>
      </c>
      <c r="G297" s="81">
        <f t="shared" si="68"/>
        <v>0</v>
      </c>
      <c r="H297" s="81">
        <f t="shared" si="69"/>
        <v>0</v>
      </c>
      <c r="I297" s="81">
        <f t="shared" si="70"/>
        <v>0</v>
      </c>
      <c r="J297" s="81">
        <f t="shared" si="71"/>
        <v>0</v>
      </c>
      <c r="K297" s="81">
        <f t="shared" si="72"/>
        <v>0</v>
      </c>
      <c r="L297" s="81">
        <f t="shared" si="73"/>
        <v>0</v>
      </c>
      <c r="M297" s="81">
        <f t="shared" ca="1" si="74"/>
        <v>-3.5722517974579103E-3</v>
      </c>
      <c r="N297" s="81">
        <f t="shared" ca="1" si="75"/>
        <v>0</v>
      </c>
      <c r="O297" s="21">
        <f t="shared" ca="1" si="76"/>
        <v>0</v>
      </c>
      <c r="P297" s="81">
        <f t="shared" ca="1" si="77"/>
        <v>0</v>
      </c>
      <c r="Q297" s="81">
        <f t="shared" ca="1" si="78"/>
        <v>0</v>
      </c>
      <c r="R297" s="55">
        <f t="shared" ca="1" si="79"/>
        <v>3.5722517974579103E-3</v>
      </c>
    </row>
    <row r="298" spans="1:18">
      <c r="A298" s="88"/>
      <c r="B298" s="88"/>
      <c r="C298" s="88"/>
      <c r="D298" s="89">
        <f t="shared" si="65"/>
        <v>0</v>
      </c>
      <c r="E298" s="89">
        <f t="shared" si="66"/>
        <v>0</v>
      </c>
      <c r="F298" s="81">
        <f t="shared" si="67"/>
        <v>0</v>
      </c>
      <c r="G298" s="81">
        <f t="shared" si="68"/>
        <v>0</v>
      </c>
      <c r="H298" s="81">
        <f t="shared" si="69"/>
        <v>0</v>
      </c>
      <c r="I298" s="81">
        <f t="shared" si="70"/>
        <v>0</v>
      </c>
      <c r="J298" s="81">
        <f t="shared" si="71"/>
        <v>0</v>
      </c>
      <c r="K298" s="81">
        <f t="shared" si="72"/>
        <v>0</v>
      </c>
      <c r="L298" s="81">
        <f t="shared" si="73"/>
        <v>0</v>
      </c>
      <c r="M298" s="81">
        <f t="shared" ca="1" si="74"/>
        <v>-3.5722517974579103E-3</v>
      </c>
      <c r="N298" s="81">
        <f t="shared" ca="1" si="75"/>
        <v>0</v>
      </c>
      <c r="O298" s="21">
        <f t="shared" ca="1" si="76"/>
        <v>0</v>
      </c>
      <c r="P298" s="81">
        <f t="shared" ca="1" si="77"/>
        <v>0</v>
      </c>
      <c r="Q298" s="81">
        <f t="shared" ca="1" si="78"/>
        <v>0</v>
      </c>
      <c r="R298" s="55">
        <f t="shared" ca="1" si="79"/>
        <v>3.5722517974579103E-3</v>
      </c>
    </row>
    <row r="299" spans="1:18">
      <c r="A299" s="88"/>
      <c r="B299" s="88"/>
      <c r="C299" s="88"/>
      <c r="D299" s="89">
        <f t="shared" si="65"/>
        <v>0</v>
      </c>
      <c r="E299" s="89">
        <f t="shared" si="66"/>
        <v>0</v>
      </c>
      <c r="F299" s="81">
        <f t="shared" si="67"/>
        <v>0</v>
      </c>
      <c r="G299" s="81">
        <f t="shared" si="68"/>
        <v>0</v>
      </c>
      <c r="H299" s="81">
        <f t="shared" si="69"/>
        <v>0</v>
      </c>
      <c r="I299" s="81">
        <f t="shared" si="70"/>
        <v>0</v>
      </c>
      <c r="J299" s="81">
        <f t="shared" si="71"/>
        <v>0</v>
      </c>
      <c r="K299" s="81">
        <f t="shared" si="72"/>
        <v>0</v>
      </c>
      <c r="L299" s="81">
        <f t="shared" si="73"/>
        <v>0</v>
      </c>
      <c r="M299" s="81">
        <f t="shared" ca="1" si="74"/>
        <v>-3.5722517974579103E-3</v>
      </c>
      <c r="N299" s="81">
        <f t="shared" ca="1" si="75"/>
        <v>0</v>
      </c>
      <c r="O299" s="21">
        <f t="shared" ca="1" si="76"/>
        <v>0</v>
      </c>
      <c r="P299" s="81">
        <f t="shared" ca="1" si="77"/>
        <v>0</v>
      </c>
      <c r="Q299" s="81">
        <f t="shared" ca="1" si="78"/>
        <v>0</v>
      </c>
      <c r="R299" s="55">
        <f t="shared" ca="1" si="79"/>
        <v>3.5722517974579103E-3</v>
      </c>
    </row>
    <row r="300" spans="1:18">
      <c r="A300" s="88"/>
      <c r="B300" s="88"/>
      <c r="C300" s="88"/>
      <c r="D300" s="89">
        <f t="shared" si="65"/>
        <v>0</v>
      </c>
      <c r="E300" s="89">
        <f t="shared" si="66"/>
        <v>0</v>
      </c>
      <c r="F300" s="81">
        <f t="shared" si="67"/>
        <v>0</v>
      </c>
      <c r="G300" s="81">
        <f t="shared" si="68"/>
        <v>0</v>
      </c>
      <c r="H300" s="81">
        <f t="shared" si="69"/>
        <v>0</v>
      </c>
      <c r="I300" s="81">
        <f t="shared" si="70"/>
        <v>0</v>
      </c>
      <c r="J300" s="81">
        <f t="shared" si="71"/>
        <v>0</v>
      </c>
      <c r="K300" s="81">
        <f t="shared" si="72"/>
        <v>0</v>
      </c>
      <c r="L300" s="81">
        <f t="shared" si="73"/>
        <v>0</v>
      </c>
      <c r="M300" s="81">
        <f t="shared" ca="1" si="74"/>
        <v>-3.5722517974579103E-3</v>
      </c>
      <c r="N300" s="81">
        <f t="shared" ca="1" si="75"/>
        <v>0</v>
      </c>
      <c r="O300" s="21">
        <f t="shared" ca="1" si="76"/>
        <v>0</v>
      </c>
      <c r="P300" s="81">
        <f t="shared" ca="1" si="77"/>
        <v>0</v>
      </c>
      <c r="Q300" s="81">
        <f t="shared" ca="1" si="78"/>
        <v>0</v>
      </c>
      <c r="R300" s="55">
        <f t="shared" ca="1" si="79"/>
        <v>3.5722517974579103E-3</v>
      </c>
    </row>
    <row r="301" spans="1:18">
      <c r="A301" s="88"/>
      <c r="B301" s="88"/>
      <c r="C301" s="88"/>
      <c r="D301" s="89">
        <f t="shared" si="65"/>
        <v>0</v>
      </c>
      <c r="E301" s="89">
        <f t="shared" si="66"/>
        <v>0</v>
      </c>
      <c r="F301" s="81">
        <f t="shared" si="67"/>
        <v>0</v>
      </c>
      <c r="G301" s="81">
        <f t="shared" si="68"/>
        <v>0</v>
      </c>
      <c r="H301" s="81">
        <f t="shared" si="69"/>
        <v>0</v>
      </c>
      <c r="I301" s="81">
        <f t="shared" si="70"/>
        <v>0</v>
      </c>
      <c r="J301" s="81">
        <f t="shared" si="71"/>
        <v>0</v>
      </c>
      <c r="K301" s="81">
        <f t="shared" si="72"/>
        <v>0</v>
      </c>
      <c r="L301" s="81">
        <f t="shared" si="73"/>
        <v>0</v>
      </c>
      <c r="M301" s="81">
        <f t="shared" ca="1" si="74"/>
        <v>-3.5722517974579103E-3</v>
      </c>
      <c r="N301" s="81">
        <f t="shared" ca="1" si="75"/>
        <v>0</v>
      </c>
      <c r="O301" s="21">
        <f t="shared" ca="1" si="76"/>
        <v>0</v>
      </c>
      <c r="P301" s="81">
        <f t="shared" ca="1" si="77"/>
        <v>0</v>
      </c>
      <c r="Q301" s="81">
        <f t="shared" ca="1" si="78"/>
        <v>0</v>
      </c>
      <c r="R301" s="55">
        <f t="shared" ca="1" si="79"/>
        <v>3.5722517974579103E-3</v>
      </c>
    </row>
    <row r="302" spans="1:18">
      <c r="A302" s="88"/>
      <c r="B302" s="88"/>
      <c r="C302" s="88"/>
      <c r="D302" s="89">
        <f t="shared" si="65"/>
        <v>0</v>
      </c>
      <c r="E302" s="89">
        <f t="shared" si="66"/>
        <v>0</v>
      </c>
      <c r="F302" s="81">
        <f t="shared" si="67"/>
        <v>0</v>
      </c>
      <c r="G302" s="81">
        <f t="shared" si="68"/>
        <v>0</v>
      </c>
      <c r="H302" s="81">
        <f t="shared" si="69"/>
        <v>0</v>
      </c>
      <c r="I302" s="81">
        <f t="shared" si="70"/>
        <v>0</v>
      </c>
      <c r="J302" s="81">
        <f t="shared" si="71"/>
        <v>0</v>
      </c>
      <c r="K302" s="81">
        <f t="shared" si="72"/>
        <v>0</v>
      </c>
      <c r="L302" s="81">
        <f t="shared" si="73"/>
        <v>0</v>
      </c>
      <c r="M302" s="81">
        <f t="shared" ca="1" si="74"/>
        <v>-3.5722517974579103E-3</v>
      </c>
      <c r="N302" s="81">
        <f t="shared" ca="1" si="75"/>
        <v>0</v>
      </c>
      <c r="O302" s="21">
        <f t="shared" ca="1" si="76"/>
        <v>0</v>
      </c>
      <c r="P302" s="81">
        <f t="shared" ca="1" si="77"/>
        <v>0</v>
      </c>
      <c r="Q302" s="81">
        <f t="shared" ca="1" si="78"/>
        <v>0</v>
      </c>
      <c r="R302" s="55">
        <f t="shared" ca="1" si="79"/>
        <v>3.5722517974579103E-3</v>
      </c>
    </row>
    <row r="303" spans="1:18">
      <c r="A303" s="88"/>
      <c r="B303" s="88"/>
      <c r="C303" s="88"/>
      <c r="D303" s="89">
        <f t="shared" si="65"/>
        <v>0</v>
      </c>
      <c r="E303" s="89">
        <f t="shared" si="66"/>
        <v>0</v>
      </c>
      <c r="F303" s="81">
        <f t="shared" si="67"/>
        <v>0</v>
      </c>
      <c r="G303" s="81">
        <f t="shared" si="68"/>
        <v>0</v>
      </c>
      <c r="H303" s="81">
        <f t="shared" si="69"/>
        <v>0</v>
      </c>
      <c r="I303" s="81">
        <f t="shared" si="70"/>
        <v>0</v>
      </c>
      <c r="J303" s="81">
        <f t="shared" si="71"/>
        <v>0</v>
      </c>
      <c r="K303" s="81">
        <f t="shared" si="72"/>
        <v>0</v>
      </c>
      <c r="L303" s="81">
        <f t="shared" si="73"/>
        <v>0</v>
      </c>
      <c r="M303" s="81">
        <f t="shared" ca="1" si="74"/>
        <v>-3.5722517974579103E-3</v>
      </c>
      <c r="N303" s="81">
        <f t="shared" ca="1" si="75"/>
        <v>0</v>
      </c>
      <c r="O303" s="21">
        <f t="shared" ca="1" si="76"/>
        <v>0</v>
      </c>
      <c r="P303" s="81">
        <f t="shared" ca="1" si="77"/>
        <v>0</v>
      </c>
      <c r="Q303" s="81">
        <f t="shared" ca="1" si="78"/>
        <v>0</v>
      </c>
      <c r="R303" s="55">
        <f t="shared" ca="1" si="79"/>
        <v>3.5722517974579103E-3</v>
      </c>
    </row>
    <row r="304" spans="1:18">
      <c r="A304" s="88"/>
      <c r="B304" s="88"/>
      <c r="C304" s="88"/>
      <c r="D304" s="89">
        <f t="shared" si="65"/>
        <v>0</v>
      </c>
      <c r="E304" s="89">
        <f t="shared" si="66"/>
        <v>0</v>
      </c>
      <c r="F304" s="81">
        <f t="shared" si="67"/>
        <v>0</v>
      </c>
      <c r="G304" s="81">
        <f t="shared" si="68"/>
        <v>0</v>
      </c>
      <c r="H304" s="81">
        <f t="shared" si="69"/>
        <v>0</v>
      </c>
      <c r="I304" s="81">
        <f t="shared" si="70"/>
        <v>0</v>
      </c>
      <c r="J304" s="81">
        <f t="shared" si="71"/>
        <v>0</v>
      </c>
      <c r="K304" s="81">
        <f t="shared" si="72"/>
        <v>0</v>
      </c>
      <c r="L304" s="81">
        <f t="shared" si="73"/>
        <v>0</v>
      </c>
      <c r="M304" s="81">
        <f t="shared" ca="1" si="74"/>
        <v>-3.5722517974579103E-3</v>
      </c>
      <c r="N304" s="81">
        <f t="shared" ca="1" si="75"/>
        <v>0</v>
      </c>
      <c r="O304" s="21">
        <f t="shared" ca="1" si="76"/>
        <v>0</v>
      </c>
      <c r="P304" s="81">
        <f t="shared" ca="1" si="77"/>
        <v>0</v>
      </c>
      <c r="Q304" s="81">
        <f t="shared" ca="1" si="78"/>
        <v>0</v>
      </c>
      <c r="R304" s="55">
        <f t="shared" ca="1" si="79"/>
        <v>3.5722517974579103E-3</v>
      </c>
    </row>
    <row r="305" spans="1:18">
      <c r="A305" s="88"/>
      <c r="B305" s="88"/>
      <c r="C305" s="88"/>
      <c r="D305" s="89">
        <f t="shared" si="65"/>
        <v>0</v>
      </c>
      <c r="E305" s="89">
        <f t="shared" si="66"/>
        <v>0</v>
      </c>
      <c r="F305" s="81">
        <f t="shared" si="67"/>
        <v>0</v>
      </c>
      <c r="G305" s="81">
        <f t="shared" si="68"/>
        <v>0</v>
      </c>
      <c r="H305" s="81">
        <f t="shared" si="69"/>
        <v>0</v>
      </c>
      <c r="I305" s="81">
        <f t="shared" si="70"/>
        <v>0</v>
      </c>
      <c r="J305" s="81">
        <f t="shared" si="71"/>
        <v>0</v>
      </c>
      <c r="K305" s="81">
        <f t="shared" si="72"/>
        <v>0</v>
      </c>
      <c r="L305" s="81">
        <f t="shared" si="73"/>
        <v>0</v>
      </c>
      <c r="M305" s="81">
        <f t="shared" ca="1" si="74"/>
        <v>-3.5722517974579103E-3</v>
      </c>
      <c r="N305" s="81">
        <f t="shared" ca="1" si="75"/>
        <v>0</v>
      </c>
      <c r="O305" s="21">
        <f t="shared" ca="1" si="76"/>
        <v>0</v>
      </c>
      <c r="P305" s="81">
        <f t="shared" ca="1" si="77"/>
        <v>0</v>
      </c>
      <c r="Q305" s="81">
        <f t="shared" ca="1" si="78"/>
        <v>0</v>
      </c>
      <c r="R305" s="55">
        <f t="shared" ca="1" si="79"/>
        <v>3.5722517974579103E-3</v>
      </c>
    </row>
    <row r="306" spans="1:18">
      <c r="A306" s="88"/>
      <c r="B306" s="88"/>
      <c r="C306" s="88"/>
      <c r="D306" s="89">
        <f t="shared" si="65"/>
        <v>0</v>
      </c>
      <c r="E306" s="89">
        <f t="shared" si="66"/>
        <v>0</v>
      </c>
      <c r="F306" s="81">
        <f t="shared" si="67"/>
        <v>0</v>
      </c>
      <c r="G306" s="81">
        <f t="shared" si="68"/>
        <v>0</v>
      </c>
      <c r="H306" s="81">
        <f t="shared" si="69"/>
        <v>0</v>
      </c>
      <c r="I306" s="81">
        <f t="shared" si="70"/>
        <v>0</v>
      </c>
      <c r="J306" s="81">
        <f t="shared" si="71"/>
        <v>0</v>
      </c>
      <c r="K306" s="81">
        <f t="shared" si="72"/>
        <v>0</v>
      </c>
      <c r="L306" s="81">
        <f t="shared" si="73"/>
        <v>0</v>
      </c>
      <c r="M306" s="81">
        <f t="shared" ca="1" si="74"/>
        <v>-3.5722517974579103E-3</v>
      </c>
      <c r="N306" s="81">
        <f t="shared" ca="1" si="75"/>
        <v>0</v>
      </c>
      <c r="O306" s="21">
        <f t="shared" ca="1" si="76"/>
        <v>0</v>
      </c>
      <c r="P306" s="81">
        <f t="shared" ca="1" si="77"/>
        <v>0</v>
      </c>
      <c r="Q306" s="81">
        <f t="shared" ca="1" si="78"/>
        <v>0</v>
      </c>
      <c r="R306" s="55">
        <f t="shared" ca="1" si="79"/>
        <v>3.5722517974579103E-3</v>
      </c>
    </row>
    <row r="307" spans="1:18">
      <c r="A307" s="88"/>
      <c r="B307" s="88"/>
      <c r="C307" s="88"/>
      <c r="D307" s="89">
        <f t="shared" si="65"/>
        <v>0</v>
      </c>
      <c r="E307" s="89">
        <f t="shared" si="66"/>
        <v>0</v>
      </c>
      <c r="F307" s="81">
        <f t="shared" si="67"/>
        <v>0</v>
      </c>
      <c r="G307" s="81">
        <f t="shared" si="68"/>
        <v>0</v>
      </c>
      <c r="H307" s="81">
        <f t="shared" si="69"/>
        <v>0</v>
      </c>
      <c r="I307" s="81">
        <f t="shared" si="70"/>
        <v>0</v>
      </c>
      <c r="J307" s="81">
        <f t="shared" si="71"/>
        <v>0</v>
      </c>
      <c r="K307" s="81">
        <f t="shared" si="72"/>
        <v>0</v>
      </c>
      <c r="L307" s="81">
        <f t="shared" si="73"/>
        <v>0</v>
      </c>
      <c r="M307" s="81">
        <f t="shared" ca="1" si="74"/>
        <v>-3.5722517974579103E-3</v>
      </c>
      <c r="N307" s="81">
        <f t="shared" ca="1" si="75"/>
        <v>0</v>
      </c>
      <c r="O307" s="21">
        <f t="shared" ca="1" si="76"/>
        <v>0</v>
      </c>
      <c r="P307" s="81">
        <f t="shared" ca="1" si="77"/>
        <v>0</v>
      </c>
      <c r="Q307" s="81">
        <f t="shared" ca="1" si="78"/>
        <v>0</v>
      </c>
      <c r="R307" s="55">
        <f t="shared" ca="1" si="79"/>
        <v>3.5722517974579103E-3</v>
      </c>
    </row>
    <row r="308" spans="1:18">
      <c r="A308" s="88"/>
      <c r="B308" s="88"/>
      <c r="C308" s="88"/>
      <c r="D308" s="89">
        <f t="shared" si="65"/>
        <v>0</v>
      </c>
      <c r="E308" s="89">
        <f t="shared" si="66"/>
        <v>0</v>
      </c>
      <c r="F308" s="81">
        <f t="shared" si="67"/>
        <v>0</v>
      </c>
      <c r="G308" s="81">
        <f t="shared" si="68"/>
        <v>0</v>
      </c>
      <c r="H308" s="81">
        <f t="shared" si="69"/>
        <v>0</v>
      </c>
      <c r="I308" s="81">
        <f t="shared" si="70"/>
        <v>0</v>
      </c>
      <c r="J308" s="81">
        <f t="shared" si="71"/>
        <v>0</v>
      </c>
      <c r="K308" s="81">
        <f t="shared" si="72"/>
        <v>0</v>
      </c>
      <c r="L308" s="81">
        <f t="shared" si="73"/>
        <v>0</v>
      </c>
      <c r="M308" s="81">
        <f t="shared" ca="1" si="74"/>
        <v>-3.5722517974579103E-3</v>
      </c>
      <c r="N308" s="81">
        <f t="shared" ca="1" si="75"/>
        <v>0</v>
      </c>
      <c r="O308" s="21">
        <f t="shared" ca="1" si="76"/>
        <v>0</v>
      </c>
      <c r="P308" s="81">
        <f t="shared" ca="1" si="77"/>
        <v>0</v>
      </c>
      <c r="Q308" s="81">
        <f t="shared" ca="1" si="78"/>
        <v>0</v>
      </c>
      <c r="R308" s="55">
        <f t="shared" ca="1" si="79"/>
        <v>3.5722517974579103E-3</v>
      </c>
    </row>
    <row r="309" spans="1:18">
      <c r="A309" s="88"/>
      <c r="B309" s="88"/>
      <c r="C309" s="88"/>
      <c r="D309" s="89">
        <f t="shared" si="65"/>
        <v>0</v>
      </c>
      <c r="E309" s="89">
        <f t="shared" si="66"/>
        <v>0</v>
      </c>
      <c r="F309" s="81">
        <f t="shared" si="67"/>
        <v>0</v>
      </c>
      <c r="G309" s="81">
        <f t="shared" si="68"/>
        <v>0</v>
      </c>
      <c r="H309" s="81">
        <f t="shared" si="69"/>
        <v>0</v>
      </c>
      <c r="I309" s="81">
        <f t="shared" si="70"/>
        <v>0</v>
      </c>
      <c r="J309" s="81">
        <f t="shared" si="71"/>
        <v>0</v>
      </c>
      <c r="K309" s="81">
        <f t="shared" si="72"/>
        <v>0</v>
      </c>
      <c r="L309" s="81">
        <f t="shared" si="73"/>
        <v>0</v>
      </c>
      <c r="M309" s="81">
        <f t="shared" ca="1" si="74"/>
        <v>-3.5722517974579103E-3</v>
      </c>
      <c r="N309" s="81">
        <f t="shared" ca="1" si="75"/>
        <v>0</v>
      </c>
      <c r="O309" s="21">
        <f t="shared" ca="1" si="76"/>
        <v>0</v>
      </c>
      <c r="P309" s="81">
        <f t="shared" ca="1" si="77"/>
        <v>0</v>
      </c>
      <c r="Q309" s="81">
        <f t="shared" ca="1" si="78"/>
        <v>0</v>
      </c>
      <c r="R309" s="55">
        <f t="shared" ca="1" si="79"/>
        <v>3.5722517974579103E-3</v>
      </c>
    </row>
    <row r="310" spans="1:18">
      <c r="A310" s="88"/>
      <c r="B310" s="88"/>
      <c r="C310" s="88"/>
      <c r="D310" s="89">
        <f t="shared" si="65"/>
        <v>0</v>
      </c>
      <c r="E310" s="89">
        <f t="shared" si="66"/>
        <v>0</v>
      </c>
      <c r="F310" s="81">
        <f t="shared" si="67"/>
        <v>0</v>
      </c>
      <c r="G310" s="81">
        <f t="shared" si="68"/>
        <v>0</v>
      </c>
      <c r="H310" s="81">
        <f t="shared" si="69"/>
        <v>0</v>
      </c>
      <c r="I310" s="81">
        <f t="shared" si="70"/>
        <v>0</v>
      </c>
      <c r="J310" s="81">
        <f t="shared" si="71"/>
        <v>0</v>
      </c>
      <c r="K310" s="81">
        <f t="shared" si="72"/>
        <v>0</v>
      </c>
      <c r="L310" s="81">
        <f t="shared" si="73"/>
        <v>0</v>
      </c>
      <c r="M310" s="81">
        <f t="shared" ca="1" si="74"/>
        <v>-3.5722517974579103E-3</v>
      </c>
      <c r="N310" s="81">
        <f t="shared" ca="1" si="75"/>
        <v>0</v>
      </c>
      <c r="O310" s="21">
        <f t="shared" ca="1" si="76"/>
        <v>0</v>
      </c>
      <c r="P310" s="81">
        <f t="shared" ca="1" si="77"/>
        <v>0</v>
      </c>
      <c r="Q310" s="81">
        <f t="shared" ca="1" si="78"/>
        <v>0</v>
      </c>
      <c r="R310" s="55">
        <f t="shared" ca="1" si="79"/>
        <v>3.5722517974579103E-3</v>
      </c>
    </row>
    <row r="311" spans="1:18">
      <c r="A311" s="88"/>
      <c r="B311" s="88"/>
      <c r="C311" s="88"/>
      <c r="D311" s="89">
        <f t="shared" si="65"/>
        <v>0</v>
      </c>
      <c r="E311" s="89">
        <f t="shared" si="66"/>
        <v>0</v>
      </c>
      <c r="F311" s="81">
        <f t="shared" si="67"/>
        <v>0</v>
      </c>
      <c r="G311" s="81">
        <f t="shared" si="68"/>
        <v>0</v>
      </c>
      <c r="H311" s="81">
        <f t="shared" si="69"/>
        <v>0</v>
      </c>
      <c r="I311" s="81">
        <f t="shared" si="70"/>
        <v>0</v>
      </c>
      <c r="J311" s="81">
        <f t="shared" si="71"/>
        <v>0</v>
      </c>
      <c r="K311" s="81">
        <f t="shared" si="72"/>
        <v>0</v>
      </c>
      <c r="L311" s="81">
        <f t="shared" si="73"/>
        <v>0</v>
      </c>
      <c r="M311" s="81">
        <f t="shared" ca="1" si="74"/>
        <v>-3.5722517974579103E-3</v>
      </c>
      <c r="N311" s="81">
        <f t="shared" ca="1" si="75"/>
        <v>0</v>
      </c>
      <c r="O311" s="21">
        <f t="shared" ca="1" si="76"/>
        <v>0</v>
      </c>
      <c r="P311" s="81">
        <f t="shared" ca="1" si="77"/>
        <v>0</v>
      </c>
      <c r="Q311" s="81">
        <f t="shared" ca="1" si="78"/>
        <v>0</v>
      </c>
      <c r="R311" s="55">
        <f t="shared" ca="1" si="79"/>
        <v>3.5722517974579103E-3</v>
      </c>
    </row>
    <row r="312" spans="1:18">
      <c r="A312" s="88"/>
      <c r="B312" s="88"/>
      <c r="C312" s="88"/>
      <c r="D312" s="89">
        <f t="shared" si="65"/>
        <v>0</v>
      </c>
      <c r="E312" s="89">
        <f t="shared" si="66"/>
        <v>0</v>
      </c>
      <c r="F312" s="81">
        <f t="shared" si="67"/>
        <v>0</v>
      </c>
      <c r="G312" s="81">
        <f t="shared" si="68"/>
        <v>0</v>
      </c>
      <c r="H312" s="81">
        <f t="shared" si="69"/>
        <v>0</v>
      </c>
      <c r="I312" s="81">
        <f t="shared" si="70"/>
        <v>0</v>
      </c>
      <c r="J312" s="81">
        <f t="shared" si="71"/>
        <v>0</v>
      </c>
      <c r="K312" s="81">
        <f t="shared" si="72"/>
        <v>0</v>
      </c>
      <c r="L312" s="81">
        <f t="shared" si="73"/>
        <v>0</v>
      </c>
      <c r="M312" s="81">
        <f t="shared" ca="1" si="74"/>
        <v>-3.5722517974579103E-3</v>
      </c>
      <c r="N312" s="81">
        <f t="shared" ca="1" si="75"/>
        <v>0</v>
      </c>
      <c r="O312" s="21">
        <f t="shared" ca="1" si="76"/>
        <v>0</v>
      </c>
      <c r="P312" s="81">
        <f t="shared" ca="1" si="77"/>
        <v>0</v>
      </c>
      <c r="Q312" s="81">
        <f t="shared" ca="1" si="78"/>
        <v>0</v>
      </c>
      <c r="R312" s="55">
        <f t="shared" ca="1" si="79"/>
        <v>3.5722517974579103E-3</v>
      </c>
    </row>
    <row r="313" spans="1:18">
      <c r="A313" s="88"/>
      <c r="B313" s="88"/>
      <c r="C313" s="88"/>
      <c r="D313" s="89">
        <f t="shared" si="65"/>
        <v>0</v>
      </c>
      <c r="E313" s="89">
        <f t="shared" si="66"/>
        <v>0</v>
      </c>
      <c r="F313" s="81">
        <f t="shared" si="67"/>
        <v>0</v>
      </c>
      <c r="G313" s="81">
        <f t="shared" si="68"/>
        <v>0</v>
      </c>
      <c r="H313" s="81">
        <f t="shared" si="69"/>
        <v>0</v>
      </c>
      <c r="I313" s="81">
        <f t="shared" si="70"/>
        <v>0</v>
      </c>
      <c r="J313" s="81">
        <f t="shared" si="71"/>
        <v>0</v>
      </c>
      <c r="K313" s="81">
        <f t="shared" si="72"/>
        <v>0</v>
      </c>
      <c r="L313" s="81">
        <f t="shared" si="73"/>
        <v>0</v>
      </c>
      <c r="M313" s="81">
        <f t="shared" ca="1" si="74"/>
        <v>-3.5722517974579103E-3</v>
      </c>
      <c r="N313" s="81">
        <f t="shared" ca="1" si="75"/>
        <v>0</v>
      </c>
      <c r="O313" s="21">
        <f t="shared" ca="1" si="76"/>
        <v>0</v>
      </c>
      <c r="P313" s="81">
        <f t="shared" ca="1" si="77"/>
        <v>0</v>
      </c>
      <c r="Q313" s="81">
        <f t="shared" ca="1" si="78"/>
        <v>0</v>
      </c>
      <c r="R313" s="55">
        <f t="shared" ca="1" si="79"/>
        <v>3.5722517974579103E-3</v>
      </c>
    </row>
    <row r="314" spans="1:18">
      <c r="A314" s="88"/>
      <c r="B314" s="88"/>
      <c r="C314" s="88"/>
      <c r="D314" s="89">
        <f t="shared" si="65"/>
        <v>0</v>
      </c>
      <c r="E314" s="89">
        <f t="shared" si="66"/>
        <v>0</v>
      </c>
      <c r="F314" s="81">
        <f t="shared" si="67"/>
        <v>0</v>
      </c>
      <c r="G314" s="81">
        <f t="shared" si="68"/>
        <v>0</v>
      </c>
      <c r="H314" s="81">
        <f t="shared" si="69"/>
        <v>0</v>
      </c>
      <c r="I314" s="81">
        <f t="shared" si="70"/>
        <v>0</v>
      </c>
      <c r="J314" s="81">
        <f t="shared" si="71"/>
        <v>0</v>
      </c>
      <c r="K314" s="81">
        <f t="shared" si="72"/>
        <v>0</v>
      </c>
      <c r="L314" s="81">
        <f t="shared" si="73"/>
        <v>0</v>
      </c>
      <c r="M314" s="81">
        <f t="shared" ca="1" si="74"/>
        <v>-3.5722517974579103E-3</v>
      </c>
      <c r="N314" s="81">
        <f t="shared" ca="1" si="75"/>
        <v>0</v>
      </c>
      <c r="O314" s="21">
        <f t="shared" ca="1" si="76"/>
        <v>0</v>
      </c>
      <c r="P314" s="81">
        <f t="shared" ca="1" si="77"/>
        <v>0</v>
      </c>
      <c r="Q314" s="81">
        <f t="shared" ca="1" si="78"/>
        <v>0</v>
      </c>
      <c r="R314" s="55">
        <f t="shared" ca="1" si="79"/>
        <v>3.5722517974579103E-3</v>
      </c>
    </row>
    <row r="315" spans="1:18">
      <c r="A315" s="88"/>
      <c r="B315" s="88"/>
      <c r="C315" s="88"/>
      <c r="D315" s="89">
        <f t="shared" si="65"/>
        <v>0</v>
      </c>
      <c r="E315" s="89">
        <f t="shared" si="66"/>
        <v>0</v>
      </c>
      <c r="F315" s="81">
        <f t="shared" si="67"/>
        <v>0</v>
      </c>
      <c r="G315" s="81">
        <f t="shared" si="68"/>
        <v>0</v>
      </c>
      <c r="H315" s="81">
        <f t="shared" si="69"/>
        <v>0</v>
      </c>
      <c r="I315" s="81">
        <f t="shared" si="70"/>
        <v>0</v>
      </c>
      <c r="J315" s="81">
        <f t="shared" si="71"/>
        <v>0</v>
      </c>
      <c r="K315" s="81">
        <f t="shared" si="72"/>
        <v>0</v>
      </c>
      <c r="L315" s="81">
        <f t="shared" si="73"/>
        <v>0</v>
      </c>
      <c r="M315" s="81">
        <f t="shared" ca="1" si="74"/>
        <v>-3.5722517974579103E-3</v>
      </c>
      <c r="N315" s="81">
        <f t="shared" ca="1" si="75"/>
        <v>0</v>
      </c>
      <c r="O315" s="21">
        <f t="shared" ca="1" si="76"/>
        <v>0</v>
      </c>
      <c r="P315" s="81">
        <f t="shared" ca="1" si="77"/>
        <v>0</v>
      </c>
      <c r="Q315" s="81">
        <f t="shared" ca="1" si="78"/>
        <v>0</v>
      </c>
      <c r="R315" s="55">
        <f t="shared" ca="1" si="79"/>
        <v>3.5722517974579103E-3</v>
      </c>
    </row>
    <row r="316" spans="1:18">
      <c r="A316" s="88"/>
      <c r="B316" s="88"/>
      <c r="C316" s="88"/>
      <c r="D316" s="89">
        <f t="shared" si="65"/>
        <v>0</v>
      </c>
      <c r="E316" s="89">
        <f t="shared" si="66"/>
        <v>0</v>
      </c>
      <c r="F316" s="81">
        <f t="shared" si="67"/>
        <v>0</v>
      </c>
      <c r="G316" s="81">
        <f t="shared" si="68"/>
        <v>0</v>
      </c>
      <c r="H316" s="81">
        <f t="shared" si="69"/>
        <v>0</v>
      </c>
      <c r="I316" s="81">
        <f t="shared" si="70"/>
        <v>0</v>
      </c>
      <c r="J316" s="81">
        <f t="shared" si="71"/>
        <v>0</v>
      </c>
      <c r="K316" s="81">
        <f t="shared" si="72"/>
        <v>0</v>
      </c>
      <c r="L316" s="81">
        <f t="shared" si="73"/>
        <v>0</v>
      </c>
      <c r="M316" s="81">
        <f t="shared" ca="1" si="74"/>
        <v>-3.5722517974579103E-3</v>
      </c>
      <c r="N316" s="81">
        <f t="shared" ca="1" si="75"/>
        <v>0</v>
      </c>
      <c r="O316" s="21">
        <f t="shared" ca="1" si="76"/>
        <v>0</v>
      </c>
      <c r="P316" s="81">
        <f t="shared" ca="1" si="77"/>
        <v>0</v>
      </c>
      <c r="Q316" s="81">
        <f t="shared" ca="1" si="78"/>
        <v>0</v>
      </c>
      <c r="R316" s="55">
        <f t="shared" ca="1" si="79"/>
        <v>3.5722517974579103E-3</v>
      </c>
    </row>
    <row r="317" spans="1:18">
      <c r="A317" s="88"/>
      <c r="B317" s="88"/>
      <c r="C317" s="88"/>
      <c r="D317" s="89">
        <f t="shared" si="65"/>
        <v>0</v>
      </c>
      <c r="E317" s="89">
        <f t="shared" si="66"/>
        <v>0</v>
      </c>
      <c r="F317" s="81">
        <f t="shared" si="67"/>
        <v>0</v>
      </c>
      <c r="G317" s="81">
        <f t="shared" si="68"/>
        <v>0</v>
      </c>
      <c r="H317" s="81">
        <f t="shared" si="69"/>
        <v>0</v>
      </c>
      <c r="I317" s="81">
        <f t="shared" si="70"/>
        <v>0</v>
      </c>
      <c r="J317" s="81">
        <f t="shared" si="71"/>
        <v>0</v>
      </c>
      <c r="K317" s="81">
        <f t="shared" si="72"/>
        <v>0</v>
      </c>
      <c r="L317" s="81">
        <f t="shared" si="73"/>
        <v>0</v>
      </c>
      <c r="M317" s="81">
        <f t="shared" ca="1" si="74"/>
        <v>-3.5722517974579103E-3</v>
      </c>
      <c r="N317" s="81">
        <f t="shared" ca="1" si="75"/>
        <v>0</v>
      </c>
      <c r="O317" s="21">
        <f t="shared" ca="1" si="76"/>
        <v>0</v>
      </c>
      <c r="P317" s="81">
        <f t="shared" ca="1" si="77"/>
        <v>0</v>
      </c>
      <c r="Q317" s="81">
        <f t="shared" ca="1" si="78"/>
        <v>0</v>
      </c>
      <c r="R317" s="55">
        <f t="shared" ca="1" si="79"/>
        <v>3.5722517974579103E-3</v>
      </c>
    </row>
    <row r="318" spans="1:18">
      <c r="A318" s="88"/>
      <c r="B318" s="88"/>
      <c r="C318" s="88"/>
      <c r="D318" s="89">
        <f t="shared" si="65"/>
        <v>0</v>
      </c>
      <c r="E318" s="89">
        <f t="shared" si="66"/>
        <v>0</v>
      </c>
      <c r="F318" s="81">
        <f t="shared" si="67"/>
        <v>0</v>
      </c>
      <c r="G318" s="81">
        <f t="shared" si="68"/>
        <v>0</v>
      </c>
      <c r="H318" s="81">
        <f t="shared" si="69"/>
        <v>0</v>
      </c>
      <c r="I318" s="81">
        <f t="shared" si="70"/>
        <v>0</v>
      </c>
      <c r="J318" s="81">
        <f t="shared" si="71"/>
        <v>0</v>
      </c>
      <c r="K318" s="81">
        <f t="shared" si="72"/>
        <v>0</v>
      </c>
      <c r="L318" s="81">
        <f t="shared" si="73"/>
        <v>0</v>
      </c>
      <c r="M318" s="81">
        <f t="shared" ca="1" si="74"/>
        <v>-3.5722517974579103E-3</v>
      </c>
      <c r="N318" s="81">
        <f t="shared" ca="1" si="75"/>
        <v>0</v>
      </c>
      <c r="O318" s="21">
        <f t="shared" ca="1" si="76"/>
        <v>0</v>
      </c>
      <c r="P318" s="81">
        <f t="shared" ca="1" si="77"/>
        <v>0</v>
      </c>
      <c r="Q318" s="81">
        <f t="shared" ca="1" si="78"/>
        <v>0</v>
      </c>
      <c r="R318" s="55">
        <f t="shared" ca="1" si="79"/>
        <v>3.5722517974579103E-3</v>
      </c>
    </row>
    <row r="319" spans="1:18">
      <c r="A319" s="88"/>
      <c r="B319" s="88"/>
      <c r="C319" s="88"/>
      <c r="D319" s="89">
        <f t="shared" si="65"/>
        <v>0</v>
      </c>
      <c r="E319" s="89">
        <f t="shared" si="66"/>
        <v>0</v>
      </c>
      <c r="F319" s="81">
        <f t="shared" si="67"/>
        <v>0</v>
      </c>
      <c r="G319" s="81">
        <f t="shared" si="68"/>
        <v>0</v>
      </c>
      <c r="H319" s="81">
        <f t="shared" si="69"/>
        <v>0</v>
      </c>
      <c r="I319" s="81">
        <f t="shared" si="70"/>
        <v>0</v>
      </c>
      <c r="J319" s="81">
        <f t="shared" si="71"/>
        <v>0</v>
      </c>
      <c r="K319" s="81">
        <f t="shared" si="72"/>
        <v>0</v>
      </c>
      <c r="L319" s="81">
        <f t="shared" si="73"/>
        <v>0</v>
      </c>
      <c r="M319" s="81">
        <f t="shared" ca="1" si="74"/>
        <v>-3.5722517974579103E-3</v>
      </c>
      <c r="N319" s="81">
        <f t="shared" ca="1" si="75"/>
        <v>0</v>
      </c>
      <c r="O319" s="21">
        <f t="shared" ca="1" si="76"/>
        <v>0</v>
      </c>
      <c r="P319" s="81">
        <f t="shared" ca="1" si="77"/>
        <v>0</v>
      </c>
      <c r="Q319" s="81">
        <f t="shared" ca="1" si="78"/>
        <v>0</v>
      </c>
      <c r="R319" s="55">
        <f t="shared" ca="1" si="79"/>
        <v>3.5722517974579103E-3</v>
      </c>
    </row>
    <row r="320" spans="1:18">
      <c r="A320" s="88"/>
      <c r="B320" s="88"/>
      <c r="C320" s="88"/>
      <c r="D320" s="89">
        <f t="shared" si="65"/>
        <v>0</v>
      </c>
      <c r="E320" s="89">
        <f t="shared" si="66"/>
        <v>0</v>
      </c>
      <c r="F320" s="81">
        <f t="shared" si="67"/>
        <v>0</v>
      </c>
      <c r="G320" s="81">
        <f t="shared" si="68"/>
        <v>0</v>
      </c>
      <c r="H320" s="81">
        <f t="shared" si="69"/>
        <v>0</v>
      </c>
      <c r="I320" s="81">
        <f t="shared" si="70"/>
        <v>0</v>
      </c>
      <c r="J320" s="81">
        <f t="shared" si="71"/>
        <v>0</v>
      </c>
      <c r="K320" s="81">
        <f t="shared" si="72"/>
        <v>0</v>
      </c>
      <c r="L320" s="81">
        <f t="shared" si="73"/>
        <v>0</v>
      </c>
      <c r="M320" s="81">
        <f t="shared" ca="1" si="74"/>
        <v>-3.5722517974579103E-3</v>
      </c>
      <c r="N320" s="81">
        <f t="shared" ca="1" si="75"/>
        <v>0</v>
      </c>
      <c r="O320" s="21">
        <f t="shared" ca="1" si="76"/>
        <v>0</v>
      </c>
      <c r="P320" s="81">
        <f t="shared" ca="1" si="77"/>
        <v>0</v>
      </c>
      <c r="Q320" s="81">
        <f t="shared" ca="1" si="78"/>
        <v>0</v>
      </c>
      <c r="R320" s="55">
        <f t="shared" ca="1" si="79"/>
        <v>3.5722517974579103E-3</v>
      </c>
    </row>
    <row r="321" spans="1:18">
      <c r="A321" s="88"/>
      <c r="B321" s="88"/>
      <c r="C321" s="88"/>
      <c r="D321" s="89">
        <f t="shared" si="65"/>
        <v>0</v>
      </c>
      <c r="E321" s="89">
        <f t="shared" si="66"/>
        <v>0</v>
      </c>
      <c r="F321" s="81">
        <f t="shared" si="67"/>
        <v>0</v>
      </c>
      <c r="G321" s="81">
        <f t="shared" si="68"/>
        <v>0</v>
      </c>
      <c r="H321" s="81">
        <f t="shared" si="69"/>
        <v>0</v>
      </c>
      <c r="I321" s="81">
        <f t="shared" si="70"/>
        <v>0</v>
      </c>
      <c r="J321" s="81">
        <f t="shared" si="71"/>
        <v>0</v>
      </c>
      <c r="K321" s="81">
        <f t="shared" si="72"/>
        <v>0</v>
      </c>
      <c r="L321" s="81">
        <f t="shared" si="73"/>
        <v>0</v>
      </c>
      <c r="M321" s="81">
        <f t="shared" ca="1" si="74"/>
        <v>-3.5722517974579103E-3</v>
      </c>
      <c r="N321" s="81">
        <f t="shared" ca="1" si="75"/>
        <v>0</v>
      </c>
      <c r="O321" s="21">
        <f t="shared" ca="1" si="76"/>
        <v>0</v>
      </c>
      <c r="P321" s="81">
        <f t="shared" ca="1" si="77"/>
        <v>0</v>
      </c>
      <c r="Q321" s="81">
        <f t="shared" ca="1" si="78"/>
        <v>0</v>
      </c>
      <c r="R321" s="55">
        <f t="shared" ca="1" si="79"/>
        <v>3.5722517974579103E-3</v>
      </c>
    </row>
    <row r="322" spans="1:18">
      <c r="A322" s="88"/>
      <c r="B322" s="88"/>
      <c r="C322" s="88"/>
      <c r="D322" s="89">
        <f t="shared" si="65"/>
        <v>0</v>
      </c>
      <c r="E322" s="89">
        <f t="shared" si="66"/>
        <v>0</v>
      </c>
      <c r="F322" s="81">
        <f t="shared" si="67"/>
        <v>0</v>
      </c>
      <c r="G322" s="81">
        <f t="shared" si="68"/>
        <v>0</v>
      </c>
      <c r="H322" s="81">
        <f t="shared" si="69"/>
        <v>0</v>
      </c>
      <c r="I322" s="81">
        <f t="shared" si="70"/>
        <v>0</v>
      </c>
      <c r="J322" s="81">
        <f t="shared" si="71"/>
        <v>0</v>
      </c>
      <c r="K322" s="81">
        <f t="shared" si="72"/>
        <v>0</v>
      </c>
      <c r="L322" s="81">
        <f t="shared" si="73"/>
        <v>0</v>
      </c>
      <c r="M322" s="81">
        <f t="shared" ca="1" si="74"/>
        <v>-3.5722517974579103E-3</v>
      </c>
      <c r="N322" s="81">
        <f t="shared" ca="1" si="75"/>
        <v>0</v>
      </c>
      <c r="O322" s="21">
        <f t="shared" ca="1" si="76"/>
        <v>0</v>
      </c>
      <c r="P322" s="81">
        <f t="shared" ca="1" si="77"/>
        <v>0</v>
      </c>
      <c r="Q322" s="81">
        <f t="shared" ca="1" si="78"/>
        <v>0</v>
      </c>
      <c r="R322" s="55">
        <f t="shared" ca="1" si="79"/>
        <v>3.5722517974579103E-3</v>
      </c>
    </row>
    <row r="323" spans="1:18">
      <c r="A323" s="88"/>
      <c r="B323" s="88"/>
      <c r="C323" s="88"/>
      <c r="D323" s="89">
        <f t="shared" si="65"/>
        <v>0</v>
      </c>
      <c r="E323" s="89">
        <f t="shared" si="66"/>
        <v>0</v>
      </c>
      <c r="F323" s="81">
        <f t="shared" si="67"/>
        <v>0</v>
      </c>
      <c r="G323" s="81">
        <f t="shared" si="68"/>
        <v>0</v>
      </c>
      <c r="H323" s="81">
        <f t="shared" si="69"/>
        <v>0</v>
      </c>
      <c r="I323" s="81">
        <f t="shared" si="70"/>
        <v>0</v>
      </c>
      <c r="J323" s="81">
        <f t="shared" si="71"/>
        <v>0</v>
      </c>
      <c r="K323" s="81">
        <f t="shared" si="72"/>
        <v>0</v>
      </c>
      <c r="L323" s="81">
        <f t="shared" si="73"/>
        <v>0</v>
      </c>
      <c r="M323" s="81">
        <f t="shared" ca="1" si="74"/>
        <v>-3.5722517974579103E-3</v>
      </c>
      <c r="N323" s="81">
        <f t="shared" ca="1" si="75"/>
        <v>0</v>
      </c>
      <c r="O323" s="21">
        <f t="shared" ca="1" si="76"/>
        <v>0</v>
      </c>
      <c r="P323" s="81">
        <f t="shared" ca="1" si="77"/>
        <v>0</v>
      </c>
      <c r="Q323" s="81">
        <f t="shared" ca="1" si="78"/>
        <v>0</v>
      </c>
      <c r="R323" s="55">
        <f t="shared" ca="1" si="79"/>
        <v>3.5722517974579103E-3</v>
      </c>
    </row>
    <row r="324" spans="1:18">
      <c r="A324" s="88"/>
      <c r="B324" s="88"/>
      <c r="C324" s="88"/>
      <c r="D324" s="89">
        <f t="shared" si="65"/>
        <v>0</v>
      </c>
      <c r="E324" s="89">
        <f t="shared" si="66"/>
        <v>0</v>
      </c>
      <c r="F324" s="81">
        <f t="shared" si="67"/>
        <v>0</v>
      </c>
      <c r="G324" s="81">
        <f t="shared" si="68"/>
        <v>0</v>
      </c>
      <c r="H324" s="81">
        <f t="shared" si="69"/>
        <v>0</v>
      </c>
      <c r="I324" s="81">
        <f t="shared" si="70"/>
        <v>0</v>
      </c>
      <c r="J324" s="81">
        <f t="shared" si="71"/>
        <v>0</v>
      </c>
      <c r="K324" s="81">
        <f t="shared" si="72"/>
        <v>0</v>
      </c>
      <c r="L324" s="81">
        <f t="shared" si="73"/>
        <v>0</v>
      </c>
      <c r="M324" s="81">
        <f t="shared" ca="1" si="74"/>
        <v>-3.5722517974579103E-3</v>
      </c>
      <c r="N324" s="81">
        <f t="shared" ca="1" si="75"/>
        <v>0</v>
      </c>
      <c r="O324" s="21">
        <f t="shared" ca="1" si="76"/>
        <v>0</v>
      </c>
      <c r="P324" s="81">
        <f t="shared" ca="1" si="77"/>
        <v>0</v>
      </c>
      <c r="Q324" s="81">
        <f t="shared" ca="1" si="78"/>
        <v>0</v>
      </c>
      <c r="R324" s="55">
        <f t="shared" ca="1" si="79"/>
        <v>3.5722517974579103E-3</v>
      </c>
    </row>
    <row r="325" spans="1:18">
      <c r="A325" s="88"/>
      <c r="B325" s="88"/>
      <c r="C325" s="88"/>
      <c r="D325" s="89">
        <f t="shared" si="65"/>
        <v>0</v>
      </c>
      <c r="E325" s="89">
        <f t="shared" si="66"/>
        <v>0</v>
      </c>
      <c r="F325" s="81">
        <f t="shared" si="67"/>
        <v>0</v>
      </c>
      <c r="G325" s="81">
        <f t="shared" si="68"/>
        <v>0</v>
      </c>
      <c r="H325" s="81">
        <f t="shared" si="69"/>
        <v>0</v>
      </c>
      <c r="I325" s="81">
        <f t="shared" si="70"/>
        <v>0</v>
      </c>
      <c r="J325" s="81">
        <f t="shared" si="71"/>
        <v>0</v>
      </c>
      <c r="K325" s="81">
        <f t="shared" si="72"/>
        <v>0</v>
      </c>
      <c r="L325" s="81">
        <f t="shared" si="73"/>
        <v>0</v>
      </c>
      <c r="M325" s="81">
        <f t="shared" ca="1" si="74"/>
        <v>-3.5722517974579103E-3</v>
      </c>
      <c r="N325" s="81">
        <f t="shared" ca="1" si="75"/>
        <v>0</v>
      </c>
      <c r="O325" s="21">
        <f t="shared" ca="1" si="76"/>
        <v>0</v>
      </c>
      <c r="P325" s="81">
        <f t="shared" ca="1" si="77"/>
        <v>0</v>
      </c>
      <c r="Q325" s="81">
        <f t="shared" ca="1" si="78"/>
        <v>0</v>
      </c>
      <c r="R325" s="55">
        <f t="shared" ca="1" si="79"/>
        <v>3.5722517974579103E-3</v>
      </c>
    </row>
    <row r="326" spans="1:18">
      <c r="A326" s="88"/>
      <c r="B326" s="88"/>
      <c r="C326" s="88"/>
      <c r="D326" s="89">
        <f t="shared" si="65"/>
        <v>0</v>
      </c>
      <c r="E326" s="89">
        <f t="shared" si="66"/>
        <v>0</v>
      </c>
      <c r="F326" s="81">
        <f t="shared" si="67"/>
        <v>0</v>
      </c>
      <c r="G326" s="81">
        <f t="shared" si="68"/>
        <v>0</v>
      </c>
      <c r="H326" s="81">
        <f t="shared" si="69"/>
        <v>0</v>
      </c>
      <c r="I326" s="81">
        <f t="shared" si="70"/>
        <v>0</v>
      </c>
      <c r="J326" s="81">
        <f t="shared" si="71"/>
        <v>0</v>
      </c>
      <c r="K326" s="81">
        <f t="shared" si="72"/>
        <v>0</v>
      </c>
      <c r="L326" s="81">
        <f t="shared" si="73"/>
        <v>0</v>
      </c>
      <c r="M326" s="81">
        <f t="shared" ca="1" si="74"/>
        <v>-3.5722517974579103E-3</v>
      </c>
      <c r="N326" s="81">
        <f t="shared" ca="1" si="75"/>
        <v>0</v>
      </c>
      <c r="O326" s="21">
        <f t="shared" ca="1" si="76"/>
        <v>0</v>
      </c>
      <c r="P326" s="81">
        <f t="shared" ca="1" si="77"/>
        <v>0</v>
      </c>
      <c r="Q326" s="81">
        <f t="shared" ca="1" si="78"/>
        <v>0</v>
      </c>
      <c r="R326" s="55">
        <f t="shared" ca="1" si="79"/>
        <v>3.5722517974579103E-3</v>
      </c>
    </row>
    <row r="327" spans="1:18">
      <c r="A327" s="88"/>
      <c r="B327" s="88"/>
      <c r="C327" s="88"/>
      <c r="D327" s="89">
        <f t="shared" si="65"/>
        <v>0</v>
      </c>
      <c r="E327" s="89">
        <f t="shared" si="66"/>
        <v>0</v>
      </c>
      <c r="F327" s="81">
        <f t="shared" si="67"/>
        <v>0</v>
      </c>
      <c r="G327" s="81">
        <f t="shared" si="68"/>
        <v>0</v>
      </c>
      <c r="H327" s="81">
        <f t="shared" si="69"/>
        <v>0</v>
      </c>
      <c r="I327" s="81">
        <f t="shared" si="70"/>
        <v>0</v>
      </c>
      <c r="J327" s="81">
        <f t="shared" si="71"/>
        <v>0</v>
      </c>
      <c r="K327" s="81">
        <f t="shared" si="72"/>
        <v>0</v>
      </c>
      <c r="L327" s="81">
        <f t="shared" si="73"/>
        <v>0</v>
      </c>
      <c r="M327" s="81">
        <f t="shared" ca="1" si="74"/>
        <v>-3.5722517974579103E-3</v>
      </c>
      <c r="N327" s="81">
        <f t="shared" ca="1" si="75"/>
        <v>0</v>
      </c>
      <c r="O327" s="21">
        <f t="shared" ca="1" si="76"/>
        <v>0</v>
      </c>
      <c r="P327" s="81">
        <f t="shared" ca="1" si="77"/>
        <v>0</v>
      </c>
      <c r="Q327" s="81">
        <f t="shared" ca="1" si="78"/>
        <v>0</v>
      </c>
      <c r="R327" s="55">
        <f t="shared" ca="1" si="79"/>
        <v>3.5722517974579103E-3</v>
      </c>
    </row>
    <row r="328" spans="1:18">
      <c r="A328" s="88"/>
      <c r="B328" s="88"/>
      <c r="C328" s="88"/>
      <c r="D328" s="89">
        <f t="shared" si="65"/>
        <v>0</v>
      </c>
      <c r="E328" s="89">
        <f t="shared" si="66"/>
        <v>0</v>
      </c>
      <c r="F328" s="81">
        <f t="shared" si="67"/>
        <v>0</v>
      </c>
      <c r="G328" s="81">
        <f t="shared" si="68"/>
        <v>0</v>
      </c>
      <c r="H328" s="81">
        <f t="shared" si="69"/>
        <v>0</v>
      </c>
      <c r="I328" s="81">
        <f t="shared" si="70"/>
        <v>0</v>
      </c>
      <c r="J328" s="81">
        <f t="shared" si="71"/>
        <v>0</v>
      </c>
      <c r="K328" s="81">
        <f t="shared" si="72"/>
        <v>0</v>
      </c>
      <c r="L328" s="81">
        <f t="shared" si="73"/>
        <v>0</v>
      </c>
      <c r="M328" s="81">
        <f t="shared" ca="1" si="74"/>
        <v>-3.5722517974579103E-3</v>
      </c>
      <c r="N328" s="81">
        <f t="shared" ca="1" si="75"/>
        <v>0</v>
      </c>
      <c r="O328" s="21">
        <f t="shared" ca="1" si="76"/>
        <v>0</v>
      </c>
      <c r="P328" s="81">
        <f t="shared" ca="1" si="77"/>
        <v>0</v>
      </c>
      <c r="Q328" s="81">
        <f t="shared" ca="1" si="78"/>
        <v>0</v>
      </c>
      <c r="R328" s="55">
        <f t="shared" ca="1" si="79"/>
        <v>3.5722517974579103E-3</v>
      </c>
    </row>
    <row r="329" spans="1:18">
      <c r="A329" s="88"/>
      <c r="B329" s="88"/>
      <c r="C329" s="88"/>
      <c r="D329" s="89">
        <f t="shared" si="65"/>
        <v>0</v>
      </c>
      <c r="E329" s="89">
        <f t="shared" si="66"/>
        <v>0</v>
      </c>
      <c r="F329" s="81">
        <f t="shared" si="67"/>
        <v>0</v>
      </c>
      <c r="G329" s="81">
        <f t="shared" si="68"/>
        <v>0</v>
      </c>
      <c r="H329" s="81">
        <f t="shared" si="69"/>
        <v>0</v>
      </c>
      <c r="I329" s="81">
        <f t="shared" si="70"/>
        <v>0</v>
      </c>
      <c r="J329" s="81">
        <f t="shared" si="71"/>
        <v>0</v>
      </c>
      <c r="K329" s="81">
        <f t="shared" si="72"/>
        <v>0</v>
      </c>
      <c r="L329" s="81">
        <f t="shared" si="73"/>
        <v>0</v>
      </c>
      <c r="M329" s="81">
        <f t="shared" ca="1" si="74"/>
        <v>-3.5722517974579103E-3</v>
      </c>
      <c r="N329" s="81">
        <f t="shared" ca="1" si="75"/>
        <v>0</v>
      </c>
      <c r="O329" s="21">
        <f t="shared" ca="1" si="76"/>
        <v>0</v>
      </c>
      <c r="P329" s="81">
        <f t="shared" ca="1" si="77"/>
        <v>0</v>
      </c>
      <c r="Q329" s="81">
        <f t="shared" ca="1" si="78"/>
        <v>0</v>
      </c>
      <c r="R329" s="55">
        <f t="shared" ca="1" si="79"/>
        <v>3.5722517974579103E-3</v>
      </c>
    </row>
    <row r="330" spans="1:18">
      <c r="A330" s="88"/>
      <c r="B330" s="88"/>
      <c r="C330" s="88"/>
      <c r="D330" s="89">
        <f t="shared" si="65"/>
        <v>0</v>
      </c>
      <c r="E330" s="89">
        <f t="shared" si="66"/>
        <v>0</v>
      </c>
      <c r="F330" s="81">
        <f t="shared" si="67"/>
        <v>0</v>
      </c>
      <c r="G330" s="81">
        <f t="shared" si="68"/>
        <v>0</v>
      </c>
      <c r="H330" s="81">
        <f t="shared" si="69"/>
        <v>0</v>
      </c>
      <c r="I330" s="81">
        <f t="shared" si="70"/>
        <v>0</v>
      </c>
      <c r="J330" s="81">
        <f t="shared" si="71"/>
        <v>0</v>
      </c>
      <c r="K330" s="81">
        <f t="shared" si="72"/>
        <v>0</v>
      </c>
      <c r="L330" s="81">
        <f t="shared" si="73"/>
        <v>0</v>
      </c>
      <c r="M330" s="81">
        <f t="shared" ca="1" si="74"/>
        <v>-3.5722517974579103E-3</v>
      </c>
      <c r="N330" s="81">
        <f t="shared" ca="1" si="75"/>
        <v>0</v>
      </c>
      <c r="O330" s="21">
        <f t="shared" ca="1" si="76"/>
        <v>0</v>
      </c>
      <c r="P330" s="81">
        <f t="shared" ca="1" si="77"/>
        <v>0</v>
      </c>
      <c r="Q330" s="81">
        <f t="shared" ca="1" si="78"/>
        <v>0</v>
      </c>
      <c r="R330" s="55">
        <f t="shared" ca="1" si="79"/>
        <v>3.5722517974579103E-3</v>
      </c>
    </row>
    <row r="331" spans="1:18">
      <c r="A331" s="88"/>
      <c r="B331" s="88"/>
      <c r="C331" s="88"/>
      <c r="D331" s="89">
        <f t="shared" si="65"/>
        <v>0</v>
      </c>
      <c r="E331" s="89">
        <f t="shared" si="66"/>
        <v>0</v>
      </c>
      <c r="F331" s="81">
        <f t="shared" si="67"/>
        <v>0</v>
      </c>
      <c r="G331" s="81">
        <f t="shared" si="68"/>
        <v>0</v>
      </c>
      <c r="H331" s="81">
        <f t="shared" si="69"/>
        <v>0</v>
      </c>
      <c r="I331" s="81">
        <f t="shared" si="70"/>
        <v>0</v>
      </c>
      <c r="J331" s="81">
        <f t="shared" si="71"/>
        <v>0</v>
      </c>
      <c r="K331" s="81">
        <f t="shared" si="72"/>
        <v>0</v>
      </c>
      <c r="L331" s="81">
        <f t="shared" si="73"/>
        <v>0</v>
      </c>
      <c r="M331" s="81">
        <f t="shared" ca="1" si="74"/>
        <v>-3.5722517974579103E-3</v>
      </c>
      <c r="N331" s="81">
        <f t="shared" ca="1" si="75"/>
        <v>0</v>
      </c>
      <c r="O331" s="21">
        <f t="shared" ca="1" si="76"/>
        <v>0</v>
      </c>
      <c r="P331" s="81">
        <f t="shared" ca="1" si="77"/>
        <v>0</v>
      </c>
      <c r="Q331" s="81">
        <f t="shared" ca="1" si="78"/>
        <v>0</v>
      </c>
      <c r="R331" s="55">
        <f t="shared" ca="1" si="79"/>
        <v>3.5722517974579103E-3</v>
      </c>
    </row>
    <row r="332" spans="1:18">
      <c r="A332" s="88"/>
      <c r="B332" s="88"/>
      <c r="C332" s="88"/>
      <c r="D332" s="89">
        <f t="shared" si="65"/>
        <v>0</v>
      </c>
      <c r="E332" s="89">
        <f t="shared" si="66"/>
        <v>0</v>
      </c>
      <c r="F332" s="81">
        <f t="shared" si="67"/>
        <v>0</v>
      </c>
      <c r="G332" s="81">
        <f t="shared" si="68"/>
        <v>0</v>
      </c>
      <c r="H332" s="81">
        <f t="shared" si="69"/>
        <v>0</v>
      </c>
      <c r="I332" s="81">
        <f t="shared" si="70"/>
        <v>0</v>
      </c>
      <c r="J332" s="81">
        <f t="shared" si="71"/>
        <v>0</v>
      </c>
      <c r="K332" s="81">
        <f t="shared" si="72"/>
        <v>0</v>
      </c>
      <c r="L332" s="81">
        <f t="shared" si="73"/>
        <v>0</v>
      </c>
      <c r="M332" s="81">
        <f t="shared" ca="1" si="74"/>
        <v>-3.5722517974579103E-3</v>
      </c>
      <c r="N332" s="81">
        <f t="shared" ca="1" si="75"/>
        <v>0</v>
      </c>
      <c r="O332" s="21">
        <f t="shared" ca="1" si="76"/>
        <v>0</v>
      </c>
      <c r="P332" s="81">
        <f t="shared" ca="1" si="77"/>
        <v>0</v>
      </c>
      <c r="Q332" s="81">
        <f t="shared" ca="1" si="78"/>
        <v>0</v>
      </c>
      <c r="R332" s="55">
        <f t="shared" ca="1" si="79"/>
        <v>3.5722517974579103E-3</v>
      </c>
    </row>
    <row r="333" spans="1:18">
      <c r="A333" s="88"/>
      <c r="B333" s="88"/>
      <c r="C333" s="88"/>
      <c r="D333" s="89">
        <f t="shared" si="65"/>
        <v>0</v>
      </c>
      <c r="E333" s="89">
        <f t="shared" si="66"/>
        <v>0</v>
      </c>
      <c r="F333" s="81">
        <f t="shared" si="67"/>
        <v>0</v>
      </c>
      <c r="G333" s="81">
        <f t="shared" si="68"/>
        <v>0</v>
      </c>
      <c r="H333" s="81">
        <f t="shared" si="69"/>
        <v>0</v>
      </c>
      <c r="I333" s="81">
        <f t="shared" si="70"/>
        <v>0</v>
      </c>
      <c r="J333" s="81">
        <f t="shared" si="71"/>
        <v>0</v>
      </c>
      <c r="K333" s="81">
        <f t="shared" si="72"/>
        <v>0</v>
      </c>
      <c r="L333" s="81">
        <f t="shared" si="73"/>
        <v>0</v>
      </c>
      <c r="M333" s="81">
        <f t="shared" ca="1" si="74"/>
        <v>-3.5722517974579103E-3</v>
      </c>
      <c r="N333" s="81">
        <f t="shared" ca="1" si="75"/>
        <v>0</v>
      </c>
      <c r="O333" s="21">
        <f t="shared" ca="1" si="76"/>
        <v>0</v>
      </c>
      <c r="P333" s="81">
        <f t="shared" ca="1" si="77"/>
        <v>0</v>
      </c>
      <c r="Q333" s="81">
        <f t="shared" ca="1" si="78"/>
        <v>0</v>
      </c>
      <c r="R333" s="55">
        <f t="shared" ca="1" si="79"/>
        <v>3.5722517974579103E-3</v>
      </c>
    </row>
    <row r="334" spans="1:18">
      <c r="A334" s="88"/>
      <c r="B334" s="88"/>
      <c r="C334" s="88"/>
      <c r="D334" s="89">
        <f t="shared" si="65"/>
        <v>0</v>
      </c>
      <c r="E334" s="89">
        <f t="shared" si="66"/>
        <v>0</v>
      </c>
      <c r="F334" s="81">
        <f t="shared" si="67"/>
        <v>0</v>
      </c>
      <c r="G334" s="81">
        <f t="shared" si="68"/>
        <v>0</v>
      </c>
      <c r="H334" s="81">
        <f t="shared" si="69"/>
        <v>0</v>
      </c>
      <c r="I334" s="81">
        <f t="shared" si="70"/>
        <v>0</v>
      </c>
      <c r="J334" s="81">
        <f t="shared" si="71"/>
        <v>0</v>
      </c>
      <c r="K334" s="81">
        <f t="shared" si="72"/>
        <v>0</v>
      </c>
      <c r="L334" s="81">
        <f t="shared" si="73"/>
        <v>0</v>
      </c>
      <c r="M334" s="81">
        <f t="shared" ca="1" si="74"/>
        <v>-3.5722517974579103E-3</v>
      </c>
      <c r="N334" s="81">
        <f t="shared" ca="1" si="75"/>
        <v>0</v>
      </c>
      <c r="O334" s="21">
        <f t="shared" ca="1" si="76"/>
        <v>0</v>
      </c>
      <c r="P334" s="81">
        <f t="shared" ca="1" si="77"/>
        <v>0</v>
      </c>
      <c r="Q334" s="81">
        <f t="shared" ca="1" si="78"/>
        <v>0</v>
      </c>
      <c r="R334" s="55">
        <f t="shared" ca="1" si="79"/>
        <v>3.5722517974579103E-3</v>
      </c>
    </row>
    <row r="335" spans="1:18">
      <c r="A335" s="88"/>
      <c r="B335" s="88"/>
      <c r="C335" s="88"/>
      <c r="D335" s="89">
        <f t="shared" si="65"/>
        <v>0</v>
      </c>
      <c r="E335" s="89">
        <f t="shared" si="66"/>
        <v>0</v>
      </c>
      <c r="F335" s="81">
        <f t="shared" si="67"/>
        <v>0</v>
      </c>
      <c r="G335" s="81">
        <f t="shared" si="68"/>
        <v>0</v>
      </c>
      <c r="H335" s="81">
        <f t="shared" si="69"/>
        <v>0</v>
      </c>
      <c r="I335" s="81">
        <f t="shared" si="70"/>
        <v>0</v>
      </c>
      <c r="J335" s="81">
        <f t="shared" si="71"/>
        <v>0</v>
      </c>
      <c r="K335" s="81">
        <f t="shared" si="72"/>
        <v>0</v>
      </c>
      <c r="L335" s="81">
        <f t="shared" si="73"/>
        <v>0</v>
      </c>
      <c r="M335" s="81">
        <f t="shared" ca="1" si="74"/>
        <v>-3.5722517974579103E-3</v>
      </c>
      <c r="N335" s="81">
        <f t="shared" ca="1" si="75"/>
        <v>0</v>
      </c>
      <c r="O335" s="21">
        <f t="shared" ca="1" si="76"/>
        <v>0</v>
      </c>
      <c r="P335" s="81">
        <f t="shared" ca="1" si="77"/>
        <v>0</v>
      </c>
      <c r="Q335" s="81">
        <f t="shared" ca="1" si="78"/>
        <v>0</v>
      </c>
      <c r="R335" s="55">
        <f t="shared" ca="1" si="79"/>
        <v>3.5722517974579103E-3</v>
      </c>
    </row>
    <row r="336" spans="1:18">
      <c r="A336" s="88"/>
      <c r="B336" s="88"/>
      <c r="C336" s="88"/>
      <c r="D336" s="89">
        <f t="shared" si="65"/>
        <v>0</v>
      </c>
      <c r="E336" s="89">
        <f t="shared" si="66"/>
        <v>0</v>
      </c>
      <c r="F336" s="81">
        <f t="shared" si="67"/>
        <v>0</v>
      </c>
      <c r="G336" s="81">
        <f t="shared" si="68"/>
        <v>0</v>
      </c>
      <c r="H336" s="81">
        <f t="shared" si="69"/>
        <v>0</v>
      </c>
      <c r="I336" s="81">
        <f t="shared" si="70"/>
        <v>0</v>
      </c>
      <c r="J336" s="81">
        <f t="shared" si="71"/>
        <v>0</v>
      </c>
      <c r="K336" s="81">
        <f t="shared" si="72"/>
        <v>0</v>
      </c>
      <c r="L336" s="81">
        <f t="shared" si="73"/>
        <v>0</v>
      </c>
      <c r="M336" s="81">
        <f t="shared" ca="1" si="74"/>
        <v>-3.5722517974579103E-3</v>
      </c>
      <c r="N336" s="81">
        <f t="shared" ca="1" si="75"/>
        <v>0</v>
      </c>
      <c r="O336" s="21">
        <f t="shared" ca="1" si="76"/>
        <v>0</v>
      </c>
      <c r="P336" s="81">
        <f t="shared" ca="1" si="77"/>
        <v>0</v>
      </c>
      <c r="Q336" s="81">
        <f t="shared" ca="1" si="78"/>
        <v>0</v>
      </c>
      <c r="R336" s="55">
        <f t="shared" ca="1" si="79"/>
        <v>3.5722517974579103E-3</v>
      </c>
    </row>
    <row r="337" spans="1:18">
      <c r="A337" s="88"/>
      <c r="B337" s="88"/>
      <c r="C337" s="88"/>
      <c r="D337" s="89">
        <f t="shared" si="65"/>
        <v>0</v>
      </c>
      <c r="E337" s="89">
        <f t="shared" si="66"/>
        <v>0</v>
      </c>
      <c r="F337" s="81">
        <f t="shared" si="67"/>
        <v>0</v>
      </c>
      <c r="G337" s="81">
        <f t="shared" si="68"/>
        <v>0</v>
      </c>
      <c r="H337" s="81">
        <f t="shared" si="69"/>
        <v>0</v>
      </c>
      <c r="I337" s="81">
        <f t="shared" si="70"/>
        <v>0</v>
      </c>
      <c r="J337" s="81">
        <f t="shared" si="71"/>
        <v>0</v>
      </c>
      <c r="K337" s="81">
        <f t="shared" si="72"/>
        <v>0</v>
      </c>
      <c r="L337" s="81">
        <f t="shared" si="73"/>
        <v>0</v>
      </c>
      <c r="M337" s="81">
        <f t="shared" ca="1" si="74"/>
        <v>-3.5722517974579103E-3</v>
      </c>
      <c r="N337" s="81">
        <f t="shared" ca="1" si="75"/>
        <v>0</v>
      </c>
      <c r="O337" s="21">
        <f t="shared" ca="1" si="76"/>
        <v>0</v>
      </c>
      <c r="P337" s="81">
        <f t="shared" ca="1" si="77"/>
        <v>0</v>
      </c>
      <c r="Q337" s="81">
        <f t="shared" ca="1" si="78"/>
        <v>0</v>
      </c>
      <c r="R337" s="55">
        <f t="shared" ca="1" si="79"/>
        <v>3.5722517974579103E-3</v>
      </c>
    </row>
    <row r="338" spans="1:18">
      <c r="A338" s="88"/>
      <c r="B338" s="88"/>
      <c r="C338" s="88"/>
      <c r="D338" s="89">
        <f t="shared" si="65"/>
        <v>0</v>
      </c>
      <c r="E338" s="89">
        <f t="shared" si="66"/>
        <v>0</v>
      </c>
      <c r="F338" s="81">
        <f t="shared" si="67"/>
        <v>0</v>
      </c>
      <c r="G338" s="81">
        <f t="shared" si="68"/>
        <v>0</v>
      </c>
      <c r="H338" s="81">
        <f t="shared" si="69"/>
        <v>0</v>
      </c>
      <c r="I338" s="81">
        <f t="shared" si="70"/>
        <v>0</v>
      </c>
      <c r="J338" s="81">
        <f t="shared" si="71"/>
        <v>0</v>
      </c>
      <c r="K338" s="81">
        <f t="shared" si="72"/>
        <v>0</v>
      </c>
      <c r="L338" s="81">
        <f t="shared" si="73"/>
        <v>0</v>
      </c>
      <c r="M338" s="81">
        <f t="shared" ca="1" si="74"/>
        <v>-3.5722517974579103E-3</v>
      </c>
      <c r="N338" s="81">
        <f t="shared" ca="1" si="75"/>
        <v>0</v>
      </c>
      <c r="O338" s="21">
        <f t="shared" ca="1" si="76"/>
        <v>0</v>
      </c>
      <c r="P338" s="81">
        <f t="shared" ca="1" si="77"/>
        <v>0</v>
      </c>
      <c r="Q338" s="81">
        <f t="shared" ca="1" si="78"/>
        <v>0</v>
      </c>
      <c r="R338" s="55">
        <f t="shared" ca="1" si="79"/>
        <v>3.5722517974579103E-3</v>
      </c>
    </row>
    <row r="339" spans="1:18">
      <c r="A339" s="88"/>
      <c r="B339" s="88"/>
      <c r="C339" s="88"/>
      <c r="D339" s="89">
        <f t="shared" si="65"/>
        <v>0</v>
      </c>
      <c r="E339" s="89">
        <f t="shared" si="66"/>
        <v>0</v>
      </c>
      <c r="F339" s="81">
        <f t="shared" si="67"/>
        <v>0</v>
      </c>
      <c r="G339" s="81">
        <f t="shared" si="68"/>
        <v>0</v>
      </c>
      <c r="H339" s="81">
        <f t="shared" si="69"/>
        <v>0</v>
      </c>
      <c r="I339" s="81">
        <f t="shared" si="70"/>
        <v>0</v>
      </c>
      <c r="J339" s="81">
        <f t="shared" si="71"/>
        <v>0</v>
      </c>
      <c r="K339" s="81">
        <f t="shared" si="72"/>
        <v>0</v>
      </c>
      <c r="L339" s="81">
        <f t="shared" si="73"/>
        <v>0</v>
      </c>
      <c r="M339" s="81">
        <f t="shared" ca="1" si="74"/>
        <v>-3.5722517974579103E-3</v>
      </c>
      <c r="N339" s="81">
        <f t="shared" ca="1" si="75"/>
        <v>0</v>
      </c>
      <c r="O339" s="21">
        <f t="shared" ca="1" si="76"/>
        <v>0</v>
      </c>
      <c r="P339" s="81">
        <f t="shared" ca="1" si="77"/>
        <v>0</v>
      </c>
      <c r="Q339" s="81">
        <f t="shared" ca="1" si="78"/>
        <v>0</v>
      </c>
      <c r="R339" s="55">
        <f t="shared" ca="1" si="79"/>
        <v>3.5722517974579103E-3</v>
      </c>
    </row>
    <row r="340" spans="1:18">
      <c r="A340" s="88"/>
      <c r="B340" s="88"/>
      <c r="C340" s="88"/>
      <c r="D340" s="89">
        <f t="shared" si="65"/>
        <v>0</v>
      </c>
      <c r="E340" s="89">
        <f t="shared" si="66"/>
        <v>0</v>
      </c>
      <c r="F340" s="81">
        <f t="shared" si="67"/>
        <v>0</v>
      </c>
      <c r="G340" s="81">
        <f t="shared" si="68"/>
        <v>0</v>
      </c>
      <c r="H340" s="81">
        <f t="shared" si="69"/>
        <v>0</v>
      </c>
      <c r="I340" s="81">
        <f t="shared" si="70"/>
        <v>0</v>
      </c>
      <c r="J340" s="81">
        <f t="shared" si="71"/>
        <v>0</v>
      </c>
      <c r="K340" s="81">
        <f t="shared" si="72"/>
        <v>0</v>
      </c>
      <c r="L340" s="81">
        <f t="shared" si="73"/>
        <v>0</v>
      </c>
      <c r="M340" s="81">
        <f t="shared" ca="1" si="74"/>
        <v>-3.5722517974579103E-3</v>
      </c>
      <c r="N340" s="81">
        <f ca="1">C340*(M340-E340)^2</f>
        <v>0</v>
      </c>
      <c r="O340" s="21">
        <f t="shared" ca="1" si="76"/>
        <v>0</v>
      </c>
      <c r="P340" s="81">
        <f ca="1">(-C340*O$2+O$4*F340-O$5*H340)^2</f>
        <v>0</v>
      </c>
      <c r="Q340" s="81">
        <f t="shared" ca="1" si="78"/>
        <v>0</v>
      </c>
      <c r="R340" s="55">
        <f t="shared" ca="1" si="79"/>
        <v>3.5722517974579103E-3</v>
      </c>
    </row>
    <row r="341" spans="1:18">
      <c r="A341" s="88"/>
      <c r="B341" s="88"/>
      <c r="C341" s="88"/>
      <c r="D341" s="89">
        <f t="shared" si="65"/>
        <v>0</v>
      </c>
      <c r="E341" s="89">
        <f t="shared" si="66"/>
        <v>0</v>
      </c>
      <c r="F341" s="81">
        <f t="shared" si="67"/>
        <v>0</v>
      </c>
      <c r="G341" s="81">
        <f t="shared" si="68"/>
        <v>0</v>
      </c>
      <c r="H341" s="81">
        <f t="shared" si="69"/>
        <v>0</v>
      </c>
      <c r="I341" s="81">
        <f t="shared" si="70"/>
        <v>0</v>
      </c>
      <c r="J341" s="81">
        <f t="shared" si="71"/>
        <v>0</v>
      </c>
      <c r="K341" s="81">
        <f t="shared" si="72"/>
        <v>0</v>
      </c>
      <c r="L341" s="81">
        <f t="shared" si="73"/>
        <v>0</v>
      </c>
      <c r="M341" s="81">
        <f t="shared" ca="1" si="74"/>
        <v>-3.5722517974579103E-3</v>
      </c>
      <c r="N341" s="81">
        <f ca="1">C341*(M341-E341)^2</f>
        <v>0</v>
      </c>
      <c r="O341" s="21">
        <f t="shared" ca="1" si="76"/>
        <v>0</v>
      </c>
      <c r="P341" s="81">
        <f ca="1">(-C341*O$2+O$4*F341-O$5*H341)^2</f>
        <v>0</v>
      </c>
      <c r="Q341" s="81">
        <f t="shared" ca="1" si="78"/>
        <v>0</v>
      </c>
      <c r="R341" s="55">
        <f t="shared" ca="1" si="79"/>
        <v>3.5722517974579103E-3</v>
      </c>
    </row>
  </sheetData>
  <phoneticPr fontId="1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7"/>
  </sheetPr>
  <dimension ref="A1:BF6210"/>
  <sheetViews>
    <sheetView workbookViewId="0"/>
  </sheetViews>
  <sheetFormatPr defaultRowHeight="12.75"/>
  <cols>
    <col min="1" max="1" width="16.42578125" customWidth="1"/>
    <col min="2" max="2" width="4.140625" customWidth="1"/>
    <col min="3" max="3" width="11.28515625" customWidth="1"/>
    <col min="4" max="4" width="12.28515625" customWidth="1"/>
    <col min="5" max="5" width="10" customWidth="1"/>
    <col min="6" max="6" width="15.28515625" customWidth="1"/>
    <col min="7" max="7" width="9.85546875" customWidth="1"/>
    <col min="8" max="9" width="8.140625" customWidth="1"/>
    <col min="10" max="10" width="9.42578125" customWidth="1"/>
    <col min="12" max="13" width="11" customWidth="1"/>
    <col min="14" max="14" width="11.42578125" customWidth="1"/>
    <col min="16" max="16" width="12.7109375" customWidth="1"/>
    <col min="17" max="17" width="12" customWidth="1"/>
    <col min="40" max="40" width="14.28515625" customWidth="1"/>
  </cols>
  <sheetData>
    <row r="1" spans="1:23" ht="21" thickBot="1">
      <c r="A1" s="23" t="s">
        <v>121</v>
      </c>
      <c r="V1" s="11" t="s">
        <v>64</v>
      </c>
      <c r="W1" s="11" t="s">
        <v>86</v>
      </c>
    </row>
    <row r="2" spans="1:23">
      <c r="A2" t="s">
        <v>76</v>
      </c>
      <c r="B2" s="22" t="s">
        <v>120</v>
      </c>
      <c r="D2" s="13"/>
      <c r="V2">
        <v>20000</v>
      </c>
      <c r="W2" s="5">
        <f t="shared" ref="W2:W12" si="0">+D$11+D$12*V2+D$13*V2^2</f>
        <v>2.4961699705922484E-2</v>
      </c>
    </row>
    <row r="3" spans="1:23" ht="13.5" thickBot="1">
      <c r="D3" s="12"/>
      <c r="V3">
        <v>22000</v>
      </c>
      <c r="W3" s="5">
        <f t="shared" si="0"/>
        <v>2.9198920089795716E-2</v>
      </c>
    </row>
    <row r="4" spans="1:23" ht="14.25" thickTop="1" thickBot="1">
      <c r="A4" s="8" t="s">
        <v>77</v>
      </c>
      <c r="C4" s="3">
        <v>37999.5838</v>
      </c>
      <c r="D4" s="4">
        <v>0.47069054999999999</v>
      </c>
      <c r="V4">
        <v>24000</v>
      </c>
      <c r="W4" s="5">
        <f t="shared" si="0"/>
        <v>3.427442318088731E-2</v>
      </c>
    </row>
    <row r="5" spans="1:23" ht="13.5" thickTop="1">
      <c r="A5" s="97" t="s">
        <v>234</v>
      </c>
      <c r="B5" s="55"/>
      <c r="C5" s="98">
        <v>8</v>
      </c>
      <c r="D5" s="55" t="s">
        <v>235</v>
      </c>
      <c r="V5">
        <v>26000</v>
      </c>
      <c r="W5" s="5">
        <f t="shared" si="0"/>
        <v>4.0188208979197282E-2</v>
      </c>
    </row>
    <row r="6" spans="1:23">
      <c r="A6" s="8" t="s">
        <v>78</v>
      </c>
      <c r="V6">
        <v>28000</v>
      </c>
      <c r="W6" s="5">
        <f t="shared" si="0"/>
        <v>4.6940277484725623E-2</v>
      </c>
    </row>
    <row r="7" spans="1:23">
      <c r="A7" t="s">
        <v>52</v>
      </c>
      <c r="C7">
        <v>37999.5838</v>
      </c>
      <c r="V7">
        <v>30000</v>
      </c>
      <c r="W7" s="5">
        <f t="shared" si="0"/>
        <v>5.4530628697472314E-2</v>
      </c>
    </row>
    <row r="8" spans="1:23">
      <c r="A8" t="s">
        <v>53</v>
      </c>
      <c r="C8">
        <v>0.47069054999999999</v>
      </c>
      <c r="V8">
        <v>32000</v>
      </c>
      <c r="W8" s="5">
        <f t="shared" si="0"/>
        <v>6.2959262617437409E-2</v>
      </c>
    </row>
    <row r="9" spans="1:23">
      <c r="A9" s="31" t="s">
        <v>236</v>
      </c>
      <c r="C9" s="102">
        <v>137</v>
      </c>
      <c r="D9" s="31" t="str">
        <f>"F"&amp;C9</f>
        <v>F137</v>
      </c>
      <c r="E9" s="31" t="str">
        <f>"G"&amp;C9</f>
        <v>G137</v>
      </c>
      <c r="V9">
        <v>34000</v>
      </c>
      <c r="W9" s="5">
        <f t="shared" si="0"/>
        <v>7.2226179244620853E-2</v>
      </c>
    </row>
    <row r="10" spans="1:23" ht="13.5" thickBot="1">
      <c r="C10" s="11" t="s">
        <v>83</v>
      </c>
      <c r="D10" s="11" t="s">
        <v>84</v>
      </c>
      <c r="V10">
        <v>36000</v>
      </c>
      <c r="W10" s="5">
        <f t="shared" si="0"/>
        <v>8.2331378579022674E-2</v>
      </c>
    </row>
    <row r="11" spans="1:23">
      <c r="A11" t="s">
        <v>79</v>
      </c>
      <c r="C11" s="34">
        <f ca="1">INTERCEPT(INDIRECT(E9):G899,INDIRECT(D9):$F899)</f>
        <v>-0.14233674919030831</v>
      </c>
      <c r="D11" s="15">
        <f>+E11*F11</f>
        <v>2.8695044764200567E-2</v>
      </c>
      <c r="E11" s="16">
        <v>2.8695044764200567E-2</v>
      </c>
      <c r="F11" s="5">
        <v>1</v>
      </c>
      <c r="V11">
        <v>38000</v>
      </c>
      <c r="W11" s="5">
        <f t="shared" si="0"/>
        <v>9.3274860620642858E-2</v>
      </c>
    </row>
    <row r="12" spans="1:23">
      <c r="A12" t="s">
        <v>80</v>
      </c>
      <c r="C12" s="34">
        <f ca="1">SLOPE(INDIRECT(E9):G899,INDIRECT(D9):$F899)</f>
        <v>6.1754047075977609E-6</v>
      </c>
      <c r="D12" s="15">
        <f>+E12*F12</f>
        <v>-2.2823740209598295E-6</v>
      </c>
      <c r="E12" s="17">
        <v>-2.2823740209598292E-2</v>
      </c>
      <c r="F12" s="5">
        <v>1E-4</v>
      </c>
      <c r="V12">
        <v>40000</v>
      </c>
      <c r="W12" s="5">
        <f t="shared" si="0"/>
        <v>0.10505662536948142</v>
      </c>
    </row>
    <row r="13" spans="1:23" ht="13.5" thickBot="1">
      <c r="A13" t="s">
        <v>81</v>
      </c>
      <c r="D13" s="114">
        <f>+E13*F13</f>
        <v>1.0478533840229627E-10</v>
      </c>
      <c r="E13" s="18">
        <v>1.0478533840229627E-2</v>
      </c>
      <c r="F13" s="5">
        <v>1E-8</v>
      </c>
      <c r="W13" s="5"/>
    </row>
    <row r="14" spans="1:23">
      <c r="A14" t="s">
        <v>73</v>
      </c>
      <c r="C14" t="s">
        <v>296</v>
      </c>
      <c r="D14" s="51">
        <f>2*D13*365.24/C8</f>
        <v>1.6261978065229772E-7</v>
      </c>
      <c r="E14">
        <f>SUM(U22:U165)</f>
        <v>3.3744350893196627E-4</v>
      </c>
      <c r="W14" s="5"/>
    </row>
    <row r="15" spans="1:23">
      <c r="A15" s="10" t="s">
        <v>82</v>
      </c>
      <c r="C15" s="26">
        <f ca="1">(C7+C11)+(C8+C12)*INT(MAX(F21:F3427))</f>
        <v>56817.425848205618</v>
      </c>
      <c r="D15" s="28">
        <f>+C7+INT(MAX(F21:F1482))*C8+D11+D12*INT(MAX(F21:F3917))+D13*INT(MAX(F21:F3944)^2)</f>
        <v>56817.42622701206</v>
      </c>
      <c r="E15" s="99" t="s">
        <v>237</v>
      </c>
      <c r="F15" s="98">
        <v>1</v>
      </c>
      <c r="W15" s="5"/>
    </row>
    <row r="16" spans="1:23">
      <c r="A16" s="8" t="s">
        <v>54</v>
      </c>
      <c r="C16" s="27">
        <f ca="1">+C8+C12</f>
        <v>0.47069672540470758</v>
      </c>
      <c r="D16" s="37">
        <f>+C8+D12+2*D13*MAX(F21:F139)</f>
        <v>0.47069637947816612</v>
      </c>
      <c r="E16" s="99" t="s">
        <v>238</v>
      </c>
      <c r="F16" s="100">
        <f ca="1">NOW()+15018.5+$C$5/24</f>
        <v>60681.375682060185</v>
      </c>
      <c r="W16" s="5"/>
    </row>
    <row r="17" spans="1:58" ht="13.5" thickBot="1">
      <c r="A17" s="34" t="s">
        <v>127</v>
      </c>
      <c r="C17">
        <f>COUNT(C21:C2085)</f>
        <v>122</v>
      </c>
      <c r="E17" s="99" t="s">
        <v>239</v>
      </c>
      <c r="F17" s="100">
        <f ca="1">ROUND(2*(F16-$C$7)/$C$8,0)/2+F15</f>
        <v>48189.5</v>
      </c>
      <c r="W17" s="5"/>
    </row>
    <row r="18" spans="1:58" ht="14.25" thickTop="1" thickBot="1">
      <c r="A18" s="8" t="s">
        <v>242</v>
      </c>
      <c r="C18" s="29">
        <f ca="1">+C15</f>
        <v>56817.425848205618</v>
      </c>
      <c r="D18" s="30">
        <f ca="1">C16</f>
        <v>0.47069672540470758</v>
      </c>
      <c r="E18" s="99" t="s">
        <v>240</v>
      </c>
      <c r="F18" s="28">
        <f ca="1">ROUND(2*(F16-$C$15)/$C$16,0)/2+F15</f>
        <v>8210</v>
      </c>
      <c r="W18" s="5"/>
    </row>
    <row r="19" spans="1:58" ht="13.5" thickBot="1">
      <c r="A19" s="8" t="s">
        <v>243</v>
      </c>
      <c r="C19" s="32">
        <f>+D15</f>
        <v>56817.42622701206</v>
      </c>
      <c r="D19" s="33">
        <f>+D16</f>
        <v>0.47069637947816612</v>
      </c>
      <c r="E19" s="99" t="s">
        <v>241</v>
      </c>
      <c r="F19" s="101">
        <f ca="1">+$C$15+$C$16*F18-15018.5-$C$5/24</f>
        <v>45663.01263044493</v>
      </c>
      <c r="H19" t="s">
        <v>56</v>
      </c>
      <c r="J19" t="s">
        <v>57</v>
      </c>
      <c r="K19" t="s">
        <v>58</v>
      </c>
      <c r="W19" s="5"/>
    </row>
    <row r="20" spans="1:58" ht="15" thickBot="1">
      <c r="A20" s="1" t="s">
        <v>59</v>
      </c>
      <c r="B20" s="1" t="s">
        <v>60</v>
      </c>
      <c r="C20" s="7" t="s">
        <v>61</v>
      </c>
      <c r="D20" s="1" t="s">
        <v>62</v>
      </c>
      <c r="E20" s="1" t="s">
        <v>63</v>
      </c>
      <c r="F20" s="1" t="s">
        <v>64</v>
      </c>
      <c r="G20" s="1" t="s">
        <v>65</v>
      </c>
      <c r="H20" s="9" t="s">
        <v>102</v>
      </c>
      <c r="I20" s="9" t="s">
        <v>297</v>
      </c>
      <c r="J20" s="9" t="s">
        <v>285</v>
      </c>
      <c r="K20" s="9" t="s">
        <v>298</v>
      </c>
      <c r="L20" s="9" t="s">
        <v>299</v>
      </c>
      <c r="M20" s="9" t="s">
        <v>300</v>
      </c>
      <c r="N20" s="9" t="s">
        <v>301</v>
      </c>
      <c r="O20" s="9" t="s">
        <v>85</v>
      </c>
      <c r="P20" s="35" t="s">
        <v>86</v>
      </c>
      <c r="Q20" s="7" t="s">
        <v>69</v>
      </c>
      <c r="R20" s="96" t="s">
        <v>233</v>
      </c>
      <c r="S20" s="11" t="s">
        <v>213</v>
      </c>
      <c r="T20" s="11" t="s">
        <v>215</v>
      </c>
      <c r="U20" s="11" t="s">
        <v>214</v>
      </c>
      <c r="W20" s="5"/>
    </row>
    <row r="21" spans="1:58" ht="13.5" thickTop="1">
      <c r="A21" t="s">
        <v>72</v>
      </c>
      <c r="B21" s="14" t="s">
        <v>114</v>
      </c>
      <c r="C21" s="25">
        <v>46300.463499999998</v>
      </c>
      <c r="D21" s="25"/>
      <c r="E21">
        <f t="shared" ref="E21:E52" si="1">(C21-C$7)/C$8</f>
        <v>17635.535066510252</v>
      </c>
      <c r="F21">
        <f t="shared" ref="F21:F52" si="2">ROUND(2*E21,0)/2</f>
        <v>17635.5</v>
      </c>
      <c r="G21">
        <f t="shared" ref="G21:G52" si="3">C21-(C$7+C$8*F21)</f>
        <v>1.650547499593813E-2</v>
      </c>
      <c r="J21">
        <f t="shared" ref="J21:J27" si="4">G21</f>
        <v>1.650547499593813E-2</v>
      </c>
      <c r="P21" s="36">
        <f t="shared" ref="P21:P52" si="5">+D$11+D$12*F21+D$13*F21^2</f>
        <v>2.1033615955649017E-2</v>
      </c>
      <c r="Q21" s="6">
        <f t="shared" ref="Q21:Q52" si="6">C21-15018.5</f>
        <v>31281.963499999998</v>
      </c>
      <c r="S21">
        <f t="shared" ref="S21:S52" si="7">+(P21-G21)^2</f>
        <v>2.0504060551011432E-5</v>
      </c>
      <c r="T21">
        <v>1</v>
      </c>
      <c r="U21">
        <f t="shared" ref="U21:U52" si="8">T21*S21</f>
        <v>2.0504060551011432E-5</v>
      </c>
      <c r="W21" s="5"/>
    </row>
    <row r="22" spans="1:58">
      <c r="A22" t="s">
        <v>283</v>
      </c>
      <c r="B22" s="14" t="s">
        <v>114</v>
      </c>
      <c r="C22" s="25">
        <v>46303.5245</v>
      </c>
      <c r="D22" s="25"/>
      <c r="E22">
        <f t="shared" si="1"/>
        <v>17642.038277590233</v>
      </c>
      <c r="F22">
        <f t="shared" si="2"/>
        <v>17642</v>
      </c>
      <c r="G22">
        <f t="shared" si="3"/>
        <v>1.8016900001384784E-2</v>
      </c>
      <c r="J22">
        <f t="shared" si="4"/>
        <v>1.8016900001384784E-2</v>
      </c>
      <c r="P22" s="36">
        <f t="shared" si="5"/>
        <v>2.1042808195553445E-2</v>
      </c>
      <c r="Q22" s="6">
        <f t="shared" si="6"/>
        <v>31285.0245</v>
      </c>
      <c r="S22">
        <f t="shared" si="7"/>
        <v>9.1561203995370471E-6</v>
      </c>
      <c r="T22">
        <v>1</v>
      </c>
      <c r="U22">
        <f t="shared" si="8"/>
        <v>9.1561203995370471E-6</v>
      </c>
      <c r="AM22" t="s">
        <v>131</v>
      </c>
      <c r="AO22">
        <v>48302.792999999998</v>
      </c>
      <c r="AP22">
        <v>1E-3</v>
      </c>
      <c r="AQ22">
        <v>21889.560349150834</v>
      </c>
      <c r="AR22">
        <v>21889.5</v>
      </c>
      <c r="AS22">
        <v>2.8405774995917454E-2</v>
      </c>
      <c r="AZ22">
        <v>2.8405774995917454E-2</v>
      </c>
      <c r="BA22">
        <v>1.3083367810112309E-2</v>
      </c>
      <c r="BB22">
        <v>2.8742188842704929E-2</v>
      </c>
      <c r="BC22">
        <v>33284.292999999998</v>
      </c>
      <c r="BE22">
        <v>1.1317427631034614E-7</v>
      </c>
      <c r="BF22">
        <v>0.2</v>
      </c>
    </row>
    <row r="23" spans="1:58">
      <c r="A23" t="s">
        <v>107</v>
      </c>
      <c r="B23" s="14" t="s">
        <v>115</v>
      </c>
      <c r="C23" s="25">
        <v>46676.315499999997</v>
      </c>
      <c r="D23" s="25"/>
      <c r="E23">
        <f t="shared" si="1"/>
        <v>18434.046955053585</v>
      </c>
      <c r="F23">
        <f t="shared" si="2"/>
        <v>18434</v>
      </c>
      <c r="G23">
        <f t="shared" si="3"/>
        <v>2.2101299997302704E-2</v>
      </c>
      <c r="J23">
        <f t="shared" si="4"/>
        <v>2.2101299997302704E-2</v>
      </c>
      <c r="P23" s="36">
        <f t="shared" si="5"/>
        <v>2.2229114778568641E-2</v>
      </c>
      <c r="Q23" s="6">
        <f t="shared" si="6"/>
        <v>31657.815499999997</v>
      </c>
      <c r="S23">
        <f t="shared" si="7"/>
        <v>1.6336618310059514E-8</v>
      </c>
      <c r="T23">
        <v>1</v>
      </c>
      <c r="U23">
        <f t="shared" si="8"/>
        <v>1.6336618310059514E-8</v>
      </c>
      <c r="AD23" t="s">
        <v>96</v>
      </c>
      <c r="AI23" t="s">
        <v>97</v>
      </c>
      <c r="AM23" t="s">
        <v>70</v>
      </c>
      <c r="AO23">
        <v>48841.5026</v>
      </c>
      <c r="AP23" t="s">
        <v>209</v>
      </c>
      <c r="AQ23">
        <v>23034.069411421155</v>
      </c>
      <c r="AR23">
        <v>23034</v>
      </c>
      <c r="AS23">
        <v>3.2671300003130455E-2</v>
      </c>
      <c r="AW23">
        <v>3.2671300003130455E-2</v>
      </c>
      <c r="BB23">
        <v>3.161849752950531E-2</v>
      </c>
      <c r="BC23">
        <v>33823.0026</v>
      </c>
      <c r="BE23">
        <v>1.1083930484712233E-6</v>
      </c>
      <c r="BF23">
        <v>1</v>
      </c>
    </row>
    <row r="24" spans="1:58">
      <c r="A24" s="140" t="s">
        <v>571</v>
      </c>
      <c r="B24" s="27" t="s">
        <v>115</v>
      </c>
      <c r="C24" s="141">
        <v>46676.550799999997</v>
      </c>
      <c r="D24" s="141" t="s">
        <v>297</v>
      </c>
      <c r="E24" s="39">
        <f t="shared" si="1"/>
        <v>18434.546858865124</v>
      </c>
      <c r="F24">
        <f t="shared" si="2"/>
        <v>18434.5</v>
      </c>
      <c r="G24">
        <f t="shared" si="3"/>
        <v>2.2056024994526524E-2</v>
      </c>
      <c r="J24">
        <f t="shared" si="4"/>
        <v>2.2056024994526524E-2</v>
      </c>
      <c r="P24" s="36">
        <f t="shared" si="5"/>
        <v>2.2229905230682606E-2</v>
      </c>
      <c r="Q24" s="6">
        <f t="shared" si="6"/>
        <v>31658.050799999997</v>
      </c>
      <c r="S24">
        <f t="shared" si="7"/>
        <v>3.0234336525694865E-8</v>
      </c>
      <c r="T24">
        <v>1</v>
      </c>
      <c r="U24">
        <f t="shared" si="8"/>
        <v>3.0234336525694865E-8</v>
      </c>
      <c r="AM24" t="s">
        <v>71</v>
      </c>
      <c r="AO24">
        <v>49637.443800000001</v>
      </c>
      <c r="AP24">
        <v>2.9999999999999997E-4</v>
      </c>
      <c r="AQ24">
        <v>24725.076804707467</v>
      </c>
      <c r="AR24">
        <v>24725</v>
      </c>
      <c r="AS24">
        <v>3.6151250002149027E-2</v>
      </c>
      <c r="AW24">
        <v>3.6151250002149027E-2</v>
      </c>
      <c r="BB24">
        <v>3.6339199468156579E-2</v>
      </c>
      <c r="BC24">
        <v>34618.943800000001</v>
      </c>
      <c r="BE24">
        <v>3.532500177252385E-8</v>
      </c>
      <c r="BF24">
        <v>1</v>
      </c>
    </row>
    <row r="25" spans="1:58">
      <c r="A25" t="s">
        <v>107</v>
      </c>
      <c r="B25" s="14" t="s">
        <v>115</v>
      </c>
      <c r="C25" s="25">
        <v>46679.3773</v>
      </c>
      <c r="D25" s="25"/>
      <c r="E25">
        <f t="shared" si="1"/>
        <v>18440.551865764035</v>
      </c>
      <c r="F25">
        <f t="shared" si="2"/>
        <v>18440.5</v>
      </c>
      <c r="G25">
        <f t="shared" si="3"/>
        <v>2.4412724997091573E-2</v>
      </c>
      <c r="J25">
        <f t="shared" si="4"/>
        <v>2.4412724997091573E-2</v>
      </c>
      <c r="P25" s="36">
        <f t="shared" si="5"/>
        <v>2.2239394742678352E-2</v>
      </c>
      <c r="Q25" s="6">
        <f t="shared" si="6"/>
        <v>31660.8773</v>
      </c>
      <c r="S25">
        <f t="shared" si="7"/>
        <v>4.723364394747835E-6</v>
      </c>
      <c r="T25">
        <v>1</v>
      </c>
      <c r="U25">
        <f t="shared" si="8"/>
        <v>4.723364394747835E-6</v>
      </c>
      <c r="AD25" t="s">
        <v>96</v>
      </c>
      <c r="AI25" t="s">
        <v>97</v>
      </c>
      <c r="AM25" t="s">
        <v>72</v>
      </c>
      <c r="AO25">
        <v>49918.447200000002</v>
      </c>
      <c r="AP25">
        <v>4.0000000000000002E-4</v>
      </c>
      <c r="AQ25">
        <v>25322.079230186377</v>
      </c>
      <c r="AR25">
        <v>25322</v>
      </c>
      <c r="AS25">
        <v>3.7292900000466034E-2</v>
      </c>
      <c r="AW25">
        <v>3.7292900000466034E-2</v>
      </c>
      <c r="BB25">
        <v>3.813998571522597E-2</v>
      </c>
      <c r="BC25">
        <v>34899.947200000002</v>
      </c>
      <c r="BE25">
        <v>7.1755420815035188E-7</v>
      </c>
      <c r="BF25">
        <v>1</v>
      </c>
    </row>
    <row r="26" spans="1:58">
      <c r="A26" t="s">
        <v>107</v>
      </c>
      <c r="B26" s="14" t="s">
        <v>115</v>
      </c>
      <c r="C26" s="25">
        <v>46680.316400000003</v>
      </c>
      <c r="D26" s="25"/>
      <c r="E26">
        <f t="shared" si="1"/>
        <v>18442.547019480215</v>
      </c>
      <c r="F26">
        <f t="shared" si="2"/>
        <v>18442.5</v>
      </c>
      <c r="G26">
        <f t="shared" si="3"/>
        <v>2.2131625002657529E-2</v>
      </c>
      <c r="J26">
        <f t="shared" si="4"/>
        <v>2.2131625002657529E-2</v>
      </c>
      <c r="P26" s="36">
        <f t="shared" si="5"/>
        <v>2.2242559589909013E-2</v>
      </c>
      <c r="Q26" s="6">
        <f t="shared" si="6"/>
        <v>31661.816400000003</v>
      </c>
      <c r="S26">
        <f t="shared" si="7"/>
        <v>1.2306482648657025E-8</v>
      </c>
      <c r="T26">
        <v>1</v>
      </c>
      <c r="U26">
        <f t="shared" si="8"/>
        <v>1.2306482648657025E-8</v>
      </c>
      <c r="AM26" t="s">
        <v>131</v>
      </c>
      <c r="AO26">
        <v>51379.481699999997</v>
      </c>
      <c r="AP26">
        <v>1E-4</v>
      </c>
      <c r="AQ26">
        <v>28426.102669790154</v>
      </c>
      <c r="AR26">
        <v>28426</v>
      </c>
      <c r="AS26">
        <v>4.8325699994165916E-2</v>
      </c>
      <c r="AZ26">
        <v>4.8325699994165916E-2</v>
      </c>
      <c r="BA26">
        <v>4.5068322118262297E-2</v>
      </c>
      <c r="BB26">
        <v>4.8631220261392626E-2</v>
      </c>
      <c r="BC26">
        <v>36360.981699999997</v>
      </c>
      <c r="BE26">
        <v>9.3342633686280053E-8</v>
      </c>
      <c r="BF26">
        <v>1</v>
      </c>
    </row>
    <row r="27" spans="1:58">
      <c r="A27" t="s">
        <v>107</v>
      </c>
      <c r="B27" s="14"/>
      <c r="C27" s="25">
        <v>46680.551700000004</v>
      </c>
      <c r="D27" s="25"/>
      <c r="E27">
        <f t="shared" si="1"/>
        <v>18443.046923291753</v>
      </c>
      <c r="F27">
        <f t="shared" si="2"/>
        <v>18443</v>
      </c>
      <c r="G27">
        <f t="shared" si="3"/>
        <v>2.2086350007157307E-2</v>
      </c>
      <c r="J27">
        <f t="shared" si="4"/>
        <v>2.2086350007157307E-2</v>
      </c>
      <c r="P27" s="36">
        <f t="shared" si="5"/>
        <v>2.2243350932698358E-2</v>
      </c>
      <c r="Q27" s="6">
        <f t="shared" si="6"/>
        <v>31662.051700000004</v>
      </c>
      <c r="S27">
        <f t="shared" si="7"/>
        <v>2.4649290620746621E-8</v>
      </c>
      <c r="T27">
        <v>1</v>
      </c>
      <c r="U27">
        <f t="shared" si="8"/>
        <v>2.4649290620746621E-8</v>
      </c>
      <c r="AM27" t="s">
        <v>74</v>
      </c>
      <c r="AO27">
        <v>51710.849941336237</v>
      </c>
      <c r="AP27">
        <v>2.9999999999999997E-4</v>
      </c>
      <c r="AQ27">
        <v>29130.107118862354</v>
      </c>
      <c r="AR27">
        <v>29130</v>
      </c>
      <c r="AS27">
        <v>5.0419836239598226E-2</v>
      </c>
      <c r="AX27">
        <v>5.0419836239598226E-2</v>
      </c>
      <c r="BA27">
        <v>4.8513194424991815E-2</v>
      </c>
      <c r="BB27">
        <v>5.1273989332369027E-2</v>
      </c>
      <c r="BC27">
        <v>36692.349941336237</v>
      </c>
      <c r="BE27">
        <v>7.2957750588992511E-7</v>
      </c>
      <c r="BF27">
        <v>1</v>
      </c>
    </row>
    <row r="28" spans="1:58">
      <c r="A28" s="53" t="s">
        <v>131</v>
      </c>
      <c r="B28" s="47"/>
      <c r="C28" s="52">
        <v>47963.661999999997</v>
      </c>
      <c r="D28" s="52">
        <v>1E-3</v>
      </c>
      <c r="E28">
        <f t="shared" si="1"/>
        <v>21169.063623648268</v>
      </c>
      <c r="F28">
        <f t="shared" si="2"/>
        <v>21169</v>
      </c>
      <c r="G28">
        <f t="shared" si="3"/>
        <v>2.9947049995826092E-2</v>
      </c>
      <c r="K28">
        <f>G28</f>
        <v>2.9947049995826092E-2</v>
      </c>
      <c r="P28" s="36">
        <f t="shared" si="5"/>
        <v>2.7336562455944201E-2</v>
      </c>
      <c r="Q28" s="6">
        <f t="shared" si="6"/>
        <v>32945.161999999997</v>
      </c>
      <c r="S28">
        <f t="shared" si="7"/>
        <v>6.8146451958786066E-6</v>
      </c>
      <c r="T28">
        <v>1</v>
      </c>
      <c r="U28">
        <f t="shared" si="8"/>
        <v>6.8146451958786066E-6</v>
      </c>
      <c r="AD28" t="s">
        <v>96</v>
      </c>
      <c r="AE28" t="s">
        <v>92</v>
      </c>
      <c r="AI28" t="s">
        <v>97</v>
      </c>
      <c r="AM28" t="s">
        <v>131</v>
      </c>
      <c r="AO28">
        <v>51749.4447</v>
      </c>
      <c r="AP28">
        <v>1E-4</v>
      </c>
      <c r="AQ28">
        <v>29212.103153547483</v>
      </c>
      <c r="AR28">
        <v>29212</v>
      </c>
      <c r="AS28">
        <v>4.8553399996308144E-2</v>
      </c>
      <c r="AZ28">
        <v>4.8553399996308144E-2</v>
      </c>
      <c r="BA28">
        <v>4.891444375617339E-2</v>
      </c>
      <c r="BB28">
        <v>5.1588142401605593E-2</v>
      </c>
      <c r="BC28">
        <v>36730.9447</v>
      </c>
      <c r="BE28">
        <v>9.2096614665105422E-6</v>
      </c>
      <c r="BF28">
        <v>1</v>
      </c>
    </row>
    <row r="29" spans="1:58">
      <c r="A29" s="53" t="s">
        <v>131</v>
      </c>
      <c r="B29" s="14"/>
      <c r="C29" s="25">
        <v>47963.896000000001</v>
      </c>
      <c r="D29" s="52">
        <v>1E-3</v>
      </c>
      <c r="E29">
        <f t="shared" si="1"/>
        <v>21169.560765560305</v>
      </c>
      <c r="F29">
        <f t="shared" si="2"/>
        <v>21169.5</v>
      </c>
      <c r="G29">
        <f t="shared" si="3"/>
        <v>2.8601774996786844E-2</v>
      </c>
      <c r="K29">
        <f>G29</f>
        <v>2.8601774996786844E-2</v>
      </c>
      <c r="P29" s="36">
        <f t="shared" si="5"/>
        <v>2.7337639495958688E-2</v>
      </c>
      <c r="Q29" s="6">
        <f t="shared" si="6"/>
        <v>32945.396000000001</v>
      </c>
      <c r="S29">
        <f t="shared" si="7"/>
        <v>1.5980385644540536E-6</v>
      </c>
      <c r="T29">
        <v>1</v>
      </c>
      <c r="U29">
        <f t="shared" si="8"/>
        <v>1.5980385644540536E-6</v>
      </c>
      <c r="AD29" t="s">
        <v>96</v>
      </c>
      <c r="AE29" t="s">
        <v>98</v>
      </c>
      <c r="AI29" t="s">
        <v>97</v>
      </c>
      <c r="AM29" t="s">
        <v>75</v>
      </c>
      <c r="AO29">
        <v>52144.361299999997</v>
      </c>
      <c r="AP29">
        <v>5.9999999999999995E-4</v>
      </c>
      <c r="AQ29">
        <v>30051.118510877255</v>
      </c>
      <c r="AR29">
        <v>30051</v>
      </c>
      <c r="AS29">
        <v>5.5781949995434843E-2</v>
      </c>
      <c r="AW29">
        <v>5.5781949995434843E-2</v>
      </c>
      <c r="BA29">
        <v>5.3019909473994528E-2</v>
      </c>
      <c r="BB29">
        <v>5.4878361837853662E-2</v>
      </c>
      <c r="BC29">
        <v>37125.861299999997</v>
      </c>
      <c r="BE29">
        <v>8.1647155852095331E-7</v>
      </c>
      <c r="BF29">
        <v>1</v>
      </c>
    </row>
    <row r="30" spans="1:58">
      <c r="A30" s="116" t="s">
        <v>1075</v>
      </c>
      <c r="B30" s="49" t="s">
        <v>115</v>
      </c>
      <c r="C30" s="50">
        <v>48265.137999999999</v>
      </c>
      <c r="D30" s="116" t="s">
        <v>259</v>
      </c>
      <c r="E30" s="39">
        <f t="shared" si="1"/>
        <v>21809.56086753813</v>
      </c>
      <c r="F30">
        <f t="shared" si="2"/>
        <v>21809.5</v>
      </c>
      <c r="G30">
        <f t="shared" si="3"/>
        <v>2.8649774998484645E-2</v>
      </c>
      <c r="J30">
        <f>G30</f>
        <v>2.8649774998484645E-2</v>
      </c>
      <c r="P30" s="36">
        <f t="shared" si="5"/>
        <v>2.8759204320427473E-2</v>
      </c>
      <c r="Q30" s="6">
        <f t="shared" si="6"/>
        <v>33246.637999999999</v>
      </c>
      <c r="S30">
        <f t="shared" si="7"/>
        <v>1.1974776500867039E-8</v>
      </c>
      <c r="T30">
        <v>1</v>
      </c>
      <c r="U30">
        <f t="shared" si="8"/>
        <v>1.1974776500867039E-8</v>
      </c>
      <c r="AD30" t="s">
        <v>96</v>
      </c>
      <c r="AE30" t="s">
        <v>98</v>
      </c>
      <c r="AI30" t="s">
        <v>97</v>
      </c>
      <c r="AM30" t="s">
        <v>118</v>
      </c>
      <c r="AN30" t="s">
        <v>115</v>
      </c>
      <c r="AO30">
        <v>52145.538</v>
      </c>
      <c r="AP30">
        <v>4.0000000000000002E-4</v>
      </c>
      <c r="AQ30">
        <v>30053.618454842574</v>
      </c>
      <c r="AR30">
        <v>30053.5</v>
      </c>
      <c r="AS30">
        <v>5.5755574998329394E-2</v>
      </c>
      <c r="AW30">
        <v>5.5755574998329394E-2</v>
      </c>
      <c r="BA30">
        <v>5.3032142685311048E-2</v>
      </c>
      <c r="BB30">
        <v>5.4888372461304624E-2</v>
      </c>
      <c r="BC30">
        <v>37127.038</v>
      </c>
      <c r="BE30">
        <v>7.5204024022219646E-7</v>
      </c>
      <c r="BF30">
        <v>1</v>
      </c>
    </row>
    <row r="31" spans="1:58">
      <c r="A31" s="116" t="s">
        <v>1075</v>
      </c>
      <c r="B31" s="49" t="s">
        <v>115</v>
      </c>
      <c r="C31" s="50">
        <v>48265.138200000001</v>
      </c>
      <c r="D31" s="116" t="s">
        <v>259</v>
      </c>
      <c r="E31" s="39">
        <f t="shared" si="1"/>
        <v>21809.561292445749</v>
      </c>
      <c r="F31">
        <f t="shared" si="2"/>
        <v>21809.5</v>
      </c>
      <c r="G31">
        <f t="shared" si="3"/>
        <v>2.8849775000708178E-2</v>
      </c>
      <c r="J31">
        <f>G31</f>
        <v>2.8849775000708178E-2</v>
      </c>
      <c r="P31" s="36">
        <f t="shared" si="5"/>
        <v>2.8759204320427473E-2</v>
      </c>
      <c r="Q31" s="6">
        <f t="shared" si="6"/>
        <v>33246.638200000001</v>
      </c>
      <c r="S31">
        <f t="shared" si="7"/>
        <v>8.2030481265096707E-9</v>
      </c>
      <c r="T31">
        <v>1</v>
      </c>
      <c r="U31">
        <f t="shared" si="8"/>
        <v>8.2030481265096707E-9</v>
      </c>
      <c r="AD31" t="s">
        <v>96</v>
      </c>
      <c r="AE31" t="s">
        <v>92</v>
      </c>
      <c r="AI31" t="s">
        <v>97</v>
      </c>
      <c r="AM31" t="s">
        <v>118</v>
      </c>
      <c r="AN31" t="s">
        <v>115</v>
      </c>
      <c r="AO31">
        <v>52147.4211</v>
      </c>
      <c r="AP31">
        <v>2.9999999999999997E-4</v>
      </c>
      <c r="AQ31">
        <v>30057.619172511535</v>
      </c>
      <c r="AR31">
        <v>30057.5</v>
      </c>
      <c r="AS31">
        <v>5.6093375002092216E-2</v>
      </c>
      <c r="AW31">
        <v>5.6093375002092216E-2</v>
      </c>
      <c r="BA31">
        <v>5.3051715823417459E-2</v>
      </c>
      <c r="BB31">
        <v>5.4904392012570372E-2</v>
      </c>
      <c r="BC31">
        <v>37128.9211</v>
      </c>
      <c r="BE31">
        <v>1.4136805493723027E-6</v>
      </c>
      <c r="BF31">
        <v>1</v>
      </c>
    </row>
    <row r="32" spans="1:58">
      <c r="A32" s="116" t="s">
        <v>1075</v>
      </c>
      <c r="B32" s="49" t="s">
        <v>115</v>
      </c>
      <c r="C32" s="50">
        <v>48272.198700000001</v>
      </c>
      <c r="D32" s="116" t="s">
        <v>259</v>
      </c>
      <c r="E32" s="39">
        <f t="shared" si="1"/>
        <v>21824.561593599024</v>
      </c>
      <c r="F32">
        <f t="shared" si="2"/>
        <v>21824.5</v>
      </c>
      <c r="G32">
        <f t="shared" si="3"/>
        <v>2.8991525003220886E-2</v>
      </c>
      <c r="J32">
        <f>G32</f>
        <v>2.8991525003220886E-2</v>
      </c>
      <c r="P32" s="36">
        <f t="shared" si="5"/>
        <v>2.879355176195076E-2</v>
      </c>
      <c r="Q32" s="6">
        <f t="shared" si="6"/>
        <v>33253.698700000001</v>
      </c>
      <c r="S32">
        <f t="shared" si="7"/>
        <v>3.9193404258999523E-8</v>
      </c>
      <c r="T32">
        <v>1</v>
      </c>
      <c r="U32">
        <f t="shared" si="8"/>
        <v>3.9193404258999523E-8</v>
      </c>
      <c r="AM32" t="s">
        <v>119</v>
      </c>
      <c r="AN32" t="s">
        <v>114</v>
      </c>
      <c r="AO32">
        <v>52505.38233</v>
      </c>
      <c r="AP32">
        <v>5.0000000000000002E-5</v>
      </c>
      <c r="AQ32">
        <v>30818.121438809427</v>
      </c>
      <c r="AR32">
        <v>30818</v>
      </c>
      <c r="AS32">
        <v>5.7160100004693959E-2</v>
      </c>
      <c r="AW32">
        <v>5.7160100004693959E-2</v>
      </c>
      <c r="BA32">
        <v>5.6773058705900145E-2</v>
      </c>
      <c r="BB32">
        <v>5.8007215066855619E-2</v>
      </c>
      <c r="BC32">
        <v>37486.88233</v>
      </c>
      <c r="BE32">
        <v>7.1760392854115344E-7</v>
      </c>
      <c r="BF32">
        <v>1</v>
      </c>
    </row>
    <row r="33" spans="1:58">
      <c r="A33" s="53" t="s">
        <v>131</v>
      </c>
      <c r="B33" s="14"/>
      <c r="C33" s="25">
        <v>48297.616000000002</v>
      </c>
      <c r="D33" s="52">
        <v>1E-3</v>
      </c>
      <c r="E33">
        <f t="shared" si="1"/>
        <v>21878.561615481769</v>
      </c>
      <c r="F33">
        <f t="shared" si="2"/>
        <v>21878.5</v>
      </c>
      <c r="G33">
        <f t="shared" si="3"/>
        <v>2.9001825001614634E-2</v>
      </c>
      <c r="K33">
        <f>G33</f>
        <v>2.9001825001614634E-2</v>
      </c>
      <c r="P33" s="36">
        <f t="shared" si="5"/>
        <v>2.891759298160549E-2</v>
      </c>
      <c r="Q33" s="6">
        <f t="shared" si="6"/>
        <v>33279.116000000002</v>
      </c>
      <c r="S33">
        <f t="shared" si="7"/>
        <v>7.0950331948207854E-9</v>
      </c>
      <c r="T33">
        <v>1</v>
      </c>
      <c r="U33">
        <f t="shared" si="8"/>
        <v>7.0950331948207854E-9</v>
      </c>
      <c r="AD33" t="s">
        <v>96</v>
      </c>
      <c r="AE33" t="s">
        <v>92</v>
      </c>
      <c r="AI33" t="s">
        <v>97</v>
      </c>
      <c r="AM33" t="s">
        <v>113</v>
      </c>
      <c r="AN33" t="s">
        <v>114</v>
      </c>
      <c r="AO33">
        <v>52512.441500000001</v>
      </c>
      <c r="AP33">
        <v>1E-4</v>
      </c>
      <c r="AQ33">
        <v>30833.118914327049</v>
      </c>
      <c r="AR33">
        <v>30833</v>
      </c>
      <c r="AS33">
        <v>5.5971850000787526E-2</v>
      </c>
      <c r="AW33">
        <v>5.5971850000787526E-2</v>
      </c>
      <c r="BA33">
        <v>5.6846457973799211E-2</v>
      </c>
      <c r="BB33">
        <v>5.8069557287592617E-2</v>
      </c>
      <c r="BC33">
        <v>37493.941500000001</v>
      </c>
      <c r="BE33">
        <v>4.400375861115176E-6</v>
      </c>
      <c r="BF33">
        <v>1</v>
      </c>
    </row>
    <row r="34" spans="1:58">
      <c r="A34" s="53" t="s">
        <v>131</v>
      </c>
      <c r="B34" s="14"/>
      <c r="C34" s="25">
        <v>48302.792999999998</v>
      </c>
      <c r="D34" s="52">
        <v>1E-3</v>
      </c>
      <c r="E34">
        <f t="shared" si="1"/>
        <v>21889.560349150834</v>
      </c>
      <c r="F34">
        <f t="shared" si="2"/>
        <v>21889.5</v>
      </c>
      <c r="G34">
        <f t="shared" si="3"/>
        <v>2.8405774995917454E-2</v>
      </c>
      <c r="K34">
        <f>G34</f>
        <v>2.8405774995917454E-2</v>
      </c>
      <c r="P34" s="36">
        <f t="shared" si="5"/>
        <v>2.894293555897804E-2</v>
      </c>
      <c r="Q34" s="6">
        <f t="shared" si="6"/>
        <v>33284.292999999998</v>
      </c>
      <c r="S34">
        <f t="shared" si="7"/>
        <v>2.8854147050756586E-7</v>
      </c>
      <c r="T34">
        <v>1</v>
      </c>
      <c r="U34">
        <f t="shared" si="8"/>
        <v>2.8854147050756586E-7</v>
      </c>
      <c r="AD34" t="s">
        <v>96</v>
      </c>
      <c r="AE34" t="s">
        <v>98</v>
      </c>
      <c r="AI34" t="s">
        <v>97</v>
      </c>
      <c r="AM34" t="s">
        <v>118</v>
      </c>
      <c r="AN34" t="s">
        <v>115</v>
      </c>
      <c r="AO34">
        <v>52517.3871</v>
      </c>
      <c r="AP34">
        <v>5.0000000000000001E-4</v>
      </c>
      <c r="AQ34">
        <v>30843.626029883115</v>
      </c>
      <c r="AR34">
        <v>30843.5</v>
      </c>
      <c r="AS34">
        <v>5.9321075001207646E-2</v>
      </c>
      <c r="AW34">
        <v>5.9321075001207646E-2</v>
      </c>
      <c r="BA34">
        <v>5.6897837461328551E-2</v>
      </c>
      <c r="BB34">
        <v>5.8113223140762602E-2</v>
      </c>
      <c r="BC34">
        <v>37498.8871</v>
      </c>
      <c r="BE34">
        <v>1.4589061167805551E-6</v>
      </c>
      <c r="BF34">
        <v>1</v>
      </c>
    </row>
    <row r="35" spans="1:58">
      <c r="A35" s="116" t="s">
        <v>1075</v>
      </c>
      <c r="B35" s="49" t="s">
        <v>114</v>
      </c>
      <c r="C35" s="50">
        <v>48308.207799999996</v>
      </c>
      <c r="D35" s="116" t="s">
        <v>259</v>
      </c>
      <c r="E35" s="39">
        <f t="shared" si="1"/>
        <v>21901.064297976656</v>
      </c>
      <c r="F35">
        <f t="shared" si="2"/>
        <v>21901</v>
      </c>
      <c r="G35">
        <f t="shared" si="3"/>
        <v>3.0264449997048359E-2</v>
      </c>
      <c r="J35">
        <f>G35</f>
        <v>3.0264449997048359E-2</v>
      </c>
      <c r="P35" s="36">
        <f t="shared" si="5"/>
        <v>2.8969457184892015E-2</v>
      </c>
      <c r="Q35" s="6">
        <f t="shared" si="6"/>
        <v>33289.707799999996</v>
      </c>
      <c r="S35">
        <f t="shared" si="7"/>
        <v>1.677006383536596E-6</v>
      </c>
      <c r="T35">
        <v>1</v>
      </c>
      <c r="U35">
        <f t="shared" si="8"/>
        <v>1.677006383536596E-6</v>
      </c>
      <c r="AD35" t="s">
        <v>96</v>
      </c>
      <c r="AE35" t="s">
        <v>92</v>
      </c>
      <c r="AI35" t="s">
        <v>97</v>
      </c>
      <c r="AM35" t="s">
        <v>118</v>
      </c>
      <c r="AN35" t="s">
        <v>114</v>
      </c>
      <c r="AO35">
        <v>52528.446799999998</v>
      </c>
      <c r="AP35">
        <v>2.9999999999999997E-4</v>
      </c>
      <c r="AQ35">
        <v>30867.122783748258</v>
      </c>
      <c r="AR35">
        <v>30867</v>
      </c>
      <c r="AS35">
        <v>5.7793149993813131E-2</v>
      </c>
      <c r="AW35">
        <v>5.7793149993813131E-2</v>
      </c>
      <c r="BA35">
        <v>5.7012829647703753E-2</v>
      </c>
      <c r="BB35">
        <v>5.8211029957333044E-2</v>
      </c>
      <c r="BC35">
        <v>37509.946799999998</v>
      </c>
      <c r="BE35">
        <v>1.7462366391140352E-7</v>
      </c>
      <c r="BF35">
        <v>1</v>
      </c>
    </row>
    <row r="36" spans="1:58">
      <c r="A36" s="116" t="s">
        <v>1075</v>
      </c>
      <c r="B36" s="49" t="s">
        <v>114</v>
      </c>
      <c r="C36" s="50">
        <v>48336.449099999998</v>
      </c>
      <c r="D36" s="116" t="s">
        <v>259</v>
      </c>
      <c r="E36" s="39">
        <f t="shared" si="1"/>
        <v>21961.064015413096</v>
      </c>
      <c r="F36">
        <f t="shared" si="2"/>
        <v>21961</v>
      </c>
      <c r="G36">
        <f t="shared" si="3"/>
        <v>3.013144999567885E-2</v>
      </c>
      <c r="J36">
        <f>G36</f>
        <v>3.013144999567885E-2</v>
      </c>
      <c r="P36" s="36">
        <f t="shared" si="5"/>
        <v>2.9108280414414517E-2</v>
      </c>
      <c r="Q36" s="6">
        <f t="shared" si="6"/>
        <v>33317.949099999998</v>
      </c>
      <c r="S36">
        <f t="shared" si="7"/>
        <v>1.0468759920246298E-6</v>
      </c>
      <c r="T36">
        <v>1</v>
      </c>
      <c r="U36">
        <f t="shared" si="8"/>
        <v>1.0468759920246298E-6</v>
      </c>
      <c r="AM36" t="s">
        <v>118</v>
      </c>
      <c r="AN36" t="s">
        <v>115</v>
      </c>
      <c r="AO36">
        <v>52531.505799999999</v>
      </c>
      <c r="AP36">
        <v>2.9999999999999997E-4</v>
      </c>
      <c r="AQ36">
        <v>30873.621745752065</v>
      </c>
      <c r="AR36">
        <v>30873.5</v>
      </c>
      <c r="AS36">
        <v>5.7304574998852331E-2</v>
      </c>
      <c r="AW36">
        <v>5.7304574998852331E-2</v>
      </c>
      <c r="BA36">
        <v>5.7044635997126683E-2</v>
      </c>
      <c r="BB36">
        <v>5.8238102059678616E-2</v>
      </c>
      <c r="BC36">
        <v>37513.005799999999</v>
      </c>
      <c r="BE36">
        <v>8.7147277329496234E-7</v>
      </c>
      <c r="BF36">
        <v>1</v>
      </c>
    </row>
    <row r="37" spans="1:58">
      <c r="A37" s="116" t="s">
        <v>1076</v>
      </c>
      <c r="B37" s="49" t="s">
        <v>114</v>
      </c>
      <c r="C37" s="50">
        <v>48500.247000000003</v>
      </c>
      <c r="D37" s="116" t="s">
        <v>98</v>
      </c>
      <c r="E37" s="39">
        <f t="shared" si="1"/>
        <v>22309.058892301964</v>
      </c>
      <c r="F37">
        <f t="shared" si="2"/>
        <v>22309</v>
      </c>
      <c r="G37">
        <f t="shared" si="3"/>
        <v>2.7720049998606555E-2</v>
      </c>
      <c r="K37">
        <f>G37</f>
        <v>2.7720049998606555E-2</v>
      </c>
      <c r="P37" s="36">
        <f t="shared" si="5"/>
        <v>2.9928332987132732E-2</v>
      </c>
      <c r="Q37" s="6">
        <f t="shared" si="6"/>
        <v>33481.747000000003</v>
      </c>
      <c r="S37">
        <f t="shared" si="7"/>
        <v>4.8765137574141013E-6</v>
      </c>
      <c r="T37">
        <v>1</v>
      </c>
      <c r="U37">
        <f t="shared" si="8"/>
        <v>4.8765137574141013E-6</v>
      </c>
      <c r="AD37" t="s">
        <v>96</v>
      </c>
      <c r="AE37" t="s">
        <v>98</v>
      </c>
      <c r="AI37" t="s">
        <v>97</v>
      </c>
      <c r="AM37" t="s">
        <v>118</v>
      </c>
      <c r="AN37" t="s">
        <v>114</v>
      </c>
      <c r="AO37">
        <v>52888.530700000003</v>
      </c>
      <c r="AP37">
        <v>1E-4</v>
      </c>
      <c r="AQ37">
        <v>31632.134743304287</v>
      </c>
      <c r="AR37">
        <v>31632</v>
      </c>
      <c r="AS37">
        <v>6.3422400002309587E-2</v>
      </c>
      <c r="AW37">
        <v>6.3422400002309587E-2</v>
      </c>
      <c r="BA37">
        <v>6.0756192310556165E-2</v>
      </c>
      <c r="BB37">
        <v>6.1454201096839543E-2</v>
      </c>
      <c r="BC37">
        <v>37870.030700000003</v>
      </c>
      <c r="BE37">
        <v>3.8738069314934771E-6</v>
      </c>
      <c r="BF37">
        <v>1</v>
      </c>
    </row>
    <row r="38" spans="1:58">
      <c r="A38" s="38" t="s">
        <v>70</v>
      </c>
      <c r="B38" s="14"/>
      <c r="C38" s="25">
        <v>48841.5026</v>
      </c>
      <c r="D38" s="25" t="s">
        <v>209</v>
      </c>
      <c r="E38">
        <f t="shared" si="1"/>
        <v>23034.069411421155</v>
      </c>
      <c r="F38">
        <f t="shared" si="2"/>
        <v>23034</v>
      </c>
      <c r="G38">
        <f t="shared" si="3"/>
        <v>3.2671300003130455E-2</v>
      </c>
      <c r="J38">
        <f t="shared" ref="J38:J43" si="9">G38</f>
        <v>3.2671300003130455E-2</v>
      </c>
      <c r="P38" s="36">
        <f t="shared" si="5"/>
        <v>3.1718290981338965E-2</v>
      </c>
      <c r="Q38" s="6">
        <f t="shared" si="6"/>
        <v>33823.0026</v>
      </c>
      <c r="S38">
        <f t="shared" si="7"/>
        <v>9.0822619561597251E-7</v>
      </c>
      <c r="T38">
        <v>1</v>
      </c>
      <c r="U38">
        <f t="shared" si="8"/>
        <v>9.0822619561597251E-7</v>
      </c>
      <c r="AM38" t="s">
        <v>118</v>
      </c>
      <c r="AN38" t="s">
        <v>115</v>
      </c>
      <c r="AO38">
        <v>52909.475700000003</v>
      </c>
      <c r="AP38">
        <v>1E-4</v>
      </c>
      <c r="AQ38">
        <v>31676.633193506867</v>
      </c>
      <c r="AR38">
        <v>31676.5</v>
      </c>
      <c r="AS38">
        <v>6.2692925006558653E-2</v>
      </c>
      <c r="AW38">
        <v>6.2692925006558653E-2</v>
      </c>
      <c r="BA38">
        <v>6.0973943471990047E-2</v>
      </c>
      <c r="BB38">
        <v>6.1646394338070516E-2</v>
      </c>
      <c r="BC38">
        <v>37890.975700000003</v>
      </c>
      <c r="BE38">
        <v>1.0952264400862264E-6</v>
      </c>
      <c r="BF38">
        <v>1</v>
      </c>
    </row>
    <row r="39" spans="1:58">
      <c r="A39" s="38" t="s">
        <v>71</v>
      </c>
      <c r="B39" s="14"/>
      <c r="C39" s="25">
        <v>49637.443800000001</v>
      </c>
      <c r="D39" s="25">
        <v>2.9999999999999997E-4</v>
      </c>
      <c r="E39">
        <f t="shared" si="1"/>
        <v>24725.076804707467</v>
      </c>
      <c r="F39">
        <f t="shared" si="2"/>
        <v>24725</v>
      </c>
      <c r="G39">
        <f t="shared" si="3"/>
        <v>3.6151250002149027E-2</v>
      </c>
      <c r="J39">
        <f t="shared" si="9"/>
        <v>3.6151250002149027E-2</v>
      </c>
      <c r="P39" s="36">
        <f t="shared" si="5"/>
        <v>3.6321309585589052E-2</v>
      </c>
      <c r="Q39" s="6">
        <f t="shared" si="6"/>
        <v>34618.943800000001</v>
      </c>
      <c r="S39">
        <f t="shared" si="7"/>
        <v>2.8920261919795044E-8</v>
      </c>
      <c r="T39">
        <v>1</v>
      </c>
      <c r="U39">
        <f t="shared" si="8"/>
        <v>2.8920261919795044E-8</v>
      </c>
      <c r="AM39" t="s">
        <v>117</v>
      </c>
      <c r="AN39" t="s">
        <v>115</v>
      </c>
      <c r="AO39">
        <v>52950.422899999998</v>
      </c>
      <c r="AP39">
        <v>5.9999999999999995E-4</v>
      </c>
      <c r="AQ39">
        <v>31763.627079404927</v>
      </c>
      <c r="AR39">
        <v>31763.5</v>
      </c>
      <c r="AS39">
        <v>5.9815074993821327E-2</v>
      </c>
      <c r="AW39">
        <v>5.9815074993821327E-2</v>
      </c>
      <c r="BA39">
        <v>6.1399659225804634E-2</v>
      </c>
      <c r="BB39">
        <v>6.2023266618603509E-2</v>
      </c>
      <c r="BC39">
        <v>37931.922899999998</v>
      </c>
      <c r="BE39">
        <v>4.8761102517581756E-6</v>
      </c>
      <c r="BF39">
        <v>1</v>
      </c>
    </row>
    <row r="40" spans="1:58">
      <c r="A40" s="38" t="s">
        <v>72</v>
      </c>
      <c r="B40" s="14"/>
      <c r="C40" s="25">
        <v>49918.447200000002</v>
      </c>
      <c r="D40" s="25">
        <v>4.0000000000000002E-4</v>
      </c>
      <c r="E40">
        <f t="shared" si="1"/>
        <v>25322.079230186377</v>
      </c>
      <c r="F40">
        <f t="shared" si="2"/>
        <v>25322</v>
      </c>
      <c r="G40">
        <f t="shared" si="3"/>
        <v>3.7292900000466034E-2</v>
      </c>
      <c r="J40">
        <f t="shared" si="9"/>
        <v>3.7292900000466034E-2</v>
      </c>
      <c r="P40" s="36">
        <f t="shared" si="5"/>
        <v>3.8089514818194802E-2</v>
      </c>
      <c r="Q40" s="6">
        <f t="shared" si="6"/>
        <v>34899.947200000002</v>
      </c>
      <c r="S40">
        <f t="shared" si="7"/>
        <v>6.345951678250378E-7</v>
      </c>
      <c r="T40">
        <v>1</v>
      </c>
      <c r="U40">
        <f t="shared" si="8"/>
        <v>6.345951678250378E-7</v>
      </c>
      <c r="AM40" t="s">
        <v>116</v>
      </c>
      <c r="AN40" t="s">
        <v>114</v>
      </c>
      <c r="AO40">
        <v>53137.526850000002</v>
      </c>
      <c r="AP40">
        <v>9.0000000000000006E-5</v>
      </c>
      <c r="AQ40">
        <v>32161.136547143346</v>
      </c>
      <c r="AR40">
        <v>32161</v>
      </c>
      <c r="AS40">
        <v>6.4271450006344821E-2</v>
      </c>
      <c r="AW40">
        <v>6.4271450006344821E-2</v>
      </c>
      <c r="BA40">
        <v>6.3344739825129906E-2</v>
      </c>
      <c r="BB40">
        <v>6.3764099318957906E-2</v>
      </c>
      <c r="BC40">
        <v>38119.026850000002</v>
      </c>
      <c r="BE40">
        <v>2.5740471999197504E-7</v>
      </c>
      <c r="BF40">
        <v>1</v>
      </c>
    </row>
    <row r="41" spans="1:58">
      <c r="A41" s="140" t="s">
        <v>651</v>
      </c>
      <c r="B41" s="27" t="s">
        <v>114</v>
      </c>
      <c r="C41" s="141">
        <v>50003.645600000003</v>
      </c>
      <c r="D41" s="141" t="s">
        <v>297</v>
      </c>
      <c r="E41" s="39">
        <f t="shared" si="1"/>
        <v>25503.086475817294</v>
      </c>
      <c r="F41">
        <f t="shared" si="2"/>
        <v>25503</v>
      </c>
      <c r="G41">
        <f t="shared" si="3"/>
        <v>4.0703350001422223E-2</v>
      </c>
      <c r="J41">
        <f t="shared" si="9"/>
        <v>4.0703350001422223E-2</v>
      </c>
      <c r="O41">
        <f t="shared" ref="O41:O72" ca="1" si="10">+C$11+C$12*F41</f>
        <v>1.5154597067557396E-2</v>
      </c>
      <c r="P41" s="36">
        <f t="shared" si="5"/>
        <v>3.8640359503598787E-2</v>
      </c>
      <c r="Q41" s="6">
        <f t="shared" si="6"/>
        <v>34985.145600000003</v>
      </c>
      <c r="S41">
        <f t="shared" si="7"/>
        <v>4.2559297941097878E-6</v>
      </c>
      <c r="T41">
        <v>1</v>
      </c>
      <c r="U41">
        <f t="shared" si="8"/>
        <v>4.2559297941097878E-6</v>
      </c>
      <c r="AM41" t="s">
        <v>247</v>
      </c>
      <c r="AN41" t="s">
        <v>114</v>
      </c>
      <c r="AO41">
        <v>53227.427250000001</v>
      </c>
      <c r="AP41" t="s">
        <v>248</v>
      </c>
      <c r="AQ41">
        <v>32352.133370852676</v>
      </c>
      <c r="AR41">
        <v>32352</v>
      </c>
      <c r="AS41">
        <v>6.2776400001894217E-2</v>
      </c>
      <c r="AZ41">
        <v>6.2776400001894217E-2</v>
      </c>
      <c r="BA41">
        <v>6.4279357169711351E-2</v>
      </c>
      <c r="BB41">
        <v>6.4611615282136547E-2</v>
      </c>
      <c r="BC41">
        <v>38208.927250000001</v>
      </c>
      <c r="BE41">
        <v>3.3680151248349356E-6</v>
      </c>
      <c r="BF41">
        <v>1</v>
      </c>
    </row>
    <row r="42" spans="1:58">
      <c r="A42" s="116" t="s">
        <v>1083</v>
      </c>
      <c r="B42" s="49" t="s">
        <v>114</v>
      </c>
      <c r="C42" s="50">
        <v>51000.099000000002</v>
      </c>
      <c r="D42" s="116" t="s">
        <v>259</v>
      </c>
      <c r="E42" s="39">
        <f t="shared" si="1"/>
        <v>27620.08967462806</v>
      </c>
      <c r="F42">
        <f t="shared" si="2"/>
        <v>27620</v>
      </c>
      <c r="G42">
        <f t="shared" si="3"/>
        <v>4.2209000006550923E-2</v>
      </c>
      <c r="J42">
        <f t="shared" si="9"/>
        <v>4.2209000006550923E-2</v>
      </c>
      <c r="O42">
        <f t="shared" ca="1" si="10"/>
        <v>2.822792883354186E-2</v>
      </c>
      <c r="P42" s="36">
        <f t="shared" si="5"/>
        <v>4.5592878614354779E-2</v>
      </c>
      <c r="Q42" s="6">
        <f t="shared" si="6"/>
        <v>35981.599000000002</v>
      </c>
      <c r="S42">
        <f t="shared" si="7"/>
        <v>1.145063443235256E-5</v>
      </c>
      <c r="T42">
        <v>1</v>
      </c>
      <c r="U42">
        <f t="shared" si="8"/>
        <v>1.145063443235256E-5</v>
      </c>
      <c r="AM42" t="s">
        <v>123</v>
      </c>
      <c r="AO42">
        <v>53227.429199999999</v>
      </c>
      <c r="AP42">
        <v>1E-4</v>
      </c>
      <c r="AQ42">
        <v>32352.137513701939</v>
      </c>
      <c r="AR42">
        <v>32352</v>
      </c>
      <c r="AS42">
        <v>6.4726399999926798E-2</v>
      </c>
      <c r="AW42">
        <v>6.4726399999926798E-2</v>
      </c>
      <c r="BA42">
        <v>6.4279357169711351E-2</v>
      </c>
      <c r="BB42">
        <v>6.4611615282136547E-2</v>
      </c>
      <c r="BC42">
        <v>38208.929199999999</v>
      </c>
      <c r="BE42">
        <v>1.3175531438187466E-8</v>
      </c>
      <c r="BF42">
        <v>1</v>
      </c>
    </row>
    <row r="43" spans="1:58">
      <c r="A43" s="116" t="s">
        <v>1088</v>
      </c>
      <c r="B43" s="49" t="s">
        <v>114</v>
      </c>
      <c r="C43" s="50">
        <v>51295.695</v>
      </c>
      <c r="D43" s="116" t="s">
        <v>1085</v>
      </c>
      <c r="E43" s="39">
        <f t="shared" si="1"/>
        <v>28248.094634574667</v>
      </c>
      <c r="F43">
        <f t="shared" si="2"/>
        <v>28248</v>
      </c>
      <c r="G43">
        <f t="shared" si="3"/>
        <v>4.4543600000906736E-2</v>
      </c>
      <c r="J43">
        <f t="shared" si="9"/>
        <v>4.4543600000906736E-2</v>
      </c>
      <c r="O43">
        <f t="shared" ca="1" si="10"/>
        <v>3.2106082989913243E-2</v>
      </c>
      <c r="P43" s="36">
        <f t="shared" si="5"/>
        <v>4.7835952224711778E-2</v>
      </c>
      <c r="Q43" s="6">
        <f t="shared" si="6"/>
        <v>36277.195</v>
      </c>
      <c r="S43">
        <f t="shared" si="7"/>
        <v>1.0839583165594008E-5</v>
      </c>
      <c r="T43">
        <v>1</v>
      </c>
      <c r="U43">
        <f t="shared" si="8"/>
        <v>1.0839583165594008E-5</v>
      </c>
      <c r="AM43" t="s">
        <v>247</v>
      </c>
      <c r="AN43" t="s">
        <v>114</v>
      </c>
      <c r="AO43">
        <v>53564.447639999999</v>
      </c>
      <c r="AP43" t="s">
        <v>249</v>
      </c>
      <c r="AQ43">
        <v>33068.146025026421</v>
      </c>
      <c r="AR43">
        <v>33068</v>
      </c>
      <c r="AS43">
        <v>6.8732599997019861E-2</v>
      </c>
      <c r="AZ43">
        <v>6.8732599997019861E-2</v>
      </c>
      <c r="BA43">
        <v>6.7782948890760156E-2</v>
      </c>
      <c r="BB43">
        <v>6.7852476680772267E-2</v>
      </c>
      <c r="BC43">
        <v>38545.947639999999</v>
      </c>
      <c r="BE43">
        <v>7.7461705180266259E-7</v>
      </c>
      <c r="BF43">
        <v>1</v>
      </c>
    </row>
    <row r="44" spans="1:58">
      <c r="A44" s="53" t="s">
        <v>131</v>
      </c>
      <c r="B44" s="14"/>
      <c r="C44" s="25">
        <v>51379.481699999997</v>
      </c>
      <c r="D44" s="25">
        <v>1E-4</v>
      </c>
      <c r="E44">
        <f t="shared" si="1"/>
        <v>28426.102669790154</v>
      </c>
      <c r="F44">
        <f t="shared" si="2"/>
        <v>28426</v>
      </c>
      <c r="G44">
        <f t="shared" si="3"/>
        <v>4.8325699994165916E-2</v>
      </c>
      <c r="K44">
        <f>G44</f>
        <v>4.8325699994165916E-2</v>
      </c>
      <c r="O44">
        <f t="shared" ca="1" si="10"/>
        <v>3.3205305027865645E-2</v>
      </c>
      <c r="P44" s="36">
        <f t="shared" si="5"/>
        <v>4.8486761208793805E-2</v>
      </c>
      <c r="Q44" s="6">
        <f t="shared" si="6"/>
        <v>36360.981699999997</v>
      </c>
      <c r="S44">
        <f t="shared" si="7"/>
        <v>2.5940714857410899E-8</v>
      </c>
      <c r="T44">
        <v>1</v>
      </c>
      <c r="U44">
        <f t="shared" si="8"/>
        <v>2.5940714857410899E-8</v>
      </c>
      <c r="AD44" t="s">
        <v>96</v>
      </c>
      <c r="AE44" t="s">
        <v>92</v>
      </c>
      <c r="AI44" t="s">
        <v>97</v>
      </c>
      <c r="AM44" t="s">
        <v>124</v>
      </c>
      <c r="AN44" t="s">
        <v>114</v>
      </c>
      <c r="AO44">
        <v>53596.4542</v>
      </c>
      <c r="AP44">
        <v>1E-4</v>
      </c>
      <c r="AQ44">
        <v>33136.145180734988</v>
      </c>
      <c r="AR44">
        <v>33136</v>
      </c>
      <c r="AS44">
        <v>6.8335199997818563E-2</v>
      </c>
      <c r="AW44">
        <v>6.8335199997818563E-2</v>
      </c>
      <c r="BA44">
        <v>6.8115692238569239E-2</v>
      </c>
      <c r="BB44">
        <v>6.8165504341025404E-2</v>
      </c>
      <c r="BC44">
        <v>38577.9542</v>
      </c>
      <c r="BE44">
        <v>2.8796615934461613E-8</v>
      </c>
      <c r="BF44">
        <v>1</v>
      </c>
    </row>
    <row r="45" spans="1:58">
      <c r="A45" s="8" t="s">
        <v>74</v>
      </c>
      <c r="B45" s="14"/>
      <c r="C45" s="25">
        <v>51710.849941336237</v>
      </c>
      <c r="D45" s="25">
        <v>2.9999999999999997E-4</v>
      </c>
      <c r="E45">
        <f t="shared" si="1"/>
        <v>29130.107118862354</v>
      </c>
      <c r="F45">
        <f t="shared" si="2"/>
        <v>29130</v>
      </c>
      <c r="G45">
        <f t="shared" si="3"/>
        <v>5.0419836239598226E-2</v>
      </c>
      <c r="K45">
        <f>G45</f>
        <v>5.0419836239598226E-2</v>
      </c>
      <c r="O45">
        <f t="shared" ca="1" si="10"/>
        <v>3.755278994201447E-2</v>
      </c>
      <c r="P45" s="36">
        <f t="shared" si="5"/>
        <v>5.1125811453744202E-2</v>
      </c>
      <c r="Q45" s="6">
        <f t="shared" si="6"/>
        <v>36692.349941336237</v>
      </c>
      <c r="S45">
        <f t="shared" si="7"/>
        <v>4.9840100298845706E-7</v>
      </c>
      <c r="T45">
        <v>1</v>
      </c>
      <c r="U45">
        <f t="shared" si="8"/>
        <v>4.9840100298845706E-7</v>
      </c>
      <c r="AD45" t="s">
        <v>96</v>
      </c>
      <c r="AE45" t="s">
        <v>98</v>
      </c>
      <c r="AI45" t="s">
        <v>97</v>
      </c>
      <c r="AM45" t="s">
        <v>128</v>
      </c>
      <c r="AN45" t="s">
        <v>115</v>
      </c>
      <c r="AO45">
        <v>53600.455399999999</v>
      </c>
      <c r="AP45">
        <v>4.0000000000000002E-4</v>
      </c>
      <c r="AQ45">
        <v>33144.645882523029</v>
      </c>
      <c r="AR45">
        <v>33144.5</v>
      </c>
      <c r="AS45">
        <v>6.8665524995594751E-2</v>
      </c>
      <c r="AW45">
        <v>6.8665524995594751E-2</v>
      </c>
      <c r="BA45">
        <v>6.8157285157045375E-2</v>
      </c>
      <c r="BB45">
        <v>6.8204696666716982E-2</v>
      </c>
      <c r="BC45">
        <v>38581.955399999999</v>
      </c>
      <c r="BE45">
        <v>2.1236274869627696E-7</v>
      </c>
      <c r="BF45">
        <v>1</v>
      </c>
    </row>
    <row r="46" spans="1:58">
      <c r="A46" s="53" t="s">
        <v>131</v>
      </c>
      <c r="B46" s="14"/>
      <c r="C46" s="25">
        <v>51749.4447</v>
      </c>
      <c r="D46" s="25">
        <v>1E-4</v>
      </c>
      <c r="E46">
        <f t="shared" si="1"/>
        <v>29212.103153547483</v>
      </c>
      <c r="F46">
        <f t="shared" si="2"/>
        <v>29212</v>
      </c>
      <c r="G46">
        <f t="shared" si="3"/>
        <v>4.8553399996308144E-2</v>
      </c>
      <c r="K46">
        <f>G46</f>
        <v>4.8553399996308144E-2</v>
      </c>
      <c r="O46">
        <f t="shared" ca="1" si="10"/>
        <v>3.8059173128037471E-2</v>
      </c>
      <c r="P46" s="36">
        <f t="shared" si="5"/>
        <v>5.1439954453496972E-2</v>
      </c>
      <c r="Q46" s="6">
        <f t="shared" si="6"/>
        <v>36730.9447</v>
      </c>
      <c r="S46">
        <f t="shared" si="7"/>
        <v>8.3321966343166894E-6</v>
      </c>
      <c r="T46">
        <v>1</v>
      </c>
      <c r="U46">
        <f t="shared" si="8"/>
        <v>8.3321966343166894E-6</v>
      </c>
      <c r="AM46" t="s">
        <v>122</v>
      </c>
      <c r="AN46" t="s">
        <v>114</v>
      </c>
      <c r="AO46">
        <v>53605.3969</v>
      </c>
      <c r="AP46">
        <v>1.4E-3</v>
      </c>
      <c r="AQ46">
        <v>33155.144287472947</v>
      </c>
      <c r="AR46">
        <v>33155</v>
      </c>
      <c r="AS46">
        <v>6.7914749997726176E-2</v>
      </c>
      <c r="AW46">
        <v>6.7914749997726176E-2</v>
      </c>
      <c r="BA46">
        <v>6.8208664644574743E-2</v>
      </c>
      <c r="BB46">
        <v>6.8253130311176316E-2</v>
      </c>
      <c r="BC46">
        <v>38586.8969</v>
      </c>
      <c r="BE46">
        <v>1.1450123653061505E-7</v>
      </c>
      <c r="BF46">
        <v>1</v>
      </c>
    </row>
    <row r="47" spans="1:58">
      <c r="A47" s="39" t="s">
        <v>75</v>
      </c>
      <c r="B47" s="14"/>
      <c r="C47" s="25">
        <v>52144.361299999997</v>
      </c>
      <c r="D47" s="25">
        <v>5.9999999999999995E-4</v>
      </c>
      <c r="E47">
        <f t="shared" si="1"/>
        <v>30051.118510877255</v>
      </c>
      <c r="F47">
        <f t="shared" si="2"/>
        <v>30051</v>
      </c>
      <c r="G47">
        <f t="shared" si="3"/>
        <v>5.5781949995434843E-2</v>
      </c>
      <c r="K47">
        <f>G47</f>
        <v>5.5781949995434843E-2</v>
      </c>
      <c r="O47">
        <f t="shared" ca="1" si="10"/>
        <v>4.3240337677712015E-2</v>
      </c>
      <c r="P47" s="36">
        <f t="shared" si="5"/>
        <v>5.4735143304579584E-2</v>
      </c>
      <c r="Q47" s="6">
        <f t="shared" si="6"/>
        <v>37125.861299999997</v>
      </c>
      <c r="S47">
        <f t="shared" si="7"/>
        <v>1.0958042480193383E-6</v>
      </c>
      <c r="T47">
        <v>1</v>
      </c>
      <c r="U47">
        <f t="shared" si="8"/>
        <v>1.0958042480193383E-6</v>
      </c>
      <c r="AM47" t="s">
        <v>122</v>
      </c>
      <c r="AN47" t="s">
        <v>114</v>
      </c>
      <c r="AO47">
        <v>53614.3416</v>
      </c>
      <c r="AP47">
        <v>6.9999999999999999E-4</v>
      </c>
      <c r="AQ47">
        <v>33174.147643287084</v>
      </c>
      <c r="AR47">
        <v>33174</v>
      </c>
      <c r="AS47">
        <v>6.9494299998041242E-2</v>
      </c>
      <c r="AW47">
        <v>6.9494299998041242E-2</v>
      </c>
      <c r="BA47">
        <v>6.8301637050580219E-2</v>
      </c>
      <c r="BB47">
        <v>6.8340827196838913E-2</v>
      </c>
      <c r="BC47">
        <v>38595.8416</v>
      </c>
      <c r="BE47">
        <v>1.3304995031135484E-6</v>
      </c>
      <c r="BF47">
        <v>1</v>
      </c>
    </row>
    <row r="48" spans="1:58">
      <c r="A48" s="40" t="s">
        <v>118</v>
      </c>
      <c r="B48" s="14" t="s">
        <v>115</v>
      </c>
      <c r="C48" s="25">
        <v>52145.538</v>
      </c>
      <c r="D48" s="25">
        <v>4.0000000000000002E-4</v>
      </c>
      <c r="E48">
        <f t="shared" si="1"/>
        <v>30053.618454842574</v>
      </c>
      <c r="F48">
        <f t="shared" si="2"/>
        <v>30053.5</v>
      </c>
      <c r="G48">
        <f t="shared" si="3"/>
        <v>5.5755574998329394E-2</v>
      </c>
      <c r="J48">
        <f>G48</f>
        <v>5.5755574998329394E-2</v>
      </c>
      <c r="O48">
        <f t="shared" ca="1" si="10"/>
        <v>4.325577618948101E-2</v>
      </c>
      <c r="P48" s="36">
        <f t="shared" si="5"/>
        <v>5.4745182545457183E-2</v>
      </c>
      <c r="Q48" s="6">
        <f t="shared" si="6"/>
        <v>37127.038</v>
      </c>
      <c r="S48">
        <f t="shared" si="7"/>
        <v>1.0208929088211228E-6</v>
      </c>
      <c r="T48">
        <v>1</v>
      </c>
      <c r="U48">
        <f t="shared" si="8"/>
        <v>1.0208929088211228E-6</v>
      </c>
      <c r="AM48" t="s">
        <v>128</v>
      </c>
      <c r="AO48">
        <v>53637.406300000002</v>
      </c>
      <c r="AP48">
        <v>1.5E-3</v>
      </c>
      <c r="AQ48">
        <v>33223.149476869679</v>
      </c>
      <c r="AR48">
        <v>33223</v>
      </c>
      <c r="AS48">
        <v>7.0357350006815977E-2</v>
      </c>
      <c r="AW48">
        <v>7.0357350006815977E-2</v>
      </c>
      <c r="BA48">
        <v>6.8541407992383827E-2</v>
      </c>
      <c r="BB48">
        <v>6.8567320121477038E-2</v>
      </c>
      <c r="BC48">
        <v>38618.906300000002</v>
      </c>
      <c r="BE48">
        <v>3.2042069904065372E-6</v>
      </c>
      <c r="BF48">
        <v>1</v>
      </c>
    </row>
    <row r="49" spans="1:58">
      <c r="A49" s="40" t="s">
        <v>118</v>
      </c>
      <c r="B49" s="14" t="s">
        <v>115</v>
      </c>
      <c r="C49" s="25">
        <v>52147.4211</v>
      </c>
      <c r="D49" s="25">
        <v>2.9999999999999997E-4</v>
      </c>
      <c r="E49">
        <f t="shared" si="1"/>
        <v>30057.619172511535</v>
      </c>
      <c r="F49">
        <f t="shared" si="2"/>
        <v>30057.5</v>
      </c>
      <c r="G49">
        <f t="shared" si="3"/>
        <v>5.6093375002092216E-2</v>
      </c>
      <c r="J49">
        <f>G49</f>
        <v>5.6093375002092216E-2</v>
      </c>
      <c r="O49">
        <f t="shared" ca="1" si="10"/>
        <v>4.3280477808311402E-2</v>
      </c>
      <c r="P49" s="36">
        <f t="shared" si="5"/>
        <v>5.4761248055280154E-2</v>
      </c>
      <c r="Q49" s="6">
        <f t="shared" si="6"/>
        <v>37128.9211</v>
      </c>
      <c r="S49">
        <f t="shared" si="7"/>
        <v>1.7745622024228268E-6</v>
      </c>
      <c r="T49">
        <v>1</v>
      </c>
      <c r="U49">
        <f t="shared" si="8"/>
        <v>1.7745622024228268E-6</v>
      </c>
      <c r="AM49" t="s">
        <v>247</v>
      </c>
      <c r="AN49" t="s">
        <v>114</v>
      </c>
      <c r="AO49">
        <v>53901.465369999998</v>
      </c>
      <c r="AP49" t="s">
        <v>249</v>
      </c>
      <c r="AQ49">
        <v>33784.153027928856</v>
      </c>
      <c r="AR49">
        <v>33784</v>
      </c>
      <c r="AS49">
        <v>7.2028799993859138E-2</v>
      </c>
      <c r="AZ49">
        <v>7.2028799993859138E-2</v>
      </c>
      <c r="BA49">
        <v>7.1286540611808932E-2</v>
      </c>
      <c r="BB49">
        <v>7.1194045177920592E-2</v>
      </c>
      <c r="BC49">
        <v>38882.965369999998</v>
      </c>
      <c r="BE49">
        <v>6.9681560273259572E-7</v>
      </c>
      <c r="BF49">
        <v>1</v>
      </c>
    </row>
    <row r="50" spans="1:58">
      <c r="A50" s="140" t="s">
        <v>651</v>
      </c>
      <c r="B50" s="27" t="s">
        <v>114</v>
      </c>
      <c r="C50" s="141">
        <v>52245.559200000003</v>
      </c>
      <c r="D50" s="141" t="s">
        <v>297</v>
      </c>
      <c r="E50" s="39">
        <f t="shared" si="1"/>
        <v>30266.117303608502</v>
      </c>
      <c r="F50">
        <f t="shared" si="2"/>
        <v>30266</v>
      </c>
      <c r="G50">
        <f t="shared" si="3"/>
        <v>5.5213700004969724E-2</v>
      </c>
      <c r="K50">
        <f t="shared" ref="K50:K55" si="11">G50</f>
        <v>5.5213700004969724E-2</v>
      </c>
      <c r="O50">
        <f t="shared" ca="1" si="10"/>
        <v>4.4568049689845513E-2</v>
      </c>
      <c r="P50" s="36">
        <f t="shared" si="5"/>
        <v>5.5603305400201655E-2</v>
      </c>
      <c r="Q50" s="6">
        <f t="shared" si="6"/>
        <v>37227.059200000003</v>
      </c>
      <c r="S50">
        <f t="shared" si="7"/>
        <v>1.5179236399382972E-7</v>
      </c>
      <c r="T50">
        <v>1</v>
      </c>
      <c r="U50">
        <f t="shared" si="8"/>
        <v>1.5179236399382972E-7</v>
      </c>
      <c r="AM50" t="s">
        <v>247</v>
      </c>
      <c r="AN50" t="s">
        <v>114</v>
      </c>
      <c r="AO50">
        <v>53950.417990000002</v>
      </c>
      <c r="AP50" t="s">
        <v>250</v>
      </c>
      <c r="AQ50">
        <v>33888.154733508039</v>
      </c>
      <c r="AR50">
        <v>33888</v>
      </c>
      <c r="AS50">
        <v>7.2831600002245978E-2</v>
      </c>
      <c r="AZ50">
        <v>7.2831600002245978E-2</v>
      </c>
      <c r="BA50">
        <v>7.179544220257579E-2</v>
      </c>
      <c r="BB50">
        <v>7.1687788950064529E-2</v>
      </c>
      <c r="BC50">
        <v>38931.917990000002</v>
      </c>
      <c r="BE50">
        <v>1.3083037230924315E-6</v>
      </c>
      <c r="BF50">
        <v>1</v>
      </c>
    </row>
    <row r="51" spans="1:58">
      <c r="A51" s="140" t="s">
        <v>651</v>
      </c>
      <c r="B51" s="27" t="s">
        <v>114</v>
      </c>
      <c r="C51" s="141">
        <v>52253.561300000001</v>
      </c>
      <c r="D51" s="141" t="s">
        <v>297</v>
      </c>
      <c r="E51" s="39">
        <f t="shared" si="1"/>
        <v>30283.118069823158</v>
      </c>
      <c r="F51">
        <f t="shared" si="2"/>
        <v>30283</v>
      </c>
      <c r="G51">
        <f t="shared" si="3"/>
        <v>5.5574350000824779E-2</v>
      </c>
      <c r="K51">
        <f t="shared" si="11"/>
        <v>5.5574350000824779E-2</v>
      </c>
      <c r="O51">
        <f t="shared" ca="1" si="10"/>
        <v>4.4673031569874677E-2</v>
      </c>
      <c r="P51" s="36">
        <f t="shared" si="5"/>
        <v>5.567236404857899E-2</v>
      </c>
      <c r="Q51" s="6">
        <f t="shared" si="6"/>
        <v>37235.061300000001</v>
      </c>
      <c r="S51">
        <f t="shared" si="7"/>
        <v>9.6067535571647039E-9</v>
      </c>
      <c r="T51">
        <v>1</v>
      </c>
      <c r="U51">
        <f t="shared" si="8"/>
        <v>9.6067535571647039E-9</v>
      </c>
      <c r="AM51" t="s">
        <v>247</v>
      </c>
      <c r="AN51" t="s">
        <v>114</v>
      </c>
      <c r="AO51">
        <v>53984.306819999998</v>
      </c>
      <c r="AP51" t="s">
        <v>249</v>
      </c>
      <c r="AQ51">
        <v>33960.152843518947</v>
      </c>
      <c r="AR51">
        <v>33960</v>
      </c>
      <c r="AS51">
        <v>7.1941999995033257E-2</v>
      </c>
      <c r="AZ51">
        <v>7.1941999995033257E-2</v>
      </c>
      <c r="BA51">
        <v>7.2147758688491312E-2</v>
      </c>
      <c r="BB51">
        <v>7.2030856217177863E-2</v>
      </c>
      <c r="BC51">
        <v>38965.806819999998</v>
      </c>
      <c r="BE51">
        <v>7.8954282138116644E-9</v>
      </c>
      <c r="BF51">
        <v>1</v>
      </c>
    </row>
    <row r="52" spans="1:58">
      <c r="A52" s="140" t="s">
        <v>707</v>
      </c>
      <c r="B52" s="27" t="s">
        <v>114</v>
      </c>
      <c r="C52" s="141">
        <v>52435.246899999998</v>
      </c>
      <c r="D52" s="141" t="s">
        <v>297</v>
      </c>
      <c r="E52" s="39">
        <f t="shared" si="1"/>
        <v>30669.116046625535</v>
      </c>
      <c r="F52">
        <f t="shared" si="2"/>
        <v>30669</v>
      </c>
      <c r="G52">
        <f t="shared" si="3"/>
        <v>5.4622049996396527E-2</v>
      </c>
      <c r="K52">
        <f t="shared" si="11"/>
        <v>5.4622049996396527E-2</v>
      </c>
      <c r="O52">
        <f t="shared" ca="1" si="10"/>
        <v>4.7056737787007419E-2</v>
      </c>
      <c r="P52" s="36">
        <f t="shared" si="5"/>
        <v>5.725670179175904E-2</v>
      </c>
      <c r="Q52" s="6">
        <f t="shared" si="6"/>
        <v>37416.746899999998</v>
      </c>
      <c r="S52">
        <f t="shared" si="7"/>
        <v>6.941390082806917E-6</v>
      </c>
      <c r="T52">
        <v>1</v>
      </c>
      <c r="U52">
        <f t="shared" si="8"/>
        <v>6.941390082806917E-6</v>
      </c>
      <c r="AM52" t="s">
        <v>129</v>
      </c>
      <c r="AN52" t="s">
        <v>114</v>
      </c>
      <c r="AO52">
        <v>54014.4274</v>
      </c>
      <c r="AP52">
        <v>2.9999999999999997E-4</v>
      </c>
      <c r="AQ52">
        <v>34024.145162888868</v>
      </c>
      <c r="AR52">
        <v>34024</v>
      </c>
      <c r="AS52">
        <v>6.8326799999340437E-2</v>
      </c>
      <c r="AW52">
        <v>6.8326799999340437E-2</v>
      </c>
      <c r="BA52">
        <v>7.2460928898194013E-2</v>
      </c>
      <c r="BB52">
        <v>7.2336659814033935E-2</v>
      </c>
      <c r="BC52">
        <v>38995.9274</v>
      </c>
      <c r="BE52">
        <v>1.6078975733493772E-5</v>
      </c>
      <c r="BF52">
        <v>1</v>
      </c>
    </row>
    <row r="53" spans="1:58">
      <c r="A53" s="140" t="s">
        <v>651</v>
      </c>
      <c r="B53" s="27" t="s">
        <v>114</v>
      </c>
      <c r="C53" s="141">
        <v>52441.838400000001</v>
      </c>
      <c r="D53" s="141" t="s">
        <v>297</v>
      </c>
      <c r="E53" s="39">
        <f t="shared" ref="E53:E84" si="12">(C53-C$7)/C$8</f>
        <v>30683.119939416672</v>
      </c>
      <c r="F53">
        <f t="shared" ref="F53:F84" si="13">ROUND(2*E53,0)/2</f>
        <v>30683</v>
      </c>
      <c r="G53">
        <f t="shared" ref="G53:G84" si="14">C53-(C$7+C$8*F53)</f>
        <v>5.6454350000421982E-2</v>
      </c>
      <c r="K53">
        <f t="shared" si="11"/>
        <v>5.6454350000421982E-2</v>
      </c>
      <c r="O53">
        <f t="shared" ca="1" si="10"/>
        <v>4.714319345291379E-2</v>
      </c>
      <c r="P53" s="36">
        <f t="shared" ref="P53:P84" si="15">+D$11+D$12*F53+D$13*F53^2</f>
        <v>5.7314751616608803E-2</v>
      </c>
      <c r="Q53" s="6">
        <f t="shared" ref="Q53:Q84" si="16">C53-15018.5</f>
        <v>37423.338400000001</v>
      </c>
      <c r="S53">
        <f t="shared" ref="S53:S84" si="17">+(P53-G53)^2</f>
        <v>7.402909411368928E-7</v>
      </c>
      <c r="T53">
        <v>1</v>
      </c>
      <c r="U53">
        <f t="shared" ref="U53:U84" si="18">T53*S53</f>
        <v>7.402909411368928E-7</v>
      </c>
      <c r="AM53" t="s">
        <v>247</v>
      </c>
      <c r="AN53" t="s">
        <v>114</v>
      </c>
      <c r="AO53">
        <v>54025.25864</v>
      </c>
      <c r="AP53" t="s">
        <v>249</v>
      </c>
      <c r="AQ53">
        <v>34047.156544782978</v>
      </c>
      <c r="AR53">
        <v>34047</v>
      </c>
      <c r="AS53">
        <v>7.3684150003828108E-2</v>
      </c>
      <c r="AZ53">
        <v>7.3684150003828108E-2</v>
      </c>
      <c r="BA53">
        <v>7.2573474442305899E-2</v>
      </c>
      <c r="BB53">
        <v>7.2446754521735657E-2</v>
      </c>
      <c r="BC53">
        <v>39006.75864</v>
      </c>
      <c r="BE53">
        <v>1.5311475791028105E-6</v>
      </c>
      <c r="BF53">
        <v>1</v>
      </c>
    </row>
    <row r="54" spans="1:58">
      <c r="A54" s="41" t="s">
        <v>119</v>
      </c>
      <c r="B54" s="20" t="s">
        <v>114</v>
      </c>
      <c r="C54" s="46">
        <v>52505.38233</v>
      </c>
      <c r="D54" s="46">
        <v>5.0000000000000002E-5</v>
      </c>
      <c r="E54">
        <f t="shared" si="12"/>
        <v>30818.121438809427</v>
      </c>
      <c r="F54">
        <f t="shared" si="13"/>
        <v>30818</v>
      </c>
      <c r="G54">
        <f t="shared" si="14"/>
        <v>5.7160100004693959E-2</v>
      </c>
      <c r="K54">
        <f t="shared" si="11"/>
        <v>5.7160100004693959E-2</v>
      </c>
      <c r="O54">
        <f t="shared" ca="1" si="10"/>
        <v>4.7976873088439481E-2</v>
      </c>
      <c r="P54" s="36">
        <f t="shared" si="15"/>
        <v>5.7876625541884982E-2</v>
      </c>
      <c r="Q54" s="6">
        <f t="shared" si="16"/>
        <v>37486.88233</v>
      </c>
      <c r="S54">
        <f t="shared" si="17"/>
        <v>5.1340884544688467E-7</v>
      </c>
      <c r="T54">
        <v>1</v>
      </c>
      <c r="U54">
        <f t="shared" si="18"/>
        <v>5.1340884544688467E-7</v>
      </c>
      <c r="AM54" t="s">
        <v>247</v>
      </c>
      <c r="AN54" t="s">
        <v>114</v>
      </c>
      <c r="AO54">
        <v>54319.440849999999</v>
      </c>
      <c r="AP54">
        <v>2.9999999999999997E-4</v>
      </c>
      <c r="AQ54">
        <v>34672.157854029574</v>
      </c>
      <c r="AR54">
        <v>34672</v>
      </c>
      <c r="AS54">
        <v>7.4300399995991029E-2</v>
      </c>
      <c r="AZ54">
        <v>7.4300399995991029E-2</v>
      </c>
      <c r="BA54">
        <v>7.5631777271433678E-2</v>
      </c>
      <c r="BB54">
        <v>7.5478238012150867E-2</v>
      </c>
      <c r="BC54">
        <v>39300.940849999999</v>
      </c>
      <c r="BE54">
        <v>1.3873023923113425E-6</v>
      </c>
      <c r="BF54">
        <v>1</v>
      </c>
    </row>
    <row r="55" spans="1:58">
      <c r="A55" s="39" t="s">
        <v>113</v>
      </c>
      <c r="B55" s="14" t="s">
        <v>114</v>
      </c>
      <c r="C55" s="25">
        <v>52512.441500000001</v>
      </c>
      <c r="D55" s="25">
        <v>1E-4</v>
      </c>
      <c r="E55">
        <f t="shared" si="12"/>
        <v>30833.118914327049</v>
      </c>
      <c r="F55">
        <f t="shared" si="13"/>
        <v>30833</v>
      </c>
      <c r="G55">
        <f t="shared" si="14"/>
        <v>5.5971850000787526E-2</v>
      </c>
      <c r="K55">
        <f t="shared" si="11"/>
        <v>5.5971850000787526E-2</v>
      </c>
      <c r="O55">
        <f t="shared" ca="1" si="10"/>
        <v>4.806950415905345E-2</v>
      </c>
      <c r="P55" s="36">
        <f t="shared" si="15"/>
        <v>5.7939291745038188E-2</v>
      </c>
      <c r="Q55" s="6">
        <f t="shared" si="16"/>
        <v>37493.941500000001</v>
      </c>
      <c r="S55">
        <f t="shared" si="17"/>
        <v>3.8708270170200852E-6</v>
      </c>
      <c r="T55">
        <v>1</v>
      </c>
      <c r="U55">
        <f t="shared" si="18"/>
        <v>3.8708270170200852E-6</v>
      </c>
      <c r="AM55" t="s">
        <v>247</v>
      </c>
      <c r="AN55" t="s">
        <v>114</v>
      </c>
      <c r="AO55">
        <v>54319.440949999997</v>
      </c>
      <c r="AP55">
        <v>2.0000000000000001E-4</v>
      </c>
      <c r="AQ55">
        <v>34672.158066483375</v>
      </c>
      <c r="AR55">
        <v>34672</v>
      </c>
      <c r="AS55">
        <v>7.4400399993464816E-2</v>
      </c>
      <c r="AZ55">
        <v>7.4400399993464816E-2</v>
      </c>
      <c r="BA55">
        <v>7.5631777271433678E-2</v>
      </c>
      <c r="BB55">
        <v>7.5478238012150867E-2</v>
      </c>
      <c r="BC55">
        <v>39300.940949999997</v>
      </c>
      <c r="BE55">
        <v>1.1617347945250707E-6</v>
      </c>
      <c r="BF55">
        <v>1</v>
      </c>
    </row>
    <row r="56" spans="1:58">
      <c r="A56" s="40" t="s">
        <v>118</v>
      </c>
      <c r="B56" s="14" t="s">
        <v>115</v>
      </c>
      <c r="C56" s="25">
        <v>52517.3871</v>
      </c>
      <c r="D56" s="25">
        <v>5.0000000000000001E-4</v>
      </c>
      <c r="E56">
        <f t="shared" si="12"/>
        <v>30843.626029883115</v>
      </c>
      <c r="F56">
        <f t="shared" si="13"/>
        <v>30843.5</v>
      </c>
      <c r="G56">
        <f t="shared" si="14"/>
        <v>5.9321075001207646E-2</v>
      </c>
      <c r="J56">
        <f>G56</f>
        <v>5.9321075001207646E-2</v>
      </c>
      <c r="O56">
        <f t="shared" ca="1" si="10"/>
        <v>4.8134345908483228E-2</v>
      </c>
      <c r="P56" s="36">
        <f t="shared" si="15"/>
        <v>5.7983186143519785E-2</v>
      </c>
      <c r="Q56" s="6">
        <f t="shared" si="16"/>
        <v>37498.8871</v>
      </c>
      <c r="S56">
        <f t="shared" si="17"/>
        <v>1.7899465955253285E-6</v>
      </c>
      <c r="T56">
        <v>1</v>
      </c>
      <c r="U56">
        <f t="shared" si="18"/>
        <v>1.7899465955253285E-6</v>
      </c>
      <c r="AM56" t="s">
        <v>247</v>
      </c>
      <c r="AN56" t="s">
        <v>114</v>
      </c>
      <c r="AO56">
        <v>54319.440949999997</v>
      </c>
      <c r="AP56">
        <v>2.0000000000000001E-4</v>
      </c>
      <c r="AQ56">
        <v>34672.158066483375</v>
      </c>
      <c r="AR56">
        <v>34672</v>
      </c>
      <c r="AS56">
        <v>7.4400399993464816E-2</v>
      </c>
      <c r="AZ56">
        <v>7.4400399993464816E-2</v>
      </c>
      <c r="BA56">
        <v>7.5631777271433678E-2</v>
      </c>
      <c r="BB56">
        <v>7.5478238012150867E-2</v>
      </c>
      <c r="BC56">
        <v>39300.940949999997</v>
      </c>
      <c r="BE56">
        <v>1.1617347945250707E-6</v>
      </c>
      <c r="BF56">
        <v>1</v>
      </c>
    </row>
    <row r="57" spans="1:58">
      <c r="A57" s="140" t="s">
        <v>651</v>
      </c>
      <c r="B57" s="27" t="s">
        <v>114</v>
      </c>
      <c r="C57" s="141">
        <v>52525.623099999997</v>
      </c>
      <c r="D57" s="141" t="s">
        <v>297</v>
      </c>
      <c r="E57" s="39">
        <f t="shared" si="12"/>
        <v>30861.12372555599</v>
      </c>
      <c r="F57">
        <f t="shared" si="13"/>
        <v>30861</v>
      </c>
      <c r="G57">
        <f t="shared" si="14"/>
        <v>5.8236450000549667E-2</v>
      </c>
      <c r="K57">
        <f>G57</f>
        <v>5.8236450000549667E-2</v>
      </c>
      <c r="O57">
        <f t="shared" ca="1" si="10"/>
        <v>4.8242415490866192E-2</v>
      </c>
      <c r="P57" s="36">
        <f t="shared" si="15"/>
        <v>5.8056394819138268E-2</v>
      </c>
      <c r="Q57" s="6">
        <f t="shared" si="16"/>
        <v>37507.123099999997</v>
      </c>
      <c r="S57">
        <f t="shared" si="17"/>
        <v>3.2419868353091513E-8</v>
      </c>
      <c r="T57">
        <v>1</v>
      </c>
      <c r="U57">
        <f t="shared" si="18"/>
        <v>3.2419868353091513E-8</v>
      </c>
      <c r="AM57" t="s">
        <v>247</v>
      </c>
      <c r="AN57" t="s">
        <v>114</v>
      </c>
      <c r="AO57">
        <v>54328.385029999998</v>
      </c>
      <c r="AP57">
        <v>2.9999999999999997E-4</v>
      </c>
      <c r="AQ57">
        <v>34691.160105083902</v>
      </c>
      <c r="AR57">
        <v>34691</v>
      </c>
      <c r="AS57">
        <v>7.5359949994890485E-2</v>
      </c>
      <c r="AZ57">
        <v>7.5359949994890485E-2</v>
      </c>
      <c r="BA57">
        <v>7.5724749677439154E-2</v>
      </c>
      <c r="BB57">
        <v>7.5571596941562943E-2</v>
      </c>
      <c r="BC57">
        <v>39309.885029999998</v>
      </c>
      <c r="BE57">
        <v>4.4794430035774505E-8</v>
      </c>
      <c r="BF57">
        <v>1</v>
      </c>
    </row>
    <row r="58" spans="1:58">
      <c r="A58" s="140" t="s">
        <v>651</v>
      </c>
      <c r="B58" s="27" t="s">
        <v>114</v>
      </c>
      <c r="C58" s="141">
        <v>52526.564400000003</v>
      </c>
      <c r="D58" s="141" t="s">
        <v>297</v>
      </c>
      <c r="E58" s="39">
        <f t="shared" si="12"/>
        <v>30863.123553255962</v>
      </c>
      <c r="F58">
        <f t="shared" si="13"/>
        <v>30863</v>
      </c>
      <c r="G58">
        <f t="shared" si="14"/>
        <v>5.8155350001470651E-2</v>
      </c>
      <c r="K58">
        <f>G58</f>
        <v>5.8155350001470651E-2</v>
      </c>
      <c r="O58">
        <f t="shared" ca="1" si="10"/>
        <v>4.8254766300281388E-2</v>
      </c>
      <c r="P58" s="36">
        <f t="shared" si="15"/>
        <v>5.8064765611551439E-2</v>
      </c>
      <c r="Q58" s="6">
        <f t="shared" si="16"/>
        <v>37508.064400000003</v>
      </c>
      <c r="S58">
        <f t="shared" si="17"/>
        <v>8.2055316970359625E-9</v>
      </c>
      <c r="T58">
        <v>1</v>
      </c>
      <c r="U58">
        <f t="shared" si="18"/>
        <v>8.2055316970359625E-9</v>
      </c>
      <c r="AM58" t="s">
        <v>251</v>
      </c>
      <c r="AN58" t="s">
        <v>114</v>
      </c>
      <c r="AO58">
        <v>54697.412259999997</v>
      </c>
      <c r="AP58">
        <v>2.9999999999999997E-4</v>
      </c>
      <c r="AQ58">
        <v>35475.17250983687</v>
      </c>
      <c r="AR58">
        <v>35475</v>
      </c>
      <c r="AS58">
        <v>8.1198749998293351E-2</v>
      </c>
      <c r="AZ58">
        <v>8.1198749998293351E-2</v>
      </c>
      <c r="BA58">
        <v>7.9561084746297042E-2</v>
      </c>
      <c r="BB58">
        <v>7.9485716369904244E-2</v>
      </c>
      <c r="BC58">
        <v>39678.912259999997</v>
      </c>
      <c r="BE58">
        <v>2.9344842119919502E-6</v>
      </c>
      <c r="BF58">
        <v>1</v>
      </c>
    </row>
    <row r="59" spans="1:58">
      <c r="A59" s="40" t="s">
        <v>118</v>
      </c>
      <c r="B59" s="14" t="s">
        <v>114</v>
      </c>
      <c r="C59" s="25">
        <v>52528.446799999998</v>
      </c>
      <c r="D59" s="25">
        <v>2.9999999999999997E-4</v>
      </c>
      <c r="E59">
        <f t="shared" si="12"/>
        <v>30867.122783748258</v>
      </c>
      <c r="F59">
        <f t="shared" si="13"/>
        <v>30867</v>
      </c>
      <c r="G59">
        <f t="shared" si="14"/>
        <v>5.7793149993813131E-2</v>
      </c>
      <c r="J59">
        <f>G59</f>
        <v>5.7793149993813131E-2</v>
      </c>
      <c r="O59">
        <f t="shared" ca="1" si="10"/>
        <v>4.8279467919111779E-2</v>
      </c>
      <c r="P59" s="36">
        <f t="shared" si="15"/>
        <v>5.8081509711225901E-2</v>
      </c>
      <c r="Q59" s="6">
        <f t="shared" si="16"/>
        <v>37509.946799999998</v>
      </c>
      <c r="S59">
        <f t="shared" si="17"/>
        <v>8.3151326626372572E-8</v>
      </c>
      <c r="T59">
        <v>1</v>
      </c>
      <c r="U59">
        <f t="shared" si="18"/>
        <v>8.3151326626372572E-8</v>
      </c>
      <c r="AM59" t="s">
        <v>251</v>
      </c>
      <c r="AN59" t="s">
        <v>114</v>
      </c>
      <c r="AO59">
        <v>54697.412859999997</v>
      </c>
      <c r="AP59">
        <v>2.0000000000000001E-4</v>
      </c>
      <c r="AQ59">
        <v>35475.173784559724</v>
      </c>
      <c r="AR59">
        <v>35475</v>
      </c>
      <c r="AS59">
        <v>8.1798749997687992E-2</v>
      </c>
      <c r="AZ59">
        <v>8.1798749997687992E-2</v>
      </c>
      <c r="BA59">
        <v>7.9561084746297042E-2</v>
      </c>
      <c r="BB59">
        <v>7.9485716369904244E-2</v>
      </c>
      <c r="BC59">
        <v>39678.912859999997</v>
      </c>
      <c r="BE59">
        <v>5.3501245632584442E-6</v>
      </c>
      <c r="BF59">
        <v>1</v>
      </c>
    </row>
    <row r="60" spans="1:58">
      <c r="A60" s="40" t="s">
        <v>118</v>
      </c>
      <c r="B60" s="14" t="s">
        <v>115</v>
      </c>
      <c r="C60" s="25">
        <v>52531.505799999999</v>
      </c>
      <c r="D60" s="25">
        <v>2.9999999999999997E-4</v>
      </c>
      <c r="E60">
        <f t="shared" si="12"/>
        <v>30873.621745752065</v>
      </c>
      <c r="F60">
        <f t="shared" si="13"/>
        <v>30873.5</v>
      </c>
      <c r="G60">
        <f t="shared" si="14"/>
        <v>5.7304574998852331E-2</v>
      </c>
      <c r="J60">
        <f>G60</f>
        <v>5.7304574998852331E-2</v>
      </c>
      <c r="O60">
        <f t="shared" ca="1" si="10"/>
        <v>4.8319608049711166E-2</v>
      </c>
      <c r="P60" s="36">
        <f t="shared" si="15"/>
        <v>5.810872602479622E-2</v>
      </c>
      <c r="Q60" s="6">
        <f t="shared" si="16"/>
        <v>37513.005799999999</v>
      </c>
      <c r="S60">
        <f t="shared" si="17"/>
        <v>6.4665887252660904E-7</v>
      </c>
      <c r="T60">
        <v>1</v>
      </c>
      <c r="U60">
        <f t="shared" si="18"/>
        <v>6.4665887252660904E-7</v>
      </c>
      <c r="AM60" t="s">
        <v>251</v>
      </c>
      <c r="AN60" t="s">
        <v>114</v>
      </c>
      <c r="AO60">
        <v>54697.412859999997</v>
      </c>
      <c r="AP60">
        <v>4.0000000000000002E-4</v>
      </c>
      <c r="AQ60">
        <v>35475.173784559724</v>
      </c>
      <c r="AR60">
        <v>35475</v>
      </c>
      <c r="AS60">
        <v>8.1798749997687992E-2</v>
      </c>
      <c r="AZ60">
        <v>8.1798749997687992E-2</v>
      </c>
      <c r="BA60">
        <v>7.9561084746297042E-2</v>
      </c>
      <c r="BB60">
        <v>7.9485716369904244E-2</v>
      </c>
      <c r="BC60">
        <v>39678.912859999997</v>
      </c>
      <c r="BE60">
        <v>5.3501245632584442E-6</v>
      </c>
      <c r="BF60">
        <v>1</v>
      </c>
    </row>
    <row r="61" spans="1:58">
      <c r="A61" s="140" t="s">
        <v>651</v>
      </c>
      <c r="B61" s="27" t="s">
        <v>114</v>
      </c>
      <c r="C61" s="141">
        <v>52811.806199999999</v>
      </c>
      <c r="D61" s="141" t="s">
        <v>297</v>
      </c>
      <c r="E61" s="39">
        <f t="shared" si="12"/>
        <v>31469.130620956803</v>
      </c>
      <c r="F61">
        <f t="shared" si="13"/>
        <v>31469</v>
      </c>
      <c r="G61">
        <f t="shared" si="14"/>
        <v>6.1482049997721333E-2</v>
      </c>
      <c r="K61">
        <f>G61</f>
        <v>6.1482049997721333E-2</v>
      </c>
      <c r="O61">
        <f t="shared" ca="1" si="10"/>
        <v>5.1997061553085616E-2</v>
      </c>
      <c r="P61" s="36">
        <f t="shared" si="15"/>
        <v>6.0639723661104691E-2</v>
      </c>
      <c r="Q61" s="6">
        <f t="shared" si="16"/>
        <v>37793.306199999999</v>
      </c>
      <c r="S61">
        <f t="shared" si="17"/>
        <v>7.0951365735801196E-7</v>
      </c>
      <c r="T61">
        <v>1</v>
      </c>
      <c r="U61">
        <f t="shared" si="18"/>
        <v>7.0951365735801196E-7</v>
      </c>
      <c r="AM61" t="s">
        <v>130</v>
      </c>
      <c r="AN61" t="s">
        <v>114</v>
      </c>
      <c r="AO61">
        <v>54737.422270000003</v>
      </c>
      <c r="AP61">
        <v>4.0000000000000002E-4</v>
      </c>
      <c r="AQ61">
        <v>35560.175299886527</v>
      </c>
      <c r="AR61">
        <v>35560</v>
      </c>
      <c r="AS61">
        <v>8.2512000000861008E-2</v>
      </c>
      <c r="AZ61">
        <v>8.2512000000861008E-2</v>
      </c>
      <c r="BA61">
        <v>7.9977013931058424E-2</v>
      </c>
      <c r="BB61">
        <v>7.9917333896944331E-2</v>
      </c>
      <c r="BC61">
        <v>39718.922270000003</v>
      </c>
      <c r="BE61">
        <v>6.7322921908141441E-6</v>
      </c>
      <c r="BF61">
        <v>1</v>
      </c>
    </row>
    <row r="62" spans="1:58">
      <c r="A62" s="40" t="s">
        <v>118</v>
      </c>
      <c r="B62" s="14" t="s">
        <v>114</v>
      </c>
      <c r="C62" s="25">
        <v>52888.530700000003</v>
      </c>
      <c r="D62" s="25">
        <v>1E-4</v>
      </c>
      <c r="E62">
        <f t="shared" si="12"/>
        <v>31632.134743304287</v>
      </c>
      <c r="F62">
        <f t="shared" si="13"/>
        <v>31632</v>
      </c>
      <c r="G62">
        <f t="shared" si="14"/>
        <v>6.3422400002309587E-2</v>
      </c>
      <c r="J62">
        <f>G62</f>
        <v>6.3422400002309587E-2</v>
      </c>
      <c r="O62">
        <f t="shared" ca="1" si="10"/>
        <v>5.3003652520424077E-2</v>
      </c>
      <c r="P62" s="36">
        <f t="shared" si="15"/>
        <v>6.1345462416767541E-2</v>
      </c>
      <c r="Q62" s="6">
        <f t="shared" si="16"/>
        <v>37870.030700000003</v>
      </c>
      <c r="S62">
        <f t="shared" si="17"/>
        <v>4.3136697342372247E-6</v>
      </c>
      <c r="T62">
        <v>1</v>
      </c>
      <c r="U62">
        <f t="shared" si="18"/>
        <v>4.3136697342372247E-6</v>
      </c>
      <c r="AM62" t="s">
        <v>130</v>
      </c>
      <c r="AN62" t="s">
        <v>114</v>
      </c>
      <c r="AO62">
        <v>54737.42237</v>
      </c>
      <c r="AP62">
        <v>6.9999999999999999E-4</v>
      </c>
      <c r="AQ62">
        <v>35560.175512340327</v>
      </c>
      <c r="AR62">
        <v>35560</v>
      </c>
      <c r="AS62">
        <v>8.2611999998334795E-2</v>
      </c>
      <c r="AZ62">
        <v>8.2611999998334795E-2</v>
      </c>
      <c r="BA62">
        <v>7.9977013931058424E-2</v>
      </c>
      <c r="BB62">
        <v>7.9917333896944331E-2</v>
      </c>
      <c r="BC62">
        <v>39718.92237</v>
      </c>
      <c r="BE62">
        <v>7.2612253979828815E-6</v>
      </c>
      <c r="BF62">
        <v>1</v>
      </c>
    </row>
    <row r="63" spans="1:58">
      <c r="A63" s="40" t="s">
        <v>118</v>
      </c>
      <c r="B63" s="105" t="s">
        <v>115</v>
      </c>
      <c r="C63" s="40">
        <v>52909.475700000003</v>
      </c>
      <c r="D63" s="40">
        <v>1E-4</v>
      </c>
      <c r="E63">
        <f t="shared" si="12"/>
        <v>31676.633193506867</v>
      </c>
      <c r="F63">
        <f t="shared" si="13"/>
        <v>31676.5</v>
      </c>
      <c r="G63">
        <f t="shared" si="14"/>
        <v>6.2692925006558653E-2</v>
      </c>
      <c r="J63">
        <f>G63</f>
        <v>6.2692925006558653E-2</v>
      </c>
      <c r="O63">
        <f t="shared" ca="1" si="10"/>
        <v>5.3278458029912157E-2</v>
      </c>
      <c r="P63" s="36">
        <f t="shared" si="15"/>
        <v>6.1539100988367568E-2</v>
      </c>
      <c r="Q63" s="6">
        <f t="shared" si="16"/>
        <v>37890.975700000003</v>
      </c>
      <c r="S63">
        <f t="shared" si="17"/>
        <v>1.3313098649546219E-6</v>
      </c>
      <c r="T63">
        <v>1</v>
      </c>
      <c r="U63">
        <f t="shared" si="18"/>
        <v>1.3313098649546219E-6</v>
      </c>
      <c r="AM63" t="s">
        <v>245</v>
      </c>
      <c r="AN63" t="s">
        <v>114</v>
      </c>
      <c r="AO63">
        <v>55051.37298</v>
      </c>
      <c r="AP63">
        <v>2.0000000000000001E-4</v>
      </c>
      <c r="AQ63">
        <v>36227.175540278004</v>
      </c>
      <c r="AR63">
        <v>36227</v>
      </c>
      <c r="AS63">
        <v>8.2625149996601976E-2</v>
      </c>
      <c r="AZ63">
        <v>8.2625149996601976E-2</v>
      </c>
      <c r="BA63">
        <v>8.3240834710303593E-2</v>
      </c>
      <c r="BB63">
        <v>8.3353528068009997E-2</v>
      </c>
      <c r="BC63">
        <v>40032.87298</v>
      </c>
      <c r="BE63">
        <v>5.3053461490806689E-7</v>
      </c>
      <c r="BF63">
        <v>1</v>
      </c>
    </row>
    <row r="64" spans="1:58">
      <c r="A64" s="42" t="s">
        <v>117</v>
      </c>
      <c r="B64" s="105" t="s">
        <v>115</v>
      </c>
      <c r="C64" s="40">
        <v>52950.422899999998</v>
      </c>
      <c r="D64" s="40">
        <v>5.9999999999999995E-4</v>
      </c>
      <c r="E64">
        <f t="shared" si="12"/>
        <v>31763.627079404927</v>
      </c>
      <c r="F64">
        <f t="shared" si="13"/>
        <v>31763.5</v>
      </c>
      <c r="G64">
        <f t="shared" si="14"/>
        <v>5.9815074993821327E-2</v>
      </c>
      <c r="J64">
        <f>G64</f>
        <v>5.9815074993821327E-2</v>
      </c>
      <c r="O64">
        <f t="shared" ca="1" si="10"/>
        <v>5.3815718239473176E-2</v>
      </c>
      <c r="P64" s="36">
        <f t="shared" si="15"/>
        <v>6.1918874071081098E-2</v>
      </c>
      <c r="Q64" s="6">
        <f t="shared" si="16"/>
        <v>37931.922899999998</v>
      </c>
      <c r="S64">
        <f t="shared" si="17"/>
        <v>4.425970557479066E-6</v>
      </c>
      <c r="T64">
        <v>1</v>
      </c>
      <c r="U64">
        <f t="shared" si="18"/>
        <v>4.425970557479066E-6</v>
      </c>
      <c r="AM64" t="s">
        <v>245</v>
      </c>
      <c r="AN64" t="s">
        <v>114</v>
      </c>
      <c r="AO64">
        <v>55051.373579999999</v>
      </c>
      <c r="AP64">
        <v>2.9999999999999997E-4</v>
      </c>
      <c r="AQ64">
        <v>36227.17681500085</v>
      </c>
      <c r="AR64">
        <v>36227</v>
      </c>
      <c r="AS64">
        <v>8.3225149995996617E-2</v>
      </c>
      <c r="AZ64">
        <v>8.3225149995996617E-2</v>
      </c>
      <c r="BA64">
        <v>8.3240834710303593E-2</v>
      </c>
      <c r="BB64">
        <v>8.3353528068009997E-2</v>
      </c>
      <c r="BC64">
        <v>40032.873579999999</v>
      </c>
      <c r="BE64">
        <v>1.6480929373872532E-8</v>
      </c>
      <c r="BF64">
        <v>1</v>
      </c>
    </row>
    <row r="65" spans="1:58">
      <c r="A65" s="140" t="s">
        <v>754</v>
      </c>
      <c r="B65" s="27" t="s">
        <v>114</v>
      </c>
      <c r="C65" s="141">
        <v>52952.542200000004</v>
      </c>
      <c r="D65" s="141" t="s">
        <v>297</v>
      </c>
      <c r="E65" s="39">
        <f t="shared" si="12"/>
        <v>31768.129612969718</v>
      </c>
      <c r="F65">
        <f t="shared" si="13"/>
        <v>31768</v>
      </c>
      <c r="G65">
        <f t="shared" si="14"/>
        <v>6.1007600001175888E-2</v>
      </c>
      <c r="K65">
        <f t="shared" ref="K65:K70" si="19">G65</f>
        <v>6.1007600001175888E-2</v>
      </c>
      <c r="O65">
        <f t="shared" ca="1" si="10"/>
        <v>5.3843507560657367E-2</v>
      </c>
      <c r="P65" s="36">
        <f t="shared" si="15"/>
        <v>6.1938560651756958E-2</v>
      </c>
      <c r="Q65" s="6">
        <f t="shared" si="16"/>
        <v>37934.042200000004</v>
      </c>
      <c r="S65">
        <f t="shared" si="17"/>
        <v>8.6668773293032854E-7</v>
      </c>
      <c r="T65">
        <v>1</v>
      </c>
      <c r="U65">
        <f t="shared" si="18"/>
        <v>8.6668773293032854E-7</v>
      </c>
      <c r="AM65" t="s">
        <v>212</v>
      </c>
      <c r="AN65" t="s">
        <v>114</v>
      </c>
      <c r="AO65">
        <v>55075.378299999997</v>
      </c>
      <c r="AP65">
        <v>2.9999999999999997E-4</v>
      </c>
      <c r="AQ65">
        <v>36278.175756874654</v>
      </c>
      <c r="AR65">
        <v>36278</v>
      </c>
      <c r="AS65">
        <v>8.2727100001648068E-2</v>
      </c>
      <c r="AW65">
        <v>8.2727100001648068E-2</v>
      </c>
      <c r="BA65">
        <v>8.3490392221160434E-2</v>
      </c>
      <c r="BB65">
        <v>8.3619862207380435E-2</v>
      </c>
      <c r="BC65">
        <v>40056.878299999997</v>
      </c>
      <c r="BE65">
        <v>7.970243559841211E-7</v>
      </c>
      <c r="BF65">
        <v>1</v>
      </c>
    </row>
    <row r="66" spans="1:58">
      <c r="A66" s="140" t="s">
        <v>759</v>
      </c>
      <c r="B66" s="27" t="s">
        <v>114</v>
      </c>
      <c r="C66" s="141">
        <v>53117.283300000003</v>
      </c>
      <c r="D66" s="140" t="s">
        <v>297</v>
      </c>
      <c r="E66" s="39">
        <f t="shared" si="12"/>
        <v>32118.128354180899</v>
      </c>
      <c r="F66">
        <f t="shared" si="13"/>
        <v>32118</v>
      </c>
      <c r="G66">
        <f t="shared" si="14"/>
        <v>6.0415100000682287E-2</v>
      </c>
      <c r="K66">
        <f t="shared" si="19"/>
        <v>6.0415100000682287E-2</v>
      </c>
      <c r="O66">
        <f t="shared" ca="1" si="10"/>
        <v>5.6004899208316583E-2</v>
      </c>
      <c r="P66" s="36">
        <f t="shared" si="15"/>
        <v>6.3482740389630199E-2</v>
      </c>
      <c r="Q66" s="6">
        <f t="shared" si="16"/>
        <v>38098.783300000003</v>
      </c>
      <c r="S66">
        <f t="shared" si="17"/>
        <v>9.4104175559044965E-6</v>
      </c>
      <c r="T66">
        <v>1</v>
      </c>
      <c r="U66">
        <f t="shared" si="18"/>
        <v>9.4104175559044965E-6</v>
      </c>
      <c r="AM66" t="s">
        <v>211</v>
      </c>
      <c r="AN66" t="s">
        <v>115</v>
      </c>
      <c r="AO66">
        <v>55114.68</v>
      </c>
      <c r="AP66">
        <v>4.0000000000000002E-4</v>
      </c>
      <c r="AQ66">
        <v>36361.673715352903</v>
      </c>
      <c r="AR66">
        <v>36361.5</v>
      </c>
      <c r="AS66">
        <v>8.1766174997028429E-2</v>
      </c>
      <c r="AW66">
        <v>8.1766174997028429E-2</v>
      </c>
      <c r="BA66">
        <v>8.3898981479131898E-2</v>
      </c>
      <c r="BB66">
        <v>8.4057022177337487E-2</v>
      </c>
      <c r="BC66">
        <v>40096.18</v>
      </c>
      <c r="BE66">
        <v>5.2479808035299617E-6</v>
      </c>
      <c r="BF66">
        <v>1</v>
      </c>
    </row>
    <row r="67" spans="1:58">
      <c r="A67" s="43" t="s">
        <v>116</v>
      </c>
      <c r="B67" s="106" t="s">
        <v>114</v>
      </c>
      <c r="C67" s="52">
        <v>53137.526850000002</v>
      </c>
      <c r="D67" s="52">
        <v>9.0000000000000006E-5</v>
      </c>
      <c r="E67">
        <f t="shared" si="12"/>
        <v>32161.136547143346</v>
      </c>
      <c r="F67">
        <f t="shared" si="13"/>
        <v>32161</v>
      </c>
      <c r="G67">
        <f t="shared" si="14"/>
        <v>6.4271450006344821E-2</v>
      </c>
      <c r="K67">
        <f t="shared" si="19"/>
        <v>6.4271450006344821E-2</v>
      </c>
      <c r="O67">
        <f t="shared" ca="1" si="10"/>
        <v>5.6270441610743266E-2</v>
      </c>
      <c r="P67" s="36">
        <f t="shared" si="15"/>
        <v>6.3674224667716856E-2</v>
      </c>
      <c r="Q67" s="6">
        <f t="shared" si="16"/>
        <v>38119.026850000002</v>
      </c>
      <c r="S67">
        <f t="shared" si="17"/>
        <v>3.566781050992884E-7</v>
      </c>
      <c r="T67">
        <v>1</v>
      </c>
      <c r="U67">
        <f t="shared" si="18"/>
        <v>3.566781050992884E-7</v>
      </c>
      <c r="AM67" t="s">
        <v>244</v>
      </c>
      <c r="AN67" t="s">
        <v>114</v>
      </c>
      <c r="AO67">
        <v>55346.498800000001</v>
      </c>
      <c r="AP67">
        <v>6.9999999999999999E-4</v>
      </c>
      <c r="AQ67">
        <v>36854.181584907543</v>
      </c>
      <c r="AR67">
        <v>36854</v>
      </c>
      <c r="AS67">
        <v>8.5470300000451971E-2</v>
      </c>
      <c r="AW67">
        <v>8.5470300000451971E-2</v>
      </c>
      <c r="BA67">
        <v>8.6308924108484578E-2</v>
      </c>
      <c r="BB67">
        <v>8.6663343996287084E-2</v>
      </c>
      <c r="BC67">
        <v>40327.998800000001</v>
      </c>
      <c r="BE67">
        <v>1.4233539759982144E-6</v>
      </c>
      <c r="BF67">
        <v>1</v>
      </c>
    </row>
    <row r="68" spans="1:58">
      <c r="A68" s="140" t="s">
        <v>754</v>
      </c>
      <c r="B68" s="27" t="s">
        <v>114</v>
      </c>
      <c r="C68" s="141">
        <v>53189.774400000002</v>
      </c>
      <c r="D68" s="140" t="s">
        <v>297</v>
      </c>
      <c r="E68" s="39">
        <f t="shared" si="12"/>
        <v>32272.138456996858</v>
      </c>
      <c r="F68">
        <f t="shared" si="13"/>
        <v>32272</v>
      </c>
      <c r="G68">
        <f t="shared" si="14"/>
        <v>6.5170400004717521E-2</v>
      </c>
      <c r="K68">
        <f t="shared" si="19"/>
        <v>6.5170400004717521E-2</v>
      </c>
      <c r="O68">
        <f t="shared" ca="1" si="10"/>
        <v>5.6955911533286635E-2</v>
      </c>
      <c r="P68" s="36">
        <f t="shared" si="15"/>
        <v>6.4170312493119858E-2</v>
      </c>
      <c r="Q68" s="6">
        <f t="shared" si="16"/>
        <v>38171.274400000002</v>
      </c>
      <c r="S68">
        <f t="shared" si="17"/>
        <v>1.0001750308536072E-6</v>
      </c>
      <c r="T68">
        <v>1</v>
      </c>
      <c r="U68">
        <f t="shared" si="18"/>
        <v>1.0001750308536072E-6</v>
      </c>
    </row>
    <row r="69" spans="1:58">
      <c r="A69" s="116" t="s">
        <v>1114</v>
      </c>
      <c r="B69" s="49" t="s">
        <v>115</v>
      </c>
      <c r="C69" s="50">
        <v>53223.428599999999</v>
      </c>
      <c r="D69" s="116" t="s">
        <v>1085</v>
      </c>
      <c r="E69" s="39">
        <f t="shared" si="12"/>
        <v>32343.638086636751</v>
      </c>
      <c r="F69">
        <f t="shared" si="13"/>
        <v>32343.5</v>
      </c>
      <c r="G69">
        <f t="shared" si="14"/>
        <v>6.499607500154525E-2</v>
      </c>
      <c r="K69">
        <f t="shared" si="19"/>
        <v>6.499607500154525E-2</v>
      </c>
      <c r="O69">
        <f t="shared" ca="1" si="10"/>
        <v>5.7397452969879859E-2</v>
      </c>
      <c r="P69" s="36">
        <f t="shared" si="15"/>
        <v>6.4491231878518879E-2</v>
      </c>
      <c r="Q69" s="6">
        <f t="shared" si="16"/>
        <v>38204.928599999999</v>
      </c>
      <c r="S69">
        <f t="shared" si="17"/>
        <v>2.5486657886702026E-7</v>
      </c>
      <c r="T69">
        <v>1</v>
      </c>
      <c r="U69">
        <f t="shared" si="18"/>
        <v>2.5486657886702026E-7</v>
      </c>
    </row>
    <row r="70" spans="1:58">
      <c r="A70" s="41" t="s">
        <v>247</v>
      </c>
      <c r="B70" s="107" t="s">
        <v>114</v>
      </c>
      <c r="C70" s="41">
        <v>53227.427250000001</v>
      </c>
      <c r="D70" s="41" t="s">
        <v>248</v>
      </c>
      <c r="E70">
        <f t="shared" si="12"/>
        <v>32352.133370852676</v>
      </c>
      <c r="F70">
        <f t="shared" si="13"/>
        <v>32352</v>
      </c>
      <c r="G70">
        <f t="shared" si="14"/>
        <v>6.2776400001894217E-2</v>
      </c>
      <c r="K70">
        <f t="shared" si="19"/>
        <v>6.2776400001894217E-2</v>
      </c>
      <c r="O70">
        <f t="shared" ca="1" si="10"/>
        <v>5.7449943909894441E-2</v>
      </c>
      <c r="P70" s="36">
        <f t="shared" si="15"/>
        <v>6.4529454388155869E-2</v>
      </c>
      <c r="Q70" s="6">
        <f t="shared" si="16"/>
        <v>38208.927250000001</v>
      </c>
      <c r="S70">
        <f t="shared" si="17"/>
        <v>3.0731996811912156E-6</v>
      </c>
      <c r="T70">
        <v>1</v>
      </c>
      <c r="U70">
        <f t="shared" si="18"/>
        <v>3.0731996811912156E-6</v>
      </c>
    </row>
    <row r="71" spans="1:58">
      <c r="A71" s="42" t="s">
        <v>123</v>
      </c>
      <c r="B71" s="106"/>
      <c r="C71" s="40">
        <v>53227.429199999999</v>
      </c>
      <c r="D71" s="40">
        <v>1E-4</v>
      </c>
      <c r="E71">
        <f t="shared" si="12"/>
        <v>32352.137513701939</v>
      </c>
      <c r="F71">
        <f t="shared" si="13"/>
        <v>32352</v>
      </c>
      <c r="G71">
        <f t="shared" si="14"/>
        <v>6.4726399999926798E-2</v>
      </c>
      <c r="J71">
        <f>G71</f>
        <v>6.4726399999926798E-2</v>
      </c>
      <c r="O71">
        <f t="shared" ca="1" si="10"/>
        <v>5.7449943909894441E-2</v>
      </c>
      <c r="P71" s="36">
        <f t="shared" si="15"/>
        <v>6.4529454388155869E-2</v>
      </c>
      <c r="Q71" s="6">
        <f t="shared" si="16"/>
        <v>38208.929199999999</v>
      </c>
      <c r="S71">
        <f t="shared" si="17"/>
        <v>3.8787573995825689E-8</v>
      </c>
      <c r="T71">
        <v>1</v>
      </c>
      <c r="U71">
        <f t="shared" si="18"/>
        <v>3.8787573995825689E-8</v>
      </c>
    </row>
    <row r="72" spans="1:58">
      <c r="A72" s="116" t="s">
        <v>1114</v>
      </c>
      <c r="B72" s="49" t="s">
        <v>114</v>
      </c>
      <c r="C72" s="50">
        <v>53228.3681</v>
      </c>
      <c r="D72" s="116" t="s">
        <v>1085</v>
      </c>
      <c r="E72" s="39">
        <f t="shared" si="12"/>
        <v>32354.132242510499</v>
      </c>
      <c r="F72">
        <f t="shared" si="13"/>
        <v>32354</v>
      </c>
      <c r="G72">
        <f t="shared" si="14"/>
        <v>6.2245300003269222E-2</v>
      </c>
      <c r="K72">
        <f t="shared" ref="K72:K82" si="20">G72</f>
        <v>6.2245300003269222E-2</v>
      </c>
      <c r="O72">
        <f t="shared" ca="1" si="10"/>
        <v>5.7462294719309637E-2</v>
      </c>
      <c r="P72" s="36">
        <f t="shared" si="15"/>
        <v>6.4538450120327273E-2</v>
      </c>
      <c r="Q72" s="6">
        <f t="shared" si="16"/>
        <v>38209.8681</v>
      </c>
      <c r="S72">
        <f t="shared" si="17"/>
        <v>5.2585374593633553E-6</v>
      </c>
      <c r="T72">
        <v>1</v>
      </c>
      <c r="U72">
        <f t="shared" si="18"/>
        <v>5.2585374593633553E-6</v>
      </c>
    </row>
    <row r="73" spans="1:58">
      <c r="A73" s="116" t="s">
        <v>1114</v>
      </c>
      <c r="B73" s="49" t="s">
        <v>115</v>
      </c>
      <c r="C73" s="50">
        <v>53246.495000000003</v>
      </c>
      <c r="D73" s="116" t="s">
        <v>1085</v>
      </c>
      <c r="E73" s="39">
        <f t="shared" si="12"/>
        <v>32392.643531934096</v>
      </c>
      <c r="F73">
        <f t="shared" si="13"/>
        <v>32392.5</v>
      </c>
      <c r="G73">
        <f t="shared" si="14"/>
        <v>6.7559125003754161E-2</v>
      </c>
      <c r="K73">
        <f t="shared" si="20"/>
        <v>6.7559125003754161E-2</v>
      </c>
      <c r="O73">
        <f t="shared" ref="O73:O104" ca="1" si="21">+C$11+C$12*F73</f>
        <v>5.7700047800552157E-2</v>
      </c>
      <c r="P73" s="36">
        <f t="shared" si="15"/>
        <v>6.4711781351165593E-2</v>
      </c>
      <c r="Q73" s="6">
        <f t="shared" si="16"/>
        <v>38227.995000000003</v>
      </c>
      <c r="S73">
        <f t="shared" si="17"/>
        <v>8.1073658759364124E-6</v>
      </c>
      <c r="T73">
        <v>1</v>
      </c>
      <c r="U73">
        <f t="shared" si="18"/>
        <v>8.1073658759364124E-6</v>
      </c>
    </row>
    <row r="74" spans="1:58">
      <c r="A74" s="116" t="s">
        <v>1114</v>
      </c>
      <c r="B74" s="49" t="s">
        <v>115</v>
      </c>
      <c r="C74" s="50">
        <v>53247.434600000001</v>
      </c>
      <c r="D74" s="116" t="s">
        <v>1085</v>
      </c>
      <c r="E74" s="39">
        <f t="shared" si="12"/>
        <v>32394.639747919307</v>
      </c>
      <c r="F74">
        <f t="shared" si="13"/>
        <v>32394.5</v>
      </c>
      <c r="G74">
        <f t="shared" si="14"/>
        <v>6.5778024996689055E-2</v>
      </c>
      <c r="K74">
        <f t="shared" si="20"/>
        <v>6.5778024996689055E-2</v>
      </c>
      <c r="O74">
        <f t="shared" ca="1" si="21"/>
        <v>5.7712398609967352E-2</v>
      </c>
      <c r="P74" s="36">
        <f t="shared" si="15"/>
        <v>6.4720794058561806E-2</v>
      </c>
      <c r="Q74" s="6">
        <f t="shared" si="16"/>
        <v>38228.934600000001</v>
      </c>
      <c r="S74">
        <f t="shared" si="17"/>
        <v>1.1177372565334225E-6</v>
      </c>
      <c r="T74">
        <v>1</v>
      </c>
      <c r="U74">
        <f t="shared" si="18"/>
        <v>1.1177372565334225E-6</v>
      </c>
    </row>
    <row r="75" spans="1:58">
      <c r="A75" s="140" t="s">
        <v>754</v>
      </c>
      <c r="B75" s="27" t="s">
        <v>114</v>
      </c>
      <c r="C75" s="141">
        <v>53247.668599999997</v>
      </c>
      <c r="D75" s="140" t="s">
        <v>297</v>
      </c>
      <c r="E75" s="39">
        <f t="shared" si="12"/>
        <v>32395.136889831327</v>
      </c>
      <c r="F75">
        <f t="shared" si="13"/>
        <v>32395</v>
      </c>
      <c r="G75">
        <f t="shared" si="14"/>
        <v>6.4432749997649807E-2</v>
      </c>
      <c r="K75">
        <f t="shared" si="20"/>
        <v>6.4432749997649807E-2</v>
      </c>
      <c r="O75">
        <f t="shared" ca="1" si="21"/>
        <v>5.7715486312321151E-2</v>
      </c>
      <c r="P75" s="36">
        <f t="shared" si="15"/>
        <v>6.4723047366392547E-2</v>
      </c>
      <c r="Q75" s="6">
        <f t="shared" si="16"/>
        <v>38229.168599999997</v>
      </c>
      <c r="S75">
        <f t="shared" si="17"/>
        <v>8.4272562298958124E-8</v>
      </c>
      <c r="T75">
        <v>1</v>
      </c>
      <c r="U75">
        <f t="shared" si="18"/>
        <v>8.4272562298958124E-8</v>
      </c>
    </row>
    <row r="76" spans="1:58">
      <c r="A76" s="116" t="s">
        <v>1114</v>
      </c>
      <c r="B76" s="49" t="s">
        <v>114</v>
      </c>
      <c r="C76" s="50">
        <v>53285.326000000001</v>
      </c>
      <c r="D76" s="116" t="s">
        <v>1085</v>
      </c>
      <c r="E76" s="39">
        <f t="shared" si="12"/>
        <v>32475.141470335449</v>
      </c>
      <c r="F76">
        <f t="shared" si="13"/>
        <v>32475</v>
      </c>
      <c r="G76">
        <f t="shared" si="14"/>
        <v>6.6588749999937136E-2</v>
      </c>
      <c r="K76">
        <f t="shared" si="20"/>
        <v>6.6588749999937136E-2</v>
      </c>
      <c r="O76">
        <f t="shared" ca="1" si="21"/>
        <v>5.8209518688928985E-2</v>
      </c>
      <c r="P76" s="36">
        <f t="shared" si="15"/>
        <v>6.5084251436888313E-2</v>
      </c>
      <c r="Q76" s="6">
        <f t="shared" si="16"/>
        <v>38266.826000000001</v>
      </c>
      <c r="S76">
        <f t="shared" si="17"/>
        <v>2.2635159262159726E-6</v>
      </c>
      <c r="T76">
        <v>1</v>
      </c>
      <c r="U76">
        <f t="shared" si="18"/>
        <v>2.2635159262159726E-6</v>
      </c>
    </row>
    <row r="77" spans="1:58">
      <c r="A77" s="116" t="s">
        <v>1114</v>
      </c>
      <c r="B77" s="49" t="s">
        <v>114</v>
      </c>
      <c r="C77" s="50">
        <v>53286.265700000004</v>
      </c>
      <c r="D77" s="116" t="s">
        <v>1085</v>
      </c>
      <c r="E77" s="39">
        <f t="shared" si="12"/>
        <v>32477.137898774479</v>
      </c>
      <c r="F77">
        <f t="shared" si="13"/>
        <v>32477</v>
      </c>
      <c r="G77">
        <f t="shared" si="14"/>
        <v>6.4907650004897732E-2</v>
      </c>
      <c r="K77">
        <f t="shared" si="20"/>
        <v>6.4907650004897732E-2</v>
      </c>
      <c r="O77">
        <f t="shared" ca="1" si="21"/>
        <v>5.8221869498344181E-2</v>
      </c>
      <c r="P77" s="36">
        <f t="shared" si="15"/>
        <v>6.5093298723446213E-2</v>
      </c>
      <c r="Q77" s="6">
        <f t="shared" si="16"/>
        <v>38267.765700000004</v>
      </c>
      <c r="S77">
        <f t="shared" si="17"/>
        <v>3.4465446698693187E-8</v>
      </c>
      <c r="T77">
        <v>1</v>
      </c>
      <c r="U77">
        <f t="shared" si="18"/>
        <v>3.4465446698693187E-8</v>
      </c>
    </row>
    <row r="78" spans="1:58">
      <c r="A78" s="116" t="s">
        <v>1114</v>
      </c>
      <c r="B78" s="49" t="s">
        <v>114</v>
      </c>
      <c r="C78" s="50">
        <v>53302.267200000002</v>
      </c>
      <c r="D78" s="116" t="s">
        <v>1085</v>
      </c>
      <c r="E78" s="39">
        <f t="shared" si="12"/>
        <v>32511.133694950964</v>
      </c>
      <c r="F78">
        <f t="shared" si="13"/>
        <v>32511</v>
      </c>
      <c r="G78">
        <f t="shared" si="14"/>
        <v>6.292895000660792E-2</v>
      </c>
      <c r="K78">
        <f t="shared" si="20"/>
        <v>6.292895000660792E-2</v>
      </c>
      <c r="O78">
        <f t="shared" ca="1" si="21"/>
        <v>5.8431833258402482E-2</v>
      </c>
      <c r="P78" s="36">
        <f t="shared" si="15"/>
        <v>6.5247230852184562E-2</v>
      </c>
      <c r="Q78" s="6">
        <f t="shared" si="16"/>
        <v>38283.767200000002</v>
      </c>
      <c r="S78">
        <f t="shared" si="17"/>
        <v>5.3744260789675519E-6</v>
      </c>
      <c r="T78">
        <v>1</v>
      </c>
      <c r="U78">
        <f t="shared" si="18"/>
        <v>5.3744260789675519E-6</v>
      </c>
    </row>
    <row r="79" spans="1:58">
      <c r="A79" s="116" t="s">
        <v>1164</v>
      </c>
      <c r="B79" s="49" t="s">
        <v>114</v>
      </c>
      <c r="C79" s="50">
        <v>53564.4476</v>
      </c>
      <c r="D79" s="116" t="s">
        <v>1163</v>
      </c>
      <c r="E79" s="39">
        <f t="shared" si="12"/>
        <v>33068.145940044895</v>
      </c>
      <c r="F79">
        <f t="shared" si="13"/>
        <v>33068</v>
      </c>
      <c r="G79">
        <f t="shared" si="14"/>
        <v>6.8692599998030346E-2</v>
      </c>
      <c r="K79">
        <f t="shared" si="20"/>
        <v>6.8692599998030346E-2</v>
      </c>
      <c r="O79">
        <f t="shared" ca="1" si="21"/>
        <v>6.1871533680534441E-2</v>
      </c>
      <c r="P79" s="36">
        <f t="shared" si="15"/>
        <v>6.7803495285355841E-2</v>
      </c>
      <c r="Q79" s="6">
        <f t="shared" si="16"/>
        <v>38545.9476</v>
      </c>
      <c r="S79">
        <f t="shared" si="17"/>
        <v>7.9050719010001302E-7</v>
      </c>
      <c r="T79">
        <v>1</v>
      </c>
      <c r="U79">
        <f t="shared" si="18"/>
        <v>7.9050719010001302E-7</v>
      </c>
    </row>
    <row r="80" spans="1:58">
      <c r="A80" s="41" t="s">
        <v>247</v>
      </c>
      <c r="B80" s="107" t="s">
        <v>114</v>
      </c>
      <c r="C80" s="41">
        <v>53564.447639999999</v>
      </c>
      <c r="D80" s="41" t="s">
        <v>249</v>
      </c>
      <c r="E80">
        <f t="shared" si="12"/>
        <v>33068.146025026421</v>
      </c>
      <c r="F80">
        <f t="shared" si="13"/>
        <v>33068</v>
      </c>
      <c r="G80">
        <f t="shared" si="14"/>
        <v>6.8732599997019861E-2</v>
      </c>
      <c r="K80">
        <f t="shared" si="20"/>
        <v>6.8732599997019861E-2</v>
      </c>
      <c r="O80">
        <f t="shared" ca="1" si="21"/>
        <v>6.1871533680534441E-2</v>
      </c>
      <c r="P80" s="36">
        <f t="shared" si="15"/>
        <v>6.7803495285355841E-2</v>
      </c>
      <c r="Q80" s="6">
        <f t="shared" si="16"/>
        <v>38545.947639999999</v>
      </c>
      <c r="S80">
        <f t="shared" si="17"/>
        <v>8.6323556523628069E-7</v>
      </c>
      <c r="T80">
        <v>1</v>
      </c>
      <c r="U80">
        <f t="shared" si="18"/>
        <v>8.6323556523628069E-7</v>
      </c>
    </row>
    <row r="81" spans="1:21">
      <c r="A81" s="140" t="s">
        <v>754</v>
      </c>
      <c r="B81" s="27" t="s">
        <v>114</v>
      </c>
      <c r="C81" s="141">
        <v>53574.800900000002</v>
      </c>
      <c r="D81" s="140" t="s">
        <v>297</v>
      </c>
      <c r="E81" s="39">
        <f t="shared" si="12"/>
        <v>33090.141920206392</v>
      </c>
      <c r="F81">
        <f t="shared" si="13"/>
        <v>33090</v>
      </c>
      <c r="G81">
        <f t="shared" si="14"/>
        <v>6.6800500004319474E-2</v>
      </c>
      <c r="K81">
        <f t="shared" si="20"/>
        <v>6.6800500004319474E-2</v>
      </c>
      <c r="O81">
        <f t="shared" ca="1" si="21"/>
        <v>6.2007392584101595E-2</v>
      </c>
      <c r="P81" s="36">
        <f t="shared" si="15"/>
        <v>6.7905795602091146E-2</v>
      </c>
      <c r="Q81" s="6">
        <f t="shared" si="16"/>
        <v>38556.300900000002</v>
      </c>
      <c r="S81">
        <f t="shared" si="17"/>
        <v>1.221678358453437E-6</v>
      </c>
      <c r="T81">
        <v>1</v>
      </c>
      <c r="U81">
        <f t="shared" si="18"/>
        <v>1.221678358453437E-6</v>
      </c>
    </row>
    <row r="82" spans="1:21">
      <c r="A82" s="42" t="s">
        <v>124</v>
      </c>
      <c r="B82" s="106" t="s">
        <v>114</v>
      </c>
      <c r="C82" s="52">
        <v>53596.4542</v>
      </c>
      <c r="D82" s="52">
        <v>1E-4</v>
      </c>
      <c r="E82">
        <f t="shared" si="12"/>
        <v>33136.145180734988</v>
      </c>
      <c r="F82">
        <f t="shared" si="13"/>
        <v>33136</v>
      </c>
      <c r="G82">
        <f t="shared" si="14"/>
        <v>6.8335199997818563E-2</v>
      </c>
      <c r="K82">
        <f t="shared" si="20"/>
        <v>6.8335199997818563E-2</v>
      </c>
      <c r="O82">
        <f t="shared" ca="1" si="21"/>
        <v>6.2291461200651099E-2</v>
      </c>
      <c r="P82" s="36">
        <f t="shared" si="15"/>
        <v>6.8120024032894397E-2</v>
      </c>
      <c r="Q82" s="6">
        <f t="shared" si="16"/>
        <v>38577.9542</v>
      </c>
      <c r="S82">
        <f t="shared" si="17"/>
        <v>4.6300695881046069E-8</v>
      </c>
      <c r="T82">
        <v>1</v>
      </c>
      <c r="U82">
        <f t="shared" si="18"/>
        <v>4.6300695881046069E-8</v>
      </c>
    </row>
    <row r="83" spans="1:21">
      <c r="A83" s="43" t="s">
        <v>128</v>
      </c>
      <c r="B83" s="105" t="s">
        <v>115</v>
      </c>
      <c r="C83" s="40">
        <v>53600.455399999999</v>
      </c>
      <c r="D83" s="40">
        <v>4.0000000000000002E-4</v>
      </c>
      <c r="E83">
        <f t="shared" si="12"/>
        <v>33144.645882523029</v>
      </c>
      <c r="F83">
        <f t="shared" si="13"/>
        <v>33144.5</v>
      </c>
      <c r="G83">
        <f t="shared" si="14"/>
        <v>6.8665524995594751E-2</v>
      </c>
      <c r="J83">
        <f>G83</f>
        <v>6.8665524995594751E-2</v>
      </c>
      <c r="O83">
        <f t="shared" ca="1" si="21"/>
        <v>6.2343952140665682E-2</v>
      </c>
      <c r="P83" s="36">
        <f t="shared" si="15"/>
        <v>6.815965826300302E-2</v>
      </c>
      <c r="Q83" s="6">
        <f t="shared" si="16"/>
        <v>38581.955399999999</v>
      </c>
      <c r="S83">
        <f t="shared" si="17"/>
        <v>2.5590115114303385E-7</v>
      </c>
      <c r="T83">
        <v>1</v>
      </c>
      <c r="U83">
        <f t="shared" si="18"/>
        <v>2.5590115114303385E-7</v>
      </c>
    </row>
    <row r="84" spans="1:21">
      <c r="A84" s="42" t="s">
        <v>122</v>
      </c>
      <c r="B84" s="106" t="s">
        <v>114</v>
      </c>
      <c r="C84" s="52">
        <v>53605.3969</v>
      </c>
      <c r="D84" s="52">
        <v>1.4E-3</v>
      </c>
      <c r="E84">
        <f t="shared" si="12"/>
        <v>33155.144287472947</v>
      </c>
      <c r="F84">
        <f t="shared" si="13"/>
        <v>33155</v>
      </c>
      <c r="G84">
        <f t="shared" si="14"/>
        <v>6.7914749997726176E-2</v>
      </c>
      <c r="J84">
        <f>G84</f>
        <v>6.7914749997726176E-2</v>
      </c>
      <c r="O84">
        <f t="shared" ca="1" si="21"/>
        <v>6.240879389009546E-2</v>
      </c>
      <c r="P84" s="36">
        <f t="shared" si="15"/>
        <v>6.8208639098988666E-2</v>
      </c>
      <c r="Q84" s="6">
        <f t="shared" si="16"/>
        <v>38586.8969</v>
      </c>
      <c r="S84">
        <f t="shared" si="17"/>
        <v>8.6370803840874104E-8</v>
      </c>
      <c r="T84">
        <v>1</v>
      </c>
      <c r="U84">
        <f t="shared" si="18"/>
        <v>8.6370803840874104E-8</v>
      </c>
    </row>
    <row r="85" spans="1:21">
      <c r="A85" s="42" t="s">
        <v>122</v>
      </c>
      <c r="B85" s="106" t="s">
        <v>114</v>
      </c>
      <c r="C85" s="52">
        <v>53614.3416</v>
      </c>
      <c r="D85" s="52">
        <v>6.9999999999999999E-4</v>
      </c>
      <c r="E85">
        <f t="shared" ref="E85:E116" si="22">(C85-C$7)/C$8</f>
        <v>33174.147643287084</v>
      </c>
      <c r="F85">
        <f t="shared" ref="F85:F116" si="23">ROUND(2*E85,0)/2</f>
        <v>33174</v>
      </c>
      <c r="G85">
        <f t="shared" ref="G85:G116" si="24">C85-(C$7+C$8*F85)</f>
        <v>6.9494299998041242E-2</v>
      </c>
      <c r="J85">
        <f>G85</f>
        <v>6.9494299998041242E-2</v>
      </c>
      <c r="O85">
        <f t="shared" ca="1" si="21"/>
        <v>6.252612657953982E-2</v>
      </c>
      <c r="P85" s="36">
        <f t="shared" ref="P85:P116" si="25">+D$11+D$12*F85+D$13*F85^2</f>
        <v>6.8297329820097258E-2</v>
      </c>
      <c r="Q85" s="6">
        <f t="shared" ref="Q85:Q116" si="26">C85-15018.5</f>
        <v>38595.8416</v>
      </c>
      <c r="S85">
        <f t="shared" ref="S85:S116" si="27">+(P85-G85)^2</f>
        <v>1.432737606887254E-6</v>
      </c>
      <c r="T85">
        <v>1</v>
      </c>
      <c r="U85">
        <f t="shared" ref="U85:U116" si="28">T85*S85</f>
        <v>1.432737606887254E-6</v>
      </c>
    </row>
    <row r="86" spans="1:21">
      <c r="A86" s="43" t="s">
        <v>128</v>
      </c>
      <c r="B86" s="106"/>
      <c r="C86" s="40">
        <v>53637.406300000002</v>
      </c>
      <c r="D86" s="40">
        <v>1.5E-3</v>
      </c>
      <c r="E86">
        <f t="shared" si="22"/>
        <v>33223.149476869679</v>
      </c>
      <c r="F86">
        <f t="shared" si="23"/>
        <v>33223</v>
      </c>
      <c r="G86">
        <f t="shared" si="24"/>
        <v>7.0357350006815977E-2</v>
      </c>
      <c r="J86">
        <f>G86</f>
        <v>7.0357350006815977E-2</v>
      </c>
      <c r="O86">
        <f t="shared" ca="1" si="21"/>
        <v>6.2828721410212091E-2</v>
      </c>
      <c r="P86" s="36">
        <f t="shared" si="25"/>
        <v>6.852640766665119E-2</v>
      </c>
      <c r="Q86" s="6">
        <f t="shared" si="26"/>
        <v>38618.906300000002</v>
      </c>
      <c r="S86">
        <f t="shared" si="27"/>
        <v>3.3523498530081078E-6</v>
      </c>
      <c r="T86">
        <v>1</v>
      </c>
      <c r="U86">
        <f t="shared" si="28"/>
        <v>3.3523498530081078E-6</v>
      </c>
    </row>
    <row r="87" spans="1:21">
      <c r="A87" s="140" t="s">
        <v>823</v>
      </c>
      <c r="B87" s="27" t="s">
        <v>114</v>
      </c>
      <c r="C87" s="141">
        <v>53643.055699999997</v>
      </c>
      <c r="D87" s="140" t="s">
        <v>297</v>
      </c>
      <c r="E87" s="39">
        <f t="shared" si="22"/>
        <v>33235.151842330371</v>
      </c>
      <c r="F87">
        <f t="shared" si="23"/>
        <v>33235</v>
      </c>
      <c r="G87">
        <f t="shared" si="24"/>
        <v>7.1470750001026317E-2</v>
      </c>
      <c r="K87">
        <f t="shared" ref="K87:K118" si="29">G87</f>
        <v>7.1470750001026317E-2</v>
      </c>
      <c r="O87">
        <f t="shared" ca="1" si="21"/>
        <v>6.2902826266703266E-2</v>
      </c>
      <c r="P87" s="36">
        <f t="shared" si="25"/>
        <v>6.8582585066634158E-2</v>
      </c>
      <c r="Q87" s="6">
        <f t="shared" si="26"/>
        <v>38624.555699999997</v>
      </c>
      <c r="S87">
        <f t="shared" si="27"/>
        <v>8.3414966882524662E-6</v>
      </c>
      <c r="T87">
        <v>1</v>
      </c>
      <c r="U87">
        <f t="shared" si="28"/>
        <v>8.3414966882524662E-6</v>
      </c>
    </row>
    <row r="88" spans="1:21">
      <c r="A88" s="41" t="s">
        <v>247</v>
      </c>
      <c r="B88" s="107" t="s">
        <v>114</v>
      </c>
      <c r="C88" s="41">
        <v>53670.354659999997</v>
      </c>
      <c r="D88" s="41">
        <v>3.2000000000000002E-3</v>
      </c>
      <c r="E88">
        <f t="shared" si="22"/>
        <v>33293.149522547239</v>
      </c>
      <c r="F88">
        <f t="shared" si="23"/>
        <v>33293</v>
      </c>
      <c r="G88">
        <f t="shared" si="24"/>
        <v>7.0378849995904602E-2</v>
      </c>
      <c r="K88">
        <f t="shared" si="29"/>
        <v>7.0378849995904602E-2</v>
      </c>
      <c r="O88">
        <f t="shared" ca="1" si="21"/>
        <v>6.3260999739743945E-2</v>
      </c>
      <c r="P88" s="36">
        <f t="shared" si="25"/>
        <v>6.8854534595025704E-2</v>
      </c>
      <c r="Q88" s="6">
        <f t="shared" si="26"/>
        <v>38651.854659999997</v>
      </c>
      <c r="S88">
        <f t="shared" si="27"/>
        <v>2.323537441356595E-6</v>
      </c>
      <c r="T88">
        <v>1</v>
      </c>
      <c r="U88">
        <f t="shared" si="28"/>
        <v>2.323537441356595E-6</v>
      </c>
    </row>
    <row r="89" spans="1:21">
      <c r="A89" s="41" t="s">
        <v>247</v>
      </c>
      <c r="B89" s="107" t="s">
        <v>114</v>
      </c>
      <c r="C89" s="41">
        <v>53901.465369999998</v>
      </c>
      <c r="D89" s="41" t="s">
        <v>249</v>
      </c>
      <c r="E89">
        <f t="shared" si="22"/>
        <v>33784.153027928856</v>
      </c>
      <c r="F89">
        <f t="shared" si="23"/>
        <v>33784</v>
      </c>
      <c r="G89">
        <f t="shared" si="24"/>
        <v>7.2028799993859138E-2</v>
      </c>
      <c r="K89">
        <f t="shared" si="29"/>
        <v>7.2028799993859138E-2</v>
      </c>
      <c r="O89">
        <f t="shared" ca="1" si="21"/>
        <v>6.629312345117444E-2</v>
      </c>
      <c r="P89" s="36">
        <f t="shared" si="25"/>
        <v>7.1184973847443753E-2</v>
      </c>
      <c r="Q89" s="6">
        <f t="shared" si="26"/>
        <v>38882.965369999998</v>
      </c>
      <c r="S89">
        <f t="shared" si="27"/>
        <v>7.1204256537423986E-7</v>
      </c>
      <c r="T89">
        <v>1</v>
      </c>
      <c r="U89">
        <f t="shared" si="28"/>
        <v>7.1204256537423986E-7</v>
      </c>
    </row>
    <row r="90" spans="1:21">
      <c r="A90" s="41" t="s">
        <v>247</v>
      </c>
      <c r="B90" s="107" t="s">
        <v>114</v>
      </c>
      <c r="C90" s="41">
        <v>53950.417990000002</v>
      </c>
      <c r="D90" s="41" t="s">
        <v>250</v>
      </c>
      <c r="E90">
        <f t="shared" si="22"/>
        <v>33888.154733508039</v>
      </c>
      <c r="F90">
        <f t="shared" si="23"/>
        <v>33888</v>
      </c>
      <c r="G90">
        <f t="shared" si="24"/>
        <v>7.2831600002245978E-2</v>
      </c>
      <c r="K90">
        <f t="shared" si="29"/>
        <v>7.2831600002245978E-2</v>
      </c>
      <c r="O90">
        <f t="shared" ca="1" si="21"/>
        <v>6.6935365540764624E-2</v>
      </c>
      <c r="P90" s="36">
        <f t="shared" si="25"/>
        <v>7.1685074424981385E-2</v>
      </c>
      <c r="Q90" s="6">
        <f t="shared" si="26"/>
        <v>38931.917990000002</v>
      </c>
      <c r="S90">
        <f t="shared" si="27"/>
        <v>1.3145208993219074E-6</v>
      </c>
      <c r="T90">
        <v>1</v>
      </c>
      <c r="U90">
        <f t="shared" si="28"/>
        <v>1.3145208993219074E-6</v>
      </c>
    </row>
    <row r="91" spans="1:21">
      <c r="A91" s="41" t="s">
        <v>247</v>
      </c>
      <c r="B91" s="107" t="s">
        <v>114</v>
      </c>
      <c r="C91" s="41">
        <v>53984.306819999998</v>
      </c>
      <c r="D91" s="41" t="s">
        <v>249</v>
      </c>
      <c r="E91">
        <f t="shared" si="22"/>
        <v>33960.152843518947</v>
      </c>
      <c r="F91">
        <f t="shared" si="23"/>
        <v>33960</v>
      </c>
      <c r="G91">
        <f t="shared" si="24"/>
        <v>7.1941999995033257E-2</v>
      </c>
      <c r="K91">
        <f t="shared" si="29"/>
        <v>7.1941999995033257E-2</v>
      </c>
      <c r="O91">
        <f t="shared" ca="1" si="21"/>
        <v>6.7379994679711647E-2</v>
      </c>
      <c r="P91" s="36">
        <f t="shared" si="25"/>
        <v>7.2032625741546438E-2</v>
      </c>
      <c r="Q91" s="6">
        <f t="shared" si="26"/>
        <v>38965.806819999998</v>
      </c>
      <c r="S91">
        <f t="shared" si="27"/>
        <v>8.2130259310714404E-9</v>
      </c>
      <c r="T91">
        <v>1</v>
      </c>
      <c r="U91">
        <f t="shared" si="28"/>
        <v>8.2130259310714404E-9</v>
      </c>
    </row>
    <row r="92" spans="1:21">
      <c r="A92" s="140" t="s">
        <v>754</v>
      </c>
      <c r="B92" s="27" t="s">
        <v>114</v>
      </c>
      <c r="C92" s="141">
        <v>53995.605300000003</v>
      </c>
      <c r="D92" s="140" t="s">
        <v>297</v>
      </c>
      <c r="E92" s="39">
        <f t="shared" si="22"/>
        <v>33984.156894588181</v>
      </c>
      <c r="F92">
        <f t="shared" si="23"/>
        <v>33984</v>
      </c>
      <c r="G92">
        <f t="shared" si="24"/>
        <v>7.3848799998813774E-2</v>
      </c>
      <c r="K92">
        <f t="shared" si="29"/>
        <v>7.3848799998813774E-2</v>
      </c>
      <c r="O92">
        <f t="shared" ca="1" si="21"/>
        <v>6.7528204392693997E-2</v>
      </c>
      <c r="P92" s="36">
        <f t="shared" si="25"/>
        <v>7.214871760582113E-2</v>
      </c>
      <c r="Q92" s="6">
        <f t="shared" si="26"/>
        <v>38977.105300000003</v>
      </c>
      <c r="S92">
        <f t="shared" si="27"/>
        <v>2.8902801429635947E-6</v>
      </c>
      <c r="T92">
        <v>1</v>
      </c>
      <c r="U92">
        <f t="shared" si="28"/>
        <v>2.8902801429635947E-6</v>
      </c>
    </row>
    <row r="93" spans="1:21">
      <c r="A93" s="43" t="s">
        <v>129</v>
      </c>
      <c r="B93" s="106" t="s">
        <v>114</v>
      </c>
      <c r="C93" s="52">
        <v>54014.4274</v>
      </c>
      <c r="D93" s="52">
        <v>2.9999999999999997E-4</v>
      </c>
      <c r="E93">
        <f t="shared" si="22"/>
        <v>34024.145162888868</v>
      </c>
      <c r="F93">
        <f t="shared" si="23"/>
        <v>34024</v>
      </c>
      <c r="G93">
        <f t="shared" si="24"/>
        <v>6.8326799999340437E-2</v>
      </c>
      <c r="K93">
        <f t="shared" si="29"/>
        <v>6.8326799999340437E-2</v>
      </c>
      <c r="O93">
        <f t="shared" ca="1" si="21"/>
        <v>6.7775220580997914E-2</v>
      </c>
      <c r="P93" s="36">
        <f t="shared" si="25"/>
        <v>7.2342472296745286E-2</v>
      </c>
      <c r="Q93" s="6">
        <f t="shared" si="26"/>
        <v>38995.9274</v>
      </c>
      <c r="S93">
        <f t="shared" si="27"/>
        <v>1.6125624000144737E-5</v>
      </c>
      <c r="T93">
        <v>1</v>
      </c>
      <c r="U93">
        <f t="shared" si="28"/>
        <v>1.6125624000144737E-5</v>
      </c>
    </row>
    <row r="94" spans="1:21">
      <c r="A94" s="41" t="s">
        <v>247</v>
      </c>
      <c r="B94" s="107" t="s">
        <v>114</v>
      </c>
      <c r="C94" s="41">
        <v>54025.25864</v>
      </c>
      <c r="D94" s="41" t="s">
        <v>249</v>
      </c>
      <c r="E94">
        <f t="shared" si="22"/>
        <v>34047.156544782978</v>
      </c>
      <c r="F94">
        <f t="shared" si="23"/>
        <v>34047</v>
      </c>
      <c r="G94">
        <f t="shared" si="24"/>
        <v>7.3684150003828108E-2</v>
      </c>
      <c r="K94">
        <f t="shared" si="29"/>
        <v>7.3684150003828108E-2</v>
      </c>
      <c r="O94">
        <f t="shared" ca="1" si="21"/>
        <v>6.7917254889272666E-2</v>
      </c>
      <c r="P94" s="36">
        <f t="shared" si="25"/>
        <v>7.2454033077982011E-2</v>
      </c>
      <c r="Q94" s="6">
        <f t="shared" si="26"/>
        <v>39006.75864</v>
      </c>
      <c r="S94">
        <f t="shared" si="27"/>
        <v>1.5131876512530534E-6</v>
      </c>
      <c r="T94">
        <v>1</v>
      </c>
      <c r="U94">
        <f t="shared" si="28"/>
        <v>1.5131876512530534E-6</v>
      </c>
    </row>
    <row r="95" spans="1:21">
      <c r="A95" s="140" t="s">
        <v>855</v>
      </c>
      <c r="B95" s="27" t="s">
        <v>114</v>
      </c>
      <c r="C95" s="141">
        <v>54317.088799999998</v>
      </c>
      <c r="D95" s="140" t="s">
        <v>297</v>
      </c>
      <c r="E95" s="39">
        <f t="shared" si="22"/>
        <v>34667.160834225368</v>
      </c>
      <c r="F95">
        <f t="shared" si="23"/>
        <v>34667</v>
      </c>
      <c r="G95">
        <f t="shared" si="24"/>
        <v>7.5703149996115826E-2</v>
      </c>
      <c r="K95">
        <f t="shared" si="29"/>
        <v>7.5703149996115826E-2</v>
      </c>
      <c r="O95">
        <f t="shared" ca="1" si="21"/>
        <v>7.1746005807983265E-2</v>
      </c>
      <c r="P95" s="36">
        <f t="shared" si="25"/>
        <v>7.5503097425631646E-2</v>
      </c>
      <c r="Q95" s="6">
        <f t="shared" si="26"/>
        <v>39298.588799999998</v>
      </c>
      <c r="S95">
        <f t="shared" si="27"/>
        <v>4.0021030957327769E-8</v>
      </c>
      <c r="T95">
        <v>1</v>
      </c>
      <c r="U95">
        <f t="shared" si="28"/>
        <v>4.0021030957327769E-8</v>
      </c>
    </row>
    <row r="96" spans="1:21">
      <c r="A96" s="41" t="s">
        <v>247</v>
      </c>
      <c r="B96" s="107" t="s">
        <v>114</v>
      </c>
      <c r="C96" s="41">
        <v>54319.440849999999</v>
      </c>
      <c r="D96" s="41">
        <v>2.9999999999999997E-4</v>
      </c>
      <c r="E96">
        <f t="shared" si="22"/>
        <v>34672.157854029574</v>
      </c>
      <c r="F96">
        <f t="shared" si="23"/>
        <v>34672</v>
      </c>
      <c r="G96">
        <f t="shared" si="24"/>
        <v>7.4300399995991029E-2</v>
      </c>
      <c r="K96">
        <f t="shared" si="29"/>
        <v>7.4300399995991029E-2</v>
      </c>
      <c r="O96">
        <f t="shared" ca="1" si="21"/>
        <v>7.1776882831521255E-2</v>
      </c>
      <c r="P96" s="36">
        <f t="shared" si="25"/>
        <v>7.5528014108424246E-2</v>
      </c>
      <c r="Q96" s="6">
        <f t="shared" si="26"/>
        <v>39300.940849999999</v>
      </c>
      <c r="S96">
        <f t="shared" si="27"/>
        <v>1.5070364090451962E-6</v>
      </c>
      <c r="T96">
        <v>1</v>
      </c>
      <c r="U96">
        <f t="shared" si="28"/>
        <v>1.5070364090451962E-6</v>
      </c>
    </row>
    <row r="97" spans="1:21">
      <c r="A97" s="41" t="s">
        <v>247</v>
      </c>
      <c r="B97" s="107" t="s">
        <v>114</v>
      </c>
      <c r="C97" s="41">
        <v>54319.440949999997</v>
      </c>
      <c r="D97" s="41">
        <v>2.0000000000000001E-4</v>
      </c>
      <c r="E97">
        <f t="shared" si="22"/>
        <v>34672.158066483375</v>
      </c>
      <c r="F97">
        <f t="shared" si="23"/>
        <v>34672</v>
      </c>
      <c r="G97">
        <f t="shared" si="24"/>
        <v>7.4400399993464816E-2</v>
      </c>
      <c r="K97">
        <f t="shared" si="29"/>
        <v>7.4400399993464816E-2</v>
      </c>
      <c r="O97">
        <f t="shared" ca="1" si="21"/>
        <v>7.1776882831521255E-2</v>
      </c>
      <c r="P97" s="36">
        <f t="shared" si="25"/>
        <v>7.5528014108424246E-2</v>
      </c>
      <c r="Q97" s="6">
        <f t="shared" si="26"/>
        <v>39300.940949999997</v>
      </c>
      <c r="S97">
        <f t="shared" si="27"/>
        <v>1.2715135922557383E-6</v>
      </c>
      <c r="T97">
        <v>1</v>
      </c>
      <c r="U97">
        <f t="shared" si="28"/>
        <v>1.2715135922557383E-6</v>
      </c>
    </row>
    <row r="98" spans="1:21">
      <c r="A98" s="41" t="s">
        <v>247</v>
      </c>
      <c r="B98" s="107" t="s">
        <v>114</v>
      </c>
      <c r="C98" s="41">
        <v>54319.440949999997</v>
      </c>
      <c r="D98" s="41">
        <v>2.0000000000000001E-4</v>
      </c>
      <c r="E98" s="39">
        <f t="shared" si="22"/>
        <v>34672.158066483375</v>
      </c>
      <c r="F98">
        <f t="shared" si="23"/>
        <v>34672</v>
      </c>
      <c r="G98">
        <f t="shared" si="24"/>
        <v>7.4400399993464816E-2</v>
      </c>
      <c r="K98">
        <f t="shared" si="29"/>
        <v>7.4400399993464816E-2</v>
      </c>
      <c r="O98">
        <f t="shared" ca="1" si="21"/>
        <v>7.1776882831521255E-2</v>
      </c>
      <c r="P98" s="36">
        <f t="shared" si="25"/>
        <v>7.5528014108424246E-2</v>
      </c>
      <c r="Q98" s="6">
        <f t="shared" si="26"/>
        <v>39300.940949999997</v>
      </c>
      <c r="S98">
        <f t="shared" si="27"/>
        <v>1.2715135922557383E-6</v>
      </c>
      <c r="T98">
        <v>1</v>
      </c>
      <c r="U98">
        <f t="shared" si="28"/>
        <v>1.2715135922557383E-6</v>
      </c>
    </row>
    <row r="99" spans="1:21">
      <c r="A99" s="41" t="s">
        <v>247</v>
      </c>
      <c r="B99" s="107" t="s">
        <v>114</v>
      </c>
      <c r="C99" s="41">
        <v>54328.385029999998</v>
      </c>
      <c r="D99" s="41">
        <v>2.9999999999999997E-4</v>
      </c>
      <c r="E99" s="39">
        <f t="shared" si="22"/>
        <v>34691.160105083902</v>
      </c>
      <c r="F99">
        <f t="shared" si="23"/>
        <v>34691</v>
      </c>
      <c r="G99">
        <f t="shared" si="24"/>
        <v>7.5359949994890485E-2</v>
      </c>
      <c r="K99">
        <f t="shared" si="29"/>
        <v>7.5359949994890485E-2</v>
      </c>
      <c r="O99">
        <f t="shared" ca="1" si="21"/>
        <v>7.1894215520965615E-2</v>
      </c>
      <c r="P99" s="36">
        <f t="shared" si="25"/>
        <v>7.5622745285150381E-2</v>
      </c>
      <c r="Q99" s="6">
        <f t="shared" si="26"/>
        <v>39309.885029999998</v>
      </c>
      <c r="S99">
        <f t="shared" si="27"/>
        <v>6.9061364582782817E-8</v>
      </c>
      <c r="T99">
        <v>1</v>
      </c>
      <c r="U99">
        <f t="shared" si="28"/>
        <v>6.9061364582782817E-8</v>
      </c>
    </row>
    <row r="100" spans="1:21">
      <c r="A100" s="43" t="s">
        <v>269</v>
      </c>
      <c r="B100" s="105" t="s">
        <v>114</v>
      </c>
      <c r="C100" s="40">
        <v>54372.631399999998</v>
      </c>
      <c r="D100" s="40">
        <v>4.0000000000000002E-4</v>
      </c>
      <c r="E100" s="39">
        <f t="shared" si="22"/>
        <v>34785.163203297787</v>
      </c>
      <c r="F100">
        <f t="shared" si="23"/>
        <v>34785</v>
      </c>
      <c r="G100">
        <f t="shared" si="24"/>
        <v>7.6818249995994847E-2</v>
      </c>
      <c r="K100">
        <f t="shared" si="29"/>
        <v>7.6818249995994847E-2</v>
      </c>
      <c r="O100">
        <f t="shared" ca="1" si="21"/>
        <v>7.2474703563479792E-2</v>
      </c>
      <c r="P100" s="36">
        <f t="shared" si="25"/>
        <v>7.6092528347238911E-2</v>
      </c>
      <c r="Q100" s="6">
        <f t="shared" si="26"/>
        <v>39354.131399999998</v>
      </c>
      <c r="S100">
        <f t="shared" si="27"/>
        <v>5.266719114730348E-7</v>
      </c>
      <c r="T100">
        <v>1</v>
      </c>
      <c r="U100">
        <f t="shared" si="28"/>
        <v>5.266719114730348E-7</v>
      </c>
    </row>
    <row r="101" spans="1:21">
      <c r="A101" s="43" t="s">
        <v>269</v>
      </c>
      <c r="B101" s="105" t="s">
        <v>114</v>
      </c>
      <c r="C101" s="40">
        <v>54378.749400000001</v>
      </c>
      <c r="D101" s="40">
        <v>2.0000000000000001E-4</v>
      </c>
      <c r="E101" s="39">
        <f t="shared" si="22"/>
        <v>34798.161127305408</v>
      </c>
      <c r="F101">
        <f t="shared" si="23"/>
        <v>34798</v>
      </c>
      <c r="G101">
        <f t="shared" si="24"/>
        <v>7.584109999879729E-2</v>
      </c>
      <c r="K101">
        <f t="shared" si="29"/>
        <v>7.584109999879729E-2</v>
      </c>
      <c r="O101">
        <f t="shared" ca="1" si="21"/>
        <v>7.2554983824678565E-2</v>
      </c>
      <c r="P101" s="36">
        <f t="shared" si="25"/>
        <v>7.6157644101593064E-2</v>
      </c>
      <c r="Q101" s="6">
        <f t="shared" si="26"/>
        <v>39360.249400000001</v>
      </c>
      <c r="S101">
        <f t="shared" si="27"/>
        <v>1.0020016901478143E-7</v>
      </c>
      <c r="T101">
        <v>1</v>
      </c>
      <c r="U101">
        <f t="shared" si="28"/>
        <v>1.0020016901478143E-7</v>
      </c>
    </row>
    <row r="102" spans="1:21">
      <c r="A102" s="43" t="s">
        <v>269</v>
      </c>
      <c r="B102" s="105" t="s">
        <v>114</v>
      </c>
      <c r="C102" s="40">
        <v>54380.633300000001</v>
      </c>
      <c r="D102" s="40">
        <v>1E-4</v>
      </c>
      <c r="E102" s="39">
        <f t="shared" si="22"/>
        <v>34802.163544604839</v>
      </c>
      <c r="F102">
        <f t="shared" si="23"/>
        <v>34802</v>
      </c>
      <c r="G102">
        <f t="shared" si="24"/>
        <v>7.6978900004178286E-2</v>
      </c>
      <c r="K102">
        <f t="shared" si="29"/>
        <v>7.6978900004178286E-2</v>
      </c>
      <c r="O102">
        <f t="shared" ca="1" si="21"/>
        <v>7.2579685443508957E-2</v>
      </c>
      <c r="P102" s="36">
        <f t="shared" si="25"/>
        <v>7.6177686843720421E-2</v>
      </c>
      <c r="Q102" s="6">
        <f t="shared" si="26"/>
        <v>39362.133300000001</v>
      </c>
      <c r="S102">
        <f t="shared" si="27"/>
        <v>6.4194252849087936E-7</v>
      </c>
      <c r="T102">
        <v>1</v>
      </c>
      <c r="U102">
        <f t="shared" si="28"/>
        <v>6.4194252849087936E-7</v>
      </c>
    </row>
    <row r="103" spans="1:21">
      <c r="A103" s="43" t="s">
        <v>269</v>
      </c>
      <c r="B103" s="105" t="s">
        <v>114</v>
      </c>
      <c r="C103" s="40">
        <v>54429.588000000003</v>
      </c>
      <c r="D103" s="40">
        <v>2.0000000000000001E-4</v>
      </c>
      <c r="E103" s="39">
        <f t="shared" si="22"/>
        <v>34906.169669223236</v>
      </c>
      <c r="F103">
        <f t="shared" si="23"/>
        <v>34906</v>
      </c>
      <c r="G103">
        <f t="shared" si="24"/>
        <v>7.9861700003675651E-2</v>
      </c>
      <c r="K103">
        <f t="shared" si="29"/>
        <v>7.9861700003675651E-2</v>
      </c>
      <c r="O103">
        <f t="shared" ca="1" si="21"/>
        <v>7.322192753309914E-2</v>
      </c>
      <c r="P103" s="36">
        <f t="shared" si="25"/>
        <v>7.6699975087952704E-2</v>
      </c>
      <c r="Q103" s="6">
        <f t="shared" si="26"/>
        <v>39411.088000000003</v>
      </c>
      <c r="S103">
        <f t="shared" si="27"/>
        <v>9.9965044427032734E-6</v>
      </c>
      <c r="T103">
        <v>1</v>
      </c>
      <c r="U103">
        <f t="shared" si="28"/>
        <v>9.9965044427032734E-6</v>
      </c>
    </row>
    <row r="104" spans="1:21">
      <c r="A104" s="43" t="s">
        <v>273</v>
      </c>
      <c r="B104" s="105" t="s">
        <v>114</v>
      </c>
      <c r="C104" s="40">
        <v>54642.811000000002</v>
      </c>
      <c r="D104" s="40">
        <v>2.9999999999999997E-4</v>
      </c>
      <c r="E104" s="39">
        <f t="shared" si="22"/>
        <v>35359.170053445945</v>
      </c>
      <c r="F104">
        <f t="shared" si="23"/>
        <v>35359</v>
      </c>
      <c r="G104">
        <f t="shared" si="24"/>
        <v>8.0042550005600788E-2</v>
      </c>
      <c r="K104">
        <f t="shared" si="29"/>
        <v>8.0042550005600788E-2</v>
      </c>
      <c r="O104">
        <f t="shared" ca="1" si="21"/>
        <v>7.6019385865640915E-2</v>
      </c>
      <c r="P104" s="36">
        <f t="shared" si="25"/>
        <v>7.9001381693143219E-2</v>
      </c>
      <c r="Q104" s="6">
        <f t="shared" si="26"/>
        <v>39624.311000000002</v>
      </c>
      <c r="S104">
        <f t="shared" si="27"/>
        <v>1.0840314548657417E-6</v>
      </c>
      <c r="T104">
        <v>1</v>
      </c>
      <c r="U104">
        <f t="shared" si="28"/>
        <v>1.0840314548657417E-6</v>
      </c>
    </row>
    <row r="105" spans="1:21">
      <c r="A105" s="43" t="s">
        <v>273</v>
      </c>
      <c r="B105" s="105" t="s">
        <v>114</v>
      </c>
      <c r="C105" s="40">
        <v>54643.753499999999</v>
      </c>
      <c r="D105" s="40">
        <v>5.9999999999999995E-4</v>
      </c>
      <c r="E105" s="39">
        <f t="shared" si="22"/>
        <v>35361.172430591607</v>
      </c>
      <c r="F105">
        <f t="shared" si="23"/>
        <v>35361</v>
      </c>
      <c r="G105">
        <f t="shared" si="24"/>
        <v>8.1161449998035096E-2</v>
      </c>
      <c r="K105">
        <f t="shared" si="29"/>
        <v>8.1161449998035096E-2</v>
      </c>
      <c r="O105">
        <f t="shared" ref="O105:O141" ca="1" si="30">+C$11+C$12*F105</f>
        <v>7.6031736675056111E-2</v>
      </c>
      <c r="P105" s="36">
        <f t="shared" si="25"/>
        <v>7.9011637783364924E-2</v>
      </c>
      <c r="Q105" s="6">
        <f t="shared" si="26"/>
        <v>39625.253499999999</v>
      </c>
      <c r="S105">
        <f t="shared" si="27"/>
        <v>4.6216925583450673E-6</v>
      </c>
      <c r="T105">
        <v>1</v>
      </c>
      <c r="U105">
        <f t="shared" si="28"/>
        <v>4.6216925583450673E-6</v>
      </c>
    </row>
    <row r="106" spans="1:21">
      <c r="A106" s="43" t="s">
        <v>273</v>
      </c>
      <c r="B106" s="105" t="s">
        <v>114</v>
      </c>
      <c r="C106" s="40">
        <v>54652.6944</v>
      </c>
      <c r="D106" s="40">
        <v>2.0000000000000001E-4</v>
      </c>
      <c r="E106" s="39">
        <f t="shared" si="22"/>
        <v>35380.167713161012</v>
      </c>
      <c r="F106">
        <f t="shared" si="23"/>
        <v>35380</v>
      </c>
      <c r="G106">
        <f t="shared" si="24"/>
        <v>7.8940999999758787E-2</v>
      </c>
      <c r="K106">
        <f t="shared" si="29"/>
        <v>7.8940999999758787E-2</v>
      </c>
      <c r="O106">
        <f t="shared" ca="1" si="30"/>
        <v>7.6149069364500471E-2</v>
      </c>
      <c r="P106" s="36">
        <f t="shared" si="25"/>
        <v>7.9109112449821106E-2</v>
      </c>
      <c r="Q106" s="6">
        <f t="shared" si="26"/>
        <v>39634.1944</v>
      </c>
      <c r="S106">
        <f t="shared" si="27"/>
        <v>2.8261795865955626E-8</v>
      </c>
      <c r="T106">
        <v>1</v>
      </c>
      <c r="U106">
        <f t="shared" si="28"/>
        <v>2.8261795865955626E-8</v>
      </c>
    </row>
    <row r="107" spans="1:21">
      <c r="A107" s="43" t="s">
        <v>273</v>
      </c>
      <c r="B107" s="105" t="s">
        <v>114</v>
      </c>
      <c r="C107" s="40">
        <v>54681.8799</v>
      </c>
      <c r="D107" s="40">
        <v>5.9999999999999995E-4</v>
      </c>
      <c r="E107" s="39">
        <f t="shared" si="22"/>
        <v>35442.17341945786</v>
      </c>
      <c r="F107">
        <f t="shared" si="23"/>
        <v>35442</v>
      </c>
      <c r="G107">
        <f t="shared" si="24"/>
        <v>8.1626899998809677E-2</v>
      </c>
      <c r="K107">
        <f t="shared" si="29"/>
        <v>8.1626899998809677E-2</v>
      </c>
      <c r="O107">
        <f t="shared" ca="1" si="30"/>
        <v>7.6531944456371542E-2</v>
      </c>
      <c r="P107" s="36">
        <f t="shared" si="25"/>
        <v>7.9427713909173886E-2</v>
      </c>
      <c r="Q107" s="6">
        <f t="shared" si="26"/>
        <v>39663.3799</v>
      </c>
      <c r="S107">
        <f t="shared" si="27"/>
        <v>4.8364194568475601E-6</v>
      </c>
      <c r="T107">
        <v>1</v>
      </c>
      <c r="U107">
        <f t="shared" si="28"/>
        <v>4.8364194568475601E-6</v>
      </c>
    </row>
    <row r="108" spans="1:21">
      <c r="A108" s="140" t="s">
        <v>898</v>
      </c>
      <c r="B108" s="27" t="s">
        <v>115</v>
      </c>
      <c r="C108" s="141">
        <v>54682.112500000003</v>
      </c>
      <c r="D108" s="140" t="s">
        <v>297</v>
      </c>
      <c r="E108" s="39">
        <f t="shared" si="22"/>
        <v>35442.667587016571</v>
      </c>
      <c r="F108">
        <f t="shared" si="23"/>
        <v>35442.5</v>
      </c>
      <c r="G108">
        <f t="shared" si="24"/>
        <v>7.8881624998757616E-2</v>
      </c>
      <c r="K108">
        <f t="shared" si="29"/>
        <v>7.8881624998757616E-2</v>
      </c>
      <c r="O108">
        <f t="shared" ca="1" si="30"/>
        <v>7.6535032158725341E-2</v>
      </c>
      <c r="P108" s="36">
        <f t="shared" si="25"/>
        <v>7.9430286550323415E-2</v>
      </c>
      <c r="Q108" s="6">
        <f t="shared" si="26"/>
        <v>39663.612500000003</v>
      </c>
      <c r="S108">
        <f t="shared" si="27"/>
        <v>3.010294981665898E-7</v>
      </c>
      <c r="T108">
        <v>1</v>
      </c>
      <c r="U108">
        <f t="shared" si="28"/>
        <v>3.010294981665898E-7</v>
      </c>
    </row>
    <row r="109" spans="1:21">
      <c r="A109" s="41" t="s">
        <v>251</v>
      </c>
      <c r="B109" s="107" t="s">
        <v>114</v>
      </c>
      <c r="C109" s="41">
        <v>54697.412259999997</v>
      </c>
      <c r="D109" s="41">
        <v>2.9999999999999997E-4</v>
      </c>
      <c r="E109" s="39">
        <f t="shared" si="22"/>
        <v>35475.17250983687</v>
      </c>
      <c r="F109">
        <f t="shared" si="23"/>
        <v>35475</v>
      </c>
      <c r="G109">
        <f t="shared" si="24"/>
        <v>8.1198749998293351E-2</v>
      </c>
      <c r="K109">
        <f t="shared" si="29"/>
        <v>8.1198749998293351E-2</v>
      </c>
      <c r="O109">
        <f t="shared" ca="1" si="30"/>
        <v>7.6735732811722246E-2</v>
      </c>
      <c r="P109" s="36">
        <f t="shared" si="25"/>
        <v>7.9597620607316927E-2</v>
      </c>
      <c r="Q109" s="6">
        <f t="shared" si="26"/>
        <v>39678.912259999997</v>
      </c>
      <c r="S109">
        <f t="shared" si="27"/>
        <v>2.5636153266485365E-6</v>
      </c>
      <c r="T109">
        <v>1</v>
      </c>
      <c r="U109">
        <f t="shared" si="28"/>
        <v>2.5636153266485365E-6</v>
      </c>
    </row>
    <row r="110" spans="1:21">
      <c r="A110" s="41" t="s">
        <v>251</v>
      </c>
      <c r="B110" s="107" t="s">
        <v>114</v>
      </c>
      <c r="C110" s="41">
        <v>54697.412859999997</v>
      </c>
      <c r="D110" s="41">
        <v>2.0000000000000001E-4</v>
      </c>
      <c r="E110" s="39">
        <f t="shared" si="22"/>
        <v>35475.173784559724</v>
      </c>
      <c r="F110">
        <f t="shared" si="23"/>
        <v>35475</v>
      </c>
      <c r="G110">
        <f t="shared" si="24"/>
        <v>8.1798749997687992E-2</v>
      </c>
      <c r="K110">
        <f t="shared" si="29"/>
        <v>8.1798749997687992E-2</v>
      </c>
      <c r="O110">
        <f t="shared" ca="1" si="30"/>
        <v>7.6735732811722246E-2</v>
      </c>
      <c r="P110" s="36">
        <f t="shared" si="25"/>
        <v>7.9597620607316927E-2</v>
      </c>
      <c r="Q110" s="6">
        <f t="shared" si="26"/>
        <v>39678.912859999997</v>
      </c>
      <c r="S110">
        <f t="shared" si="27"/>
        <v>4.8449705931552956E-6</v>
      </c>
      <c r="T110">
        <v>1</v>
      </c>
      <c r="U110">
        <f t="shared" si="28"/>
        <v>4.8449705931552956E-6</v>
      </c>
    </row>
    <row r="111" spans="1:21">
      <c r="A111" s="43" t="s">
        <v>130</v>
      </c>
      <c r="B111" s="105" t="s">
        <v>114</v>
      </c>
      <c r="C111" s="40">
        <v>54737.42237</v>
      </c>
      <c r="D111" s="40">
        <v>6.9999999999999999E-4</v>
      </c>
      <c r="E111" s="39">
        <f t="shared" si="22"/>
        <v>35560.175512340327</v>
      </c>
      <c r="F111">
        <f t="shared" si="23"/>
        <v>35560</v>
      </c>
      <c r="G111">
        <f t="shared" si="24"/>
        <v>8.2611999998334795E-2</v>
      </c>
      <c r="K111">
        <f t="shared" si="29"/>
        <v>8.2611999998334795E-2</v>
      </c>
      <c r="O111">
        <f t="shared" ca="1" si="30"/>
        <v>7.7260642211868069E-2</v>
      </c>
      <c r="P111" s="36">
        <f t="shared" si="25"/>
        <v>8.0036310069174943E-2</v>
      </c>
      <c r="Q111" s="6">
        <f t="shared" si="26"/>
        <v>39718.92237</v>
      </c>
      <c r="S111">
        <f t="shared" si="27"/>
        <v>6.6341786111754853E-6</v>
      </c>
      <c r="T111">
        <v>1</v>
      </c>
      <c r="U111">
        <f t="shared" si="28"/>
        <v>6.6341786111754853E-6</v>
      </c>
    </row>
    <row r="112" spans="1:21">
      <c r="A112" s="43" t="s">
        <v>274</v>
      </c>
      <c r="B112" s="105" t="s">
        <v>114</v>
      </c>
      <c r="C112" s="40">
        <v>54799.550499999998</v>
      </c>
      <c r="D112" s="40">
        <v>4.0000000000000002E-4</v>
      </c>
      <c r="E112" s="39">
        <f t="shared" si="22"/>
        <v>35692.169090711504</v>
      </c>
      <c r="F112">
        <f t="shared" si="23"/>
        <v>35692</v>
      </c>
      <c r="G112">
        <f t="shared" si="24"/>
        <v>7.9589399996621069E-2</v>
      </c>
      <c r="K112">
        <f t="shared" si="29"/>
        <v>7.9589399996621069E-2</v>
      </c>
      <c r="O112">
        <f t="shared" ca="1" si="30"/>
        <v>7.8075795633270967E-2</v>
      </c>
      <c r="P112" s="36">
        <f t="shared" si="25"/>
        <v>8.0720570469411182E-2</v>
      </c>
      <c r="Q112" s="6">
        <f t="shared" si="26"/>
        <v>39781.050499999998</v>
      </c>
      <c r="S112">
        <f t="shared" si="27"/>
        <v>1.2795466385122086E-6</v>
      </c>
      <c r="T112">
        <v>1</v>
      </c>
      <c r="U112">
        <f t="shared" si="28"/>
        <v>1.2795466385122086E-6</v>
      </c>
    </row>
    <row r="113" spans="1:21">
      <c r="A113" s="43" t="s">
        <v>270</v>
      </c>
      <c r="B113" s="105" t="s">
        <v>114</v>
      </c>
      <c r="C113" s="40">
        <v>54980.7713</v>
      </c>
      <c r="D113" s="40">
        <v>2.9999999999999997E-4</v>
      </c>
      <c r="E113" s="39">
        <f t="shared" si="22"/>
        <v>36077.179582211713</v>
      </c>
      <c r="F113">
        <f t="shared" si="23"/>
        <v>36077</v>
      </c>
      <c r="G113">
        <f t="shared" si="24"/>
        <v>8.4527649996744003E-2</v>
      </c>
      <c r="K113">
        <f t="shared" si="29"/>
        <v>8.4527649996744003E-2</v>
      </c>
      <c r="O113">
        <f t="shared" ca="1" si="30"/>
        <v>8.0453326445696111E-2</v>
      </c>
      <c r="P113" s="36">
        <f t="shared" si="25"/>
        <v>8.2737186967782483E-2</v>
      </c>
      <c r="Q113" s="6">
        <f t="shared" si="26"/>
        <v>39962.2713</v>
      </c>
      <c r="S113">
        <f t="shared" si="27"/>
        <v>3.2057578580780601E-6</v>
      </c>
      <c r="T113">
        <v>1</v>
      </c>
      <c r="U113">
        <f t="shared" si="28"/>
        <v>3.2057578580780601E-6</v>
      </c>
    </row>
    <row r="114" spans="1:21">
      <c r="A114" s="116" t="s">
        <v>1139</v>
      </c>
      <c r="B114" s="49" t="s">
        <v>114</v>
      </c>
      <c r="C114" s="50">
        <v>55043.838100000001</v>
      </c>
      <c r="D114" s="116" t="s">
        <v>1085</v>
      </c>
      <c r="E114" s="39">
        <f t="shared" si="22"/>
        <v>36211.16740074769</v>
      </c>
      <c r="F114">
        <f t="shared" si="23"/>
        <v>36211</v>
      </c>
      <c r="G114">
        <f t="shared" si="24"/>
        <v>7.879395000054501E-2</v>
      </c>
      <c r="K114">
        <f t="shared" si="29"/>
        <v>7.879395000054501E-2</v>
      </c>
      <c r="O114">
        <f t="shared" ca="1" si="30"/>
        <v>8.1280830676514204E-2</v>
      </c>
      <c r="P114" s="36">
        <f t="shared" si="25"/>
        <v>8.3446361669658839E-2</v>
      </c>
      <c r="Q114" s="6">
        <f t="shared" si="26"/>
        <v>40025.338100000001</v>
      </c>
      <c r="S114">
        <f t="shared" si="27"/>
        <v>2.1644934338906525E-5</v>
      </c>
      <c r="T114">
        <v>1</v>
      </c>
      <c r="U114">
        <f t="shared" si="28"/>
        <v>2.1644934338906525E-5</v>
      </c>
    </row>
    <row r="115" spans="1:21">
      <c r="A115" s="140" t="s">
        <v>925</v>
      </c>
      <c r="B115" s="27" t="s">
        <v>114</v>
      </c>
      <c r="C115" s="141">
        <v>55050.431900000003</v>
      </c>
      <c r="D115" s="140" t="s">
        <v>297</v>
      </c>
      <c r="E115" s="39">
        <f t="shared" si="22"/>
        <v>36225.176179976428</v>
      </c>
      <c r="F115">
        <f t="shared" si="23"/>
        <v>36225</v>
      </c>
      <c r="G115">
        <f t="shared" si="24"/>
        <v>8.2926250004675239E-2</v>
      </c>
      <c r="K115">
        <f t="shared" si="29"/>
        <v>8.2926250004675239E-2</v>
      </c>
      <c r="O115">
        <f t="shared" ca="1" si="30"/>
        <v>8.1367286342420575E-2</v>
      </c>
      <c r="P115" s="36">
        <f t="shared" si="25"/>
        <v>8.3520671664180507E-2</v>
      </c>
      <c r="Q115" s="6">
        <f t="shared" si="26"/>
        <v>40031.931900000003</v>
      </c>
      <c r="S115">
        <f t="shared" si="27"/>
        <v>3.5333710928899627E-7</v>
      </c>
      <c r="T115">
        <v>1</v>
      </c>
      <c r="U115">
        <f t="shared" si="28"/>
        <v>3.5333710928899627E-7</v>
      </c>
    </row>
    <row r="116" spans="1:21">
      <c r="A116" s="41" t="s">
        <v>245</v>
      </c>
      <c r="B116" s="107" t="s">
        <v>114</v>
      </c>
      <c r="C116" s="41">
        <v>55051.37298</v>
      </c>
      <c r="D116" s="41">
        <v>2.0000000000000001E-4</v>
      </c>
      <c r="E116" s="39">
        <f t="shared" si="22"/>
        <v>36227.175540278004</v>
      </c>
      <c r="F116">
        <f t="shared" si="23"/>
        <v>36227</v>
      </c>
      <c r="G116">
        <f t="shared" si="24"/>
        <v>8.2625149996601976E-2</v>
      </c>
      <c r="K116">
        <f t="shared" si="29"/>
        <v>8.2625149996601976E-2</v>
      </c>
      <c r="O116">
        <f t="shared" ca="1" si="30"/>
        <v>8.1379637151835771E-2</v>
      </c>
      <c r="P116" s="36">
        <f t="shared" si="25"/>
        <v>8.3531290730814445E-2</v>
      </c>
      <c r="Q116" s="6">
        <f t="shared" si="26"/>
        <v>40032.87298</v>
      </c>
      <c r="S116">
        <f t="shared" si="27"/>
        <v>8.2109103019911111E-7</v>
      </c>
      <c r="T116">
        <v>1</v>
      </c>
      <c r="U116">
        <f t="shared" si="28"/>
        <v>8.2109103019911111E-7</v>
      </c>
    </row>
    <row r="117" spans="1:21">
      <c r="A117" s="41" t="s">
        <v>245</v>
      </c>
      <c r="B117" s="107" t="s">
        <v>114</v>
      </c>
      <c r="C117" s="41">
        <v>55051.373579999999</v>
      </c>
      <c r="D117" s="41">
        <v>2.9999999999999997E-4</v>
      </c>
      <c r="E117" s="39">
        <f t="shared" ref="E117:E141" si="31">(C117-C$7)/C$8</f>
        <v>36227.17681500085</v>
      </c>
      <c r="F117">
        <f t="shared" ref="F117:F142" si="32">ROUND(2*E117,0)/2</f>
        <v>36227</v>
      </c>
      <c r="G117">
        <f t="shared" ref="G117:G141" si="33">C117-(C$7+C$8*F117)</f>
        <v>8.3225149995996617E-2</v>
      </c>
      <c r="K117">
        <f t="shared" si="29"/>
        <v>8.3225149995996617E-2</v>
      </c>
      <c r="O117">
        <f t="shared" ca="1" si="30"/>
        <v>8.1379637151835771E-2</v>
      </c>
      <c r="P117" s="36">
        <f t="shared" ref="P117:P141" si="34">+D$11+D$12*F117+D$13*F117^2</f>
        <v>8.3531290730814445E-2</v>
      </c>
      <c r="Q117" s="6">
        <f t="shared" ref="Q117:Q141" si="35">C117-15018.5</f>
        <v>40032.873579999999</v>
      </c>
      <c r="S117">
        <f t="shared" ref="S117:S141" si="36">+(P117-G117)^2</f>
        <v>9.3722149514799687E-8</v>
      </c>
      <c r="T117">
        <v>1</v>
      </c>
      <c r="U117">
        <f t="shared" ref="U117:U141" si="37">T117*S117</f>
        <v>9.3722149514799687E-8</v>
      </c>
    </row>
    <row r="118" spans="1:21">
      <c r="A118" s="43" t="s">
        <v>270</v>
      </c>
      <c r="B118" s="105" t="s">
        <v>114</v>
      </c>
      <c r="C118" s="40">
        <v>55062.670299999998</v>
      </c>
      <c r="D118" s="40">
        <v>1E-4</v>
      </c>
      <c r="E118" s="39">
        <f t="shared" si="31"/>
        <v>36251.177126883042</v>
      </c>
      <c r="F118">
        <f t="shared" si="32"/>
        <v>36251</v>
      </c>
      <c r="G118">
        <f t="shared" si="33"/>
        <v>8.3371949993306771E-2</v>
      </c>
      <c r="K118">
        <f t="shared" si="29"/>
        <v>8.3371949993306771E-2</v>
      </c>
      <c r="O118">
        <f t="shared" ca="1" si="30"/>
        <v>8.1527846864818121E-2</v>
      </c>
      <c r="P118" s="36">
        <f t="shared" si="34"/>
        <v>8.3658784916472731E-2</v>
      </c>
      <c r="Q118" s="6">
        <f t="shared" si="35"/>
        <v>40044.170299999998</v>
      </c>
      <c r="S118">
        <f t="shared" si="36"/>
        <v>8.2274273147622196E-8</v>
      </c>
      <c r="T118">
        <v>1</v>
      </c>
      <c r="U118">
        <f t="shared" si="37"/>
        <v>8.2274273147622196E-8</v>
      </c>
    </row>
    <row r="119" spans="1:21">
      <c r="A119" s="41" t="s">
        <v>212</v>
      </c>
      <c r="B119" s="107" t="s">
        <v>114</v>
      </c>
      <c r="C119" s="41">
        <v>55075.378299999997</v>
      </c>
      <c r="D119" s="41">
        <v>2.9999999999999997E-4</v>
      </c>
      <c r="E119" s="39">
        <f t="shared" si="31"/>
        <v>36278.175756874654</v>
      </c>
      <c r="F119">
        <f t="shared" si="32"/>
        <v>36278</v>
      </c>
      <c r="G119">
        <f t="shared" si="33"/>
        <v>8.2727100001648068E-2</v>
      </c>
      <c r="K119">
        <f t="shared" ref="K119:K139" si="38">G119</f>
        <v>8.2727100001648068E-2</v>
      </c>
      <c r="O119">
        <f t="shared" ca="1" si="30"/>
        <v>8.1694582791923265E-2</v>
      </c>
      <c r="P119" s="36">
        <f t="shared" si="34"/>
        <v>8.3802360164749276E-2</v>
      </c>
      <c r="Q119" s="6">
        <f t="shared" si="35"/>
        <v>40056.878299999997</v>
      </c>
      <c r="S119">
        <f t="shared" si="36"/>
        <v>1.1561844183524356E-6</v>
      </c>
      <c r="T119">
        <v>1</v>
      </c>
      <c r="U119">
        <f t="shared" si="37"/>
        <v>1.1561844183524356E-6</v>
      </c>
    </row>
    <row r="120" spans="1:21">
      <c r="A120" s="140" t="s">
        <v>925</v>
      </c>
      <c r="B120" s="27" t="s">
        <v>114</v>
      </c>
      <c r="C120" s="141">
        <v>55083.382400000002</v>
      </c>
      <c r="D120" s="140" t="s">
        <v>297</v>
      </c>
      <c r="E120" s="39">
        <f t="shared" si="31"/>
        <v>36295.180772165499</v>
      </c>
      <c r="F120">
        <f t="shared" si="32"/>
        <v>36295</v>
      </c>
      <c r="G120">
        <f t="shared" si="33"/>
        <v>8.5087750005186535E-2</v>
      </c>
      <c r="K120">
        <f t="shared" si="38"/>
        <v>8.5087750005186535E-2</v>
      </c>
      <c r="O120">
        <f t="shared" ca="1" si="30"/>
        <v>8.1799564671952429E-2</v>
      </c>
      <c r="P120" s="36">
        <f t="shared" si="34"/>
        <v>8.389283777457876E-2</v>
      </c>
      <c r="Q120" s="6">
        <f t="shared" si="35"/>
        <v>40064.882400000002</v>
      </c>
      <c r="S120">
        <f t="shared" si="36"/>
        <v>1.4278152388560491E-6</v>
      </c>
      <c r="T120">
        <v>1</v>
      </c>
      <c r="U120">
        <f t="shared" si="37"/>
        <v>1.4278152388560491E-6</v>
      </c>
    </row>
    <row r="121" spans="1:21">
      <c r="A121" s="140" t="s">
        <v>925</v>
      </c>
      <c r="B121" s="27" t="s">
        <v>115</v>
      </c>
      <c r="C121" s="141">
        <v>55083.620499999997</v>
      </c>
      <c r="D121" s="140" t="s">
        <v>297</v>
      </c>
      <c r="E121" s="39">
        <f t="shared" si="31"/>
        <v>36295.686624683665</v>
      </c>
      <c r="F121">
        <f t="shared" si="32"/>
        <v>36295.5</v>
      </c>
      <c r="G121">
        <f t="shared" si="33"/>
        <v>8.7842474997160025E-2</v>
      </c>
      <c r="K121">
        <f t="shared" si="38"/>
        <v>8.7842474997160025E-2</v>
      </c>
      <c r="O121">
        <f t="shared" ca="1" si="30"/>
        <v>8.1802652374306228E-2</v>
      </c>
      <c r="P121" s="36">
        <f t="shared" si="34"/>
        <v>8.3895499797621911E-2</v>
      </c>
      <c r="Q121" s="6">
        <f t="shared" si="35"/>
        <v>40065.120499999997</v>
      </c>
      <c r="S121">
        <f t="shared" si="36"/>
        <v>1.557861322576893E-5</v>
      </c>
      <c r="T121">
        <v>1</v>
      </c>
      <c r="U121">
        <f t="shared" si="37"/>
        <v>1.557861322576893E-5</v>
      </c>
    </row>
    <row r="122" spans="1:21">
      <c r="A122" s="116" t="s">
        <v>1139</v>
      </c>
      <c r="B122" s="49" t="s">
        <v>114</v>
      </c>
      <c r="C122" s="50">
        <v>55088.554400000001</v>
      </c>
      <c r="D122" s="116" t="s">
        <v>1085</v>
      </c>
      <c r="E122" s="39">
        <f t="shared" si="31"/>
        <v>36306.168883144142</v>
      </c>
      <c r="F122">
        <f t="shared" si="32"/>
        <v>36306</v>
      </c>
      <c r="G122">
        <f t="shared" si="33"/>
        <v>7.9491700002108701E-2</v>
      </c>
      <c r="K122">
        <f t="shared" si="38"/>
        <v>7.9491700002108701E-2</v>
      </c>
      <c r="O122">
        <f t="shared" ca="1" si="30"/>
        <v>8.1867494123736007E-2</v>
      </c>
      <c r="P122" s="36">
        <f t="shared" si="34"/>
        <v>8.3951414384234979E-2</v>
      </c>
      <c r="Q122" s="6">
        <f t="shared" si="35"/>
        <v>40070.054400000001</v>
      </c>
      <c r="S122">
        <f t="shared" si="36"/>
        <v>1.9889052370143973E-5</v>
      </c>
      <c r="T122">
        <v>1</v>
      </c>
      <c r="U122">
        <f t="shared" si="37"/>
        <v>1.9889052370143973E-5</v>
      </c>
    </row>
    <row r="123" spans="1:21">
      <c r="A123" s="43" t="s">
        <v>275</v>
      </c>
      <c r="B123" s="105"/>
      <c r="C123" s="40">
        <v>55088.5576</v>
      </c>
      <c r="D123" s="40">
        <v>2.0000000000000001E-4</v>
      </c>
      <c r="E123" s="39">
        <f t="shared" si="31"/>
        <v>36306.175681666013</v>
      </c>
      <c r="F123">
        <f t="shared" si="32"/>
        <v>36306</v>
      </c>
      <c r="G123">
        <f t="shared" si="33"/>
        <v>8.2691700001305435E-2</v>
      </c>
      <c r="K123">
        <f t="shared" si="38"/>
        <v>8.2691700001305435E-2</v>
      </c>
      <c r="O123">
        <f t="shared" ca="1" si="30"/>
        <v>8.1867494123736007E-2</v>
      </c>
      <c r="P123" s="36">
        <f t="shared" si="34"/>
        <v>8.3951414384234979E-2</v>
      </c>
      <c r="Q123" s="6">
        <f t="shared" si="35"/>
        <v>40070.0576</v>
      </c>
      <c r="S123">
        <f t="shared" si="36"/>
        <v>1.5868803265595627E-6</v>
      </c>
      <c r="T123">
        <v>1</v>
      </c>
      <c r="U123">
        <f t="shared" si="37"/>
        <v>1.5868803265595627E-6</v>
      </c>
    </row>
    <row r="124" spans="1:21">
      <c r="A124" s="41" t="s">
        <v>211</v>
      </c>
      <c r="B124" s="107" t="s">
        <v>115</v>
      </c>
      <c r="C124" s="41">
        <v>55114.68</v>
      </c>
      <c r="D124" s="41">
        <v>4.0000000000000002E-4</v>
      </c>
      <c r="E124" s="39">
        <f t="shared" si="31"/>
        <v>36361.673715352903</v>
      </c>
      <c r="F124">
        <f t="shared" si="32"/>
        <v>36361.5</v>
      </c>
      <c r="G124">
        <f t="shared" si="33"/>
        <v>8.1766174997028429E-2</v>
      </c>
      <c r="K124">
        <f t="shared" si="38"/>
        <v>8.1766174997028429E-2</v>
      </c>
      <c r="O124">
        <f t="shared" ca="1" si="30"/>
        <v>8.2210229085007663E-2</v>
      </c>
      <c r="P124" s="36">
        <f t="shared" si="34"/>
        <v>8.424734674217009E-2</v>
      </c>
      <c r="Q124" s="6">
        <f t="shared" si="35"/>
        <v>40096.18</v>
      </c>
      <c r="S124">
        <f t="shared" si="36"/>
        <v>6.1562132288893149E-6</v>
      </c>
      <c r="T124">
        <v>1</v>
      </c>
      <c r="U124">
        <f t="shared" si="37"/>
        <v>6.1562132288893149E-6</v>
      </c>
    </row>
    <row r="125" spans="1:21">
      <c r="A125" s="41" t="s">
        <v>244</v>
      </c>
      <c r="B125" s="107" t="s">
        <v>114</v>
      </c>
      <c r="C125" s="41">
        <v>55346.498800000001</v>
      </c>
      <c r="D125" s="41">
        <v>6.9999999999999999E-4</v>
      </c>
      <c r="E125" s="39">
        <f t="shared" si="31"/>
        <v>36854.181584907543</v>
      </c>
      <c r="F125">
        <f t="shared" si="32"/>
        <v>36854</v>
      </c>
      <c r="G125">
        <f t="shared" si="33"/>
        <v>8.5470300000451971E-2</v>
      </c>
      <c r="K125">
        <f t="shared" si="38"/>
        <v>8.5470300000451971E-2</v>
      </c>
      <c r="O125">
        <f t="shared" ca="1" si="30"/>
        <v>8.5251615903499584E-2</v>
      </c>
      <c r="P125" s="36">
        <f t="shared" si="34"/>
        <v>8.6901693676665587E-2</v>
      </c>
      <c r="Q125" s="6">
        <f t="shared" si="35"/>
        <v>40327.998800000001</v>
      </c>
      <c r="S125">
        <f t="shared" si="36"/>
        <v>2.04888785630433E-6</v>
      </c>
      <c r="T125">
        <v>1</v>
      </c>
      <c r="U125">
        <f t="shared" si="37"/>
        <v>2.04888785630433E-6</v>
      </c>
    </row>
    <row r="126" spans="1:21">
      <c r="A126" s="41" t="s">
        <v>245</v>
      </c>
      <c r="B126" s="107" t="s">
        <v>114</v>
      </c>
      <c r="C126" s="41">
        <v>55379.446580000003</v>
      </c>
      <c r="D126" s="41">
        <v>1E-4</v>
      </c>
      <c r="E126" s="39">
        <f t="shared" si="31"/>
        <v>36924.180398353026</v>
      </c>
      <c r="F126">
        <f t="shared" si="32"/>
        <v>36924</v>
      </c>
      <c r="G126">
        <f t="shared" si="33"/>
        <v>8.4911800004192628E-2</v>
      </c>
      <c r="K126">
        <f t="shared" si="38"/>
        <v>8.4911800004192628E-2</v>
      </c>
      <c r="O126">
        <f t="shared" ca="1" si="30"/>
        <v>8.568389423303141E-2</v>
      </c>
      <c r="P126" s="36">
        <f t="shared" si="34"/>
        <v>8.728308718396352E-2</v>
      </c>
      <c r="Q126" s="6">
        <f t="shared" si="35"/>
        <v>40360.946580000003</v>
      </c>
      <c r="S126">
        <f t="shared" si="36"/>
        <v>5.6230028889457924E-6</v>
      </c>
      <c r="T126">
        <v>1</v>
      </c>
      <c r="U126">
        <f t="shared" si="37"/>
        <v>5.6230028889457924E-6</v>
      </c>
    </row>
    <row r="127" spans="1:21">
      <c r="A127" s="43" t="s">
        <v>271</v>
      </c>
      <c r="B127" s="105" t="s">
        <v>114</v>
      </c>
      <c r="C127" s="40">
        <v>55408.629699999998</v>
      </c>
      <c r="D127" s="40">
        <v>4.0000000000000002E-4</v>
      </c>
      <c r="E127" s="39">
        <f t="shared" si="31"/>
        <v>36986.181048249215</v>
      </c>
      <c r="F127">
        <f t="shared" si="32"/>
        <v>36986</v>
      </c>
      <c r="G127">
        <f t="shared" si="33"/>
        <v>8.5217699997883756E-2</v>
      </c>
      <c r="K127">
        <f t="shared" si="38"/>
        <v>8.5217699997883756E-2</v>
      </c>
      <c r="O127">
        <f t="shared" ca="1" si="30"/>
        <v>8.6066769324902481E-2</v>
      </c>
      <c r="P127" s="36">
        <f t="shared" si="34"/>
        <v>8.7621750425065453E-2</v>
      </c>
      <c r="Q127" s="6">
        <f t="shared" si="35"/>
        <v>40390.129699999998</v>
      </c>
      <c r="S127">
        <f t="shared" si="36"/>
        <v>5.779458456432503E-6</v>
      </c>
      <c r="T127">
        <v>1</v>
      </c>
      <c r="U127">
        <f t="shared" si="37"/>
        <v>5.779458456432503E-6</v>
      </c>
    </row>
    <row r="128" spans="1:21">
      <c r="A128" s="140" t="s">
        <v>975</v>
      </c>
      <c r="B128" s="27" t="s">
        <v>114</v>
      </c>
      <c r="C128" s="141">
        <v>55416.163699999997</v>
      </c>
      <c r="D128" s="140" t="s">
        <v>297</v>
      </c>
      <c r="E128" s="39">
        <f t="shared" si="31"/>
        <v>37002.187318186006</v>
      </c>
      <c r="F128">
        <f t="shared" si="32"/>
        <v>37002</v>
      </c>
      <c r="G128">
        <f t="shared" si="33"/>
        <v>8.8168900001619477E-2</v>
      </c>
      <c r="K128">
        <f t="shared" si="38"/>
        <v>8.8168900001619477E-2</v>
      </c>
      <c r="O128">
        <f t="shared" ca="1" si="30"/>
        <v>8.6165575800224048E-2</v>
      </c>
      <c r="P128" s="36">
        <f t="shared" si="34"/>
        <v>8.7709278162613438E-2</v>
      </c>
      <c r="Q128" s="6">
        <f t="shared" si="35"/>
        <v>40397.663699999997</v>
      </c>
      <c r="S128">
        <f t="shared" si="36"/>
        <v>2.1125223489129285E-7</v>
      </c>
      <c r="T128">
        <v>1</v>
      </c>
      <c r="U128">
        <f t="shared" si="37"/>
        <v>2.1125223489129285E-7</v>
      </c>
    </row>
    <row r="129" spans="1:21">
      <c r="A129" s="140" t="s">
        <v>975</v>
      </c>
      <c r="B129" s="27" t="s">
        <v>115</v>
      </c>
      <c r="C129" s="141">
        <v>55461.116800000003</v>
      </c>
      <c r="D129" s="140" t="s">
        <v>297</v>
      </c>
      <c r="E129" s="39">
        <f t="shared" si="31"/>
        <v>37097.691891201139</v>
      </c>
      <c r="F129">
        <f t="shared" si="32"/>
        <v>37097.5</v>
      </c>
      <c r="G129">
        <f t="shared" si="33"/>
        <v>9.0321374998893589E-2</v>
      </c>
      <c r="K129">
        <f t="shared" si="38"/>
        <v>9.0321374998893589E-2</v>
      </c>
      <c r="O129">
        <f t="shared" ca="1" si="30"/>
        <v>8.6755326949799622E-2</v>
      </c>
      <c r="P129" s="36">
        <f t="shared" si="34"/>
        <v>8.8232825126582648E-2</v>
      </c>
      <c r="Q129" s="6">
        <f t="shared" si="35"/>
        <v>40442.616800000003</v>
      </c>
      <c r="S129">
        <f t="shared" si="36"/>
        <v>4.3620405691300475E-6</v>
      </c>
      <c r="T129">
        <v>1</v>
      </c>
      <c r="U129">
        <f t="shared" si="37"/>
        <v>4.3620405691300475E-6</v>
      </c>
    </row>
    <row r="130" spans="1:21">
      <c r="A130" s="43" t="s">
        <v>272</v>
      </c>
      <c r="B130" s="105" t="s">
        <v>114</v>
      </c>
      <c r="C130" s="40">
        <v>55479.710400000004</v>
      </c>
      <c r="D130" s="40">
        <v>2.9999999999999997E-4</v>
      </c>
      <c r="E130" s="39">
        <f t="shared" si="31"/>
        <v>37137.19470254927</v>
      </c>
      <c r="F130">
        <f t="shared" si="32"/>
        <v>37137</v>
      </c>
      <c r="G130">
        <f t="shared" si="33"/>
        <v>9.1644650005036965E-2</v>
      </c>
      <c r="K130">
        <f t="shared" si="38"/>
        <v>9.1644650005036965E-2</v>
      </c>
      <c r="O130">
        <f t="shared" ca="1" si="30"/>
        <v>8.6999255435749739E-2</v>
      </c>
      <c r="P130" s="36">
        <f t="shared" si="34"/>
        <v>8.8449929497297922E-2</v>
      </c>
      <c r="Q130" s="6">
        <f t="shared" si="35"/>
        <v>40461.210400000004</v>
      </c>
      <c r="S130">
        <f t="shared" si="36"/>
        <v>1.0206239122568411E-5</v>
      </c>
      <c r="T130">
        <v>1</v>
      </c>
      <c r="U130">
        <f t="shared" si="37"/>
        <v>1.0206239122568411E-5</v>
      </c>
    </row>
    <row r="131" spans="1:21">
      <c r="A131" s="140" t="s">
        <v>988</v>
      </c>
      <c r="B131" s="27" t="s">
        <v>115</v>
      </c>
      <c r="C131" s="141">
        <v>55734.119200000001</v>
      </c>
      <c r="D131" s="140" t="s">
        <v>297</v>
      </c>
      <c r="E131" s="39">
        <f t="shared" si="31"/>
        <v>37677.695887457274</v>
      </c>
      <c r="F131">
        <f t="shared" si="32"/>
        <v>37677.5</v>
      </c>
      <c r="G131">
        <f t="shared" si="33"/>
        <v>9.2202375002671033E-2</v>
      </c>
      <c r="K131">
        <f t="shared" si="38"/>
        <v>9.2202375002671033E-2</v>
      </c>
      <c r="O131">
        <f t="shared" ca="1" si="30"/>
        <v>9.0337061680206332E-2</v>
      </c>
      <c r="P131" s="36">
        <f t="shared" si="34"/>
        <v>9.1453535928264343E-2</v>
      </c>
      <c r="Q131" s="6">
        <f t="shared" si="35"/>
        <v>40715.619200000001</v>
      </c>
      <c r="S131">
        <f t="shared" si="36"/>
        <v>5.6075995935826858E-7</v>
      </c>
      <c r="T131">
        <v>1</v>
      </c>
      <c r="U131">
        <f t="shared" si="37"/>
        <v>5.6075995935826858E-7</v>
      </c>
    </row>
    <row r="132" spans="1:21">
      <c r="A132" s="43" t="s">
        <v>278</v>
      </c>
      <c r="B132" s="105" t="s">
        <v>115</v>
      </c>
      <c r="C132" s="40">
        <v>55794.368430000002</v>
      </c>
      <c r="D132" s="40">
        <v>1E-4</v>
      </c>
      <c r="E132" s="39">
        <f t="shared" si="31"/>
        <v>37805.697671219452</v>
      </c>
      <c r="F132">
        <f t="shared" si="32"/>
        <v>37805.5</v>
      </c>
      <c r="G132">
        <f t="shared" si="33"/>
        <v>9.3041975007508881E-2</v>
      </c>
      <c r="K132">
        <f t="shared" si="38"/>
        <v>9.3041975007508881E-2</v>
      </c>
      <c r="O132">
        <f t="shared" ca="1" si="30"/>
        <v>9.1127513482778838E-2</v>
      </c>
      <c r="P132" s="36">
        <f t="shared" si="34"/>
        <v>9.2173809551004904E-2</v>
      </c>
      <c r="Q132" s="6">
        <f t="shared" si="35"/>
        <v>40775.868430000002</v>
      </c>
      <c r="S132">
        <f t="shared" si="36"/>
        <v>7.5371125986675977E-7</v>
      </c>
      <c r="T132">
        <v>1</v>
      </c>
      <c r="U132">
        <f t="shared" si="37"/>
        <v>7.5371125986675977E-7</v>
      </c>
    </row>
    <row r="133" spans="1:21">
      <c r="A133" s="43" t="s">
        <v>278</v>
      </c>
      <c r="B133" s="105" t="s">
        <v>115</v>
      </c>
      <c r="C133" s="40">
        <v>55800.48964</v>
      </c>
      <c r="D133" s="40">
        <v>2.9999999999999997E-4</v>
      </c>
      <c r="E133" s="39">
        <f t="shared" si="31"/>
        <v>37818.70241499431</v>
      </c>
      <c r="F133">
        <f t="shared" si="32"/>
        <v>37818.5</v>
      </c>
      <c r="G133">
        <f t="shared" si="33"/>
        <v>9.5274824998341501E-2</v>
      </c>
      <c r="K133">
        <f t="shared" si="38"/>
        <v>9.5274824998341501E-2</v>
      </c>
      <c r="O133">
        <f t="shared" ca="1" si="30"/>
        <v>9.1207793743977611E-2</v>
      </c>
      <c r="P133" s="36">
        <f t="shared" si="34"/>
        <v>9.2247154412339785E-2</v>
      </c>
      <c r="Q133" s="6">
        <f t="shared" si="35"/>
        <v>40781.98964</v>
      </c>
      <c r="S133">
        <f t="shared" si="36"/>
        <v>9.1667891773399711E-6</v>
      </c>
      <c r="T133">
        <v>1</v>
      </c>
      <c r="U133">
        <f t="shared" si="37"/>
        <v>9.1667891773399711E-6</v>
      </c>
    </row>
    <row r="134" spans="1:21">
      <c r="A134" s="43" t="s">
        <v>272</v>
      </c>
      <c r="B134" s="105" t="s">
        <v>114</v>
      </c>
      <c r="C134" s="40">
        <v>55810.607400000001</v>
      </c>
      <c r="D134" s="40">
        <v>2.0000000000000001E-4</v>
      </c>
      <c r="E134" s="39">
        <f t="shared" si="31"/>
        <v>37840.197981455123</v>
      </c>
      <c r="F134">
        <f t="shared" si="32"/>
        <v>37840</v>
      </c>
      <c r="G134">
        <f t="shared" si="33"/>
        <v>9.3188000006193761E-2</v>
      </c>
      <c r="K134">
        <f t="shared" si="38"/>
        <v>9.3188000006193761E-2</v>
      </c>
      <c r="O134">
        <f t="shared" ca="1" si="30"/>
        <v>9.1340564945190966E-2</v>
      </c>
      <c r="P134" s="36">
        <f t="shared" si="34"/>
        <v>9.2368533253687601E-2</v>
      </c>
      <c r="Q134" s="6">
        <f t="shared" si="35"/>
        <v>40792.107400000001</v>
      </c>
      <c r="S134">
        <f t="shared" si="36"/>
        <v>6.7152575846299117E-7</v>
      </c>
      <c r="T134">
        <v>1</v>
      </c>
      <c r="U134">
        <f t="shared" si="37"/>
        <v>6.7152575846299117E-7</v>
      </c>
    </row>
    <row r="135" spans="1:21">
      <c r="A135" s="41" t="s">
        <v>246</v>
      </c>
      <c r="B135" s="107" t="s">
        <v>114</v>
      </c>
      <c r="C135" s="41">
        <v>55849.673499999997</v>
      </c>
      <c r="D135" s="41">
        <v>1E-4</v>
      </c>
      <c r="E135" s="39">
        <f t="shared" si="31"/>
        <v>37923.195398760392</v>
      </c>
      <c r="F135">
        <f t="shared" si="32"/>
        <v>37923</v>
      </c>
      <c r="G135">
        <f t="shared" si="33"/>
        <v>9.1972349997377023E-2</v>
      </c>
      <c r="K135">
        <f t="shared" si="38"/>
        <v>9.1972349997377023E-2</v>
      </c>
      <c r="O135">
        <f t="shared" ca="1" si="30"/>
        <v>9.1853123535921566E-2</v>
      </c>
      <c r="P135" s="36">
        <f t="shared" si="34"/>
        <v>9.283802089219792E-2</v>
      </c>
      <c r="Q135" s="6">
        <f t="shared" si="35"/>
        <v>40831.173499999997</v>
      </c>
      <c r="S135">
        <f t="shared" si="36"/>
        <v>7.4938609814001227E-7</v>
      </c>
      <c r="T135">
        <v>1</v>
      </c>
      <c r="U135">
        <f t="shared" si="37"/>
        <v>7.4938609814001227E-7</v>
      </c>
    </row>
    <row r="136" spans="1:21">
      <c r="A136" s="43" t="s">
        <v>278</v>
      </c>
      <c r="B136" s="105" t="s">
        <v>114</v>
      </c>
      <c r="C136" s="40">
        <v>56118.440040000001</v>
      </c>
      <c r="D136" s="40">
        <v>2.0000000000000001E-4</v>
      </c>
      <c r="E136" s="39">
        <f t="shared" si="31"/>
        <v>38494.20014912133</v>
      </c>
      <c r="F136">
        <f t="shared" si="32"/>
        <v>38494</v>
      </c>
      <c r="G136">
        <f t="shared" si="33"/>
        <v>9.4208299997262657E-2</v>
      </c>
      <c r="K136">
        <f t="shared" si="38"/>
        <v>9.4208299997262657E-2</v>
      </c>
      <c r="O136">
        <f t="shared" ca="1" si="30"/>
        <v>9.5379279623959895E-2</v>
      </c>
      <c r="P136" s="36">
        <f t="shared" si="34"/>
        <v>9.6106999994106851E-2</v>
      </c>
      <c r="Q136" s="6">
        <f t="shared" si="35"/>
        <v>41099.940040000001</v>
      </c>
      <c r="S136">
        <f t="shared" si="36"/>
        <v>3.6050616780161433E-6</v>
      </c>
      <c r="T136">
        <v>1</v>
      </c>
      <c r="U136">
        <f t="shared" si="37"/>
        <v>3.6050616780161433E-6</v>
      </c>
    </row>
    <row r="137" spans="1:21">
      <c r="A137" s="43" t="s">
        <v>302</v>
      </c>
      <c r="B137" s="105" t="s">
        <v>114</v>
      </c>
      <c r="C137" s="40">
        <v>56170.688399999999</v>
      </c>
      <c r="D137" s="40">
        <v>2.0000000000000001E-4</v>
      </c>
      <c r="E137" s="39">
        <f t="shared" si="31"/>
        <v>38605.203779850686</v>
      </c>
      <c r="F137">
        <f t="shared" si="32"/>
        <v>38605</v>
      </c>
      <c r="G137">
        <f t="shared" si="33"/>
        <v>9.5917250000638887E-2</v>
      </c>
      <c r="K137">
        <f t="shared" si="38"/>
        <v>9.5917250000638887E-2</v>
      </c>
      <c r="O137">
        <f t="shared" ca="1" si="30"/>
        <v>9.6064749546503264E-2</v>
      </c>
      <c r="P137" s="36">
        <f t="shared" si="34"/>
        <v>9.6750408251188455E-2</v>
      </c>
      <c r="Q137" s="6">
        <f t="shared" si="35"/>
        <v>41152.188399999999</v>
      </c>
      <c r="S137">
        <f t="shared" si="36"/>
        <v>6.9415267045881626E-7</v>
      </c>
      <c r="T137">
        <v>1</v>
      </c>
      <c r="U137">
        <f t="shared" si="37"/>
        <v>6.9415267045881626E-7</v>
      </c>
    </row>
    <row r="138" spans="1:21">
      <c r="A138" s="43" t="s">
        <v>302</v>
      </c>
      <c r="B138" s="105" t="s">
        <v>114</v>
      </c>
      <c r="C138" s="40">
        <v>56187.633800000003</v>
      </c>
      <c r="D138" s="40">
        <v>2.0000000000000001E-4</v>
      </c>
      <c r="E138" s="39">
        <f t="shared" si="31"/>
        <v>38641.204927526174</v>
      </c>
      <c r="F138">
        <f t="shared" si="32"/>
        <v>38641</v>
      </c>
      <c r="G138">
        <f t="shared" si="33"/>
        <v>9.6457450003072154E-2</v>
      </c>
      <c r="K138">
        <f t="shared" si="38"/>
        <v>9.6457450003072154E-2</v>
      </c>
      <c r="O138">
        <f t="shared" ca="1" si="30"/>
        <v>9.6287064115976762E-2</v>
      </c>
      <c r="P138" s="36">
        <f t="shared" si="34"/>
        <v>9.6959635723441961E-2</v>
      </c>
      <c r="Q138" s="6">
        <f t="shared" si="35"/>
        <v>41169.133800000003</v>
      </c>
      <c r="S138">
        <f t="shared" si="36"/>
        <v>2.5219049774334265E-7</v>
      </c>
      <c r="T138">
        <v>1</v>
      </c>
      <c r="U138">
        <f t="shared" si="37"/>
        <v>2.5219049774334265E-7</v>
      </c>
    </row>
    <row r="139" spans="1:21">
      <c r="A139" s="43" t="s">
        <v>276</v>
      </c>
      <c r="B139" s="105" t="s">
        <v>114</v>
      </c>
      <c r="C139" s="40">
        <v>56218.699399999998</v>
      </c>
      <c r="D139" s="40">
        <v>3.0000000000000003E-4</v>
      </c>
      <c r="E139" s="39">
        <f t="shared" si="31"/>
        <v>38707.204977877715</v>
      </c>
      <c r="F139">
        <f t="shared" si="32"/>
        <v>38707</v>
      </c>
      <c r="G139">
        <f t="shared" si="33"/>
        <v>9.6481150001636706E-2</v>
      </c>
      <c r="K139">
        <f t="shared" si="38"/>
        <v>9.6481150001636706E-2</v>
      </c>
      <c r="O139">
        <f t="shared" ca="1" si="30"/>
        <v>9.6694640826678224E-2</v>
      </c>
      <c r="P139" s="36">
        <f t="shared" si="34"/>
        <v>9.7343924837471507E-2</v>
      </c>
      <c r="Q139" s="6">
        <f t="shared" si="35"/>
        <v>41200.199399999998</v>
      </c>
      <c r="S139">
        <f t="shared" si="36"/>
        <v>7.4438041734976757E-7</v>
      </c>
      <c r="T139">
        <v>1</v>
      </c>
      <c r="U139">
        <f t="shared" si="37"/>
        <v>7.4438041734976757E-7</v>
      </c>
    </row>
    <row r="140" spans="1:21">
      <c r="A140" s="189" t="s">
        <v>304</v>
      </c>
      <c r="B140" s="190" t="s">
        <v>114</v>
      </c>
      <c r="C140" s="110">
        <v>56506.529900000001</v>
      </c>
      <c r="D140" s="191">
        <v>1.4E-3</v>
      </c>
      <c r="E140" s="39">
        <f t="shared" si="31"/>
        <v>39318.711837320719</v>
      </c>
      <c r="F140">
        <f t="shared" si="32"/>
        <v>39318.5</v>
      </c>
      <c r="G140">
        <f t="shared" si="33"/>
        <v>9.970982500090031E-2</v>
      </c>
      <c r="J140">
        <f>G140</f>
        <v>9.970982500090031E-2</v>
      </c>
      <c r="O140">
        <f t="shared" ca="1" si="30"/>
        <v>0.10047090080537424</v>
      </c>
      <c r="P140" s="36">
        <f t="shared" si="34"/>
        <v>0.10094783335340693</v>
      </c>
      <c r="Q140" s="6">
        <f t="shared" si="35"/>
        <v>41488.029900000001</v>
      </c>
      <c r="S140">
        <f t="shared" si="36"/>
        <v>1.5326646808761552E-6</v>
      </c>
      <c r="T140">
        <v>1</v>
      </c>
      <c r="U140">
        <f t="shared" si="37"/>
        <v>1.5326646808761552E-6</v>
      </c>
    </row>
    <row r="141" spans="1:21">
      <c r="A141" s="43" t="s">
        <v>303</v>
      </c>
      <c r="B141" s="105" t="s">
        <v>114</v>
      </c>
      <c r="C141" s="40">
        <v>56565.604500000001</v>
      </c>
      <c r="D141" s="40">
        <v>2.0000000000000001E-4</v>
      </c>
      <c r="E141" s="39">
        <f t="shared" si="31"/>
        <v>39444.218074911427</v>
      </c>
      <c r="F141">
        <f t="shared" si="32"/>
        <v>39444</v>
      </c>
      <c r="G141">
        <f t="shared" si="33"/>
        <v>0.10264579999784473</v>
      </c>
      <c r="K141">
        <f>G141</f>
        <v>0.10264579999784473</v>
      </c>
      <c r="O141">
        <f t="shared" ca="1" si="30"/>
        <v>0.10124591409617778</v>
      </c>
      <c r="P141" s="36">
        <f t="shared" si="34"/>
        <v>0.10169716639337328</v>
      </c>
      <c r="Q141" s="6">
        <f t="shared" si="35"/>
        <v>41547.104500000001</v>
      </c>
      <c r="S141">
        <f t="shared" si="36"/>
        <v>8.9990571553249429E-7</v>
      </c>
      <c r="T141">
        <v>1</v>
      </c>
      <c r="U141">
        <f t="shared" si="37"/>
        <v>8.9990571553249429E-7</v>
      </c>
    </row>
    <row r="142" spans="1:21">
      <c r="A142" s="124" t="s">
        <v>1187</v>
      </c>
      <c r="B142" s="122" t="s">
        <v>114</v>
      </c>
      <c r="C142" s="124">
        <v>56817.4254</v>
      </c>
      <c r="D142" s="124">
        <v>8.9999999999999998E-4</v>
      </c>
      <c r="E142" s="39">
        <f>(C142-C$7)/C$8</f>
        <v>39979.221167707743</v>
      </c>
      <c r="F142">
        <f t="shared" si="32"/>
        <v>39979</v>
      </c>
      <c r="G142">
        <f>C142-(C$7+C$8*F142)</f>
        <v>0.10410155000136001</v>
      </c>
      <c r="J142">
        <f>G142</f>
        <v>0.10410155000136001</v>
      </c>
      <c r="O142">
        <f ca="1">+C$11+C$12*F142</f>
        <v>0.10454975561474258</v>
      </c>
      <c r="P142" s="36">
        <f>+D$11+D$12*F142+D$13*F142^2</f>
        <v>0.10492856206573996</v>
      </c>
      <c r="Q142" s="6">
        <f>C142-15018.5</f>
        <v>41798.9254</v>
      </c>
      <c r="S142">
        <f>+(P142-G142)^2</f>
        <v>6.8394895462998292E-7</v>
      </c>
      <c r="T142">
        <v>1</v>
      </c>
      <c r="U142">
        <f>T142*S142</f>
        <v>6.8394895462998292E-7</v>
      </c>
    </row>
    <row r="143" spans="1:21">
      <c r="B143" s="14"/>
      <c r="C143" s="25"/>
      <c r="D143" s="25"/>
      <c r="P143" s="36"/>
      <c r="Q143" s="6"/>
    </row>
    <row r="144" spans="1:21">
      <c r="B144" s="14"/>
      <c r="C144" s="25"/>
      <c r="D144" s="25"/>
      <c r="P144" s="36"/>
      <c r="Q144" s="6"/>
    </row>
    <row r="145" spans="2:17">
      <c r="B145" s="14"/>
      <c r="C145" s="25"/>
      <c r="D145" s="25"/>
      <c r="P145" s="36"/>
      <c r="Q145" s="6"/>
    </row>
    <row r="146" spans="2:17">
      <c r="B146" s="14"/>
      <c r="C146" s="25"/>
      <c r="D146" s="25"/>
      <c r="P146" s="36"/>
      <c r="Q146" s="6"/>
    </row>
    <row r="147" spans="2:17">
      <c r="B147" s="14"/>
      <c r="C147" s="25"/>
      <c r="D147" s="25"/>
      <c r="P147" s="36"/>
      <c r="Q147" s="6"/>
    </row>
    <row r="148" spans="2:17">
      <c r="B148" s="14"/>
      <c r="C148" s="25"/>
      <c r="D148" s="25"/>
      <c r="P148" s="36"/>
      <c r="Q148" s="6"/>
    </row>
    <row r="149" spans="2:17">
      <c r="B149" s="14"/>
      <c r="C149" s="25"/>
      <c r="D149" s="25"/>
      <c r="P149" s="36"/>
      <c r="Q149" s="6"/>
    </row>
    <row r="150" spans="2:17">
      <c r="B150" s="14"/>
      <c r="C150" s="25"/>
      <c r="D150" s="25"/>
      <c r="P150" s="36"/>
      <c r="Q150" s="6"/>
    </row>
    <row r="151" spans="2:17">
      <c r="B151" s="14"/>
      <c r="C151" s="25"/>
      <c r="D151" s="25"/>
      <c r="P151" s="36"/>
      <c r="Q151" s="6"/>
    </row>
    <row r="152" spans="2:17">
      <c r="B152" s="14"/>
      <c r="C152" s="25"/>
      <c r="D152" s="25"/>
      <c r="P152" s="36"/>
      <c r="Q152" s="6"/>
    </row>
    <row r="153" spans="2:17">
      <c r="B153" s="14"/>
      <c r="C153" s="25"/>
      <c r="D153" s="25"/>
      <c r="P153" s="36"/>
      <c r="Q153" s="6"/>
    </row>
    <row r="154" spans="2:17">
      <c r="B154" s="14"/>
      <c r="C154" s="25"/>
      <c r="D154" s="25"/>
      <c r="P154" s="36"/>
      <c r="Q154" s="6"/>
    </row>
    <row r="155" spans="2:17">
      <c r="B155" s="14"/>
      <c r="C155" s="25"/>
      <c r="D155" s="25"/>
      <c r="P155" s="36"/>
      <c r="Q155" s="6"/>
    </row>
    <row r="156" spans="2:17">
      <c r="B156" s="14"/>
      <c r="C156" s="25"/>
      <c r="D156" s="25"/>
      <c r="P156" s="36"/>
      <c r="Q156" s="6"/>
    </row>
    <row r="157" spans="2:17">
      <c r="B157" s="14"/>
      <c r="C157" s="25"/>
      <c r="D157" s="25"/>
      <c r="P157" s="36"/>
      <c r="Q157" s="6"/>
    </row>
    <row r="158" spans="2:17">
      <c r="B158" s="14"/>
      <c r="C158" s="25"/>
      <c r="D158" s="25"/>
      <c r="P158" s="36"/>
      <c r="Q158" s="6"/>
    </row>
    <row r="159" spans="2:17">
      <c r="B159" s="14"/>
      <c r="C159" s="25"/>
      <c r="D159" s="25"/>
      <c r="P159" s="36"/>
      <c r="Q159" s="6"/>
    </row>
    <row r="160" spans="2:17">
      <c r="B160" s="14"/>
      <c r="C160" s="25"/>
      <c r="D160" s="25"/>
      <c r="P160" s="36"/>
      <c r="Q160" s="6"/>
    </row>
    <row r="161" spans="1:17">
      <c r="B161" s="14"/>
      <c r="C161" s="25"/>
      <c r="D161" s="25"/>
      <c r="P161" s="36"/>
      <c r="Q161" s="6"/>
    </row>
    <row r="162" spans="1:17">
      <c r="B162" s="14"/>
      <c r="C162" s="25"/>
      <c r="D162" s="25"/>
      <c r="P162" s="36"/>
      <c r="Q162" s="6"/>
    </row>
    <row r="163" spans="1:17">
      <c r="A163" s="140"/>
      <c r="B163" s="27"/>
      <c r="C163" s="141"/>
      <c r="D163" s="141"/>
      <c r="E163" s="39"/>
      <c r="P163" s="36"/>
      <c r="Q163" s="6"/>
    </row>
    <row r="164" spans="1:17">
      <c r="A164" s="140"/>
      <c r="B164" s="27"/>
      <c r="C164" s="141"/>
      <c r="D164" s="141"/>
      <c r="E164" s="39"/>
      <c r="P164" s="36"/>
      <c r="Q164" s="6"/>
    </row>
    <row r="165" spans="1:17">
      <c r="A165" s="140"/>
      <c r="B165" s="27"/>
      <c r="C165" s="141"/>
      <c r="D165" s="141"/>
      <c r="E165" s="39"/>
      <c r="P165" s="36"/>
      <c r="Q165" s="6"/>
    </row>
    <row r="166" spans="1:17">
      <c r="A166" s="140"/>
      <c r="B166" s="27"/>
      <c r="C166" s="141"/>
      <c r="D166" s="141"/>
      <c r="E166" s="39"/>
      <c r="P166" s="36"/>
      <c r="Q166" s="6"/>
    </row>
    <row r="167" spans="1:17">
      <c r="A167" s="140"/>
      <c r="B167" s="27"/>
      <c r="C167" s="141"/>
      <c r="D167" s="141"/>
      <c r="E167" s="39"/>
      <c r="P167" s="36"/>
      <c r="Q167" s="6"/>
    </row>
    <row r="168" spans="1:17">
      <c r="A168" s="140"/>
      <c r="B168" s="27"/>
      <c r="C168" s="141"/>
      <c r="D168" s="141"/>
      <c r="E168" s="39"/>
      <c r="P168" s="36"/>
      <c r="Q168" s="6"/>
    </row>
    <row r="169" spans="1:17">
      <c r="A169" s="140"/>
      <c r="B169" s="27"/>
      <c r="C169" s="141"/>
      <c r="D169" s="141"/>
      <c r="E169" s="39"/>
      <c r="P169" s="36"/>
      <c r="Q169" s="6"/>
    </row>
    <row r="170" spans="1:17">
      <c r="A170" s="140"/>
      <c r="B170" s="27"/>
      <c r="C170" s="141"/>
      <c r="D170" s="141"/>
      <c r="E170" s="39"/>
      <c r="P170" s="36"/>
      <c r="Q170" s="6"/>
    </row>
    <row r="171" spans="1:17">
      <c r="A171" s="140"/>
      <c r="B171" s="27"/>
      <c r="C171" s="141"/>
      <c r="D171" s="141"/>
      <c r="E171" s="39"/>
      <c r="P171" s="36"/>
      <c r="Q171" s="6"/>
    </row>
    <row r="172" spans="1:17">
      <c r="A172" s="140"/>
      <c r="B172" s="27"/>
      <c r="C172" s="141"/>
      <c r="D172" s="140"/>
      <c r="E172" s="39"/>
      <c r="P172" s="36"/>
      <c r="Q172" s="6"/>
    </row>
    <row r="173" spans="1:17">
      <c r="A173" s="140"/>
      <c r="B173" s="27"/>
      <c r="C173" s="141"/>
      <c r="D173" s="140"/>
      <c r="E173" s="39"/>
      <c r="P173" s="36"/>
      <c r="Q173" s="6"/>
    </row>
    <row r="174" spans="1:17">
      <c r="A174" s="140"/>
      <c r="B174" s="27"/>
      <c r="C174" s="141"/>
      <c r="D174" s="140"/>
      <c r="E174" s="39"/>
      <c r="P174" s="36"/>
      <c r="Q174" s="6"/>
    </row>
    <row r="175" spans="1:17">
      <c r="B175" s="14"/>
      <c r="P175" s="34"/>
    </row>
    <row r="176" spans="1:17">
      <c r="B176" s="14"/>
      <c r="P176" s="34"/>
    </row>
    <row r="177" spans="2:16">
      <c r="B177" s="14"/>
      <c r="P177" s="34"/>
    </row>
    <row r="178" spans="2:16">
      <c r="B178" s="14"/>
      <c r="P178" s="34"/>
    </row>
    <row r="179" spans="2:16">
      <c r="B179" s="14"/>
      <c r="P179" s="34"/>
    </row>
    <row r="180" spans="2:16">
      <c r="B180" s="14"/>
      <c r="P180" s="34"/>
    </row>
    <row r="181" spans="2:16">
      <c r="B181" s="14"/>
      <c r="P181" s="34"/>
    </row>
    <row r="182" spans="2:16">
      <c r="B182" s="14"/>
      <c r="P182" s="34"/>
    </row>
    <row r="183" spans="2:16">
      <c r="B183" s="14"/>
      <c r="P183" s="34"/>
    </row>
    <row r="184" spans="2:16">
      <c r="B184" s="14"/>
      <c r="P184" s="34"/>
    </row>
    <row r="185" spans="2:16">
      <c r="B185" s="14"/>
      <c r="P185" s="34"/>
    </row>
    <row r="186" spans="2:16">
      <c r="B186" s="14"/>
      <c r="P186" s="34"/>
    </row>
    <row r="187" spans="2:16">
      <c r="B187" s="14"/>
      <c r="P187" s="34"/>
    </row>
    <row r="188" spans="2:16">
      <c r="B188" s="14"/>
      <c r="P188" s="34"/>
    </row>
    <row r="189" spans="2:16">
      <c r="B189" s="14"/>
      <c r="P189" s="34"/>
    </row>
    <row r="190" spans="2:16">
      <c r="B190" s="14"/>
      <c r="P190" s="34"/>
    </row>
    <row r="191" spans="2:16">
      <c r="B191" s="14"/>
      <c r="P191" s="34"/>
    </row>
    <row r="192" spans="2:16">
      <c r="B192" s="14"/>
      <c r="P192" s="34"/>
    </row>
    <row r="193" spans="2:16">
      <c r="B193" s="14"/>
      <c r="P193" s="34"/>
    </row>
    <row r="194" spans="2:16">
      <c r="B194" s="14"/>
      <c r="P194" s="34"/>
    </row>
    <row r="195" spans="2:16">
      <c r="B195" s="14"/>
      <c r="P195" s="34"/>
    </row>
    <row r="196" spans="2:16">
      <c r="B196" s="14"/>
      <c r="P196" s="34"/>
    </row>
    <row r="197" spans="2:16">
      <c r="B197" s="14"/>
      <c r="P197" s="34"/>
    </row>
    <row r="198" spans="2:16">
      <c r="B198" s="14"/>
      <c r="P198" s="34"/>
    </row>
    <row r="199" spans="2:16">
      <c r="B199" s="14"/>
      <c r="P199" s="34"/>
    </row>
    <row r="200" spans="2:16">
      <c r="B200" s="14"/>
      <c r="P200" s="34"/>
    </row>
    <row r="201" spans="2:16">
      <c r="B201" s="14"/>
      <c r="P201" s="34"/>
    </row>
    <row r="202" spans="2:16">
      <c r="B202" s="14"/>
      <c r="P202" s="34"/>
    </row>
    <row r="203" spans="2:16">
      <c r="B203" s="14"/>
      <c r="P203" s="34"/>
    </row>
    <row r="204" spans="2:16">
      <c r="B204" s="14"/>
      <c r="P204" s="34"/>
    </row>
    <row r="205" spans="2:16">
      <c r="B205" s="14"/>
      <c r="P205" s="34"/>
    </row>
    <row r="206" spans="2:16">
      <c r="B206" s="14"/>
      <c r="P206" s="34"/>
    </row>
    <row r="207" spans="2:16">
      <c r="B207" s="14"/>
      <c r="P207" s="34"/>
    </row>
    <row r="208" spans="2:16">
      <c r="B208" s="14"/>
      <c r="P208" s="34"/>
    </row>
    <row r="209" spans="2:16">
      <c r="B209" s="14"/>
      <c r="P209" s="34"/>
    </row>
    <row r="210" spans="2:16">
      <c r="B210" s="14"/>
      <c r="P210" s="34"/>
    </row>
    <row r="211" spans="2:16">
      <c r="B211" s="14"/>
      <c r="P211" s="34"/>
    </row>
    <row r="212" spans="2:16">
      <c r="B212" s="14"/>
      <c r="P212" s="34"/>
    </row>
    <row r="213" spans="2:16">
      <c r="B213" s="14"/>
      <c r="P213" s="34"/>
    </row>
    <row r="214" spans="2:16">
      <c r="B214" s="14"/>
      <c r="P214" s="34"/>
    </row>
    <row r="215" spans="2:16">
      <c r="B215" s="14"/>
      <c r="P215" s="34"/>
    </row>
    <row r="216" spans="2:16">
      <c r="B216" s="14"/>
      <c r="P216" s="34"/>
    </row>
    <row r="217" spans="2:16">
      <c r="B217" s="14"/>
      <c r="P217" s="34"/>
    </row>
    <row r="218" spans="2:16">
      <c r="B218" s="14"/>
      <c r="P218" s="34"/>
    </row>
    <row r="219" spans="2:16">
      <c r="B219" s="14"/>
      <c r="P219" s="34"/>
    </row>
    <row r="220" spans="2:16">
      <c r="B220" s="14"/>
      <c r="P220" s="34"/>
    </row>
    <row r="221" spans="2:16">
      <c r="B221" s="14"/>
      <c r="P221" s="34"/>
    </row>
    <row r="222" spans="2:16">
      <c r="B222" s="14"/>
      <c r="P222" s="34"/>
    </row>
    <row r="223" spans="2:16">
      <c r="B223" s="14"/>
      <c r="P223" s="34"/>
    </row>
    <row r="224" spans="2:16">
      <c r="B224" s="14"/>
      <c r="P224" s="34"/>
    </row>
    <row r="225" spans="2:16">
      <c r="B225" s="14"/>
      <c r="P225" s="34"/>
    </row>
    <row r="226" spans="2:16">
      <c r="B226" s="14"/>
      <c r="P226" s="34"/>
    </row>
    <row r="227" spans="2:16">
      <c r="B227" s="14"/>
      <c r="P227" s="34"/>
    </row>
    <row r="228" spans="2:16">
      <c r="B228" s="14"/>
      <c r="P228" s="34"/>
    </row>
    <row r="229" spans="2:16">
      <c r="B229" s="14"/>
      <c r="P229" s="34"/>
    </row>
    <row r="230" spans="2:16">
      <c r="B230" s="14"/>
      <c r="P230" s="34"/>
    </row>
    <row r="231" spans="2:16">
      <c r="B231" s="14"/>
      <c r="P231" s="34"/>
    </row>
    <row r="232" spans="2:16">
      <c r="B232" s="14"/>
      <c r="P232" s="34"/>
    </row>
    <row r="233" spans="2:16">
      <c r="B233" s="14"/>
      <c r="P233" s="34"/>
    </row>
    <row r="234" spans="2:16">
      <c r="B234" s="14"/>
      <c r="P234" s="34"/>
    </row>
    <row r="235" spans="2:16">
      <c r="B235" s="14"/>
      <c r="P235" s="34"/>
    </row>
    <row r="236" spans="2:16">
      <c r="B236" s="14"/>
      <c r="P236" s="34"/>
    </row>
    <row r="237" spans="2:16">
      <c r="B237" s="14"/>
      <c r="P237" s="34"/>
    </row>
    <row r="238" spans="2:16">
      <c r="B238" s="14"/>
      <c r="P238" s="34"/>
    </row>
    <row r="239" spans="2:16">
      <c r="B239" s="14"/>
      <c r="P239" s="34"/>
    </row>
    <row r="240" spans="2:16">
      <c r="B240" s="14"/>
      <c r="P240" s="34"/>
    </row>
    <row r="241" spans="2:16">
      <c r="B241" s="14"/>
      <c r="P241" s="34"/>
    </row>
    <row r="242" spans="2:16">
      <c r="B242" s="14"/>
      <c r="P242" s="34"/>
    </row>
    <row r="243" spans="2:16">
      <c r="B243" s="14"/>
      <c r="P243" s="34"/>
    </row>
    <row r="244" spans="2:16">
      <c r="B244" s="14"/>
      <c r="P244" s="34"/>
    </row>
    <row r="245" spans="2:16">
      <c r="B245" s="14"/>
      <c r="P245" s="34"/>
    </row>
    <row r="246" spans="2:16">
      <c r="B246" s="14"/>
      <c r="P246" s="34"/>
    </row>
    <row r="247" spans="2:16">
      <c r="B247" s="14"/>
      <c r="P247" s="34"/>
    </row>
    <row r="248" spans="2:16">
      <c r="B248" s="14"/>
    </row>
    <row r="249" spans="2:16">
      <c r="B249" s="14"/>
    </row>
    <row r="250" spans="2:16">
      <c r="B250" s="14"/>
    </row>
    <row r="251" spans="2:16">
      <c r="B251" s="14"/>
    </row>
    <row r="252" spans="2:16">
      <c r="B252" s="14"/>
    </row>
    <row r="253" spans="2:16">
      <c r="B253" s="14"/>
    </row>
    <row r="254" spans="2:16">
      <c r="B254" s="14"/>
    </row>
    <row r="255" spans="2:16">
      <c r="B255" s="14"/>
    </row>
    <row r="256" spans="2:16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  <row r="710" spans="2:2">
      <c r="B710" s="14"/>
    </row>
    <row r="711" spans="2:2">
      <c r="B711" s="14"/>
    </row>
    <row r="712" spans="2:2">
      <c r="B712" s="14"/>
    </row>
    <row r="713" spans="2:2">
      <c r="B713" s="14"/>
    </row>
    <row r="714" spans="2:2">
      <c r="B714" s="14"/>
    </row>
    <row r="715" spans="2:2">
      <c r="B715" s="14"/>
    </row>
    <row r="716" spans="2:2">
      <c r="B716" s="14"/>
    </row>
    <row r="717" spans="2:2">
      <c r="B717" s="14"/>
    </row>
    <row r="718" spans="2:2">
      <c r="B718" s="14"/>
    </row>
    <row r="719" spans="2:2">
      <c r="B719" s="14"/>
    </row>
    <row r="720" spans="2:2">
      <c r="B720" s="14"/>
    </row>
    <row r="721" spans="2:2">
      <c r="B721" s="14"/>
    </row>
    <row r="722" spans="2:2">
      <c r="B722" s="14"/>
    </row>
    <row r="723" spans="2:2">
      <c r="B723" s="14"/>
    </row>
    <row r="724" spans="2:2">
      <c r="B724" s="14"/>
    </row>
    <row r="725" spans="2:2">
      <c r="B725" s="14"/>
    </row>
    <row r="726" spans="2:2">
      <c r="B726" s="14"/>
    </row>
    <row r="727" spans="2:2">
      <c r="B727" s="14"/>
    </row>
    <row r="728" spans="2:2">
      <c r="B728" s="14"/>
    </row>
    <row r="729" spans="2:2">
      <c r="B729" s="14"/>
    </row>
    <row r="730" spans="2:2">
      <c r="B730" s="14"/>
    </row>
    <row r="731" spans="2:2">
      <c r="B731" s="14"/>
    </row>
    <row r="732" spans="2:2">
      <c r="B732" s="14"/>
    </row>
    <row r="733" spans="2:2">
      <c r="B733" s="14"/>
    </row>
    <row r="734" spans="2:2">
      <c r="B734" s="14"/>
    </row>
    <row r="735" spans="2:2">
      <c r="B735" s="14"/>
    </row>
    <row r="736" spans="2:2">
      <c r="B736" s="14"/>
    </row>
    <row r="737" spans="2:2">
      <c r="B737" s="14"/>
    </row>
    <row r="738" spans="2:2">
      <c r="B738" s="14"/>
    </row>
    <row r="739" spans="2:2">
      <c r="B739" s="14"/>
    </row>
    <row r="740" spans="2:2">
      <c r="B740" s="14"/>
    </row>
    <row r="741" spans="2:2">
      <c r="B741" s="14"/>
    </row>
    <row r="742" spans="2:2">
      <c r="B742" s="14"/>
    </row>
    <row r="743" spans="2:2">
      <c r="B743" s="14"/>
    </row>
    <row r="744" spans="2:2">
      <c r="B744" s="14"/>
    </row>
    <row r="745" spans="2:2">
      <c r="B745" s="14"/>
    </row>
    <row r="746" spans="2:2">
      <c r="B746" s="14"/>
    </row>
    <row r="747" spans="2:2">
      <c r="B747" s="14"/>
    </row>
    <row r="748" spans="2:2">
      <c r="B748" s="14"/>
    </row>
    <row r="749" spans="2:2">
      <c r="B749" s="14"/>
    </row>
    <row r="750" spans="2:2">
      <c r="B750" s="14"/>
    </row>
    <row r="751" spans="2:2">
      <c r="B751" s="14"/>
    </row>
    <row r="752" spans="2:2">
      <c r="B752" s="14"/>
    </row>
    <row r="753" spans="2:2">
      <c r="B753" s="14"/>
    </row>
    <row r="754" spans="2:2">
      <c r="B754" s="14"/>
    </row>
    <row r="755" spans="2:2">
      <c r="B755" s="14"/>
    </row>
    <row r="756" spans="2:2">
      <c r="B756" s="14"/>
    </row>
    <row r="757" spans="2:2">
      <c r="B757" s="14"/>
    </row>
    <row r="758" spans="2:2">
      <c r="B758" s="14"/>
    </row>
    <row r="759" spans="2:2">
      <c r="B759" s="14"/>
    </row>
    <row r="760" spans="2:2">
      <c r="B760" s="14"/>
    </row>
    <row r="761" spans="2:2">
      <c r="B761" s="14"/>
    </row>
    <row r="762" spans="2:2">
      <c r="B762" s="14"/>
    </row>
    <row r="763" spans="2:2">
      <c r="B763" s="14"/>
    </row>
    <row r="764" spans="2:2">
      <c r="B764" s="14"/>
    </row>
    <row r="765" spans="2:2">
      <c r="B765" s="14"/>
    </row>
    <row r="766" spans="2:2">
      <c r="B766" s="14"/>
    </row>
    <row r="767" spans="2:2">
      <c r="B767" s="14"/>
    </row>
    <row r="768" spans="2:2">
      <c r="B768" s="14"/>
    </row>
    <row r="769" spans="2:2">
      <c r="B769" s="14"/>
    </row>
    <row r="770" spans="2:2">
      <c r="B770" s="14"/>
    </row>
    <row r="771" spans="2:2">
      <c r="B771" s="14"/>
    </row>
    <row r="772" spans="2:2">
      <c r="B772" s="14"/>
    </row>
    <row r="773" spans="2:2">
      <c r="B773" s="14"/>
    </row>
    <row r="774" spans="2:2">
      <c r="B774" s="14"/>
    </row>
    <row r="775" spans="2:2">
      <c r="B775" s="14"/>
    </row>
    <row r="776" spans="2:2">
      <c r="B776" s="14"/>
    </row>
    <row r="777" spans="2:2">
      <c r="B777" s="14"/>
    </row>
    <row r="778" spans="2:2">
      <c r="B778" s="14"/>
    </row>
    <row r="779" spans="2:2">
      <c r="B779" s="14"/>
    </row>
    <row r="780" spans="2:2">
      <c r="B780" s="14"/>
    </row>
    <row r="781" spans="2:2">
      <c r="B781" s="14"/>
    </row>
    <row r="782" spans="2:2">
      <c r="B782" s="14"/>
    </row>
    <row r="783" spans="2:2">
      <c r="B783" s="14"/>
    </row>
    <row r="784" spans="2:2">
      <c r="B784" s="14"/>
    </row>
    <row r="785" spans="2:2">
      <c r="B785" s="14"/>
    </row>
    <row r="786" spans="2:2">
      <c r="B786" s="14"/>
    </row>
    <row r="787" spans="2:2">
      <c r="B787" s="14"/>
    </row>
    <row r="788" spans="2:2">
      <c r="B788" s="14"/>
    </row>
    <row r="789" spans="2:2">
      <c r="B789" s="14"/>
    </row>
    <row r="790" spans="2:2">
      <c r="B790" s="14"/>
    </row>
    <row r="791" spans="2:2">
      <c r="B791" s="14"/>
    </row>
    <row r="792" spans="2:2">
      <c r="B792" s="14"/>
    </row>
    <row r="793" spans="2:2">
      <c r="B793" s="14"/>
    </row>
    <row r="794" spans="2:2">
      <c r="B794" s="14"/>
    </row>
    <row r="795" spans="2:2">
      <c r="B795" s="14"/>
    </row>
    <row r="796" spans="2:2">
      <c r="B796" s="14"/>
    </row>
    <row r="797" spans="2:2">
      <c r="B797" s="14"/>
    </row>
    <row r="798" spans="2:2">
      <c r="B798" s="14"/>
    </row>
    <row r="799" spans="2:2">
      <c r="B799" s="14"/>
    </row>
    <row r="800" spans="2:2">
      <c r="B800" s="14"/>
    </row>
    <row r="801" spans="2:2">
      <c r="B801" s="14"/>
    </row>
    <row r="802" spans="2:2">
      <c r="B802" s="14"/>
    </row>
    <row r="803" spans="2:2">
      <c r="B803" s="14"/>
    </row>
    <row r="804" spans="2:2">
      <c r="B804" s="14"/>
    </row>
    <row r="805" spans="2:2">
      <c r="B805" s="14"/>
    </row>
    <row r="806" spans="2:2">
      <c r="B806" s="14"/>
    </row>
    <row r="807" spans="2:2">
      <c r="B807" s="14"/>
    </row>
    <row r="808" spans="2:2">
      <c r="B808" s="14"/>
    </row>
    <row r="809" spans="2:2">
      <c r="B809" s="14"/>
    </row>
    <row r="810" spans="2:2">
      <c r="B810" s="14"/>
    </row>
    <row r="811" spans="2:2">
      <c r="B811" s="14"/>
    </row>
    <row r="812" spans="2:2">
      <c r="B812" s="14"/>
    </row>
    <row r="813" spans="2:2">
      <c r="B813" s="14"/>
    </row>
    <row r="814" spans="2:2">
      <c r="B814" s="14"/>
    </row>
    <row r="815" spans="2:2">
      <c r="B815" s="14"/>
    </row>
    <row r="816" spans="2:2">
      <c r="B816" s="14"/>
    </row>
    <row r="817" spans="2:2">
      <c r="B817" s="14"/>
    </row>
    <row r="818" spans="2:2">
      <c r="B818" s="14"/>
    </row>
    <row r="819" spans="2:2">
      <c r="B819" s="14"/>
    </row>
    <row r="820" spans="2:2">
      <c r="B820" s="14"/>
    </row>
    <row r="821" spans="2:2">
      <c r="B821" s="14"/>
    </row>
    <row r="822" spans="2:2">
      <c r="B822" s="14"/>
    </row>
    <row r="823" spans="2:2">
      <c r="B823" s="14"/>
    </row>
    <row r="824" spans="2:2">
      <c r="B824" s="14"/>
    </row>
    <row r="825" spans="2:2">
      <c r="B825" s="14"/>
    </row>
    <row r="826" spans="2:2">
      <c r="B826" s="14"/>
    </row>
    <row r="827" spans="2:2">
      <c r="B827" s="14"/>
    </row>
    <row r="828" spans="2:2">
      <c r="B828" s="14"/>
    </row>
    <row r="829" spans="2:2">
      <c r="B829" s="14"/>
    </row>
    <row r="830" spans="2:2">
      <c r="B830" s="14"/>
    </row>
    <row r="831" spans="2:2">
      <c r="B831" s="14"/>
    </row>
    <row r="832" spans="2:2">
      <c r="B832" s="14"/>
    </row>
    <row r="833" spans="2:2">
      <c r="B833" s="14"/>
    </row>
    <row r="834" spans="2:2">
      <c r="B834" s="14"/>
    </row>
    <row r="835" spans="2:2">
      <c r="B835" s="14"/>
    </row>
    <row r="836" spans="2:2">
      <c r="B836" s="14"/>
    </row>
    <row r="837" spans="2:2">
      <c r="B837" s="14"/>
    </row>
    <row r="838" spans="2:2">
      <c r="B838" s="14"/>
    </row>
    <row r="839" spans="2:2">
      <c r="B839" s="14"/>
    </row>
    <row r="840" spans="2:2">
      <c r="B840" s="14"/>
    </row>
    <row r="841" spans="2:2">
      <c r="B841" s="14"/>
    </row>
    <row r="842" spans="2:2">
      <c r="B842" s="14"/>
    </row>
    <row r="843" spans="2:2">
      <c r="B843" s="14"/>
    </row>
    <row r="844" spans="2:2">
      <c r="B844" s="14"/>
    </row>
    <row r="845" spans="2:2">
      <c r="B845" s="14"/>
    </row>
    <row r="846" spans="2:2">
      <c r="B846" s="14"/>
    </row>
    <row r="847" spans="2:2">
      <c r="B847" s="14"/>
    </row>
    <row r="848" spans="2:2">
      <c r="B848" s="14"/>
    </row>
    <row r="849" spans="2:2">
      <c r="B849" s="14"/>
    </row>
    <row r="850" spans="2:2">
      <c r="B850" s="14"/>
    </row>
    <row r="851" spans="2:2">
      <c r="B851" s="14"/>
    </row>
    <row r="852" spans="2:2">
      <c r="B852" s="14"/>
    </row>
    <row r="853" spans="2:2">
      <c r="B853" s="14"/>
    </row>
    <row r="854" spans="2:2">
      <c r="B854" s="14"/>
    </row>
    <row r="855" spans="2:2">
      <c r="B855" s="14"/>
    </row>
    <row r="856" spans="2:2">
      <c r="B856" s="14"/>
    </row>
    <row r="857" spans="2:2">
      <c r="B857" s="14"/>
    </row>
    <row r="858" spans="2:2">
      <c r="B858" s="14"/>
    </row>
    <row r="859" spans="2:2">
      <c r="B859" s="14"/>
    </row>
    <row r="860" spans="2:2">
      <c r="B860" s="14"/>
    </row>
    <row r="861" spans="2:2">
      <c r="B861" s="14"/>
    </row>
    <row r="862" spans="2:2">
      <c r="B862" s="14"/>
    </row>
    <row r="863" spans="2:2">
      <c r="B863" s="14"/>
    </row>
    <row r="864" spans="2:2">
      <c r="B864" s="14"/>
    </row>
    <row r="865" spans="2:2">
      <c r="B865" s="14"/>
    </row>
    <row r="866" spans="2:2">
      <c r="B866" s="14"/>
    </row>
    <row r="867" spans="2:2">
      <c r="B867" s="14"/>
    </row>
    <row r="868" spans="2:2">
      <c r="B868" s="14"/>
    </row>
    <row r="869" spans="2:2">
      <c r="B869" s="14"/>
    </row>
    <row r="870" spans="2:2">
      <c r="B870" s="14"/>
    </row>
    <row r="871" spans="2:2">
      <c r="B871" s="14"/>
    </row>
    <row r="872" spans="2:2">
      <c r="B872" s="14"/>
    </row>
    <row r="873" spans="2:2">
      <c r="B873" s="14"/>
    </row>
    <row r="874" spans="2:2">
      <c r="B874" s="14"/>
    </row>
    <row r="875" spans="2:2">
      <c r="B875" s="14"/>
    </row>
    <row r="876" spans="2:2">
      <c r="B876" s="14"/>
    </row>
    <row r="877" spans="2:2">
      <c r="B877" s="14"/>
    </row>
    <row r="878" spans="2:2">
      <c r="B878" s="14"/>
    </row>
    <row r="879" spans="2:2">
      <c r="B879" s="14"/>
    </row>
    <row r="880" spans="2:2">
      <c r="B880" s="14"/>
    </row>
    <row r="881" spans="2:2">
      <c r="B881" s="14"/>
    </row>
    <row r="882" spans="2:2">
      <c r="B882" s="14"/>
    </row>
    <row r="883" spans="2:2">
      <c r="B883" s="14"/>
    </row>
    <row r="884" spans="2:2">
      <c r="B884" s="14"/>
    </row>
    <row r="885" spans="2:2">
      <c r="B885" s="14"/>
    </row>
    <row r="886" spans="2:2">
      <c r="B886" s="14"/>
    </row>
    <row r="887" spans="2:2">
      <c r="B887" s="14"/>
    </row>
    <row r="888" spans="2:2">
      <c r="B888" s="14"/>
    </row>
    <row r="889" spans="2:2">
      <c r="B889" s="14"/>
    </row>
    <row r="890" spans="2:2">
      <c r="B890" s="14"/>
    </row>
    <row r="891" spans="2:2">
      <c r="B891" s="14"/>
    </row>
    <row r="892" spans="2:2">
      <c r="B892" s="14"/>
    </row>
    <row r="893" spans="2:2">
      <c r="B893" s="14"/>
    </row>
    <row r="894" spans="2:2">
      <c r="B894" s="14"/>
    </row>
    <row r="895" spans="2:2">
      <c r="B895" s="14"/>
    </row>
    <row r="896" spans="2:2">
      <c r="B896" s="14"/>
    </row>
    <row r="897" spans="2:2">
      <c r="B897" s="14"/>
    </row>
    <row r="898" spans="2:2">
      <c r="B898" s="14"/>
    </row>
    <row r="899" spans="2:2">
      <c r="B899" s="14"/>
    </row>
    <row r="900" spans="2:2">
      <c r="B900" s="14"/>
    </row>
    <row r="901" spans="2:2">
      <c r="B901" s="14"/>
    </row>
    <row r="902" spans="2:2">
      <c r="B902" s="14"/>
    </row>
    <row r="903" spans="2:2">
      <c r="B903" s="14"/>
    </row>
    <row r="904" spans="2:2">
      <c r="B904" s="14"/>
    </row>
    <row r="905" spans="2:2">
      <c r="B905" s="14"/>
    </row>
    <row r="906" spans="2:2">
      <c r="B906" s="14"/>
    </row>
    <row r="907" spans="2:2">
      <c r="B907" s="14"/>
    </row>
    <row r="908" spans="2:2">
      <c r="B908" s="14"/>
    </row>
    <row r="909" spans="2:2">
      <c r="B909" s="14"/>
    </row>
    <row r="910" spans="2:2">
      <c r="B910" s="14"/>
    </row>
    <row r="911" spans="2:2">
      <c r="B911" s="14"/>
    </row>
    <row r="912" spans="2:2">
      <c r="B912" s="14"/>
    </row>
    <row r="913" spans="2:2">
      <c r="B913" s="14"/>
    </row>
    <row r="914" spans="2:2">
      <c r="B914" s="14"/>
    </row>
    <row r="915" spans="2:2">
      <c r="B915" s="14"/>
    </row>
    <row r="916" spans="2:2">
      <c r="B916" s="14"/>
    </row>
    <row r="917" spans="2:2">
      <c r="B917" s="14"/>
    </row>
    <row r="918" spans="2:2">
      <c r="B918" s="14"/>
    </row>
    <row r="919" spans="2:2">
      <c r="B919" s="14"/>
    </row>
    <row r="920" spans="2:2">
      <c r="B920" s="14"/>
    </row>
    <row r="921" spans="2:2">
      <c r="B921" s="14"/>
    </row>
    <row r="922" spans="2:2">
      <c r="B922" s="14"/>
    </row>
    <row r="923" spans="2:2">
      <c r="B923" s="14"/>
    </row>
    <row r="924" spans="2:2">
      <c r="B924" s="14"/>
    </row>
    <row r="925" spans="2:2">
      <c r="B925" s="14"/>
    </row>
    <row r="926" spans="2:2">
      <c r="B926" s="14"/>
    </row>
    <row r="927" spans="2:2">
      <c r="B927" s="14"/>
    </row>
    <row r="928" spans="2:2">
      <c r="B928" s="14"/>
    </row>
    <row r="929" spans="2:2">
      <c r="B929" s="14"/>
    </row>
    <row r="930" spans="2:2">
      <c r="B930" s="14"/>
    </row>
    <row r="931" spans="2:2">
      <c r="B931" s="14"/>
    </row>
    <row r="932" spans="2:2">
      <c r="B932" s="14"/>
    </row>
    <row r="933" spans="2:2">
      <c r="B933" s="14"/>
    </row>
    <row r="934" spans="2:2">
      <c r="B934" s="14"/>
    </row>
    <row r="935" spans="2:2">
      <c r="B935" s="14"/>
    </row>
    <row r="936" spans="2:2">
      <c r="B936" s="14"/>
    </row>
    <row r="937" spans="2:2">
      <c r="B937" s="14"/>
    </row>
    <row r="938" spans="2:2">
      <c r="B938" s="14"/>
    </row>
    <row r="939" spans="2:2">
      <c r="B939" s="14"/>
    </row>
    <row r="940" spans="2:2">
      <c r="B940" s="14"/>
    </row>
    <row r="941" spans="2:2">
      <c r="B941" s="14"/>
    </row>
    <row r="942" spans="2:2">
      <c r="B942" s="14"/>
    </row>
    <row r="943" spans="2:2">
      <c r="B943" s="14"/>
    </row>
    <row r="944" spans="2:2">
      <c r="B944" s="14"/>
    </row>
    <row r="945" spans="2:2">
      <c r="B945" s="14"/>
    </row>
    <row r="946" spans="2:2">
      <c r="B946" s="14"/>
    </row>
    <row r="947" spans="2:2">
      <c r="B947" s="14"/>
    </row>
    <row r="948" spans="2:2">
      <c r="B948" s="14"/>
    </row>
    <row r="949" spans="2:2">
      <c r="B949" s="14"/>
    </row>
    <row r="950" spans="2:2">
      <c r="B950" s="14"/>
    </row>
    <row r="951" spans="2:2">
      <c r="B951" s="14"/>
    </row>
    <row r="952" spans="2:2">
      <c r="B952" s="14"/>
    </row>
    <row r="953" spans="2:2">
      <c r="B953" s="14"/>
    </row>
    <row r="954" spans="2:2">
      <c r="B954" s="14"/>
    </row>
    <row r="955" spans="2:2">
      <c r="B955" s="14"/>
    </row>
    <row r="956" spans="2:2">
      <c r="B956" s="14"/>
    </row>
    <row r="957" spans="2:2">
      <c r="B957" s="14"/>
    </row>
    <row r="958" spans="2:2">
      <c r="B958" s="14"/>
    </row>
    <row r="959" spans="2:2">
      <c r="B959" s="14"/>
    </row>
    <row r="960" spans="2:2">
      <c r="B960" s="14"/>
    </row>
    <row r="961" spans="2:2">
      <c r="B961" s="14"/>
    </row>
    <row r="962" spans="2:2">
      <c r="B962" s="14"/>
    </row>
    <row r="963" spans="2:2">
      <c r="B963" s="14"/>
    </row>
    <row r="964" spans="2:2">
      <c r="B964" s="14"/>
    </row>
    <row r="965" spans="2:2">
      <c r="B965" s="14"/>
    </row>
    <row r="966" spans="2:2">
      <c r="B966" s="14"/>
    </row>
    <row r="967" spans="2:2">
      <c r="B967" s="14"/>
    </row>
    <row r="968" spans="2:2">
      <c r="B968" s="14"/>
    </row>
    <row r="969" spans="2:2">
      <c r="B969" s="14"/>
    </row>
    <row r="970" spans="2:2">
      <c r="B970" s="14"/>
    </row>
    <row r="971" spans="2:2">
      <c r="B971" s="14"/>
    </row>
    <row r="972" spans="2:2">
      <c r="B972" s="14"/>
    </row>
    <row r="973" spans="2:2">
      <c r="B973" s="14"/>
    </row>
    <row r="974" spans="2:2">
      <c r="B974" s="14"/>
    </row>
    <row r="975" spans="2:2">
      <c r="B975" s="14"/>
    </row>
    <row r="976" spans="2:2">
      <c r="B976" s="14"/>
    </row>
    <row r="977" spans="2:2">
      <c r="B977" s="14"/>
    </row>
    <row r="978" spans="2:2">
      <c r="B978" s="14"/>
    </row>
    <row r="979" spans="2:2">
      <c r="B979" s="14"/>
    </row>
    <row r="980" spans="2:2">
      <c r="B980" s="14"/>
    </row>
    <row r="981" spans="2:2">
      <c r="B981" s="14"/>
    </row>
    <row r="982" spans="2:2">
      <c r="B982" s="14"/>
    </row>
    <row r="983" spans="2:2">
      <c r="B983" s="14"/>
    </row>
    <row r="984" spans="2:2">
      <c r="B984" s="14"/>
    </row>
    <row r="985" spans="2:2">
      <c r="B985" s="14"/>
    </row>
    <row r="986" spans="2:2">
      <c r="B986" s="14"/>
    </row>
    <row r="987" spans="2:2">
      <c r="B987" s="14"/>
    </row>
    <row r="988" spans="2:2">
      <c r="B988" s="14"/>
    </row>
    <row r="989" spans="2:2">
      <c r="B989" s="14"/>
    </row>
    <row r="990" spans="2:2">
      <c r="B990" s="14"/>
    </row>
    <row r="991" spans="2:2">
      <c r="B991" s="14"/>
    </row>
    <row r="992" spans="2:2">
      <c r="B992" s="14"/>
    </row>
    <row r="993" spans="2:2">
      <c r="B993" s="14"/>
    </row>
    <row r="994" spans="2:2">
      <c r="B994" s="14"/>
    </row>
    <row r="995" spans="2:2">
      <c r="B995" s="14"/>
    </row>
    <row r="996" spans="2:2">
      <c r="B996" s="14"/>
    </row>
    <row r="997" spans="2:2">
      <c r="B997" s="14"/>
    </row>
    <row r="998" spans="2:2">
      <c r="B998" s="14"/>
    </row>
    <row r="999" spans="2:2">
      <c r="B999" s="14"/>
    </row>
    <row r="1000" spans="2:2">
      <c r="B1000" s="14"/>
    </row>
    <row r="1001" spans="2:2">
      <c r="B1001" s="14"/>
    </row>
    <row r="1002" spans="2:2">
      <c r="B1002" s="14"/>
    </row>
    <row r="1003" spans="2:2">
      <c r="B1003" s="14"/>
    </row>
    <row r="1004" spans="2:2">
      <c r="B1004" s="14"/>
    </row>
    <row r="1005" spans="2:2">
      <c r="B1005" s="14"/>
    </row>
    <row r="1006" spans="2:2">
      <c r="B1006" s="14"/>
    </row>
    <row r="1007" spans="2:2">
      <c r="B1007" s="14"/>
    </row>
    <row r="1008" spans="2:2">
      <c r="B1008" s="14"/>
    </row>
    <row r="1009" spans="2:2">
      <c r="B1009" s="14"/>
    </row>
    <row r="1010" spans="2:2">
      <c r="B1010" s="14"/>
    </row>
    <row r="1011" spans="2:2">
      <c r="B1011" s="14"/>
    </row>
    <row r="1012" spans="2:2">
      <c r="B1012" s="14"/>
    </row>
    <row r="1013" spans="2:2">
      <c r="B1013" s="14"/>
    </row>
    <row r="1014" spans="2:2">
      <c r="B1014" s="14"/>
    </row>
    <row r="1015" spans="2:2">
      <c r="B1015" s="14"/>
    </row>
    <row r="1016" spans="2:2">
      <c r="B1016" s="14"/>
    </row>
    <row r="1017" spans="2:2">
      <c r="B1017" s="14"/>
    </row>
    <row r="1018" spans="2:2">
      <c r="B1018" s="14"/>
    </row>
    <row r="1019" spans="2:2">
      <c r="B1019" s="14"/>
    </row>
    <row r="1020" spans="2:2">
      <c r="B1020" s="14"/>
    </row>
    <row r="1021" spans="2:2">
      <c r="B1021" s="14"/>
    </row>
    <row r="1022" spans="2:2">
      <c r="B1022" s="14"/>
    </row>
    <row r="1023" spans="2:2">
      <c r="B1023" s="14"/>
    </row>
    <row r="1024" spans="2:2">
      <c r="B1024" s="14"/>
    </row>
    <row r="1025" spans="2:2">
      <c r="B1025" s="14"/>
    </row>
    <row r="1026" spans="2:2">
      <c r="B1026" s="14"/>
    </row>
    <row r="1027" spans="2:2">
      <c r="B1027" s="14"/>
    </row>
    <row r="1028" spans="2:2">
      <c r="B1028" s="14"/>
    </row>
    <row r="1029" spans="2:2">
      <c r="B1029" s="14"/>
    </row>
    <row r="1030" spans="2:2">
      <c r="B1030" s="14"/>
    </row>
    <row r="1031" spans="2:2">
      <c r="B1031" s="14"/>
    </row>
    <row r="1032" spans="2:2">
      <c r="B1032" s="14"/>
    </row>
    <row r="1033" spans="2:2">
      <c r="B1033" s="14"/>
    </row>
    <row r="1034" spans="2:2">
      <c r="B1034" s="14"/>
    </row>
    <row r="1035" spans="2:2">
      <c r="B1035" s="14"/>
    </row>
    <row r="1036" spans="2:2">
      <c r="B1036" s="14"/>
    </row>
    <row r="1037" spans="2:2">
      <c r="B1037" s="14"/>
    </row>
    <row r="1038" spans="2:2">
      <c r="B1038" s="14"/>
    </row>
    <row r="1039" spans="2:2">
      <c r="B1039" s="14"/>
    </row>
    <row r="1040" spans="2:2">
      <c r="B1040" s="14"/>
    </row>
    <row r="1041" spans="2:2">
      <c r="B1041" s="14"/>
    </row>
    <row r="1042" spans="2:2">
      <c r="B1042" s="14"/>
    </row>
    <row r="1043" spans="2:2">
      <c r="B1043" s="14"/>
    </row>
    <row r="1044" spans="2:2">
      <c r="B1044" s="14"/>
    </row>
    <row r="1045" spans="2:2">
      <c r="B1045" s="14"/>
    </row>
    <row r="1046" spans="2:2">
      <c r="B1046" s="14"/>
    </row>
    <row r="1047" spans="2:2">
      <c r="B1047" s="14"/>
    </row>
    <row r="1048" spans="2:2">
      <c r="B1048" s="14"/>
    </row>
    <row r="1049" spans="2:2">
      <c r="B1049" s="14"/>
    </row>
    <row r="1050" spans="2:2">
      <c r="B1050" s="14"/>
    </row>
    <row r="1051" spans="2:2">
      <c r="B1051" s="14"/>
    </row>
    <row r="1052" spans="2:2">
      <c r="B1052" s="14"/>
    </row>
    <row r="1053" spans="2:2">
      <c r="B1053" s="14"/>
    </row>
    <row r="1054" spans="2:2">
      <c r="B1054" s="14"/>
    </row>
    <row r="1055" spans="2:2">
      <c r="B1055" s="14"/>
    </row>
    <row r="1056" spans="2:2">
      <c r="B1056" s="14"/>
    </row>
    <row r="1057" spans="2:2">
      <c r="B1057" s="14"/>
    </row>
    <row r="1058" spans="2:2">
      <c r="B1058" s="14"/>
    </row>
    <row r="1059" spans="2:2">
      <c r="B1059" s="14"/>
    </row>
    <row r="1060" spans="2:2">
      <c r="B1060" s="14"/>
    </row>
    <row r="1061" spans="2:2">
      <c r="B1061" s="14"/>
    </row>
    <row r="1062" spans="2:2">
      <c r="B1062" s="14"/>
    </row>
    <row r="1063" spans="2:2">
      <c r="B1063" s="14"/>
    </row>
    <row r="1064" spans="2:2">
      <c r="B1064" s="14"/>
    </row>
    <row r="1065" spans="2:2">
      <c r="B1065" s="14"/>
    </row>
    <row r="1066" spans="2:2">
      <c r="B1066" s="14"/>
    </row>
    <row r="1067" spans="2:2">
      <c r="B1067" s="14"/>
    </row>
    <row r="1068" spans="2:2">
      <c r="B1068" s="14"/>
    </row>
    <row r="1069" spans="2:2">
      <c r="B1069" s="14"/>
    </row>
    <row r="1070" spans="2:2">
      <c r="B1070" s="14"/>
    </row>
    <row r="1071" spans="2:2">
      <c r="B1071" s="14"/>
    </row>
    <row r="1072" spans="2:2">
      <c r="B1072" s="14"/>
    </row>
    <row r="1073" spans="2:2">
      <c r="B1073" s="14"/>
    </row>
    <row r="1074" spans="2:2">
      <c r="B1074" s="14"/>
    </row>
    <row r="1075" spans="2:2">
      <c r="B1075" s="14"/>
    </row>
    <row r="1076" spans="2:2">
      <c r="B1076" s="14"/>
    </row>
    <row r="1077" spans="2:2">
      <c r="B1077" s="14"/>
    </row>
    <row r="1078" spans="2:2">
      <c r="B1078" s="14"/>
    </row>
    <row r="1079" spans="2:2">
      <c r="B1079" s="14"/>
    </row>
    <row r="1080" spans="2:2">
      <c r="B1080" s="14"/>
    </row>
    <row r="1081" spans="2:2">
      <c r="B1081" s="14"/>
    </row>
    <row r="1082" spans="2:2">
      <c r="B1082" s="14"/>
    </row>
    <row r="1083" spans="2:2">
      <c r="B1083" s="14"/>
    </row>
    <row r="1084" spans="2:2">
      <c r="B1084" s="14"/>
    </row>
    <row r="1085" spans="2:2">
      <c r="B1085" s="14"/>
    </row>
    <row r="1086" spans="2:2">
      <c r="B1086" s="14"/>
    </row>
    <row r="1087" spans="2:2">
      <c r="B1087" s="14"/>
    </row>
    <row r="1088" spans="2:2">
      <c r="B1088" s="14"/>
    </row>
    <row r="1089" spans="2:2">
      <c r="B1089" s="14"/>
    </row>
    <row r="1090" spans="2:2">
      <c r="B1090" s="14"/>
    </row>
    <row r="1091" spans="2:2">
      <c r="B1091" s="14"/>
    </row>
    <row r="1092" spans="2:2">
      <c r="B1092" s="14"/>
    </row>
    <row r="1093" spans="2:2">
      <c r="B1093" s="14"/>
    </row>
    <row r="1094" spans="2:2">
      <c r="B1094" s="14"/>
    </row>
    <row r="1095" spans="2:2">
      <c r="B1095" s="14"/>
    </row>
    <row r="1096" spans="2:2">
      <c r="B1096" s="14"/>
    </row>
    <row r="1097" spans="2:2">
      <c r="B1097" s="14"/>
    </row>
    <row r="1098" spans="2:2">
      <c r="B1098" s="14"/>
    </row>
    <row r="1099" spans="2:2">
      <c r="B1099" s="14"/>
    </row>
    <row r="1100" spans="2:2">
      <c r="B1100" s="14"/>
    </row>
    <row r="1101" spans="2:2">
      <c r="B1101" s="14"/>
    </row>
    <row r="1102" spans="2:2">
      <c r="B1102" s="14"/>
    </row>
    <row r="1103" spans="2:2">
      <c r="B1103" s="14"/>
    </row>
    <row r="1104" spans="2:2">
      <c r="B1104" s="14"/>
    </row>
    <row r="1105" spans="2:2">
      <c r="B1105" s="14"/>
    </row>
    <row r="1106" spans="2:2">
      <c r="B1106" s="14"/>
    </row>
    <row r="1107" spans="2:2">
      <c r="B1107" s="14"/>
    </row>
    <row r="1108" spans="2:2">
      <c r="B1108" s="14"/>
    </row>
    <row r="1109" spans="2:2">
      <c r="B1109" s="14"/>
    </row>
    <row r="1110" spans="2:2">
      <c r="B1110" s="14"/>
    </row>
    <row r="1111" spans="2:2">
      <c r="B1111" s="14"/>
    </row>
    <row r="1112" spans="2:2">
      <c r="B1112" s="14"/>
    </row>
    <row r="1113" spans="2:2">
      <c r="B1113" s="14"/>
    </row>
    <row r="1114" spans="2:2">
      <c r="B1114" s="14"/>
    </row>
    <row r="1115" spans="2:2">
      <c r="B1115" s="14"/>
    </row>
    <row r="1116" spans="2:2">
      <c r="B1116" s="14"/>
    </row>
    <row r="1117" spans="2:2">
      <c r="B1117" s="14"/>
    </row>
    <row r="1118" spans="2:2">
      <c r="B1118" s="14"/>
    </row>
    <row r="1119" spans="2:2">
      <c r="B1119" s="14"/>
    </row>
    <row r="1120" spans="2:2">
      <c r="B1120" s="14"/>
    </row>
    <row r="1121" spans="2:2">
      <c r="B1121" s="14"/>
    </row>
    <row r="1122" spans="2:2">
      <c r="B1122" s="14"/>
    </row>
    <row r="1123" spans="2:2">
      <c r="B1123" s="14"/>
    </row>
    <row r="1124" spans="2:2">
      <c r="B1124" s="14"/>
    </row>
    <row r="1125" spans="2:2">
      <c r="B1125" s="14"/>
    </row>
    <row r="1126" spans="2:2">
      <c r="B1126" s="14"/>
    </row>
    <row r="1127" spans="2:2">
      <c r="B1127" s="14"/>
    </row>
    <row r="1128" spans="2:2">
      <c r="B1128" s="14"/>
    </row>
    <row r="1129" spans="2:2">
      <c r="B1129" s="14"/>
    </row>
    <row r="1130" spans="2:2">
      <c r="B1130" s="14"/>
    </row>
    <row r="1131" spans="2:2">
      <c r="B1131" s="14"/>
    </row>
    <row r="1132" spans="2:2">
      <c r="B1132" s="14"/>
    </row>
    <row r="1133" spans="2:2">
      <c r="B1133" s="14"/>
    </row>
    <row r="1134" spans="2:2">
      <c r="B1134" s="14"/>
    </row>
    <row r="1135" spans="2:2">
      <c r="B1135" s="14"/>
    </row>
    <row r="1136" spans="2:2">
      <c r="B1136" s="14"/>
    </row>
    <row r="1137" spans="2:2">
      <c r="B1137" s="14"/>
    </row>
    <row r="1138" spans="2:2">
      <c r="B1138" s="14"/>
    </row>
    <row r="1139" spans="2:2">
      <c r="B1139" s="14"/>
    </row>
    <row r="1140" spans="2:2">
      <c r="B1140" s="14"/>
    </row>
    <row r="1141" spans="2:2">
      <c r="B1141" s="14"/>
    </row>
    <row r="1142" spans="2:2">
      <c r="B1142" s="14"/>
    </row>
    <row r="1143" spans="2:2">
      <c r="B1143" s="14"/>
    </row>
    <row r="1144" spans="2:2">
      <c r="B1144" s="14"/>
    </row>
    <row r="1145" spans="2:2">
      <c r="B1145" s="14"/>
    </row>
    <row r="1146" spans="2:2">
      <c r="B1146" s="14"/>
    </row>
    <row r="1147" spans="2:2">
      <c r="B1147" s="14"/>
    </row>
    <row r="1148" spans="2:2">
      <c r="B1148" s="14"/>
    </row>
    <row r="1149" spans="2:2">
      <c r="B1149" s="14"/>
    </row>
    <row r="1150" spans="2:2">
      <c r="B1150" s="14"/>
    </row>
    <row r="1151" spans="2:2">
      <c r="B1151" s="14"/>
    </row>
    <row r="1152" spans="2:2">
      <c r="B1152" s="14"/>
    </row>
    <row r="1153" spans="2:2">
      <c r="B1153" s="14"/>
    </row>
    <row r="1154" spans="2:2">
      <c r="B1154" s="14"/>
    </row>
    <row r="1155" spans="2:2">
      <c r="B1155" s="14"/>
    </row>
    <row r="1156" spans="2:2">
      <c r="B1156" s="14"/>
    </row>
    <row r="1157" spans="2:2">
      <c r="B1157" s="14"/>
    </row>
    <row r="1158" spans="2:2">
      <c r="B1158" s="14"/>
    </row>
    <row r="1159" spans="2:2">
      <c r="B1159" s="14"/>
    </row>
    <row r="1160" spans="2:2">
      <c r="B1160" s="14"/>
    </row>
    <row r="1161" spans="2:2">
      <c r="B1161" s="14"/>
    </row>
    <row r="1162" spans="2:2">
      <c r="B1162" s="14"/>
    </row>
    <row r="1163" spans="2:2">
      <c r="B1163" s="14"/>
    </row>
    <row r="1164" spans="2:2">
      <c r="B1164" s="14"/>
    </row>
    <row r="1165" spans="2:2">
      <c r="B1165" s="14"/>
    </row>
    <row r="1166" spans="2:2">
      <c r="B1166" s="14"/>
    </row>
    <row r="1167" spans="2:2">
      <c r="B1167" s="14"/>
    </row>
    <row r="1168" spans="2:2">
      <c r="B1168" s="14"/>
    </row>
    <row r="1169" spans="2:2">
      <c r="B1169" s="14"/>
    </row>
    <row r="1170" spans="2:2">
      <c r="B1170" s="14"/>
    </row>
    <row r="1171" spans="2:2">
      <c r="B1171" s="14"/>
    </row>
    <row r="1172" spans="2:2">
      <c r="B1172" s="14"/>
    </row>
    <row r="1173" spans="2:2">
      <c r="B1173" s="14"/>
    </row>
    <row r="1174" spans="2:2">
      <c r="B1174" s="14"/>
    </row>
    <row r="1175" spans="2:2">
      <c r="B1175" s="14"/>
    </row>
    <row r="1176" spans="2:2">
      <c r="B1176" s="14"/>
    </row>
    <row r="1177" spans="2:2">
      <c r="B1177" s="14"/>
    </row>
    <row r="1178" spans="2:2">
      <c r="B1178" s="14"/>
    </row>
    <row r="1179" spans="2:2">
      <c r="B1179" s="14"/>
    </row>
    <row r="1180" spans="2:2">
      <c r="B1180" s="14"/>
    </row>
    <row r="1181" spans="2:2">
      <c r="B1181" s="14"/>
    </row>
    <row r="1182" spans="2:2">
      <c r="B1182" s="14"/>
    </row>
    <row r="1183" spans="2:2">
      <c r="B1183" s="14"/>
    </row>
    <row r="1184" spans="2:2">
      <c r="B1184" s="14"/>
    </row>
    <row r="1185" spans="2:2">
      <c r="B1185" s="14"/>
    </row>
    <row r="1186" spans="2:2">
      <c r="B1186" s="14"/>
    </row>
    <row r="1187" spans="2:2">
      <c r="B1187" s="14"/>
    </row>
    <row r="1188" spans="2:2">
      <c r="B1188" s="14"/>
    </row>
    <row r="1189" spans="2:2">
      <c r="B1189" s="14"/>
    </row>
    <row r="1190" spans="2:2">
      <c r="B1190" s="14"/>
    </row>
    <row r="1191" spans="2:2">
      <c r="B1191" s="14"/>
    </row>
    <row r="1192" spans="2:2">
      <c r="B1192" s="14"/>
    </row>
    <row r="1193" spans="2:2">
      <c r="B1193" s="14"/>
    </row>
    <row r="1194" spans="2:2">
      <c r="B1194" s="14"/>
    </row>
    <row r="1195" spans="2:2">
      <c r="B1195" s="14"/>
    </row>
    <row r="1196" spans="2:2">
      <c r="B1196" s="14"/>
    </row>
    <row r="1197" spans="2:2">
      <c r="B1197" s="14"/>
    </row>
    <row r="1198" spans="2:2">
      <c r="B1198" s="14"/>
    </row>
    <row r="1199" spans="2:2">
      <c r="B1199" s="14"/>
    </row>
    <row r="1200" spans="2:2">
      <c r="B1200" s="14"/>
    </row>
    <row r="1201" spans="2:2">
      <c r="B1201" s="14"/>
    </row>
    <row r="1202" spans="2:2">
      <c r="B1202" s="14"/>
    </row>
    <row r="1203" spans="2:2">
      <c r="B1203" s="14"/>
    </row>
    <row r="1204" spans="2:2">
      <c r="B1204" s="14"/>
    </row>
    <row r="1205" spans="2:2">
      <c r="B1205" s="14"/>
    </row>
    <row r="1206" spans="2:2">
      <c r="B1206" s="14"/>
    </row>
    <row r="1207" spans="2:2">
      <c r="B1207" s="14"/>
    </row>
    <row r="1208" spans="2:2">
      <c r="B1208" s="14"/>
    </row>
    <row r="1209" spans="2:2">
      <c r="B1209" s="14"/>
    </row>
    <row r="1210" spans="2:2">
      <c r="B1210" s="14"/>
    </row>
    <row r="1211" spans="2:2">
      <c r="B1211" s="14"/>
    </row>
    <row r="1212" spans="2:2">
      <c r="B1212" s="14"/>
    </row>
    <row r="1213" spans="2:2">
      <c r="B1213" s="14"/>
    </row>
    <row r="1214" spans="2:2">
      <c r="B1214" s="14"/>
    </row>
    <row r="1215" spans="2:2">
      <c r="B1215" s="14"/>
    </row>
    <row r="1216" spans="2:2">
      <c r="B1216" s="14"/>
    </row>
    <row r="1217" spans="2:2">
      <c r="B1217" s="14"/>
    </row>
    <row r="1218" spans="2:2">
      <c r="B1218" s="14"/>
    </row>
    <row r="1219" spans="2:2">
      <c r="B1219" s="14"/>
    </row>
    <row r="1220" spans="2:2">
      <c r="B1220" s="14"/>
    </row>
    <row r="1221" spans="2:2">
      <c r="B1221" s="14"/>
    </row>
    <row r="1222" spans="2:2">
      <c r="B1222" s="14"/>
    </row>
    <row r="1223" spans="2:2">
      <c r="B1223" s="14"/>
    </row>
    <row r="1224" spans="2:2">
      <c r="B1224" s="14"/>
    </row>
    <row r="1225" spans="2:2">
      <c r="B1225" s="14"/>
    </row>
    <row r="1226" spans="2:2">
      <c r="B1226" s="14"/>
    </row>
    <row r="1227" spans="2:2">
      <c r="B1227" s="14"/>
    </row>
    <row r="1228" spans="2:2">
      <c r="B1228" s="14"/>
    </row>
    <row r="1229" spans="2:2">
      <c r="B1229" s="14"/>
    </row>
    <row r="1230" spans="2:2">
      <c r="B1230" s="14"/>
    </row>
    <row r="1231" spans="2:2">
      <c r="B1231" s="14"/>
    </row>
    <row r="1232" spans="2:2">
      <c r="B1232" s="14"/>
    </row>
    <row r="1233" spans="2:2">
      <c r="B1233" s="14"/>
    </row>
    <row r="1234" spans="2:2">
      <c r="B1234" s="14"/>
    </row>
    <row r="1235" spans="2:2">
      <c r="B1235" s="14"/>
    </row>
    <row r="1236" spans="2:2">
      <c r="B1236" s="14"/>
    </row>
    <row r="1237" spans="2:2">
      <c r="B1237" s="14"/>
    </row>
    <row r="1238" spans="2:2">
      <c r="B1238" s="14"/>
    </row>
    <row r="1239" spans="2:2">
      <c r="B1239" s="14"/>
    </row>
    <row r="1240" spans="2:2">
      <c r="B1240" s="14"/>
    </row>
    <row r="1241" spans="2:2">
      <c r="B1241" s="14"/>
    </row>
    <row r="1242" spans="2:2">
      <c r="B1242" s="14"/>
    </row>
    <row r="1243" spans="2:2">
      <c r="B1243" s="14"/>
    </row>
    <row r="1244" spans="2:2">
      <c r="B1244" s="14"/>
    </row>
    <row r="1245" spans="2:2">
      <c r="B1245" s="14"/>
    </row>
    <row r="1246" spans="2:2">
      <c r="B1246" s="14"/>
    </row>
    <row r="1247" spans="2:2">
      <c r="B1247" s="14"/>
    </row>
    <row r="1248" spans="2:2">
      <c r="B1248" s="14"/>
    </row>
    <row r="1249" spans="2:2">
      <c r="B1249" s="14"/>
    </row>
    <row r="1250" spans="2:2">
      <c r="B1250" s="14"/>
    </row>
    <row r="1251" spans="2:2">
      <c r="B1251" s="14"/>
    </row>
    <row r="1252" spans="2:2">
      <c r="B1252" s="14"/>
    </row>
    <row r="1253" spans="2:2">
      <c r="B1253" s="14"/>
    </row>
    <row r="1254" spans="2:2">
      <c r="B1254" s="14"/>
    </row>
    <row r="1255" spans="2:2">
      <c r="B1255" s="14"/>
    </row>
    <row r="1256" spans="2:2">
      <c r="B1256" s="14"/>
    </row>
    <row r="1257" spans="2:2">
      <c r="B1257" s="14"/>
    </row>
    <row r="1258" spans="2:2">
      <c r="B1258" s="14"/>
    </row>
    <row r="1259" spans="2:2">
      <c r="B1259" s="14"/>
    </row>
    <row r="1260" spans="2:2">
      <c r="B1260" s="14"/>
    </row>
    <row r="1261" spans="2:2">
      <c r="B1261" s="14"/>
    </row>
    <row r="1262" spans="2:2">
      <c r="B1262" s="14"/>
    </row>
    <row r="1263" spans="2:2">
      <c r="B1263" s="14"/>
    </row>
    <row r="1264" spans="2:2">
      <c r="B1264" s="14"/>
    </row>
    <row r="1265" spans="2:2">
      <c r="B1265" s="14"/>
    </row>
    <row r="1266" spans="2:2">
      <c r="B1266" s="14"/>
    </row>
    <row r="1267" spans="2:2">
      <c r="B1267" s="14"/>
    </row>
    <row r="1268" spans="2:2">
      <c r="B1268" s="14"/>
    </row>
    <row r="1269" spans="2:2">
      <c r="B1269" s="14"/>
    </row>
    <row r="1270" spans="2:2">
      <c r="B1270" s="14"/>
    </row>
    <row r="1271" spans="2:2">
      <c r="B1271" s="14"/>
    </row>
    <row r="1272" spans="2:2">
      <c r="B1272" s="14"/>
    </row>
    <row r="1273" spans="2:2">
      <c r="B1273" s="14"/>
    </row>
    <row r="1274" spans="2:2">
      <c r="B1274" s="14"/>
    </row>
    <row r="1275" spans="2:2">
      <c r="B1275" s="14"/>
    </row>
    <row r="1276" spans="2:2">
      <c r="B1276" s="14"/>
    </row>
    <row r="1277" spans="2:2">
      <c r="B1277" s="14"/>
    </row>
    <row r="1278" spans="2:2">
      <c r="B1278" s="14"/>
    </row>
    <row r="1279" spans="2:2">
      <c r="B1279" s="14"/>
    </row>
    <row r="1280" spans="2:2">
      <c r="B1280" s="14"/>
    </row>
    <row r="1281" spans="2:2">
      <c r="B1281" s="14"/>
    </row>
    <row r="1282" spans="2:2">
      <c r="B1282" s="14"/>
    </row>
    <row r="1283" spans="2:2">
      <c r="B1283" s="14"/>
    </row>
    <row r="1284" spans="2:2">
      <c r="B1284" s="14"/>
    </row>
    <row r="1285" spans="2:2">
      <c r="B1285" s="14"/>
    </row>
    <row r="1286" spans="2:2">
      <c r="B1286" s="14"/>
    </row>
    <row r="1287" spans="2:2">
      <c r="B1287" s="14"/>
    </row>
    <row r="1288" spans="2:2">
      <c r="B1288" s="14"/>
    </row>
    <row r="1289" spans="2:2">
      <c r="B1289" s="14"/>
    </row>
    <row r="1290" spans="2:2">
      <c r="B1290" s="14"/>
    </row>
    <row r="1291" spans="2:2">
      <c r="B1291" s="14"/>
    </row>
    <row r="1292" spans="2:2">
      <c r="B1292" s="14"/>
    </row>
    <row r="1293" spans="2:2">
      <c r="B1293" s="14"/>
    </row>
    <row r="1294" spans="2:2">
      <c r="B1294" s="14"/>
    </row>
    <row r="1295" spans="2:2">
      <c r="B1295" s="14"/>
    </row>
    <row r="1296" spans="2:2">
      <c r="B1296" s="14"/>
    </row>
    <row r="1297" spans="2:2">
      <c r="B1297" s="14"/>
    </row>
    <row r="1298" spans="2:2">
      <c r="B1298" s="14"/>
    </row>
    <row r="1299" spans="2:2">
      <c r="B1299" s="14"/>
    </row>
    <row r="1300" spans="2:2">
      <c r="B1300" s="14"/>
    </row>
    <row r="1301" spans="2:2">
      <c r="B1301" s="14"/>
    </row>
    <row r="1302" spans="2:2">
      <c r="B1302" s="14"/>
    </row>
    <row r="1303" spans="2:2">
      <c r="B1303" s="14"/>
    </row>
    <row r="1304" spans="2:2">
      <c r="B1304" s="14"/>
    </row>
    <row r="1305" spans="2:2">
      <c r="B1305" s="14"/>
    </row>
    <row r="1306" spans="2:2">
      <c r="B1306" s="14"/>
    </row>
    <row r="1307" spans="2:2">
      <c r="B1307" s="14"/>
    </row>
    <row r="1308" spans="2:2">
      <c r="B1308" s="14"/>
    </row>
    <row r="1309" spans="2:2">
      <c r="B1309" s="14"/>
    </row>
    <row r="1310" spans="2:2">
      <c r="B1310" s="14"/>
    </row>
    <row r="1311" spans="2:2">
      <c r="B1311" s="14"/>
    </row>
    <row r="1312" spans="2:2">
      <c r="B1312" s="14"/>
    </row>
    <row r="1313" spans="2:2">
      <c r="B1313" s="14"/>
    </row>
    <row r="1314" spans="2:2">
      <c r="B1314" s="14"/>
    </row>
    <row r="1315" spans="2:2">
      <c r="B1315" s="14"/>
    </row>
    <row r="1316" spans="2:2">
      <c r="B1316" s="14"/>
    </row>
    <row r="1317" spans="2:2">
      <c r="B1317" s="14"/>
    </row>
    <row r="1318" spans="2:2">
      <c r="B1318" s="14"/>
    </row>
    <row r="1319" spans="2:2">
      <c r="B1319" s="14"/>
    </row>
    <row r="1320" spans="2:2">
      <c r="B1320" s="14"/>
    </row>
    <row r="1321" spans="2:2">
      <c r="B1321" s="14"/>
    </row>
    <row r="1322" spans="2:2">
      <c r="B1322" s="14"/>
    </row>
    <row r="1323" spans="2:2">
      <c r="B1323" s="14"/>
    </row>
    <row r="1324" spans="2:2">
      <c r="B1324" s="14"/>
    </row>
    <row r="1325" spans="2:2">
      <c r="B1325" s="14"/>
    </row>
    <row r="1326" spans="2:2">
      <c r="B1326" s="14"/>
    </row>
    <row r="1327" spans="2:2">
      <c r="B1327" s="14"/>
    </row>
    <row r="1328" spans="2:2">
      <c r="B1328" s="14"/>
    </row>
    <row r="1329" spans="2:2">
      <c r="B1329" s="14"/>
    </row>
    <row r="1330" spans="2:2">
      <c r="B1330" s="14"/>
    </row>
    <row r="1331" spans="2:2">
      <c r="B1331" s="14"/>
    </row>
    <row r="1332" spans="2:2">
      <c r="B1332" s="14"/>
    </row>
    <row r="1333" spans="2:2">
      <c r="B1333" s="14"/>
    </row>
    <row r="1334" spans="2:2">
      <c r="B1334" s="14"/>
    </row>
    <row r="1335" spans="2:2">
      <c r="B1335" s="14"/>
    </row>
    <row r="1336" spans="2:2">
      <c r="B1336" s="14"/>
    </row>
    <row r="1337" spans="2:2">
      <c r="B1337" s="14"/>
    </row>
    <row r="1338" spans="2:2">
      <c r="B1338" s="14"/>
    </row>
    <row r="1339" spans="2:2">
      <c r="B1339" s="14"/>
    </row>
    <row r="1340" spans="2:2">
      <c r="B1340" s="14"/>
    </row>
    <row r="1341" spans="2:2">
      <c r="B1341" s="14"/>
    </row>
    <row r="1342" spans="2:2">
      <c r="B1342" s="14"/>
    </row>
    <row r="1343" spans="2:2">
      <c r="B1343" s="14"/>
    </row>
    <row r="1344" spans="2:2">
      <c r="B1344" s="14"/>
    </row>
    <row r="1345" spans="2:2">
      <c r="B1345" s="14"/>
    </row>
    <row r="1346" spans="2:2">
      <c r="B1346" s="14"/>
    </row>
    <row r="1347" spans="2:2">
      <c r="B1347" s="14"/>
    </row>
    <row r="1348" spans="2:2">
      <c r="B1348" s="14"/>
    </row>
    <row r="1349" spans="2:2">
      <c r="B1349" s="14"/>
    </row>
    <row r="1350" spans="2:2">
      <c r="B1350" s="14"/>
    </row>
    <row r="1351" spans="2:2">
      <c r="B1351" s="14"/>
    </row>
    <row r="1352" spans="2:2">
      <c r="B1352" s="14"/>
    </row>
    <row r="1353" spans="2:2">
      <c r="B1353" s="14"/>
    </row>
    <row r="1354" spans="2:2">
      <c r="B1354" s="14"/>
    </row>
    <row r="1355" spans="2:2">
      <c r="B1355" s="14"/>
    </row>
    <row r="1356" spans="2:2">
      <c r="B1356" s="14"/>
    </row>
    <row r="1357" spans="2:2">
      <c r="B1357" s="14"/>
    </row>
    <row r="1358" spans="2:2">
      <c r="B1358" s="14"/>
    </row>
    <row r="1359" spans="2:2">
      <c r="B1359" s="14"/>
    </row>
    <row r="1360" spans="2:2">
      <c r="B1360" s="14"/>
    </row>
    <row r="1361" spans="2:2">
      <c r="B1361" s="14"/>
    </row>
    <row r="1362" spans="2:2">
      <c r="B1362" s="14"/>
    </row>
    <row r="1363" spans="2:2">
      <c r="B1363" s="14"/>
    </row>
    <row r="1364" spans="2:2">
      <c r="B1364" s="14"/>
    </row>
    <row r="1365" spans="2:2">
      <c r="B1365" s="14"/>
    </row>
    <row r="1366" spans="2:2">
      <c r="B1366" s="14"/>
    </row>
    <row r="1367" spans="2:2">
      <c r="B1367" s="14"/>
    </row>
    <row r="1368" spans="2:2">
      <c r="B1368" s="14"/>
    </row>
    <row r="1369" spans="2:2">
      <c r="B1369" s="14"/>
    </row>
    <row r="1370" spans="2:2">
      <c r="B1370" s="14"/>
    </row>
    <row r="1371" spans="2:2">
      <c r="B1371" s="14"/>
    </row>
    <row r="1372" spans="2:2">
      <c r="B1372" s="14"/>
    </row>
    <row r="1373" spans="2:2">
      <c r="B1373" s="14"/>
    </row>
    <row r="1374" spans="2:2">
      <c r="B1374" s="14"/>
    </row>
    <row r="1375" spans="2:2">
      <c r="B1375" s="14"/>
    </row>
    <row r="1376" spans="2:2">
      <c r="B1376" s="14"/>
    </row>
    <row r="1377" spans="2:2">
      <c r="B1377" s="14"/>
    </row>
    <row r="1378" spans="2:2">
      <c r="B1378" s="14"/>
    </row>
    <row r="1379" spans="2:2">
      <c r="B1379" s="14"/>
    </row>
    <row r="1380" spans="2:2">
      <c r="B1380" s="14"/>
    </row>
    <row r="1381" spans="2:2">
      <c r="B1381" s="14"/>
    </row>
    <row r="1382" spans="2:2">
      <c r="B1382" s="14"/>
    </row>
    <row r="1383" spans="2:2">
      <c r="B1383" s="14"/>
    </row>
    <row r="1384" spans="2:2">
      <c r="B1384" s="14"/>
    </row>
    <row r="1385" spans="2:2">
      <c r="B1385" s="14"/>
    </row>
    <row r="1386" spans="2:2">
      <c r="B1386" s="14"/>
    </row>
    <row r="1387" spans="2:2">
      <c r="B1387" s="14"/>
    </row>
    <row r="1388" spans="2:2">
      <c r="B1388" s="14"/>
    </row>
    <row r="1389" spans="2:2">
      <c r="B1389" s="14"/>
    </row>
    <row r="1390" spans="2:2">
      <c r="B1390" s="14"/>
    </row>
    <row r="1391" spans="2:2">
      <c r="B1391" s="14"/>
    </row>
    <row r="1392" spans="2:2">
      <c r="B1392" s="14"/>
    </row>
    <row r="1393" spans="2:2">
      <c r="B1393" s="14"/>
    </row>
    <row r="1394" spans="2:2">
      <c r="B1394" s="14"/>
    </row>
    <row r="1395" spans="2:2">
      <c r="B1395" s="14"/>
    </row>
    <row r="1396" spans="2:2">
      <c r="B1396" s="14"/>
    </row>
    <row r="1397" spans="2:2">
      <c r="B1397" s="14"/>
    </row>
    <row r="1398" spans="2:2">
      <c r="B1398" s="14"/>
    </row>
    <row r="1399" spans="2:2">
      <c r="B1399" s="14"/>
    </row>
    <row r="1400" spans="2:2">
      <c r="B1400" s="14"/>
    </row>
    <row r="1401" spans="2:2">
      <c r="B1401" s="14"/>
    </row>
    <row r="1402" spans="2:2">
      <c r="B1402" s="14"/>
    </row>
    <row r="1403" spans="2:2">
      <c r="B1403" s="14"/>
    </row>
    <row r="1404" spans="2:2">
      <c r="B1404" s="14"/>
    </row>
    <row r="1405" spans="2:2">
      <c r="B1405" s="14"/>
    </row>
    <row r="1406" spans="2:2">
      <c r="B1406" s="14"/>
    </row>
    <row r="1407" spans="2:2">
      <c r="B1407" s="14"/>
    </row>
    <row r="1408" spans="2:2">
      <c r="B1408" s="14"/>
    </row>
    <row r="1409" spans="2:2">
      <c r="B1409" s="14"/>
    </row>
    <row r="1410" spans="2:2">
      <c r="B1410" s="14"/>
    </row>
    <row r="1411" spans="2:2">
      <c r="B1411" s="14"/>
    </row>
    <row r="1412" spans="2:2">
      <c r="B1412" s="14"/>
    </row>
    <row r="1413" spans="2:2">
      <c r="B1413" s="14"/>
    </row>
    <row r="1414" spans="2:2">
      <c r="B1414" s="14"/>
    </row>
    <row r="1415" spans="2:2">
      <c r="B1415" s="14"/>
    </row>
    <row r="1416" spans="2:2">
      <c r="B1416" s="14"/>
    </row>
    <row r="1417" spans="2:2">
      <c r="B1417" s="14"/>
    </row>
    <row r="1418" spans="2:2">
      <c r="B1418" s="14"/>
    </row>
    <row r="1419" spans="2:2">
      <c r="B1419" s="14"/>
    </row>
    <row r="1420" spans="2:2">
      <c r="B1420" s="14"/>
    </row>
    <row r="1421" spans="2:2">
      <c r="B1421" s="14"/>
    </row>
    <row r="1422" spans="2:2">
      <c r="B1422" s="14"/>
    </row>
    <row r="1423" spans="2:2">
      <c r="B1423" s="14"/>
    </row>
    <row r="1424" spans="2:2">
      <c r="B1424" s="14"/>
    </row>
    <row r="1425" spans="2:2">
      <c r="B1425" s="14"/>
    </row>
    <row r="1426" spans="2:2">
      <c r="B1426" s="14"/>
    </row>
    <row r="1427" spans="2:2">
      <c r="B1427" s="14"/>
    </row>
    <row r="1428" spans="2:2">
      <c r="B1428" s="14"/>
    </row>
    <row r="1429" spans="2:2">
      <c r="B1429" s="14"/>
    </row>
    <row r="1430" spans="2:2">
      <c r="B1430" s="14"/>
    </row>
    <row r="1431" spans="2:2">
      <c r="B1431" s="14"/>
    </row>
    <row r="1432" spans="2:2">
      <c r="B1432" s="14"/>
    </row>
    <row r="1433" spans="2:2">
      <c r="B1433" s="14"/>
    </row>
    <row r="1434" spans="2:2">
      <c r="B1434" s="14"/>
    </row>
    <row r="1435" spans="2:2">
      <c r="B1435" s="14"/>
    </row>
    <row r="1436" spans="2:2">
      <c r="B1436" s="14"/>
    </row>
    <row r="1437" spans="2:2">
      <c r="B1437" s="14"/>
    </row>
    <row r="1438" spans="2:2">
      <c r="B1438" s="14"/>
    </row>
    <row r="1439" spans="2:2">
      <c r="B1439" s="14"/>
    </row>
    <row r="1440" spans="2:2">
      <c r="B1440" s="14"/>
    </row>
    <row r="1441" spans="2:2">
      <c r="B1441" s="14"/>
    </row>
    <row r="1442" spans="2:2">
      <c r="B1442" s="14"/>
    </row>
    <row r="1443" spans="2:2">
      <c r="B1443" s="14"/>
    </row>
    <row r="1444" spans="2:2">
      <c r="B1444" s="14"/>
    </row>
    <row r="1445" spans="2:2">
      <c r="B1445" s="14"/>
    </row>
    <row r="1446" spans="2:2">
      <c r="B1446" s="14"/>
    </row>
    <row r="1447" spans="2:2">
      <c r="B1447" s="14"/>
    </row>
    <row r="1448" spans="2:2">
      <c r="B1448" s="14"/>
    </row>
    <row r="1449" spans="2:2">
      <c r="B1449" s="14"/>
    </row>
    <row r="1450" spans="2:2">
      <c r="B1450" s="14"/>
    </row>
    <row r="1451" spans="2:2">
      <c r="B1451" s="14"/>
    </row>
    <row r="1452" spans="2:2">
      <c r="B1452" s="14"/>
    </row>
    <row r="1453" spans="2:2">
      <c r="B1453" s="14"/>
    </row>
    <row r="1454" spans="2:2">
      <c r="B1454" s="14"/>
    </row>
    <row r="1455" spans="2:2">
      <c r="B1455" s="14"/>
    </row>
    <row r="1456" spans="2:2">
      <c r="B1456" s="14"/>
    </row>
    <row r="1457" spans="2:2">
      <c r="B1457" s="14"/>
    </row>
    <row r="1458" spans="2:2">
      <c r="B1458" s="14"/>
    </row>
    <row r="1459" spans="2:2">
      <c r="B1459" s="14"/>
    </row>
    <row r="1460" spans="2:2">
      <c r="B1460" s="14"/>
    </row>
    <row r="1461" spans="2:2">
      <c r="B1461" s="14"/>
    </row>
    <row r="1462" spans="2:2">
      <c r="B1462" s="14"/>
    </row>
    <row r="1463" spans="2:2">
      <c r="B1463" s="14"/>
    </row>
    <row r="1464" spans="2:2">
      <c r="B1464" s="14"/>
    </row>
    <row r="1465" spans="2:2">
      <c r="B1465" s="14"/>
    </row>
    <row r="1466" spans="2:2">
      <c r="B1466" s="14"/>
    </row>
    <row r="1467" spans="2:2">
      <c r="B1467" s="14"/>
    </row>
    <row r="1468" spans="2:2">
      <c r="B1468" s="14"/>
    </row>
    <row r="1469" spans="2:2">
      <c r="B1469" s="14"/>
    </row>
    <row r="1470" spans="2:2">
      <c r="B1470" s="14"/>
    </row>
    <row r="1471" spans="2:2">
      <c r="B1471" s="14"/>
    </row>
    <row r="1472" spans="2:2">
      <c r="B1472" s="14"/>
    </row>
    <row r="1473" spans="2:2">
      <c r="B1473" s="14"/>
    </row>
    <row r="1474" spans="2:2">
      <c r="B1474" s="14"/>
    </row>
    <row r="1475" spans="2:2">
      <c r="B1475" s="14"/>
    </row>
    <row r="1476" spans="2:2">
      <c r="B1476" s="14"/>
    </row>
    <row r="1477" spans="2:2">
      <c r="B1477" s="14"/>
    </row>
    <row r="1478" spans="2:2">
      <c r="B1478" s="14"/>
    </row>
    <row r="1479" spans="2:2">
      <c r="B1479" s="14"/>
    </row>
    <row r="1480" spans="2:2">
      <c r="B1480" s="14"/>
    </row>
    <row r="1481" spans="2:2">
      <c r="B1481" s="14"/>
    </row>
    <row r="1482" spans="2:2">
      <c r="B1482" s="14"/>
    </row>
    <row r="1483" spans="2:2">
      <c r="B1483" s="14"/>
    </row>
    <row r="1484" spans="2:2">
      <c r="B1484" s="14"/>
    </row>
    <row r="1485" spans="2:2">
      <c r="B1485" s="14"/>
    </row>
    <row r="1486" spans="2:2">
      <c r="B1486" s="14"/>
    </row>
    <row r="1487" spans="2:2">
      <c r="B1487" s="14"/>
    </row>
    <row r="1488" spans="2:2">
      <c r="B1488" s="14"/>
    </row>
    <row r="1489" spans="2:2">
      <c r="B1489" s="14"/>
    </row>
    <row r="1490" spans="2:2">
      <c r="B1490" s="14"/>
    </row>
    <row r="1491" spans="2:2">
      <c r="B1491" s="14"/>
    </row>
    <row r="1492" spans="2:2">
      <c r="B1492" s="14"/>
    </row>
    <row r="1493" spans="2:2">
      <c r="B1493" s="14"/>
    </row>
    <row r="1494" spans="2:2">
      <c r="B1494" s="14"/>
    </row>
    <row r="1495" spans="2:2">
      <c r="B1495" s="14"/>
    </row>
    <row r="1496" spans="2:2">
      <c r="B1496" s="14"/>
    </row>
    <row r="1497" spans="2:2">
      <c r="B1497" s="14"/>
    </row>
    <row r="1498" spans="2:2">
      <c r="B1498" s="14"/>
    </row>
    <row r="1499" spans="2:2">
      <c r="B1499" s="14"/>
    </row>
    <row r="1500" spans="2:2">
      <c r="B1500" s="14"/>
    </row>
    <row r="1501" spans="2:2">
      <c r="B1501" s="14"/>
    </row>
    <row r="1502" spans="2:2">
      <c r="B1502" s="14"/>
    </row>
    <row r="1503" spans="2:2">
      <c r="B1503" s="14"/>
    </row>
    <row r="1504" spans="2:2">
      <c r="B1504" s="14"/>
    </row>
    <row r="1505" spans="2:2">
      <c r="B1505" s="14"/>
    </row>
    <row r="1506" spans="2:2">
      <c r="B1506" s="14"/>
    </row>
    <row r="1507" spans="2:2">
      <c r="B1507" s="14"/>
    </row>
    <row r="1508" spans="2:2">
      <c r="B1508" s="14"/>
    </row>
    <row r="1509" spans="2:2">
      <c r="B1509" s="14"/>
    </row>
    <row r="1510" spans="2:2">
      <c r="B1510" s="14"/>
    </row>
    <row r="1511" spans="2:2">
      <c r="B1511" s="14"/>
    </row>
    <row r="1512" spans="2:2">
      <c r="B1512" s="14"/>
    </row>
    <row r="1513" spans="2:2">
      <c r="B1513" s="14"/>
    </row>
    <row r="1514" spans="2:2">
      <c r="B1514" s="14"/>
    </row>
    <row r="1515" spans="2:2">
      <c r="B1515" s="14"/>
    </row>
    <row r="1516" spans="2:2">
      <c r="B1516" s="14"/>
    </row>
    <row r="1517" spans="2:2">
      <c r="B1517" s="14"/>
    </row>
    <row r="1518" spans="2:2">
      <c r="B1518" s="14"/>
    </row>
    <row r="1519" spans="2:2">
      <c r="B1519" s="14"/>
    </row>
    <row r="1520" spans="2:2">
      <c r="B1520" s="14"/>
    </row>
    <row r="1521" spans="2:2">
      <c r="B1521" s="14"/>
    </row>
    <row r="1522" spans="2:2">
      <c r="B1522" s="14"/>
    </row>
    <row r="1523" spans="2:2">
      <c r="B1523" s="14"/>
    </row>
    <row r="1524" spans="2:2">
      <c r="B1524" s="14"/>
    </row>
    <row r="1525" spans="2:2">
      <c r="B1525" s="14"/>
    </row>
    <row r="1526" spans="2:2">
      <c r="B1526" s="14"/>
    </row>
    <row r="1527" spans="2:2">
      <c r="B1527" s="14"/>
    </row>
    <row r="1528" spans="2:2">
      <c r="B1528" s="14"/>
    </row>
    <row r="1529" spans="2:2">
      <c r="B1529" s="14"/>
    </row>
    <row r="1530" spans="2:2">
      <c r="B1530" s="14"/>
    </row>
    <row r="1531" spans="2:2">
      <c r="B1531" s="14"/>
    </row>
    <row r="1532" spans="2:2">
      <c r="B1532" s="14"/>
    </row>
    <row r="1533" spans="2:2">
      <c r="B1533" s="14"/>
    </row>
    <row r="1534" spans="2:2">
      <c r="B1534" s="14"/>
    </row>
    <row r="1535" spans="2:2">
      <c r="B1535" s="14"/>
    </row>
    <row r="1536" spans="2:2">
      <c r="B1536" s="14"/>
    </row>
    <row r="1537" spans="2:2">
      <c r="B1537" s="14"/>
    </row>
    <row r="1538" spans="2:2">
      <c r="B1538" s="14"/>
    </row>
    <row r="1539" spans="2:2">
      <c r="B1539" s="14"/>
    </row>
    <row r="1540" spans="2:2">
      <c r="B1540" s="14"/>
    </row>
    <row r="1541" spans="2:2">
      <c r="B1541" s="14"/>
    </row>
    <row r="1542" spans="2:2">
      <c r="B1542" s="14"/>
    </row>
    <row r="1543" spans="2:2">
      <c r="B1543" s="14"/>
    </row>
    <row r="1544" spans="2:2">
      <c r="B1544" s="14"/>
    </row>
    <row r="1545" spans="2:2">
      <c r="B1545" s="14"/>
    </row>
    <row r="1546" spans="2:2">
      <c r="B1546" s="14"/>
    </row>
    <row r="1547" spans="2:2">
      <c r="B1547" s="14"/>
    </row>
    <row r="1548" spans="2:2">
      <c r="B1548" s="14"/>
    </row>
    <row r="1549" spans="2:2">
      <c r="B1549" s="14"/>
    </row>
    <row r="1550" spans="2:2">
      <c r="B1550" s="14"/>
    </row>
    <row r="1551" spans="2:2">
      <c r="B1551" s="14"/>
    </row>
    <row r="1552" spans="2:2">
      <c r="B1552" s="14"/>
    </row>
    <row r="1553" spans="2:2">
      <c r="B1553" s="14"/>
    </row>
    <row r="1554" spans="2:2">
      <c r="B1554" s="14"/>
    </row>
    <row r="1555" spans="2:2">
      <c r="B1555" s="14"/>
    </row>
    <row r="1556" spans="2:2">
      <c r="B1556" s="14"/>
    </row>
    <row r="1557" spans="2:2">
      <c r="B1557" s="14"/>
    </row>
    <row r="1558" spans="2:2">
      <c r="B1558" s="14"/>
    </row>
    <row r="1559" spans="2:2">
      <c r="B1559" s="14"/>
    </row>
    <row r="1560" spans="2:2">
      <c r="B1560" s="14"/>
    </row>
    <row r="1561" spans="2:2">
      <c r="B1561" s="14"/>
    </row>
    <row r="1562" spans="2:2">
      <c r="B1562" s="14"/>
    </row>
    <row r="1563" spans="2:2">
      <c r="B1563" s="14"/>
    </row>
    <row r="1564" spans="2:2">
      <c r="B1564" s="14"/>
    </row>
    <row r="1565" spans="2:2">
      <c r="B1565" s="14"/>
    </row>
    <row r="1566" spans="2:2">
      <c r="B1566" s="14"/>
    </row>
    <row r="1567" spans="2:2">
      <c r="B1567" s="14"/>
    </row>
    <row r="1568" spans="2:2">
      <c r="B1568" s="14"/>
    </row>
    <row r="1569" spans="2:2">
      <c r="B1569" s="14"/>
    </row>
    <row r="1570" spans="2:2">
      <c r="B1570" s="14"/>
    </row>
    <row r="1571" spans="2:2">
      <c r="B1571" s="14"/>
    </row>
    <row r="1572" spans="2:2">
      <c r="B1572" s="14"/>
    </row>
    <row r="1573" spans="2:2">
      <c r="B1573" s="14"/>
    </row>
    <row r="1574" spans="2:2">
      <c r="B1574" s="14"/>
    </row>
    <row r="1575" spans="2:2">
      <c r="B1575" s="14"/>
    </row>
    <row r="1576" spans="2:2">
      <c r="B1576" s="14"/>
    </row>
    <row r="1577" spans="2:2">
      <c r="B1577" s="14"/>
    </row>
    <row r="1578" spans="2:2">
      <c r="B1578" s="14"/>
    </row>
    <row r="1579" spans="2:2">
      <c r="B1579" s="14"/>
    </row>
    <row r="1580" spans="2:2">
      <c r="B1580" s="14"/>
    </row>
    <row r="1581" spans="2:2">
      <c r="B1581" s="14"/>
    </row>
    <row r="1582" spans="2:2">
      <c r="B1582" s="14"/>
    </row>
    <row r="1583" spans="2:2">
      <c r="B1583" s="14"/>
    </row>
    <row r="1584" spans="2:2">
      <c r="B1584" s="14"/>
    </row>
    <row r="1585" spans="2:2">
      <c r="B1585" s="14"/>
    </row>
    <row r="1586" spans="2:2">
      <c r="B1586" s="14"/>
    </row>
    <row r="1587" spans="2:2">
      <c r="B1587" s="14"/>
    </row>
    <row r="1588" spans="2:2">
      <c r="B1588" s="14"/>
    </row>
    <row r="1589" spans="2:2">
      <c r="B1589" s="14"/>
    </row>
    <row r="1590" spans="2:2">
      <c r="B1590" s="14"/>
    </row>
    <row r="1591" spans="2:2">
      <c r="B1591" s="14"/>
    </row>
    <row r="1592" spans="2:2">
      <c r="B1592" s="14"/>
    </row>
    <row r="1593" spans="2:2">
      <c r="B1593" s="14"/>
    </row>
    <row r="1594" spans="2:2">
      <c r="B1594" s="14"/>
    </row>
    <row r="1595" spans="2:2">
      <c r="B1595" s="14"/>
    </row>
    <row r="1596" spans="2:2">
      <c r="B1596" s="14"/>
    </row>
    <row r="1597" spans="2:2">
      <c r="B1597" s="14"/>
    </row>
    <row r="1598" spans="2:2">
      <c r="B1598" s="14"/>
    </row>
    <row r="1599" spans="2:2">
      <c r="B1599" s="14"/>
    </row>
    <row r="1600" spans="2:2">
      <c r="B1600" s="14"/>
    </row>
    <row r="1601" spans="2:2">
      <c r="B1601" s="14"/>
    </row>
    <row r="1602" spans="2:2">
      <c r="B1602" s="14"/>
    </row>
    <row r="1603" spans="2:2">
      <c r="B1603" s="14"/>
    </row>
    <row r="1604" spans="2:2">
      <c r="B1604" s="14"/>
    </row>
    <row r="1605" spans="2:2">
      <c r="B1605" s="14"/>
    </row>
    <row r="1606" spans="2:2">
      <c r="B1606" s="14"/>
    </row>
    <row r="1607" spans="2:2">
      <c r="B1607" s="14"/>
    </row>
    <row r="1608" spans="2:2">
      <c r="B1608" s="14"/>
    </row>
    <row r="1609" spans="2:2">
      <c r="B1609" s="14"/>
    </row>
    <row r="1610" spans="2:2">
      <c r="B1610" s="14"/>
    </row>
    <row r="1611" spans="2:2">
      <c r="B1611" s="14"/>
    </row>
    <row r="1612" spans="2:2">
      <c r="B1612" s="14"/>
    </row>
    <row r="1613" spans="2:2">
      <c r="B1613" s="14"/>
    </row>
    <row r="1614" spans="2:2">
      <c r="B1614" s="14"/>
    </row>
    <row r="1615" spans="2:2">
      <c r="B1615" s="14"/>
    </row>
    <row r="1616" spans="2:2">
      <c r="B1616" s="14"/>
    </row>
    <row r="1617" spans="2:2">
      <c r="B1617" s="14"/>
    </row>
    <row r="1618" spans="2:2">
      <c r="B1618" s="14"/>
    </row>
    <row r="1619" spans="2:2">
      <c r="B1619" s="14"/>
    </row>
    <row r="1620" spans="2:2">
      <c r="B1620" s="14"/>
    </row>
    <row r="1621" spans="2:2">
      <c r="B1621" s="14"/>
    </row>
    <row r="1622" spans="2:2">
      <c r="B1622" s="14"/>
    </row>
    <row r="1623" spans="2:2">
      <c r="B1623" s="14"/>
    </row>
    <row r="1624" spans="2:2">
      <c r="B1624" s="14"/>
    </row>
    <row r="1625" spans="2:2">
      <c r="B1625" s="14"/>
    </row>
    <row r="1626" spans="2:2">
      <c r="B1626" s="14"/>
    </row>
    <row r="1627" spans="2:2">
      <c r="B1627" s="14"/>
    </row>
    <row r="1628" spans="2:2">
      <c r="B1628" s="14"/>
    </row>
    <row r="1629" spans="2:2">
      <c r="B1629" s="14"/>
    </row>
    <row r="1630" spans="2:2">
      <c r="B1630" s="14"/>
    </row>
    <row r="1631" spans="2:2">
      <c r="B1631" s="14"/>
    </row>
    <row r="1632" spans="2:2">
      <c r="B1632" s="14"/>
    </row>
    <row r="1633" spans="2:2">
      <c r="B1633" s="14"/>
    </row>
    <row r="1634" spans="2:2">
      <c r="B1634" s="14"/>
    </row>
    <row r="1635" spans="2:2">
      <c r="B1635" s="14"/>
    </row>
    <row r="1636" spans="2:2">
      <c r="B1636" s="14"/>
    </row>
    <row r="1637" spans="2:2">
      <c r="B1637" s="14"/>
    </row>
    <row r="1638" spans="2:2">
      <c r="B1638" s="14"/>
    </row>
    <row r="1639" spans="2:2">
      <c r="B1639" s="14"/>
    </row>
    <row r="1640" spans="2:2">
      <c r="B1640" s="14"/>
    </row>
    <row r="1641" spans="2:2">
      <c r="B1641" s="14"/>
    </row>
    <row r="1642" spans="2:2">
      <c r="B1642" s="14"/>
    </row>
    <row r="1643" spans="2:2">
      <c r="B1643" s="14"/>
    </row>
    <row r="1644" spans="2:2">
      <c r="B1644" s="14"/>
    </row>
    <row r="1645" spans="2:2">
      <c r="B1645" s="14"/>
    </row>
    <row r="1646" spans="2:2">
      <c r="B1646" s="14"/>
    </row>
    <row r="1647" spans="2:2">
      <c r="B1647" s="14"/>
    </row>
    <row r="1648" spans="2:2">
      <c r="B1648" s="14"/>
    </row>
    <row r="1649" spans="2:2">
      <c r="B1649" s="14"/>
    </row>
    <row r="1650" spans="2:2">
      <c r="B1650" s="14"/>
    </row>
    <row r="1651" spans="2:2">
      <c r="B1651" s="14"/>
    </row>
    <row r="1652" spans="2:2">
      <c r="B1652" s="14"/>
    </row>
    <row r="1653" spans="2:2">
      <c r="B1653" s="14"/>
    </row>
    <row r="1654" spans="2:2">
      <c r="B1654" s="14"/>
    </row>
    <row r="1655" spans="2:2">
      <c r="B1655" s="14"/>
    </row>
    <row r="1656" spans="2:2">
      <c r="B1656" s="14"/>
    </row>
    <row r="1657" spans="2:2">
      <c r="B1657" s="14"/>
    </row>
    <row r="1658" spans="2:2">
      <c r="B1658" s="14"/>
    </row>
    <row r="1659" spans="2:2">
      <c r="B1659" s="14"/>
    </row>
    <row r="1660" spans="2:2">
      <c r="B1660" s="14"/>
    </row>
    <row r="1661" spans="2:2">
      <c r="B1661" s="14"/>
    </row>
    <row r="1662" spans="2:2">
      <c r="B1662" s="14"/>
    </row>
    <row r="1663" spans="2:2">
      <c r="B1663" s="14"/>
    </row>
    <row r="1664" spans="2:2">
      <c r="B1664" s="14"/>
    </row>
    <row r="1665" spans="2:2">
      <c r="B1665" s="14"/>
    </row>
    <row r="1666" spans="2:2">
      <c r="B1666" s="14"/>
    </row>
    <row r="1667" spans="2:2">
      <c r="B1667" s="14"/>
    </row>
    <row r="1668" spans="2:2">
      <c r="B1668" s="14"/>
    </row>
    <row r="1669" spans="2:2">
      <c r="B1669" s="14"/>
    </row>
    <row r="1670" spans="2:2">
      <c r="B1670" s="14"/>
    </row>
    <row r="1671" spans="2:2">
      <c r="B1671" s="14"/>
    </row>
    <row r="1672" spans="2:2">
      <c r="B1672" s="14"/>
    </row>
    <row r="1673" spans="2:2">
      <c r="B1673" s="14"/>
    </row>
    <row r="1674" spans="2:2">
      <c r="B1674" s="14"/>
    </row>
    <row r="1675" spans="2:2">
      <c r="B1675" s="14"/>
    </row>
    <row r="1676" spans="2:2">
      <c r="B1676" s="14"/>
    </row>
    <row r="1677" spans="2:2">
      <c r="B1677" s="14"/>
    </row>
    <row r="1678" spans="2:2">
      <c r="B1678" s="14"/>
    </row>
    <row r="1679" spans="2:2">
      <c r="B1679" s="14"/>
    </row>
    <row r="1680" spans="2:2">
      <c r="B1680" s="14"/>
    </row>
    <row r="1681" spans="2:2">
      <c r="B1681" s="14"/>
    </row>
    <row r="1682" spans="2:2">
      <c r="B1682" s="14"/>
    </row>
    <row r="1683" spans="2:2">
      <c r="B1683" s="14"/>
    </row>
    <row r="1684" spans="2:2">
      <c r="B1684" s="14"/>
    </row>
    <row r="1685" spans="2:2">
      <c r="B1685" s="14"/>
    </row>
    <row r="1686" spans="2:2">
      <c r="B1686" s="14"/>
    </row>
    <row r="1687" spans="2:2">
      <c r="B1687" s="14"/>
    </row>
    <row r="1688" spans="2:2">
      <c r="B1688" s="14"/>
    </row>
    <row r="1689" spans="2:2">
      <c r="B1689" s="14"/>
    </row>
    <row r="1690" spans="2:2">
      <c r="B1690" s="14"/>
    </row>
    <row r="1691" spans="2:2">
      <c r="B1691" s="14"/>
    </row>
    <row r="1692" spans="2:2">
      <c r="B1692" s="14"/>
    </row>
    <row r="1693" spans="2:2">
      <c r="B1693" s="14"/>
    </row>
    <row r="1694" spans="2:2">
      <c r="B1694" s="14"/>
    </row>
    <row r="1695" spans="2:2">
      <c r="B1695" s="14"/>
    </row>
    <row r="1696" spans="2:2">
      <c r="B1696" s="14"/>
    </row>
    <row r="1697" spans="2:2">
      <c r="B1697" s="14"/>
    </row>
    <row r="1698" spans="2:2">
      <c r="B1698" s="14"/>
    </row>
    <row r="1699" spans="2:2">
      <c r="B1699" s="14"/>
    </row>
    <row r="1700" spans="2:2">
      <c r="B1700" s="14"/>
    </row>
    <row r="1701" spans="2:2">
      <c r="B1701" s="14"/>
    </row>
    <row r="1702" spans="2:2">
      <c r="B1702" s="14"/>
    </row>
    <row r="1703" spans="2:2">
      <c r="B1703" s="14"/>
    </row>
    <row r="1704" spans="2:2">
      <c r="B1704" s="14"/>
    </row>
    <row r="1705" spans="2:2">
      <c r="B1705" s="14"/>
    </row>
    <row r="1706" spans="2:2">
      <c r="B1706" s="14"/>
    </row>
    <row r="1707" spans="2:2">
      <c r="B1707" s="14"/>
    </row>
    <row r="1708" spans="2:2">
      <c r="B1708" s="14"/>
    </row>
    <row r="1709" spans="2:2">
      <c r="B1709" s="14"/>
    </row>
    <row r="1710" spans="2:2">
      <c r="B1710" s="14"/>
    </row>
    <row r="1711" spans="2:2">
      <c r="B1711" s="14"/>
    </row>
    <row r="1712" spans="2:2">
      <c r="B1712" s="14"/>
    </row>
    <row r="1713" spans="2:2">
      <c r="B1713" s="14"/>
    </row>
    <row r="1714" spans="2:2">
      <c r="B1714" s="14"/>
    </row>
    <row r="1715" spans="2:2">
      <c r="B1715" s="14"/>
    </row>
    <row r="1716" spans="2:2">
      <c r="B1716" s="14"/>
    </row>
    <row r="1717" spans="2:2">
      <c r="B1717" s="14"/>
    </row>
    <row r="1718" spans="2:2">
      <c r="B1718" s="14"/>
    </row>
    <row r="1719" spans="2:2">
      <c r="B1719" s="14"/>
    </row>
    <row r="1720" spans="2:2">
      <c r="B1720" s="14"/>
    </row>
    <row r="1721" spans="2:2">
      <c r="B1721" s="14"/>
    </row>
    <row r="1722" spans="2:2">
      <c r="B1722" s="14"/>
    </row>
    <row r="1723" spans="2:2">
      <c r="B1723" s="14"/>
    </row>
    <row r="1724" spans="2:2">
      <c r="B1724" s="14"/>
    </row>
    <row r="1725" spans="2:2">
      <c r="B1725" s="14"/>
    </row>
    <row r="1726" spans="2:2">
      <c r="B1726" s="14"/>
    </row>
    <row r="1727" spans="2:2">
      <c r="B1727" s="14"/>
    </row>
    <row r="1728" spans="2:2">
      <c r="B1728" s="14"/>
    </row>
    <row r="1729" spans="2:2">
      <c r="B1729" s="14"/>
    </row>
    <row r="1730" spans="2:2">
      <c r="B1730" s="14"/>
    </row>
    <row r="1731" spans="2:2">
      <c r="B1731" s="14"/>
    </row>
    <row r="1732" spans="2:2">
      <c r="B1732" s="14"/>
    </row>
    <row r="1733" spans="2:2">
      <c r="B1733" s="14"/>
    </row>
    <row r="1734" spans="2:2">
      <c r="B1734" s="14"/>
    </row>
    <row r="1735" spans="2:2">
      <c r="B1735" s="14"/>
    </row>
    <row r="1736" spans="2:2">
      <c r="B1736" s="14"/>
    </row>
    <row r="1737" spans="2:2">
      <c r="B1737" s="14"/>
    </row>
    <row r="1738" spans="2:2">
      <c r="B1738" s="14"/>
    </row>
    <row r="1739" spans="2:2">
      <c r="B1739" s="14"/>
    </row>
    <row r="1740" spans="2:2">
      <c r="B1740" s="14"/>
    </row>
    <row r="1741" spans="2:2">
      <c r="B1741" s="14"/>
    </row>
    <row r="1742" spans="2:2">
      <c r="B1742" s="14"/>
    </row>
    <row r="1743" spans="2:2">
      <c r="B1743" s="14"/>
    </row>
    <row r="1744" spans="2:2">
      <c r="B1744" s="14"/>
    </row>
    <row r="1745" spans="2:2">
      <c r="B1745" s="14"/>
    </row>
    <row r="1746" spans="2:2">
      <c r="B1746" s="14"/>
    </row>
    <row r="1747" spans="2:2">
      <c r="B1747" s="14"/>
    </row>
    <row r="1748" spans="2:2">
      <c r="B1748" s="14"/>
    </row>
    <row r="1749" spans="2:2">
      <c r="B1749" s="14"/>
    </row>
    <row r="1750" spans="2:2">
      <c r="B1750" s="14"/>
    </row>
    <row r="1751" spans="2:2">
      <c r="B1751" s="14"/>
    </row>
    <row r="1752" spans="2:2">
      <c r="B1752" s="14"/>
    </row>
    <row r="1753" spans="2:2">
      <c r="B1753" s="14"/>
    </row>
    <row r="1754" spans="2:2">
      <c r="B1754" s="14"/>
    </row>
    <row r="1755" spans="2:2">
      <c r="B1755" s="14"/>
    </row>
    <row r="1756" spans="2:2">
      <c r="B1756" s="14"/>
    </row>
    <row r="1757" spans="2:2">
      <c r="B1757" s="14"/>
    </row>
    <row r="1758" spans="2:2">
      <c r="B1758" s="14"/>
    </row>
    <row r="1759" spans="2:2">
      <c r="B1759" s="14"/>
    </row>
    <row r="1760" spans="2:2">
      <c r="B1760" s="14"/>
    </row>
    <row r="1761" spans="2:2">
      <c r="B1761" s="14"/>
    </row>
    <row r="1762" spans="2:2">
      <c r="B1762" s="14"/>
    </row>
    <row r="1763" spans="2:2">
      <c r="B1763" s="14"/>
    </row>
    <row r="1764" spans="2:2">
      <c r="B1764" s="14"/>
    </row>
    <row r="1765" spans="2:2">
      <c r="B1765" s="14"/>
    </row>
    <row r="1766" spans="2:2">
      <c r="B1766" s="14"/>
    </row>
    <row r="1767" spans="2:2">
      <c r="B1767" s="14"/>
    </row>
    <row r="1768" spans="2:2">
      <c r="B1768" s="14"/>
    </row>
    <row r="1769" spans="2:2">
      <c r="B1769" s="14"/>
    </row>
    <row r="1770" spans="2:2">
      <c r="B1770" s="14"/>
    </row>
    <row r="1771" spans="2:2">
      <c r="B1771" s="14"/>
    </row>
    <row r="1772" spans="2:2">
      <c r="B1772" s="14"/>
    </row>
    <row r="1773" spans="2:2">
      <c r="B1773" s="14"/>
    </row>
    <row r="1774" spans="2:2">
      <c r="B1774" s="14"/>
    </row>
    <row r="1775" spans="2:2">
      <c r="B1775" s="14"/>
    </row>
    <row r="1776" spans="2:2">
      <c r="B1776" s="14"/>
    </row>
    <row r="1777" spans="2:2">
      <c r="B1777" s="14"/>
    </row>
    <row r="1778" spans="2:2">
      <c r="B1778" s="14"/>
    </row>
    <row r="1779" spans="2:2">
      <c r="B1779" s="14"/>
    </row>
    <row r="1780" spans="2:2">
      <c r="B1780" s="14"/>
    </row>
    <row r="1781" spans="2:2">
      <c r="B1781" s="14"/>
    </row>
    <row r="1782" spans="2:2">
      <c r="B1782" s="14"/>
    </row>
    <row r="1783" spans="2:2">
      <c r="B1783" s="14"/>
    </row>
    <row r="1784" spans="2:2">
      <c r="B1784" s="14"/>
    </row>
    <row r="1785" spans="2:2">
      <c r="B1785" s="14"/>
    </row>
    <row r="1786" spans="2:2">
      <c r="B1786" s="14"/>
    </row>
    <row r="1787" spans="2:2">
      <c r="B1787" s="14"/>
    </row>
    <row r="1788" spans="2:2">
      <c r="B1788" s="14"/>
    </row>
    <row r="1789" spans="2:2">
      <c r="B1789" s="14"/>
    </row>
    <row r="1790" spans="2:2">
      <c r="B1790" s="14"/>
    </row>
    <row r="1791" spans="2:2">
      <c r="B1791" s="14"/>
    </row>
    <row r="1792" spans="2:2">
      <c r="B1792" s="14"/>
    </row>
    <row r="1793" spans="2:2">
      <c r="B1793" s="14"/>
    </row>
    <row r="1794" spans="2:2">
      <c r="B1794" s="14"/>
    </row>
    <row r="1795" spans="2:2">
      <c r="B1795" s="14"/>
    </row>
    <row r="1796" spans="2:2">
      <c r="B1796" s="14"/>
    </row>
    <row r="1797" spans="2:2">
      <c r="B1797" s="14"/>
    </row>
    <row r="1798" spans="2:2">
      <c r="B1798" s="14"/>
    </row>
    <row r="1799" spans="2:2">
      <c r="B1799" s="14"/>
    </row>
    <row r="1800" spans="2:2">
      <c r="B1800" s="14"/>
    </row>
    <row r="1801" spans="2:2">
      <c r="B1801" s="14"/>
    </row>
    <row r="1802" spans="2:2">
      <c r="B1802" s="14"/>
    </row>
    <row r="1803" spans="2:2">
      <c r="B1803" s="14"/>
    </row>
    <row r="1804" spans="2:2">
      <c r="B1804" s="14"/>
    </row>
    <row r="1805" spans="2:2">
      <c r="B1805" s="14"/>
    </row>
    <row r="1806" spans="2:2">
      <c r="B1806" s="14"/>
    </row>
    <row r="1807" spans="2:2">
      <c r="B1807" s="14"/>
    </row>
    <row r="1808" spans="2:2">
      <c r="B1808" s="14"/>
    </row>
    <row r="1809" spans="2:2">
      <c r="B1809" s="14"/>
    </row>
    <row r="1810" spans="2:2">
      <c r="B1810" s="14"/>
    </row>
    <row r="1811" spans="2:2">
      <c r="B1811" s="14"/>
    </row>
    <row r="1812" spans="2:2">
      <c r="B1812" s="14"/>
    </row>
    <row r="1813" spans="2:2">
      <c r="B1813" s="14"/>
    </row>
    <row r="1814" spans="2:2">
      <c r="B1814" s="14"/>
    </row>
    <row r="1815" spans="2:2">
      <c r="B1815" s="14"/>
    </row>
    <row r="1816" spans="2:2">
      <c r="B1816" s="14"/>
    </row>
    <row r="1817" spans="2:2">
      <c r="B1817" s="14"/>
    </row>
    <row r="1818" spans="2:2">
      <c r="B1818" s="14"/>
    </row>
    <row r="1819" spans="2:2">
      <c r="B1819" s="14"/>
    </row>
    <row r="1820" spans="2:2">
      <c r="B1820" s="14"/>
    </row>
    <row r="1821" spans="2:2">
      <c r="B1821" s="14"/>
    </row>
    <row r="1822" spans="2:2">
      <c r="B1822" s="14"/>
    </row>
    <row r="1823" spans="2:2">
      <c r="B1823" s="14"/>
    </row>
    <row r="1824" spans="2:2">
      <c r="B1824" s="14"/>
    </row>
    <row r="1825" spans="2:2">
      <c r="B1825" s="14"/>
    </row>
    <row r="1826" spans="2:2">
      <c r="B1826" s="14"/>
    </row>
    <row r="1827" spans="2:2">
      <c r="B1827" s="14"/>
    </row>
    <row r="1828" spans="2:2">
      <c r="B1828" s="14"/>
    </row>
    <row r="1829" spans="2:2">
      <c r="B1829" s="14"/>
    </row>
    <row r="1830" spans="2:2">
      <c r="B1830" s="14"/>
    </row>
    <row r="1831" spans="2:2">
      <c r="B1831" s="14"/>
    </row>
    <row r="1832" spans="2:2">
      <c r="B1832" s="14"/>
    </row>
    <row r="1833" spans="2:2">
      <c r="B1833" s="14"/>
    </row>
    <row r="1834" spans="2:2">
      <c r="B1834" s="14"/>
    </row>
    <row r="1835" spans="2:2">
      <c r="B1835" s="14"/>
    </row>
    <row r="1836" spans="2:2">
      <c r="B1836" s="14"/>
    </row>
    <row r="1837" spans="2:2">
      <c r="B1837" s="14"/>
    </row>
    <row r="1838" spans="2:2">
      <c r="B1838" s="14"/>
    </row>
    <row r="1839" spans="2:2">
      <c r="B1839" s="14"/>
    </row>
    <row r="1840" spans="2:2">
      <c r="B1840" s="14"/>
    </row>
    <row r="1841" spans="2:2">
      <c r="B1841" s="14"/>
    </row>
    <row r="1842" spans="2:2">
      <c r="B1842" s="14"/>
    </row>
    <row r="1843" spans="2:2">
      <c r="B1843" s="14"/>
    </row>
    <row r="1844" spans="2:2">
      <c r="B1844" s="14"/>
    </row>
    <row r="1845" spans="2:2">
      <c r="B1845" s="14"/>
    </row>
    <row r="1846" spans="2:2">
      <c r="B1846" s="14"/>
    </row>
    <row r="1847" spans="2:2">
      <c r="B1847" s="14"/>
    </row>
    <row r="1848" spans="2:2">
      <c r="B1848" s="14"/>
    </row>
    <row r="1849" spans="2:2">
      <c r="B1849" s="14"/>
    </row>
    <row r="1850" spans="2:2">
      <c r="B1850" s="14"/>
    </row>
    <row r="1851" spans="2:2">
      <c r="B1851" s="14"/>
    </row>
    <row r="1852" spans="2:2">
      <c r="B1852" s="14"/>
    </row>
    <row r="1853" spans="2:2">
      <c r="B1853" s="14"/>
    </row>
    <row r="1854" spans="2:2">
      <c r="B1854" s="14"/>
    </row>
    <row r="1855" spans="2:2">
      <c r="B1855" s="14"/>
    </row>
    <row r="1856" spans="2:2">
      <c r="B1856" s="14"/>
    </row>
    <row r="1857" spans="2:2">
      <c r="B1857" s="14"/>
    </row>
    <row r="1858" spans="2:2">
      <c r="B1858" s="14"/>
    </row>
    <row r="1859" spans="2:2">
      <c r="B1859" s="14"/>
    </row>
    <row r="1860" spans="2:2">
      <c r="B1860" s="14"/>
    </row>
    <row r="1861" spans="2:2">
      <c r="B1861" s="14"/>
    </row>
    <row r="1862" spans="2:2">
      <c r="B1862" s="14"/>
    </row>
    <row r="1863" spans="2:2">
      <c r="B1863" s="14"/>
    </row>
    <row r="1864" spans="2:2">
      <c r="B1864" s="14"/>
    </row>
    <row r="1865" spans="2:2">
      <c r="B1865" s="14"/>
    </row>
    <row r="1866" spans="2:2">
      <c r="B1866" s="14"/>
    </row>
    <row r="1867" spans="2:2">
      <c r="B1867" s="14"/>
    </row>
    <row r="1868" spans="2:2">
      <c r="B1868" s="14"/>
    </row>
    <row r="1869" spans="2:2">
      <c r="B1869" s="14"/>
    </row>
    <row r="1870" spans="2:2">
      <c r="B1870" s="14"/>
    </row>
    <row r="1871" spans="2:2">
      <c r="B1871" s="14"/>
    </row>
    <row r="1872" spans="2:2">
      <c r="B1872" s="14"/>
    </row>
    <row r="1873" spans="2:2">
      <c r="B1873" s="14"/>
    </row>
    <row r="1874" spans="2:2">
      <c r="B1874" s="14"/>
    </row>
    <row r="1875" spans="2:2">
      <c r="B1875" s="14"/>
    </row>
    <row r="1876" spans="2:2">
      <c r="B1876" s="14"/>
    </row>
    <row r="1877" spans="2:2">
      <c r="B1877" s="14"/>
    </row>
    <row r="1878" spans="2:2">
      <c r="B1878" s="14"/>
    </row>
    <row r="1879" spans="2:2">
      <c r="B1879" s="14"/>
    </row>
    <row r="1880" spans="2:2">
      <c r="B1880" s="14"/>
    </row>
    <row r="1881" spans="2:2">
      <c r="B1881" s="14"/>
    </row>
    <row r="1882" spans="2:2">
      <c r="B1882" s="14"/>
    </row>
    <row r="1883" spans="2:2">
      <c r="B1883" s="14"/>
    </row>
    <row r="1884" spans="2:2">
      <c r="B1884" s="14"/>
    </row>
    <row r="1885" spans="2:2">
      <c r="B1885" s="14"/>
    </row>
    <row r="1886" spans="2:2">
      <c r="B1886" s="14"/>
    </row>
    <row r="1887" spans="2:2">
      <c r="B1887" s="14"/>
    </row>
    <row r="1888" spans="2:2">
      <c r="B1888" s="14"/>
    </row>
    <row r="1889" spans="2:2">
      <c r="B1889" s="14"/>
    </row>
    <row r="1890" spans="2:2">
      <c r="B1890" s="14"/>
    </row>
    <row r="1891" spans="2:2">
      <c r="B1891" s="14"/>
    </row>
    <row r="1892" spans="2:2">
      <c r="B1892" s="14"/>
    </row>
    <row r="1893" spans="2:2">
      <c r="B1893" s="14"/>
    </row>
    <row r="1894" spans="2:2">
      <c r="B1894" s="14"/>
    </row>
    <row r="1895" spans="2:2">
      <c r="B1895" s="14"/>
    </row>
    <row r="1896" spans="2:2">
      <c r="B1896" s="14"/>
    </row>
    <row r="1897" spans="2:2">
      <c r="B1897" s="14"/>
    </row>
    <row r="1898" spans="2:2">
      <c r="B1898" s="14"/>
    </row>
    <row r="1899" spans="2:2">
      <c r="B1899" s="14"/>
    </row>
    <row r="1900" spans="2:2">
      <c r="B1900" s="14"/>
    </row>
    <row r="1901" spans="2:2">
      <c r="B1901" s="14"/>
    </row>
    <row r="1902" spans="2:2">
      <c r="B1902" s="14"/>
    </row>
    <row r="1903" spans="2:2">
      <c r="B1903" s="14"/>
    </row>
    <row r="1904" spans="2:2">
      <c r="B1904" s="14"/>
    </row>
    <row r="1905" spans="2:2">
      <c r="B1905" s="14"/>
    </row>
    <row r="1906" spans="2:2">
      <c r="B1906" s="14"/>
    </row>
    <row r="1907" spans="2:2">
      <c r="B1907" s="14"/>
    </row>
    <row r="1908" spans="2:2">
      <c r="B1908" s="14"/>
    </row>
    <row r="1909" spans="2:2">
      <c r="B1909" s="14"/>
    </row>
    <row r="1910" spans="2:2">
      <c r="B1910" s="14"/>
    </row>
    <row r="1911" spans="2:2">
      <c r="B1911" s="14"/>
    </row>
    <row r="1912" spans="2:2">
      <c r="B1912" s="14"/>
    </row>
    <row r="1913" spans="2:2">
      <c r="B1913" s="14"/>
    </row>
    <row r="1914" spans="2:2">
      <c r="B1914" s="14"/>
    </row>
    <row r="1915" spans="2:2">
      <c r="B1915" s="14"/>
    </row>
    <row r="1916" spans="2:2">
      <c r="B1916" s="14"/>
    </row>
    <row r="1917" spans="2:2">
      <c r="B1917" s="14"/>
    </row>
    <row r="1918" spans="2:2">
      <c r="B1918" s="14"/>
    </row>
    <row r="1919" spans="2:2">
      <c r="B1919" s="14"/>
    </row>
    <row r="1920" spans="2:2">
      <c r="B1920" s="14"/>
    </row>
    <row r="1921" spans="2:2">
      <c r="B1921" s="14"/>
    </row>
    <row r="1922" spans="2:2">
      <c r="B1922" s="14"/>
    </row>
    <row r="1923" spans="2:2">
      <c r="B1923" s="14"/>
    </row>
    <row r="1924" spans="2:2">
      <c r="B1924" s="14"/>
    </row>
    <row r="1925" spans="2:2">
      <c r="B1925" s="14"/>
    </row>
    <row r="1926" spans="2:2">
      <c r="B1926" s="14"/>
    </row>
    <row r="1927" spans="2:2">
      <c r="B1927" s="14"/>
    </row>
    <row r="1928" spans="2:2">
      <c r="B1928" s="14"/>
    </row>
    <row r="1929" spans="2:2">
      <c r="B1929" s="14"/>
    </row>
    <row r="1930" spans="2:2">
      <c r="B1930" s="14"/>
    </row>
    <row r="1931" spans="2:2">
      <c r="B1931" s="14"/>
    </row>
    <row r="1932" spans="2:2">
      <c r="B1932" s="14"/>
    </row>
    <row r="1933" spans="2:2">
      <c r="B1933" s="14"/>
    </row>
    <row r="1934" spans="2:2">
      <c r="B1934" s="14"/>
    </row>
    <row r="1935" spans="2:2">
      <c r="B1935" s="14"/>
    </row>
    <row r="1936" spans="2:2">
      <c r="B1936" s="14"/>
    </row>
    <row r="1937" spans="2:2">
      <c r="B1937" s="14"/>
    </row>
    <row r="1938" spans="2:2">
      <c r="B1938" s="14"/>
    </row>
    <row r="1939" spans="2:2">
      <c r="B1939" s="14"/>
    </row>
    <row r="1940" spans="2:2">
      <c r="B1940" s="14"/>
    </row>
    <row r="1941" spans="2:2">
      <c r="B1941" s="14"/>
    </row>
    <row r="1942" spans="2:2">
      <c r="B1942" s="14"/>
    </row>
    <row r="1943" spans="2:2">
      <c r="B1943" s="14"/>
    </row>
    <row r="1944" spans="2:2">
      <c r="B1944" s="14"/>
    </row>
    <row r="1945" spans="2:2">
      <c r="B1945" s="14"/>
    </row>
    <row r="1946" spans="2:2">
      <c r="B1946" s="14"/>
    </row>
    <row r="1947" spans="2:2">
      <c r="B1947" s="14"/>
    </row>
    <row r="1948" spans="2:2">
      <c r="B1948" s="14"/>
    </row>
    <row r="1949" spans="2:2">
      <c r="B1949" s="14"/>
    </row>
    <row r="1950" spans="2:2">
      <c r="B1950" s="14"/>
    </row>
    <row r="1951" spans="2:2">
      <c r="B1951" s="14"/>
    </row>
    <row r="1952" spans="2:2">
      <c r="B1952" s="14"/>
    </row>
    <row r="1953" spans="2:2">
      <c r="B1953" s="14"/>
    </row>
    <row r="1954" spans="2:2">
      <c r="B1954" s="14"/>
    </row>
    <row r="1955" spans="2:2">
      <c r="B1955" s="14"/>
    </row>
    <row r="1956" spans="2:2">
      <c r="B1956" s="14"/>
    </row>
    <row r="1957" spans="2:2">
      <c r="B1957" s="14"/>
    </row>
    <row r="1958" spans="2:2">
      <c r="B1958" s="14"/>
    </row>
    <row r="1959" spans="2:2">
      <c r="B1959" s="14"/>
    </row>
    <row r="1960" spans="2:2">
      <c r="B1960" s="14"/>
    </row>
    <row r="1961" spans="2:2">
      <c r="B1961" s="14"/>
    </row>
    <row r="1962" spans="2:2">
      <c r="B1962" s="14"/>
    </row>
    <row r="1963" spans="2:2">
      <c r="B1963" s="14"/>
    </row>
    <row r="1964" spans="2:2">
      <c r="B1964" s="14"/>
    </row>
    <row r="1965" spans="2:2">
      <c r="B1965" s="14"/>
    </row>
    <row r="1966" spans="2:2">
      <c r="B1966" s="14"/>
    </row>
    <row r="1967" spans="2:2">
      <c r="B1967" s="14"/>
    </row>
    <row r="1968" spans="2:2">
      <c r="B1968" s="14"/>
    </row>
    <row r="1969" spans="2:2">
      <c r="B1969" s="14"/>
    </row>
    <row r="1970" spans="2:2">
      <c r="B1970" s="14"/>
    </row>
    <row r="1971" spans="2:2">
      <c r="B1971" s="14"/>
    </row>
    <row r="1972" spans="2:2">
      <c r="B1972" s="14"/>
    </row>
    <row r="1973" spans="2:2">
      <c r="B1973" s="14"/>
    </row>
    <row r="1974" spans="2:2">
      <c r="B1974" s="14"/>
    </row>
    <row r="1975" spans="2:2">
      <c r="B1975" s="14"/>
    </row>
    <row r="1976" spans="2:2">
      <c r="B1976" s="14"/>
    </row>
    <row r="1977" spans="2:2">
      <c r="B1977" s="14"/>
    </row>
    <row r="1978" spans="2:2">
      <c r="B1978" s="14"/>
    </row>
    <row r="1979" spans="2:2">
      <c r="B1979" s="14"/>
    </row>
    <row r="1980" spans="2:2">
      <c r="B1980" s="14"/>
    </row>
    <row r="1981" spans="2:2">
      <c r="B1981" s="14"/>
    </row>
    <row r="1982" spans="2:2">
      <c r="B1982" s="14"/>
    </row>
    <row r="1983" spans="2:2">
      <c r="B1983" s="14"/>
    </row>
    <row r="1984" spans="2:2">
      <c r="B1984" s="14"/>
    </row>
    <row r="1985" spans="2:2">
      <c r="B1985" s="14"/>
    </row>
    <row r="1986" spans="2:2">
      <c r="B1986" s="14"/>
    </row>
    <row r="1987" spans="2:2">
      <c r="B1987" s="14"/>
    </row>
    <row r="1988" spans="2:2">
      <c r="B1988" s="14"/>
    </row>
    <row r="1989" spans="2:2">
      <c r="B1989" s="14"/>
    </row>
    <row r="1990" spans="2:2">
      <c r="B1990" s="14"/>
    </row>
    <row r="1991" spans="2:2">
      <c r="B1991" s="14"/>
    </row>
    <row r="1992" spans="2:2">
      <c r="B1992" s="14"/>
    </row>
    <row r="1993" spans="2:2">
      <c r="B1993" s="14"/>
    </row>
    <row r="1994" spans="2:2">
      <c r="B1994" s="14"/>
    </row>
    <row r="1995" spans="2:2">
      <c r="B1995" s="14"/>
    </row>
    <row r="1996" spans="2:2">
      <c r="B1996" s="14"/>
    </row>
    <row r="1997" spans="2:2">
      <c r="B1997" s="14"/>
    </row>
    <row r="1998" spans="2:2">
      <c r="B1998" s="14"/>
    </row>
    <row r="1999" spans="2:2">
      <c r="B1999" s="14"/>
    </row>
    <row r="2000" spans="2:2">
      <c r="B2000" s="14"/>
    </row>
    <row r="2001" spans="2:2">
      <c r="B2001" s="14"/>
    </row>
    <row r="2002" spans="2:2">
      <c r="B2002" s="14"/>
    </row>
    <row r="2003" spans="2:2">
      <c r="B2003" s="14"/>
    </row>
    <row r="2004" spans="2:2">
      <c r="B2004" s="14"/>
    </row>
    <row r="2005" spans="2:2">
      <c r="B2005" s="14"/>
    </row>
    <row r="2006" spans="2:2">
      <c r="B2006" s="14"/>
    </row>
    <row r="2007" spans="2:2">
      <c r="B2007" s="14"/>
    </row>
    <row r="2008" spans="2:2">
      <c r="B2008" s="14"/>
    </row>
    <row r="2009" spans="2:2">
      <c r="B2009" s="14"/>
    </row>
    <row r="2010" spans="2:2">
      <c r="B2010" s="14"/>
    </row>
    <row r="2011" spans="2:2">
      <c r="B2011" s="14"/>
    </row>
    <row r="2012" spans="2:2">
      <c r="B2012" s="14"/>
    </row>
    <row r="2013" spans="2:2">
      <c r="B2013" s="14"/>
    </row>
    <row r="2014" spans="2:2">
      <c r="B2014" s="14"/>
    </row>
    <row r="2015" spans="2:2">
      <c r="B2015" s="14"/>
    </row>
    <row r="2016" spans="2:2">
      <c r="B2016" s="14"/>
    </row>
    <row r="2017" spans="2:2">
      <c r="B2017" s="14"/>
    </row>
    <row r="2018" spans="2:2">
      <c r="B2018" s="14"/>
    </row>
    <row r="2019" spans="2:2">
      <c r="B2019" s="14"/>
    </row>
    <row r="2020" spans="2:2">
      <c r="B2020" s="14"/>
    </row>
    <row r="2021" spans="2:2">
      <c r="B2021" s="14"/>
    </row>
    <row r="2022" spans="2:2">
      <c r="B2022" s="14"/>
    </row>
    <row r="2023" spans="2:2">
      <c r="B2023" s="14"/>
    </row>
    <row r="2024" spans="2:2">
      <c r="B2024" s="14"/>
    </row>
    <row r="2025" spans="2:2">
      <c r="B2025" s="14"/>
    </row>
    <row r="2026" spans="2:2">
      <c r="B2026" s="14"/>
    </row>
    <row r="2027" spans="2:2">
      <c r="B2027" s="14"/>
    </row>
    <row r="2028" spans="2:2">
      <c r="B2028" s="14"/>
    </row>
    <row r="2029" spans="2:2">
      <c r="B2029" s="14"/>
    </row>
    <row r="2030" spans="2:2">
      <c r="B2030" s="14"/>
    </row>
    <row r="2031" spans="2:2">
      <c r="B2031" s="14"/>
    </row>
    <row r="2032" spans="2:2">
      <c r="B2032" s="14"/>
    </row>
    <row r="2033" spans="2:2">
      <c r="B2033" s="14"/>
    </row>
    <row r="2034" spans="2:2">
      <c r="B2034" s="14"/>
    </row>
    <row r="2035" spans="2:2">
      <c r="B2035" s="14"/>
    </row>
    <row r="2036" spans="2:2">
      <c r="B2036" s="14"/>
    </row>
    <row r="2037" spans="2:2">
      <c r="B2037" s="14"/>
    </row>
    <row r="2038" spans="2:2">
      <c r="B2038" s="14"/>
    </row>
    <row r="2039" spans="2:2">
      <c r="B2039" s="14"/>
    </row>
    <row r="2040" spans="2:2">
      <c r="B2040" s="14"/>
    </row>
    <row r="2041" spans="2:2">
      <c r="B2041" s="14"/>
    </row>
    <row r="2042" spans="2:2">
      <c r="B2042" s="14"/>
    </row>
    <row r="2043" spans="2:2">
      <c r="B2043" s="14"/>
    </row>
    <row r="2044" spans="2:2">
      <c r="B2044" s="14"/>
    </row>
    <row r="2045" spans="2:2">
      <c r="B2045" s="14"/>
    </row>
    <row r="2046" spans="2:2">
      <c r="B2046" s="14"/>
    </row>
    <row r="2047" spans="2:2">
      <c r="B2047" s="14"/>
    </row>
    <row r="2048" spans="2:2">
      <c r="B2048" s="14"/>
    </row>
    <row r="2049" spans="2:2">
      <c r="B2049" s="14"/>
    </row>
    <row r="2050" spans="2:2">
      <c r="B2050" s="14"/>
    </row>
    <row r="2051" spans="2:2">
      <c r="B2051" s="14"/>
    </row>
    <row r="2052" spans="2:2">
      <c r="B2052" s="14"/>
    </row>
    <row r="2053" spans="2:2">
      <c r="B2053" s="14"/>
    </row>
    <row r="2054" spans="2:2">
      <c r="B2054" s="14"/>
    </row>
    <row r="2055" spans="2:2">
      <c r="B2055" s="14"/>
    </row>
    <row r="2056" spans="2:2">
      <c r="B2056" s="14"/>
    </row>
    <row r="2057" spans="2:2">
      <c r="B2057" s="14"/>
    </row>
    <row r="2058" spans="2:2">
      <c r="B2058" s="14"/>
    </row>
    <row r="2059" spans="2:2">
      <c r="B2059" s="14"/>
    </row>
    <row r="2060" spans="2:2">
      <c r="B2060" s="14"/>
    </row>
    <row r="2061" spans="2:2">
      <c r="B2061" s="14"/>
    </row>
    <row r="2062" spans="2:2">
      <c r="B2062" s="14"/>
    </row>
    <row r="2063" spans="2:2">
      <c r="B2063" s="14"/>
    </row>
    <row r="2064" spans="2:2">
      <c r="B2064" s="14"/>
    </row>
    <row r="2065" spans="2:2">
      <c r="B2065" s="14"/>
    </row>
    <row r="2066" spans="2:2">
      <c r="B2066" s="14"/>
    </row>
    <row r="2067" spans="2:2">
      <c r="B2067" s="14"/>
    </row>
    <row r="2068" spans="2:2">
      <c r="B2068" s="14"/>
    </row>
    <row r="2069" spans="2:2">
      <c r="B2069" s="14"/>
    </row>
    <row r="2070" spans="2:2">
      <c r="B2070" s="14"/>
    </row>
    <row r="2071" spans="2:2">
      <c r="B2071" s="14"/>
    </row>
    <row r="2072" spans="2:2">
      <c r="B2072" s="14"/>
    </row>
    <row r="2073" spans="2:2">
      <c r="B2073" s="14"/>
    </row>
    <row r="2074" spans="2:2">
      <c r="B2074" s="14"/>
    </row>
    <row r="2075" spans="2:2">
      <c r="B2075" s="14"/>
    </row>
    <row r="2076" spans="2:2">
      <c r="B2076" s="14"/>
    </row>
    <row r="2077" spans="2:2">
      <c r="B2077" s="14"/>
    </row>
    <row r="2078" spans="2:2">
      <c r="B2078" s="14"/>
    </row>
    <row r="2079" spans="2:2">
      <c r="B2079" s="14"/>
    </row>
    <row r="2080" spans="2:2">
      <c r="B2080" s="14"/>
    </row>
    <row r="2081" spans="2:2">
      <c r="B2081" s="14"/>
    </row>
    <row r="2082" spans="2:2">
      <c r="B2082" s="14"/>
    </row>
    <row r="2083" spans="2:2">
      <c r="B2083" s="14"/>
    </row>
    <row r="2084" spans="2:2">
      <c r="B2084" s="14"/>
    </row>
    <row r="2085" spans="2:2">
      <c r="B2085" s="14"/>
    </row>
    <row r="2086" spans="2:2">
      <c r="B2086" s="14"/>
    </row>
    <row r="2087" spans="2:2">
      <c r="B2087" s="14"/>
    </row>
    <row r="2088" spans="2:2">
      <c r="B2088" s="14"/>
    </row>
    <row r="2089" spans="2:2">
      <c r="B2089" s="14"/>
    </row>
    <row r="2090" spans="2:2">
      <c r="B2090" s="14"/>
    </row>
    <row r="2091" spans="2:2">
      <c r="B2091" s="14"/>
    </row>
    <row r="2092" spans="2:2">
      <c r="B2092" s="14"/>
    </row>
    <row r="2093" spans="2:2">
      <c r="B2093" s="14"/>
    </row>
    <row r="2094" spans="2:2">
      <c r="B2094" s="14"/>
    </row>
    <row r="2095" spans="2:2">
      <c r="B2095" s="14"/>
    </row>
    <row r="2096" spans="2:2">
      <c r="B2096" s="14"/>
    </row>
    <row r="2097" spans="2:2">
      <c r="B2097" s="14"/>
    </row>
    <row r="2098" spans="2:2">
      <c r="B2098" s="14"/>
    </row>
    <row r="2099" spans="2:2">
      <c r="B2099" s="14"/>
    </row>
    <row r="2100" spans="2:2">
      <c r="B2100" s="14"/>
    </row>
    <row r="2101" spans="2:2">
      <c r="B2101" s="14"/>
    </row>
    <row r="2102" spans="2:2">
      <c r="B2102" s="14"/>
    </row>
    <row r="2103" spans="2:2">
      <c r="B2103" s="14"/>
    </row>
    <row r="2104" spans="2:2">
      <c r="B2104" s="14"/>
    </row>
    <row r="2105" spans="2:2">
      <c r="B2105" s="14"/>
    </row>
    <row r="2106" spans="2:2">
      <c r="B2106" s="14"/>
    </row>
    <row r="2107" spans="2:2">
      <c r="B2107" s="14"/>
    </row>
    <row r="2108" spans="2:2">
      <c r="B2108" s="14"/>
    </row>
    <row r="2109" spans="2:2">
      <c r="B2109" s="14"/>
    </row>
    <row r="2110" spans="2:2">
      <c r="B2110" s="14"/>
    </row>
    <row r="2111" spans="2:2">
      <c r="B2111" s="14"/>
    </row>
    <row r="2112" spans="2:2">
      <c r="B2112" s="14"/>
    </row>
    <row r="2113" spans="2:2">
      <c r="B2113" s="14"/>
    </row>
    <row r="2114" spans="2:2">
      <c r="B2114" s="14"/>
    </row>
    <row r="2115" spans="2:2">
      <c r="B2115" s="14"/>
    </row>
    <row r="2116" spans="2:2">
      <c r="B2116" s="14"/>
    </row>
    <row r="2117" spans="2:2">
      <c r="B2117" s="14"/>
    </row>
    <row r="2118" spans="2:2">
      <c r="B2118" s="14"/>
    </row>
    <row r="2119" spans="2:2">
      <c r="B2119" s="14"/>
    </row>
    <row r="2120" spans="2:2">
      <c r="B2120" s="14"/>
    </row>
    <row r="2121" spans="2:2">
      <c r="B2121" s="14"/>
    </row>
    <row r="2122" spans="2:2">
      <c r="B2122" s="14"/>
    </row>
    <row r="2123" spans="2:2">
      <c r="B2123" s="14"/>
    </row>
    <row r="2124" spans="2:2">
      <c r="B2124" s="14"/>
    </row>
    <row r="2125" spans="2:2">
      <c r="B2125" s="14"/>
    </row>
    <row r="2126" spans="2:2">
      <c r="B2126" s="14"/>
    </row>
    <row r="2127" spans="2:2">
      <c r="B2127" s="14"/>
    </row>
    <row r="2128" spans="2:2">
      <c r="B2128" s="14"/>
    </row>
    <row r="2129" spans="2:2">
      <c r="B2129" s="14"/>
    </row>
    <row r="2130" spans="2:2">
      <c r="B2130" s="14"/>
    </row>
    <row r="2131" spans="2:2">
      <c r="B2131" s="14"/>
    </row>
    <row r="2132" spans="2:2">
      <c r="B2132" s="14"/>
    </row>
    <row r="2133" spans="2:2">
      <c r="B2133" s="14"/>
    </row>
    <row r="2134" spans="2:2">
      <c r="B2134" s="14"/>
    </row>
    <row r="2135" spans="2:2">
      <c r="B2135" s="14"/>
    </row>
    <row r="2136" spans="2:2">
      <c r="B2136" s="14"/>
    </row>
    <row r="2137" spans="2:2">
      <c r="B2137" s="14"/>
    </row>
    <row r="2138" spans="2:2">
      <c r="B2138" s="14"/>
    </row>
    <row r="2139" spans="2:2">
      <c r="B2139" s="14"/>
    </row>
    <row r="2140" spans="2:2">
      <c r="B2140" s="14"/>
    </row>
    <row r="2141" spans="2:2">
      <c r="B2141" s="14"/>
    </row>
    <row r="2142" spans="2:2">
      <c r="B2142" s="14"/>
    </row>
    <row r="2143" spans="2:2">
      <c r="B2143" s="14"/>
    </row>
    <row r="2144" spans="2:2">
      <c r="B2144" s="14"/>
    </row>
    <row r="2145" spans="2:2">
      <c r="B2145" s="14"/>
    </row>
    <row r="2146" spans="2:2">
      <c r="B2146" s="14"/>
    </row>
    <row r="2147" spans="2:2">
      <c r="B2147" s="14"/>
    </row>
    <row r="2148" spans="2:2">
      <c r="B2148" s="14"/>
    </row>
    <row r="2149" spans="2:2">
      <c r="B2149" s="14"/>
    </row>
    <row r="2150" spans="2:2">
      <c r="B2150" s="14"/>
    </row>
    <row r="2151" spans="2:2">
      <c r="B2151" s="14"/>
    </row>
    <row r="2152" spans="2:2">
      <c r="B2152" s="14"/>
    </row>
    <row r="2153" spans="2:2">
      <c r="B2153" s="14"/>
    </row>
    <row r="2154" spans="2:2">
      <c r="B2154" s="14"/>
    </row>
    <row r="2155" spans="2:2">
      <c r="B2155" s="14"/>
    </row>
    <row r="2156" spans="2:2">
      <c r="B2156" s="14"/>
    </row>
    <row r="2157" spans="2:2">
      <c r="B2157" s="14"/>
    </row>
    <row r="2158" spans="2:2">
      <c r="B2158" s="14"/>
    </row>
    <row r="2159" spans="2:2">
      <c r="B2159" s="14"/>
    </row>
    <row r="2160" spans="2:2">
      <c r="B2160" s="14"/>
    </row>
    <row r="2161" spans="2:2">
      <c r="B2161" s="14"/>
    </row>
    <row r="2162" spans="2:2">
      <c r="B2162" s="14"/>
    </row>
    <row r="2163" spans="2:2">
      <c r="B2163" s="14"/>
    </row>
    <row r="2164" spans="2:2">
      <c r="B2164" s="14"/>
    </row>
    <row r="2165" spans="2:2">
      <c r="B2165" s="14"/>
    </row>
    <row r="2166" spans="2:2">
      <c r="B2166" s="14"/>
    </row>
    <row r="2167" spans="2:2">
      <c r="B2167" s="14"/>
    </row>
    <row r="2168" spans="2:2">
      <c r="B2168" s="14"/>
    </row>
    <row r="2169" spans="2:2">
      <c r="B2169" s="14"/>
    </row>
    <row r="2170" spans="2:2">
      <c r="B2170" s="14"/>
    </row>
    <row r="2171" spans="2:2">
      <c r="B2171" s="14"/>
    </row>
    <row r="2172" spans="2:2">
      <c r="B2172" s="14"/>
    </row>
    <row r="2173" spans="2:2">
      <c r="B2173" s="14"/>
    </row>
    <row r="2174" spans="2:2">
      <c r="B2174" s="14"/>
    </row>
    <row r="2175" spans="2:2">
      <c r="B2175" s="14"/>
    </row>
    <row r="2176" spans="2:2">
      <c r="B2176" s="14"/>
    </row>
    <row r="2177" spans="2:2">
      <c r="B2177" s="14"/>
    </row>
    <row r="2178" spans="2:2">
      <c r="B2178" s="14"/>
    </row>
    <row r="2179" spans="2:2">
      <c r="B2179" s="14"/>
    </row>
    <row r="2180" spans="2:2">
      <c r="B2180" s="14"/>
    </row>
    <row r="2181" spans="2:2">
      <c r="B2181" s="14"/>
    </row>
    <row r="2182" spans="2:2">
      <c r="B2182" s="14"/>
    </row>
    <row r="2183" spans="2:2">
      <c r="B2183" s="14"/>
    </row>
    <row r="2184" spans="2:2">
      <c r="B2184" s="14"/>
    </row>
    <row r="2185" spans="2:2">
      <c r="B2185" s="14"/>
    </row>
    <row r="2186" spans="2:2">
      <c r="B2186" s="14"/>
    </row>
    <row r="2187" spans="2:2">
      <c r="B2187" s="14"/>
    </row>
    <row r="2188" spans="2:2">
      <c r="B2188" s="14"/>
    </row>
    <row r="2189" spans="2:2">
      <c r="B2189" s="14"/>
    </row>
    <row r="2190" spans="2:2">
      <c r="B2190" s="14"/>
    </row>
    <row r="2191" spans="2:2">
      <c r="B2191" s="14"/>
    </row>
    <row r="2192" spans="2:2">
      <c r="B2192" s="14"/>
    </row>
    <row r="2193" spans="2:2">
      <c r="B2193" s="14"/>
    </row>
    <row r="2194" spans="2:2">
      <c r="B2194" s="14"/>
    </row>
    <row r="2195" spans="2:2">
      <c r="B2195" s="14"/>
    </row>
    <row r="2196" spans="2:2">
      <c r="B2196" s="14"/>
    </row>
    <row r="2197" spans="2:2">
      <c r="B2197" s="14"/>
    </row>
    <row r="2198" spans="2:2">
      <c r="B2198" s="14"/>
    </row>
    <row r="2199" spans="2:2">
      <c r="B2199" s="14"/>
    </row>
    <row r="2200" spans="2:2">
      <c r="B2200" s="14"/>
    </row>
    <row r="2201" spans="2:2">
      <c r="B2201" s="14"/>
    </row>
    <row r="2202" spans="2:2">
      <c r="B2202" s="14"/>
    </row>
    <row r="2203" spans="2:2">
      <c r="B2203" s="14"/>
    </row>
    <row r="2204" spans="2:2">
      <c r="B2204" s="14"/>
    </row>
    <row r="2205" spans="2:2">
      <c r="B2205" s="14"/>
    </row>
    <row r="2206" spans="2:2">
      <c r="B2206" s="14"/>
    </row>
    <row r="2207" spans="2:2">
      <c r="B2207" s="14"/>
    </row>
    <row r="2208" spans="2:2">
      <c r="B2208" s="14"/>
    </row>
    <row r="2209" spans="2:2">
      <c r="B2209" s="14"/>
    </row>
    <row r="2210" spans="2:2">
      <c r="B2210" s="14"/>
    </row>
    <row r="2211" spans="2:2">
      <c r="B2211" s="14"/>
    </row>
    <row r="2212" spans="2:2">
      <c r="B2212" s="14"/>
    </row>
    <row r="2213" spans="2:2">
      <c r="B2213" s="14"/>
    </row>
    <row r="2214" spans="2:2">
      <c r="B2214" s="14"/>
    </row>
    <row r="2215" spans="2:2">
      <c r="B2215" s="14"/>
    </row>
    <row r="2216" spans="2:2">
      <c r="B2216" s="14"/>
    </row>
    <row r="2217" spans="2:2">
      <c r="B2217" s="14"/>
    </row>
    <row r="2218" spans="2:2">
      <c r="B2218" s="14"/>
    </row>
    <row r="2219" spans="2:2">
      <c r="B2219" s="14"/>
    </row>
    <row r="2220" spans="2:2">
      <c r="B2220" s="14"/>
    </row>
    <row r="2221" spans="2:2">
      <c r="B2221" s="14"/>
    </row>
    <row r="2222" spans="2:2">
      <c r="B2222" s="14"/>
    </row>
    <row r="2223" spans="2:2">
      <c r="B2223" s="14"/>
    </row>
    <row r="2224" spans="2:2">
      <c r="B2224" s="14"/>
    </row>
    <row r="2225" spans="2:2">
      <c r="B2225" s="14"/>
    </row>
    <row r="2226" spans="2:2">
      <c r="B2226" s="14"/>
    </row>
    <row r="2227" spans="2:2">
      <c r="B2227" s="14"/>
    </row>
    <row r="2228" spans="2:2">
      <c r="B2228" s="14"/>
    </row>
    <row r="2229" spans="2:2">
      <c r="B2229" s="14"/>
    </row>
    <row r="2230" spans="2:2">
      <c r="B2230" s="14"/>
    </row>
    <row r="2231" spans="2:2">
      <c r="B2231" s="14"/>
    </row>
    <row r="2232" spans="2:2">
      <c r="B2232" s="14"/>
    </row>
    <row r="2233" spans="2:2">
      <c r="B2233" s="14"/>
    </row>
    <row r="2234" spans="2:2">
      <c r="B2234" s="14"/>
    </row>
    <row r="2235" spans="2:2">
      <c r="B2235" s="14"/>
    </row>
    <row r="2236" spans="2:2">
      <c r="B2236" s="14"/>
    </row>
    <row r="2237" spans="2:2">
      <c r="B2237" s="14"/>
    </row>
    <row r="2238" spans="2:2">
      <c r="B2238" s="14"/>
    </row>
    <row r="2239" spans="2:2">
      <c r="B2239" s="14"/>
    </row>
    <row r="2240" spans="2:2">
      <c r="B2240" s="14"/>
    </row>
    <row r="2241" spans="2:2">
      <c r="B2241" s="14"/>
    </row>
    <row r="2242" spans="2:2">
      <c r="B2242" s="14"/>
    </row>
    <row r="2243" spans="2:2">
      <c r="B2243" s="14"/>
    </row>
    <row r="2244" spans="2:2">
      <c r="B2244" s="14"/>
    </row>
    <row r="2245" spans="2:2">
      <c r="B2245" s="14"/>
    </row>
    <row r="2246" spans="2:2">
      <c r="B2246" s="14"/>
    </row>
    <row r="2247" spans="2:2">
      <c r="B2247" s="14"/>
    </row>
    <row r="2248" spans="2:2">
      <c r="B2248" s="14"/>
    </row>
    <row r="2249" spans="2:2">
      <c r="B2249" s="14"/>
    </row>
    <row r="2250" spans="2:2">
      <c r="B2250" s="14"/>
    </row>
    <row r="2251" spans="2:2">
      <c r="B2251" s="14"/>
    </row>
    <row r="2252" spans="2:2">
      <c r="B2252" s="14"/>
    </row>
    <row r="2253" spans="2:2">
      <c r="B2253" s="14"/>
    </row>
    <row r="2254" spans="2:2">
      <c r="B2254" s="14"/>
    </row>
    <row r="2255" spans="2:2">
      <c r="B2255" s="14"/>
    </row>
    <row r="2256" spans="2:2">
      <c r="B2256" s="14"/>
    </row>
    <row r="2257" spans="2:2">
      <c r="B2257" s="14"/>
    </row>
    <row r="2258" spans="2:2">
      <c r="B2258" s="14"/>
    </row>
    <row r="2259" spans="2:2">
      <c r="B2259" s="14"/>
    </row>
    <row r="2260" spans="2:2">
      <c r="B2260" s="14"/>
    </row>
    <row r="2261" spans="2:2">
      <c r="B2261" s="14"/>
    </row>
    <row r="2262" spans="2:2">
      <c r="B2262" s="14"/>
    </row>
    <row r="2263" spans="2:2">
      <c r="B2263" s="14"/>
    </row>
    <row r="2264" spans="2:2">
      <c r="B2264" s="14"/>
    </row>
    <row r="2265" spans="2:2">
      <c r="B2265" s="14"/>
    </row>
    <row r="2266" spans="2:2">
      <c r="B2266" s="14"/>
    </row>
    <row r="2267" spans="2:2">
      <c r="B2267" s="14"/>
    </row>
    <row r="2268" spans="2:2">
      <c r="B2268" s="14"/>
    </row>
    <row r="2269" spans="2:2">
      <c r="B2269" s="14"/>
    </row>
    <row r="2270" spans="2:2">
      <c r="B2270" s="14"/>
    </row>
    <row r="2271" spans="2:2">
      <c r="B2271" s="14"/>
    </row>
    <row r="2272" spans="2:2">
      <c r="B2272" s="14"/>
    </row>
    <row r="2273" spans="2:2">
      <c r="B2273" s="14"/>
    </row>
    <row r="2274" spans="2:2">
      <c r="B2274" s="14"/>
    </row>
    <row r="2275" spans="2:2">
      <c r="B2275" s="14"/>
    </row>
    <row r="2276" spans="2:2">
      <c r="B2276" s="14"/>
    </row>
    <row r="2277" spans="2:2">
      <c r="B2277" s="14"/>
    </row>
    <row r="2278" spans="2:2">
      <c r="B2278" s="14"/>
    </row>
    <row r="2279" spans="2:2">
      <c r="B2279" s="14"/>
    </row>
    <row r="2280" spans="2:2">
      <c r="B2280" s="14"/>
    </row>
    <row r="2281" spans="2:2">
      <c r="B2281" s="14"/>
    </row>
    <row r="2282" spans="2:2">
      <c r="B2282" s="14"/>
    </row>
    <row r="2283" spans="2:2">
      <c r="B2283" s="14"/>
    </row>
    <row r="2284" spans="2:2">
      <c r="B2284" s="14"/>
    </row>
    <row r="2285" spans="2:2">
      <c r="B2285" s="14"/>
    </row>
    <row r="2286" spans="2:2">
      <c r="B2286" s="14"/>
    </row>
    <row r="2287" spans="2:2">
      <c r="B2287" s="14"/>
    </row>
    <row r="2288" spans="2:2">
      <c r="B2288" s="14"/>
    </row>
    <row r="2289" spans="2:2">
      <c r="B2289" s="14"/>
    </row>
    <row r="2290" spans="2:2">
      <c r="B2290" s="14"/>
    </row>
    <row r="2291" spans="2:2">
      <c r="B2291" s="14"/>
    </row>
    <row r="2292" spans="2:2">
      <c r="B2292" s="14"/>
    </row>
    <row r="2293" spans="2:2">
      <c r="B2293" s="14"/>
    </row>
    <row r="2294" spans="2:2">
      <c r="B2294" s="14"/>
    </row>
    <row r="2295" spans="2:2">
      <c r="B2295" s="14"/>
    </row>
    <row r="2296" spans="2:2">
      <c r="B2296" s="14"/>
    </row>
    <row r="2297" spans="2:2">
      <c r="B2297" s="14"/>
    </row>
    <row r="2298" spans="2:2">
      <c r="B2298" s="14"/>
    </row>
    <row r="2299" spans="2:2">
      <c r="B2299" s="14"/>
    </row>
    <row r="2300" spans="2:2">
      <c r="B2300" s="14"/>
    </row>
    <row r="2301" spans="2:2">
      <c r="B2301" s="14"/>
    </row>
    <row r="2302" spans="2:2">
      <c r="B2302" s="14"/>
    </row>
    <row r="2303" spans="2:2">
      <c r="B2303" s="14"/>
    </row>
    <row r="2304" spans="2:2">
      <c r="B2304" s="14"/>
    </row>
    <row r="2305" spans="2:2">
      <c r="B2305" s="14"/>
    </row>
    <row r="2306" spans="2:2">
      <c r="B2306" s="14"/>
    </row>
    <row r="2307" spans="2:2">
      <c r="B2307" s="14"/>
    </row>
    <row r="2308" spans="2:2">
      <c r="B2308" s="14"/>
    </row>
    <row r="2309" spans="2:2">
      <c r="B2309" s="14"/>
    </row>
    <row r="2310" spans="2:2">
      <c r="B2310" s="14"/>
    </row>
    <row r="2311" spans="2:2">
      <c r="B2311" s="14"/>
    </row>
    <row r="2312" spans="2:2">
      <c r="B2312" s="14"/>
    </row>
    <row r="2313" spans="2:2">
      <c r="B2313" s="14"/>
    </row>
    <row r="2314" spans="2:2">
      <c r="B2314" s="14"/>
    </row>
    <row r="2315" spans="2:2">
      <c r="B2315" s="14"/>
    </row>
    <row r="2316" spans="2:2">
      <c r="B2316" s="14"/>
    </row>
    <row r="2317" spans="2:2">
      <c r="B2317" s="14"/>
    </row>
    <row r="2318" spans="2:2">
      <c r="B2318" s="14"/>
    </row>
    <row r="2319" spans="2:2">
      <c r="B2319" s="14"/>
    </row>
    <row r="2320" spans="2:2">
      <c r="B2320" s="14"/>
    </row>
    <row r="2321" spans="2:2">
      <c r="B2321" s="14"/>
    </row>
    <row r="2322" spans="2:2">
      <c r="B2322" s="14"/>
    </row>
    <row r="2323" spans="2:2">
      <c r="B2323" s="14"/>
    </row>
    <row r="2324" spans="2:2">
      <c r="B2324" s="14"/>
    </row>
    <row r="2325" spans="2:2">
      <c r="B2325" s="14"/>
    </row>
    <row r="2326" spans="2:2">
      <c r="B2326" s="14"/>
    </row>
    <row r="2327" spans="2:2">
      <c r="B2327" s="14"/>
    </row>
    <row r="2328" spans="2:2">
      <c r="B2328" s="14"/>
    </row>
    <row r="2329" spans="2:2">
      <c r="B2329" s="14"/>
    </row>
    <row r="2330" spans="2:2">
      <c r="B2330" s="14"/>
    </row>
    <row r="2331" spans="2:2">
      <c r="B2331" s="14"/>
    </row>
    <row r="2332" spans="2:2">
      <c r="B2332" s="14"/>
    </row>
    <row r="2333" spans="2:2">
      <c r="B2333" s="14"/>
    </row>
    <row r="2334" spans="2:2">
      <c r="B2334" s="14"/>
    </row>
    <row r="2335" spans="2:2">
      <c r="B2335" s="14"/>
    </row>
    <row r="2336" spans="2:2">
      <c r="B2336" s="14"/>
    </row>
    <row r="2337" spans="2:2">
      <c r="B2337" s="14"/>
    </row>
    <row r="2338" spans="2:2">
      <c r="B2338" s="14"/>
    </row>
    <row r="2339" spans="2:2">
      <c r="B2339" s="14"/>
    </row>
    <row r="2340" spans="2:2">
      <c r="B2340" s="14"/>
    </row>
    <row r="2341" spans="2:2">
      <c r="B2341" s="14"/>
    </row>
    <row r="2342" spans="2:2">
      <c r="B2342" s="14"/>
    </row>
    <row r="2343" spans="2:2">
      <c r="B2343" s="14"/>
    </row>
    <row r="2344" spans="2:2">
      <c r="B2344" s="14"/>
    </row>
    <row r="2345" spans="2:2">
      <c r="B2345" s="14"/>
    </row>
    <row r="2346" spans="2:2">
      <c r="B2346" s="14"/>
    </row>
    <row r="2347" spans="2:2">
      <c r="B2347" s="14"/>
    </row>
    <row r="2348" spans="2:2">
      <c r="B2348" s="14"/>
    </row>
    <row r="2349" spans="2:2">
      <c r="B2349" s="14"/>
    </row>
    <row r="2350" spans="2:2">
      <c r="B2350" s="14"/>
    </row>
    <row r="2351" spans="2:2">
      <c r="B2351" s="14"/>
    </row>
    <row r="2352" spans="2:2">
      <c r="B2352" s="14"/>
    </row>
    <row r="2353" spans="2:2">
      <c r="B2353" s="14"/>
    </row>
    <row r="2354" spans="2:2">
      <c r="B2354" s="14"/>
    </row>
    <row r="2355" spans="2:2">
      <c r="B2355" s="14"/>
    </row>
    <row r="2356" spans="2:2">
      <c r="B2356" s="14"/>
    </row>
    <row r="2357" spans="2:2">
      <c r="B2357" s="14"/>
    </row>
    <row r="2358" spans="2:2">
      <c r="B2358" s="14"/>
    </row>
    <row r="2359" spans="2:2">
      <c r="B2359" s="14"/>
    </row>
    <row r="2360" spans="2:2">
      <c r="B2360" s="14"/>
    </row>
    <row r="2361" spans="2:2">
      <c r="B2361" s="14"/>
    </row>
    <row r="2362" spans="2:2">
      <c r="B2362" s="14"/>
    </row>
    <row r="2363" spans="2:2">
      <c r="B2363" s="14"/>
    </row>
    <row r="2364" spans="2:2">
      <c r="B2364" s="14"/>
    </row>
    <row r="2365" spans="2:2">
      <c r="B2365" s="14"/>
    </row>
    <row r="2366" spans="2:2">
      <c r="B2366" s="14"/>
    </row>
    <row r="2367" spans="2:2">
      <c r="B2367" s="14"/>
    </row>
    <row r="2368" spans="2:2">
      <c r="B2368" s="14"/>
    </row>
    <row r="2369" spans="2:2">
      <c r="B2369" s="14"/>
    </row>
    <row r="2370" spans="2:2">
      <c r="B2370" s="14"/>
    </row>
    <row r="2371" spans="2:2">
      <c r="B2371" s="14"/>
    </row>
    <row r="2372" spans="2:2">
      <c r="B2372" s="14"/>
    </row>
    <row r="2373" spans="2:2">
      <c r="B2373" s="14"/>
    </row>
    <row r="2374" spans="2:2">
      <c r="B2374" s="14"/>
    </row>
    <row r="2375" spans="2:2">
      <c r="B2375" s="14"/>
    </row>
    <row r="2376" spans="2:2">
      <c r="B2376" s="14"/>
    </row>
    <row r="2377" spans="2:2">
      <c r="B2377" s="14"/>
    </row>
    <row r="2378" spans="2:2">
      <c r="B2378" s="14"/>
    </row>
    <row r="2379" spans="2:2">
      <c r="B2379" s="14"/>
    </row>
    <row r="2380" spans="2:2">
      <c r="B2380" s="14"/>
    </row>
    <row r="2381" spans="2:2">
      <c r="B2381" s="14"/>
    </row>
    <row r="2382" spans="2:2">
      <c r="B2382" s="14"/>
    </row>
    <row r="2383" spans="2:2">
      <c r="B2383" s="14"/>
    </row>
    <row r="2384" spans="2:2">
      <c r="B2384" s="14"/>
    </row>
    <row r="2385" spans="2:2">
      <c r="B2385" s="14"/>
    </row>
    <row r="2386" spans="2:2">
      <c r="B2386" s="14"/>
    </row>
    <row r="2387" spans="2:2">
      <c r="B2387" s="14"/>
    </row>
    <row r="2388" spans="2:2">
      <c r="B2388" s="14"/>
    </row>
    <row r="2389" spans="2:2">
      <c r="B2389" s="14"/>
    </row>
    <row r="2390" spans="2:2">
      <c r="B2390" s="14"/>
    </row>
    <row r="2391" spans="2:2">
      <c r="B2391" s="14"/>
    </row>
    <row r="2392" spans="2:2">
      <c r="B2392" s="14"/>
    </row>
    <row r="2393" spans="2:2">
      <c r="B2393" s="14"/>
    </row>
    <row r="2394" spans="2:2">
      <c r="B2394" s="14"/>
    </row>
    <row r="2395" spans="2:2">
      <c r="B2395" s="14"/>
    </row>
    <row r="2396" spans="2:2">
      <c r="B2396" s="14"/>
    </row>
    <row r="2397" spans="2:2">
      <c r="B2397" s="14"/>
    </row>
    <row r="2398" spans="2:2">
      <c r="B2398" s="14"/>
    </row>
    <row r="2399" spans="2:2">
      <c r="B2399" s="14"/>
    </row>
    <row r="2400" spans="2:2">
      <c r="B2400" s="14"/>
    </row>
    <row r="2401" spans="2:2">
      <c r="B2401" s="14"/>
    </row>
    <row r="2402" spans="2:2">
      <c r="B2402" s="14"/>
    </row>
    <row r="2403" spans="2:2">
      <c r="B2403" s="14"/>
    </row>
    <row r="2404" spans="2:2">
      <c r="B2404" s="14"/>
    </row>
    <row r="2405" spans="2:2">
      <c r="B2405" s="14"/>
    </row>
    <row r="2406" spans="2:2">
      <c r="B2406" s="14"/>
    </row>
    <row r="2407" spans="2:2">
      <c r="B2407" s="14"/>
    </row>
    <row r="2408" spans="2:2">
      <c r="B2408" s="14"/>
    </row>
    <row r="2409" spans="2:2">
      <c r="B2409" s="14"/>
    </row>
    <row r="2410" spans="2:2">
      <c r="B2410" s="14"/>
    </row>
    <row r="2411" spans="2:2">
      <c r="B2411" s="14"/>
    </row>
    <row r="2412" spans="2:2">
      <c r="B2412" s="14"/>
    </row>
    <row r="2413" spans="2:2">
      <c r="B2413" s="14"/>
    </row>
    <row r="2414" spans="2:2">
      <c r="B2414" s="14"/>
    </row>
    <row r="2415" spans="2:2">
      <c r="B2415" s="14"/>
    </row>
    <row r="2416" spans="2:2">
      <c r="B2416" s="14"/>
    </row>
    <row r="2417" spans="2:2">
      <c r="B2417" s="14"/>
    </row>
    <row r="2418" spans="2:2">
      <c r="B2418" s="14"/>
    </row>
    <row r="2419" spans="2:2">
      <c r="B2419" s="14"/>
    </row>
    <row r="2420" spans="2:2">
      <c r="B2420" s="14"/>
    </row>
    <row r="2421" spans="2:2">
      <c r="B2421" s="14"/>
    </row>
    <row r="2422" spans="2:2">
      <c r="B2422" s="14"/>
    </row>
    <row r="2423" spans="2:2">
      <c r="B2423" s="14"/>
    </row>
    <row r="2424" spans="2:2">
      <c r="B2424" s="14"/>
    </row>
    <row r="2425" spans="2:2">
      <c r="B2425" s="14"/>
    </row>
    <row r="2426" spans="2:2">
      <c r="B2426" s="14"/>
    </row>
    <row r="2427" spans="2:2">
      <c r="B2427" s="14"/>
    </row>
    <row r="2428" spans="2:2">
      <c r="B2428" s="14"/>
    </row>
    <row r="2429" spans="2:2">
      <c r="B2429" s="14"/>
    </row>
    <row r="2430" spans="2:2">
      <c r="B2430" s="14"/>
    </row>
    <row r="2431" spans="2:2">
      <c r="B2431" s="14"/>
    </row>
    <row r="2432" spans="2:2">
      <c r="B2432" s="14"/>
    </row>
    <row r="2433" spans="2:2">
      <c r="B2433" s="14"/>
    </row>
    <row r="2434" spans="2:2">
      <c r="B2434" s="14"/>
    </row>
    <row r="2435" spans="2:2">
      <c r="B2435" s="14"/>
    </row>
    <row r="2436" spans="2:2">
      <c r="B2436" s="14"/>
    </row>
    <row r="2437" spans="2:2">
      <c r="B2437" s="14"/>
    </row>
    <row r="2438" spans="2:2">
      <c r="B2438" s="14"/>
    </row>
    <row r="2439" spans="2:2">
      <c r="B2439" s="14"/>
    </row>
    <row r="2440" spans="2:2">
      <c r="B2440" s="14"/>
    </row>
    <row r="2441" spans="2:2">
      <c r="B2441" s="14"/>
    </row>
    <row r="2442" spans="2:2">
      <c r="B2442" s="14"/>
    </row>
    <row r="2443" spans="2:2">
      <c r="B2443" s="14"/>
    </row>
    <row r="2444" spans="2:2">
      <c r="B2444" s="14"/>
    </row>
    <row r="2445" spans="2:2">
      <c r="B2445" s="14"/>
    </row>
    <row r="2446" spans="2:2">
      <c r="B2446" s="14"/>
    </row>
    <row r="2447" spans="2:2">
      <c r="B2447" s="14"/>
    </row>
    <row r="2448" spans="2:2">
      <c r="B2448" s="14"/>
    </row>
    <row r="2449" spans="2:2">
      <c r="B2449" s="14"/>
    </row>
    <row r="2450" spans="2:2">
      <c r="B2450" s="14"/>
    </row>
    <row r="2451" spans="2:2">
      <c r="B2451" s="14"/>
    </row>
    <row r="2452" spans="2:2">
      <c r="B2452" s="14"/>
    </row>
    <row r="2453" spans="2:2">
      <c r="B2453" s="14"/>
    </row>
    <row r="2454" spans="2:2">
      <c r="B2454" s="14"/>
    </row>
    <row r="2455" spans="2:2">
      <c r="B2455" s="14"/>
    </row>
    <row r="2456" spans="2:2">
      <c r="B2456" s="14"/>
    </row>
    <row r="2457" spans="2:2">
      <c r="B2457" s="14"/>
    </row>
    <row r="2458" spans="2:2">
      <c r="B2458" s="14"/>
    </row>
    <row r="2459" spans="2:2">
      <c r="B2459" s="14"/>
    </row>
    <row r="2460" spans="2:2">
      <c r="B2460" s="14"/>
    </row>
    <row r="2461" spans="2:2">
      <c r="B2461" s="14"/>
    </row>
    <row r="2462" spans="2:2">
      <c r="B2462" s="14"/>
    </row>
    <row r="2463" spans="2:2">
      <c r="B2463" s="14"/>
    </row>
    <row r="2464" spans="2:2">
      <c r="B2464" s="14"/>
    </row>
    <row r="2465" spans="2:2">
      <c r="B2465" s="14"/>
    </row>
    <row r="2466" spans="2:2">
      <c r="B2466" s="14"/>
    </row>
    <row r="2467" spans="2:2">
      <c r="B2467" s="14"/>
    </row>
    <row r="2468" spans="2:2">
      <c r="B2468" s="14"/>
    </row>
    <row r="2469" spans="2:2">
      <c r="B2469" s="14"/>
    </row>
    <row r="2470" spans="2:2">
      <c r="B2470" s="14"/>
    </row>
    <row r="2471" spans="2:2">
      <c r="B2471" s="14"/>
    </row>
    <row r="2472" spans="2:2">
      <c r="B2472" s="14"/>
    </row>
    <row r="2473" spans="2:2">
      <c r="B2473" s="14"/>
    </row>
    <row r="2474" spans="2:2">
      <c r="B2474" s="14"/>
    </row>
    <row r="2475" spans="2:2">
      <c r="B2475" s="14"/>
    </row>
    <row r="2476" spans="2:2">
      <c r="B2476" s="14"/>
    </row>
    <row r="2477" spans="2:2">
      <c r="B2477" s="14"/>
    </row>
    <row r="2478" spans="2:2">
      <c r="B2478" s="14"/>
    </row>
    <row r="2479" spans="2:2">
      <c r="B2479" s="14"/>
    </row>
    <row r="2480" spans="2:2">
      <c r="B2480" s="14"/>
    </row>
    <row r="2481" spans="2:2">
      <c r="B2481" s="14"/>
    </row>
    <row r="2482" spans="2:2">
      <c r="B2482" s="14"/>
    </row>
    <row r="2483" spans="2:2">
      <c r="B2483" s="14"/>
    </row>
    <row r="2484" spans="2:2">
      <c r="B2484" s="14"/>
    </row>
    <row r="2485" spans="2:2">
      <c r="B2485" s="14"/>
    </row>
    <row r="2486" spans="2:2">
      <c r="B2486" s="14"/>
    </row>
    <row r="2487" spans="2:2">
      <c r="B2487" s="14"/>
    </row>
    <row r="2488" spans="2:2">
      <c r="B2488" s="14"/>
    </row>
    <row r="2489" spans="2:2">
      <c r="B2489" s="14"/>
    </row>
    <row r="2490" spans="2:2">
      <c r="B2490" s="14"/>
    </row>
    <row r="2491" spans="2:2">
      <c r="B2491" s="14"/>
    </row>
    <row r="2492" spans="2:2">
      <c r="B2492" s="14"/>
    </row>
    <row r="2493" spans="2:2">
      <c r="B2493" s="14"/>
    </row>
    <row r="2494" spans="2:2">
      <c r="B2494" s="14"/>
    </row>
    <row r="2495" spans="2:2">
      <c r="B2495" s="14"/>
    </row>
    <row r="2496" spans="2:2">
      <c r="B2496" s="14"/>
    </row>
    <row r="2497" spans="2:2">
      <c r="B2497" s="14"/>
    </row>
    <row r="2498" spans="2:2">
      <c r="B2498" s="14"/>
    </row>
    <row r="2499" spans="2:2">
      <c r="B2499" s="14"/>
    </row>
    <row r="2500" spans="2:2">
      <c r="B2500" s="14"/>
    </row>
    <row r="2501" spans="2:2">
      <c r="B2501" s="14"/>
    </row>
    <row r="2502" spans="2:2">
      <c r="B2502" s="14"/>
    </row>
    <row r="2503" spans="2:2">
      <c r="B2503" s="14"/>
    </row>
    <row r="2504" spans="2:2">
      <c r="B2504" s="14"/>
    </row>
    <row r="2505" spans="2:2">
      <c r="B2505" s="14"/>
    </row>
    <row r="2506" spans="2:2">
      <c r="B2506" s="14"/>
    </row>
    <row r="2507" spans="2:2">
      <c r="B2507" s="14"/>
    </row>
    <row r="2508" spans="2:2">
      <c r="B2508" s="14"/>
    </row>
    <row r="2509" spans="2:2">
      <c r="B2509" s="14"/>
    </row>
    <row r="2510" spans="2:2">
      <c r="B2510" s="14"/>
    </row>
    <row r="2511" spans="2:2">
      <c r="B2511" s="14"/>
    </row>
    <row r="2512" spans="2:2">
      <c r="B2512" s="14"/>
    </row>
    <row r="2513" spans="2:2">
      <c r="B2513" s="14"/>
    </row>
    <row r="2514" spans="2:2">
      <c r="B2514" s="14"/>
    </row>
    <row r="2515" spans="2:2">
      <c r="B2515" s="14"/>
    </row>
    <row r="2516" spans="2:2">
      <c r="B2516" s="14"/>
    </row>
    <row r="2517" spans="2:2">
      <c r="B2517" s="14"/>
    </row>
    <row r="2518" spans="2:2">
      <c r="B2518" s="14"/>
    </row>
    <row r="2519" spans="2:2">
      <c r="B2519" s="14"/>
    </row>
    <row r="2520" spans="2:2">
      <c r="B2520" s="14"/>
    </row>
    <row r="2521" spans="2:2">
      <c r="B2521" s="14"/>
    </row>
    <row r="2522" spans="2:2">
      <c r="B2522" s="14"/>
    </row>
    <row r="2523" spans="2:2">
      <c r="B2523" s="14"/>
    </row>
    <row r="2524" spans="2:2">
      <c r="B2524" s="14"/>
    </row>
    <row r="2525" spans="2:2">
      <c r="B2525" s="14"/>
    </row>
    <row r="2526" spans="2:2">
      <c r="B2526" s="14"/>
    </row>
    <row r="2527" spans="2:2">
      <c r="B2527" s="14"/>
    </row>
    <row r="2528" spans="2:2">
      <c r="B2528" s="14"/>
    </row>
    <row r="2529" spans="2:2">
      <c r="B2529" s="14"/>
    </row>
    <row r="2530" spans="2:2">
      <c r="B2530" s="14"/>
    </row>
    <row r="2531" spans="2:2">
      <c r="B2531" s="14"/>
    </row>
    <row r="2532" spans="2:2">
      <c r="B2532" s="14"/>
    </row>
    <row r="2533" spans="2:2">
      <c r="B2533" s="14"/>
    </row>
    <row r="2534" spans="2:2">
      <c r="B2534" s="14"/>
    </row>
    <row r="2535" spans="2:2">
      <c r="B2535" s="14"/>
    </row>
    <row r="2536" spans="2:2">
      <c r="B2536" s="14"/>
    </row>
    <row r="2537" spans="2:2">
      <c r="B2537" s="14"/>
    </row>
    <row r="2538" spans="2:2">
      <c r="B2538" s="14"/>
    </row>
    <row r="2539" spans="2:2">
      <c r="B2539" s="14"/>
    </row>
    <row r="2540" spans="2:2">
      <c r="B2540" s="14"/>
    </row>
    <row r="2541" spans="2:2">
      <c r="B2541" s="14"/>
    </row>
    <row r="2542" spans="2:2">
      <c r="B2542" s="14"/>
    </row>
    <row r="2543" spans="2:2">
      <c r="B2543" s="14"/>
    </row>
    <row r="2544" spans="2:2">
      <c r="B2544" s="14"/>
    </row>
    <row r="2545" spans="2:2">
      <c r="B2545" s="14"/>
    </row>
    <row r="2546" spans="2:2">
      <c r="B2546" s="14"/>
    </row>
    <row r="2547" spans="2:2">
      <c r="B2547" s="14"/>
    </row>
    <row r="2548" spans="2:2">
      <c r="B2548" s="14"/>
    </row>
    <row r="2549" spans="2:2">
      <c r="B2549" s="14"/>
    </row>
    <row r="2550" spans="2:2">
      <c r="B2550" s="14"/>
    </row>
    <row r="2551" spans="2:2">
      <c r="B2551" s="14"/>
    </row>
    <row r="2552" spans="2:2">
      <c r="B2552" s="14"/>
    </row>
    <row r="2553" spans="2:2">
      <c r="B2553" s="14"/>
    </row>
    <row r="2554" spans="2:2">
      <c r="B2554" s="14"/>
    </row>
    <row r="2555" spans="2:2">
      <c r="B2555" s="14"/>
    </row>
    <row r="2556" spans="2:2">
      <c r="B2556" s="14"/>
    </row>
    <row r="2557" spans="2:2">
      <c r="B2557" s="14"/>
    </row>
    <row r="2558" spans="2:2">
      <c r="B2558" s="14"/>
    </row>
    <row r="2559" spans="2:2">
      <c r="B2559" s="14"/>
    </row>
    <row r="2560" spans="2:2">
      <c r="B2560" s="14"/>
    </row>
    <row r="2561" spans="2:2">
      <c r="B2561" s="14"/>
    </row>
    <row r="2562" spans="2:2">
      <c r="B2562" s="14"/>
    </row>
    <row r="2563" spans="2:2">
      <c r="B2563" s="14"/>
    </row>
    <row r="2564" spans="2:2">
      <c r="B2564" s="14"/>
    </row>
    <row r="2565" spans="2:2">
      <c r="B2565" s="14"/>
    </row>
    <row r="2566" spans="2:2">
      <c r="B2566" s="14"/>
    </row>
    <row r="2567" spans="2:2">
      <c r="B2567" s="14"/>
    </row>
    <row r="2568" spans="2:2">
      <c r="B2568" s="14"/>
    </row>
    <row r="2569" spans="2:2">
      <c r="B2569" s="14"/>
    </row>
    <row r="2570" spans="2:2">
      <c r="B2570" s="14"/>
    </row>
    <row r="2571" spans="2:2">
      <c r="B2571" s="14"/>
    </row>
    <row r="2572" spans="2:2">
      <c r="B2572" s="14"/>
    </row>
    <row r="2573" spans="2:2">
      <c r="B2573" s="14"/>
    </row>
    <row r="2574" spans="2:2">
      <c r="B2574" s="14"/>
    </row>
    <row r="2575" spans="2:2">
      <c r="B2575" s="14"/>
    </row>
    <row r="2576" spans="2:2">
      <c r="B2576" s="14"/>
    </row>
    <row r="2577" spans="2:2">
      <c r="B2577" s="14"/>
    </row>
    <row r="2578" spans="2:2">
      <c r="B2578" s="14"/>
    </row>
    <row r="2579" spans="2:2">
      <c r="B2579" s="14"/>
    </row>
    <row r="2580" spans="2:2">
      <c r="B2580" s="14"/>
    </row>
    <row r="2581" spans="2:2">
      <c r="B2581" s="14"/>
    </row>
    <row r="2582" spans="2:2">
      <c r="B2582" s="14"/>
    </row>
    <row r="2583" spans="2:2">
      <c r="B2583" s="14"/>
    </row>
    <row r="2584" spans="2:2">
      <c r="B2584" s="14"/>
    </row>
    <row r="2585" spans="2:2">
      <c r="B2585" s="14"/>
    </row>
    <row r="2586" spans="2:2">
      <c r="B2586" s="14"/>
    </row>
    <row r="2587" spans="2:2">
      <c r="B2587" s="14"/>
    </row>
    <row r="2588" spans="2:2">
      <c r="B2588" s="14"/>
    </row>
    <row r="2589" spans="2:2">
      <c r="B2589" s="14"/>
    </row>
    <row r="2590" spans="2:2">
      <c r="B2590" s="14"/>
    </row>
    <row r="2591" spans="2:2">
      <c r="B2591" s="14"/>
    </row>
    <row r="2592" spans="2:2">
      <c r="B2592" s="14"/>
    </row>
    <row r="2593" spans="2:2">
      <c r="B2593" s="14"/>
    </row>
    <row r="2594" spans="2:2">
      <c r="B2594" s="14"/>
    </row>
    <row r="2595" spans="2:2">
      <c r="B2595" s="14"/>
    </row>
    <row r="2596" spans="2:2">
      <c r="B2596" s="14"/>
    </row>
    <row r="2597" spans="2:2">
      <c r="B2597" s="14"/>
    </row>
    <row r="2598" spans="2:2">
      <c r="B2598" s="14"/>
    </row>
    <row r="2599" spans="2:2">
      <c r="B2599" s="14"/>
    </row>
    <row r="2600" spans="2:2">
      <c r="B2600" s="14"/>
    </row>
    <row r="2601" spans="2:2">
      <c r="B2601" s="14"/>
    </row>
    <row r="2602" spans="2:2">
      <c r="B2602" s="14"/>
    </row>
    <row r="2603" spans="2:2">
      <c r="B2603" s="14"/>
    </row>
    <row r="2604" spans="2:2">
      <c r="B2604" s="14"/>
    </row>
    <row r="2605" spans="2:2">
      <c r="B2605" s="14"/>
    </row>
    <row r="2606" spans="2:2">
      <c r="B2606" s="14"/>
    </row>
    <row r="2607" spans="2:2">
      <c r="B2607" s="14"/>
    </row>
    <row r="2608" spans="2:2">
      <c r="B2608" s="14"/>
    </row>
    <row r="2609" spans="2:2">
      <c r="B2609" s="14"/>
    </row>
    <row r="2610" spans="2:2">
      <c r="B2610" s="14"/>
    </row>
    <row r="2611" spans="2:2">
      <c r="B2611" s="14"/>
    </row>
    <row r="2612" spans="2:2">
      <c r="B2612" s="14"/>
    </row>
    <row r="2613" spans="2:2">
      <c r="B2613" s="14"/>
    </row>
    <row r="2614" spans="2:2">
      <c r="B2614" s="14"/>
    </row>
    <row r="2615" spans="2:2">
      <c r="B2615" s="14"/>
    </row>
    <row r="2616" spans="2:2">
      <c r="B2616" s="14"/>
    </row>
    <row r="2617" spans="2:2">
      <c r="B2617" s="14"/>
    </row>
    <row r="2618" spans="2:2">
      <c r="B2618" s="14"/>
    </row>
    <row r="2619" spans="2:2">
      <c r="B2619" s="14"/>
    </row>
    <row r="2620" spans="2:2">
      <c r="B2620" s="14"/>
    </row>
    <row r="2621" spans="2:2">
      <c r="B2621" s="14"/>
    </row>
    <row r="2622" spans="2:2">
      <c r="B2622" s="14"/>
    </row>
    <row r="2623" spans="2:2">
      <c r="B2623" s="14"/>
    </row>
    <row r="2624" spans="2:2">
      <c r="B2624" s="14"/>
    </row>
    <row r="2625" spans="2:2">
      <c r="B2625" s="14"/>
    </row>
    <row r="2626" spans="2:2">
      <c r="B2626" s="14"/>
    </row>
    <row r="2627" spans="2:2">
      <c r="B2627" s="14"/>
    </row>
    <row r="2628" spans="2:2">
      <c r="B2628" s="14"/>
    </row>
    <row r="2629" spans="2:2">
      <c r="B2629" s="14"/>
    </row>
    <row r="2630" spans="2:2">
      <c r="B2630" s="14"/>
    </row>
    <row r="2631" spans="2:2">
      <c r="B2631" s="14"/>
    </row>
    <row r="2632" spans="2:2">
      <c r="B2632" s="14"/>
    </row>
    <row r="2633" spans="2:2">
      <c r="B2633" s="14"/>
    </row>
    <row r="2634" spans="2:2">
      <c r="B2634" s="14"/>
    </row>
    <row r="2635" spans="2:2">
      <c r="B2635" s="14"/>
    </row>
    <row r="2636" spans="2:2">
      <c r="B2636" s="14"/>
    </row>
    <row r="2637" spans="2:2">
      <c r="B2637" s="14"/>
    </row>
    <row r="2638" spans="2:2">
      <c r="B2638" s="14"/>
    </row>
    <row r="2639" spans="2:2">
      <c r="B2639" s="14"/>
    </row>
    <row r="2640" spans="2:2">
      <c r="B2640" s="14"/>
    </row>
    <row r="2641" spans="2:2">
      <c r="B2641" s="14"/>
    </row>
    <row r="2642" spans="2:2">
      <c r="B2642" s="14"/>
    </row>
    <row r="2643" spans="2:2">
      <c r="B2643" s="14"/>
    </row>
    <row r="2644" spans="2:2">
      <c r="B2644" s="14"/>
    </row>
    <row r="2645" spans="2:2">
      <c r="B2645" s="14"/>
    </row>
    <row r="2646" spans="2:2">
      <c r="B2646" s="14"/>
    </row>
    <row r="2647" spans="2:2">
      <c r="B2647" s="14"/>
    </row>
    <row r="2648" spans="2:2">
      <c r="B2648" s="14"/>
    </row>
    <row r="2649" spans="2:2">
      <c r="B2649" s="14"/>
    </row>
    <row r="2650" spans="2:2">
      <c r="B2650" s="14"/>
    </row>
    <row r="2651" spans="2:2">
      <c r="B2651" s="14"/>
    </row>
    <row r="2652" spans="2:2">
      <c r="B2652" s="14"/>
    </row>
    <row r="2653" spans="2:2">
      <c r="B2653" s="14"/>
    </row>
    <row r="2654" spans="2:2">
      <c r="B2654" s="14"/>
    </row>
    <row r="2655" spans="2:2">
      <c r="B2655" s="14"/>
    </row>
    <row r="2656" spans="2:2">
      <c r="B2656" s="14"/>
    </row>
    <row r="2657" spans="2:2">
      <c r="B2657" s="14"/>
    </row>
    <row r="2658" spans="2:2">
      <c r="B2658" s="14"/>
    </row>
    <row r="2659" spans="2:2">
      <c r="B2659" s="14"/>
    </row>
    <row r="2660" spans="2:2">
      <c r="B2660" s="14"/>
    </row>
    <row r="2661" spans="2:2">
      <c r="B2661" s="14"/>
    </row>
    <row r="2662" spans="2:2">
      <c r="B2662" s="14"/>
    </row>
    <row r="2663" spans="2:2">
      <c r="B2663" s="14"/>
    </row>
    <row r="2664" spans="2:2">
      <c r="B2664" s="14"/>
    </row>
    <row r="2665" spans="2:2">
      <c r="B2665" s="14"/>
    </row>
    <row r="2666" spans="2:2">
      <c r="B2666" s="14"/>
    </row>
    <row r="2667" spans="2:2">
      <c r="B2667" s="14"/>
    </row>
    <row r="2668" spans="2:2">
      <c r="B2668" s="14"/>
    </row>
    <row r="2669" spans="2:2">
      <c r="B2669" s="14"/>
    </row>
    <row r="2670" spans="2:2">
      <c r="B2670" s="14"/>
    </row>
    <row r="2671" spans="2:2">
      <c r="B2671" s="14"/>
    </row>
    <row r="2672" spans="2:2">
      <c r="B2672" s="14"/>
    </row>
    <row r="2673" spans="2:2">
      <c r="B2673" s="14"/>
    </row>
    <row r="2674" spans="2:2">
      <c r="B2674" s="14"/>
    </row>
    <row r="2675" spans="2:2">
      <c r="B2675" s="14"/>
    </row>
    <row r="2676" spans="2:2">
      <c r="B2676" s="14"/>
    </row>
    <row r="2677" spans="2:2">
      <c r="B2677" s="14"/>
    </row>
    <row r="2678" spans="2:2">
      <c r="B2678" s="14"/>
    </row>
    <row r="2679" spans="2:2">
      <c r="B2679" s="14"/>
    </row>
    <row r="2680" spans="2:2">
      <c r="B2680" s="14"/>
    </row>
    <row r="2681" spans="2:2">
      <c r="B2681" s="14"/>
    </row>
    <row r="2682" spans="2:2">
      <c r="B2682" s="14"/>
    </row>
    <row r="2683" spans="2:2">
      <c r="B2683" s="14"/>
    </row>
    <row r="2684" spans="2:2">
      <c r="B2684" s="14"/>
    </row>
    <row r="2685" spans="2:2">
      <c r="B2685" s="14"/>
    </row>
    <row r="2686" spans="2:2">
      <c r="B2686" s="14"/>
    </row>
    <row r="2687" spans="2:2">
      <c r="B2687" s="14"/>
    </row>
    <row r="2688" spans="2:2">
      <c r="B2688" s="14"/>
    </row>
    <row r="2689" spans="2:2">
      <c r="B2689" s="14"/>
    </row>
    <row r="2690" spans="2:2">
      <c r="B2690" s="14"/>
    </row>
    <row r="2691" spans="2:2">
      <c r="B2691" s="14"/>
    </row>
    <row r="2692" spans="2:2">
      <c r="B2692" s="14"/>
    </row>
    <row r="2693" spans="2:2">
      <c r="B2693" s="14"/>
    </row>
    <row r="2694" spans="2:2">
      <c r="B2694" s="14"/>
    </row>
    <row r="2695" spans="2:2">
      <c r="B2695" s="14"/>
    </row>
    <row r="2696" spans="2:2">
      <c r="B2696" s="14"/>
    </row>
    <row r="2697" spans="2:2">
      <c r="B2697" s="14"/>
    </row>
    <row r="2698" spans="2:2">
      <c r="B2698" s="14"/>
    </row>
    <row r="2699" spans="2:2">
      <c r="B2699" s="14"/>
    </row>
    <row r="2700" spans="2:2">
      <c r="B2700" s="14"/>
    </row>
    <row r="2701" spans="2:2">
      <c r="B2701" s="14"/>
    </row>
    <row r="2702" spans="2:2">
      <c r="B2702" s="14"/>
    </row>
    <row r="2703" spans="2:2">
      <c r="B2703" s="14"/>
    </row>
    <row r="2704" spans="2:2">
      <c r="B2704" s="14"/>
    </row>
    <row r="2705" spans="2:2">
      <c r="B2705" s="14"/>
    </row>
    <row r="2706" spans="2:2">
      <c r="B2706" s="14"/>
    </row>
    <row r="2707" spans="2:2">
      <c r="B2707" s="14"/>
    </row>
    <row r="2708" spans="2:2">
      <c r="B2708" s="14"/>
    </row>
    <row r="2709" spans="2:2">
      <c r="B2709" s="14"/>
    </row>
    <row r="2710" spans="2:2">
      <c r="B2710" s="14"/>
    </row>
    <row r="2711" spans="2:2">
      <c r="B2711" s="14"/>
    </row>
    <row r="2712" spans="2:2">
      <c r="B2712" s="14"/>
    </row>
    <row r="2713" spans="2:2">
      <c r="B2713" s="14"/>
    </row>
    <row r="2714" spans="2:2">
      <c r="B2714" s="14"/>
    </row>
    <row r="2715" spans="2:2">
      <c r="B2715" s="14"/>
    </row>
    <row r="2716" spans="2:2">
      <c r="B2716" s="14"/>
    </row>
    <row r="2717" spans="2:2">
      <c r="B2717" s="14"/>
    </row>
    <row r="2718" spans="2:2">
      <c r="B2718" s="14"/>
    </row>
    <row r="2719" spans="2:2">
      <c r="B2719" s="14"/>
    </row>
    <row r="2720" spans="2:2">
      <c r="B2720" s="14"/>
    </row>
    <row r="2721" spans="2:2">
      <c r="B2721" s="14"/>
    </row>
    <row r="2722" spans="2:2">
      <c r="B2722" s="14"/>
    </row>
    <row r="2723" spans="2:2">
      <c r="B2723" s="14"/>
    </row>
    <row r="2724" spans="2:2">
      <c r="B2724" s="14"/>
    </row>
    <row r="2725" spans="2:2">
      <c r="B2725" s="14"/>
    </row>
    <row r="2726" spans="2:2">
      <c r="B2726" s="14"/>
    </row>
    <row r="2727" spans="2:2">
      <c r="B2727" s="14"/>
    </row>
    <row r="2728" spans="2:2">
      <c r="B2728" s="14"/>
    </row>
    <row r="2729" spans="2:2">
      <c r="B2729" s="14"/>
    </row>
    <row r="2730" spans="2:2">
      <c r="B2730" s="14"/>
    </row>
    <row r="2731" spans="2:2">
      <c r="B2731" s="14"/>
    </row>
    <row r="2732" spans="2:2">
      <c r="B2732" s="14"/>
    </row>
    <row r="2733" spans="2:2">
      <c r="B2733" s="14"/>
    </row>
    <row r="2734" spans="2:2">
      <c r="B2734" s="14"/>
    </row>
    <row r="2735" spans="2:2">
      <c r="B2735" s="14"/>
    </row>
    <row r="2736" spans="2:2">
      <c r="B2736" s="14"/>
    </row>
    <row r="2737" spans="2:2">
      <c r="B2737" s="14"/>
    </row>
    <row r="2738" spans="2:2">
      <c r="B2738" s="14"/>
    </row>
    <row r="2739" spans="2:2">
      <c r="B2739" s="14"/>
    </row>
    <row r="2740" spans="2:2">
      <c r="B2740" s="14"/>
    </row>
    <row r="2741" spans="2:2">
      <c r="B2741" s="14"/>
    </row>
    <row r="2742" spans="2:2">
      <c r="B2742" s="14"/>
    </row>
    <row r="2743" spans="2:2">
      <c r="B2743" s="14"/>
    </row>
    <row r="2744" spans="2:2">
      <c r="B2744" s="14"/>
    </row>
    <row r="2745" spans="2:2">
      <c r="B2745" s="14"/>
    </row>
    <row r="2746" spans="2:2">
      <c r="B2746" s="14"/>
    </row>
    <row r="2747" spans="2:2">
      <c r="B2747" s="14"/>
    </row>
    <row r="2748" spans="2:2">
      <c r="B2748" s="14"/>
    </row>
    <row r="2749" spans="2:2">
      <c r="B2749" s="14"/>
    </row>
    <row r="2750" spans="2:2">
      <c r="B2750" s="14"/>
    </row>
    <row r="2751" spans="2:2">
      <c r="B2751" s="14"/>
    </row>
    <row r="2752" spans="2:2">
      <c r="B2752" s="14"/>
    </row>
    <row r="2753" spans="2:2">
      <c r="B2753" s="14"/>
    </row>
    <row r="2754" spans="2:2">
      <c r="B2754" s="14"/>
    </row>
    <row r="2755" spans="2:2">
      <c r="B2755" s="14"/>
    </row>
    <row r="2756" spans="2:2">
      <c r="B2756" s="14"/>
    </row>
    <row r="2757" spans="2:2">
      <c r="B2757" s="14"/>
    </row>
    <row r="2758" spans="2:2">
      <c r="B2758" s="14"/>
    </row>
    <row r="2759" spans="2:2">
      <c r="B2759" s="14"/>
    </row>
    <row r="2760" spans="2:2">
      <c r="B2760" s="14"/>
    </row>
    <row r="2761" spans="2:2">
      <c r="B2761" s="14"/>
    </row>
    <row r="2762" spans="2:2">
      <c r="B2762" s="14"/>
    </row>
    <row r="2763" spans="2:2">
      <c r="B2763" s="14"/>
    </row>
    <row r="2764" spans="2:2">
      <c r="B2764" s="14"/>
    </row>
    <row r="2765" spans="2:2">
      <c r="B2765" s="14"/>
    </row>
    <row r="2766" spans="2:2">
      <c r="B2766" s="14"/>
    </row>
    <row r="2767" spans="2:2">
      <c r="B2767" s="14"/>
    </row>
    <row r="2768" spans="2:2">
      <c r="B2768" s="14"/>
    </row>
    <row r="2769" spans="2:2">
      <c r="B2769" s="14"/>
    </row>
    <row r="2770" spans="2:2">
      <c r="B2770" s="14"/>
    </row>
    <row r="2771" spans="2:2">
      <c r="B2771" s="14"/>
    </row>
    <row r="2772" spans="2:2">
      <c r="B2772" s="14"/>
    </row>
    <row r="2773" spans="2:2">
      <c r="B2773" s="14"/>
    </row>
    <row r="2774" spans="2:2">
      <c r="B2774" s="14"/>
    </row>
    <row r="2775" spans="2:2">
      <c r="B2775" s="14"/>
    </row>
    <row r="2776" spans="2:2">
      <c r="B2776" s="14"/>
    </row>
    <row r="2777" spans="2:2">
      <c r="B2777" s="14"/>
    </row>
    <row r="2778" spans="2:2">
      <c r="B2778" s="14"/>
    </row>
    <row r="2779" spans="2:2">
      <c r="B2779" s="14"/>
    </row>
    <row r="2780" spans="2:2">
      <c r="B2780" s="14"/>
    </row>
    <row r="2781" spans="2:2">
      <c r="B2781" s="14"/>
    </row>
    <row r="2782" spans="2:2">
      <c r="B2782" s="14"/>
    </row>
    <row r="2783" spans="2:2">
      <c r="B2783" s="14"/>
    </row>
    <row r="2784" spans="2:2">
      <c r="B2784" s="14"/>
    </row>
    <row r="2785" spans="2:2">
      <c r="B2785" s="14"/>
    </row>
    <row r="2786" spans="2:2">
      <c r="B2786" s="14"/>
    </row>
    <row r="2787" spans="2:2">
      <c r="B2787" s="14"/>
    </row>
    <row r="2788" spans="2:2">
      <c r="B2788" s="14"/>
    </row>
    <row r="2789" spans="2:2">
      <c r="B2789" s="14"/>
    </row>
    <row r="2790" spans="2:2">
      <c r="B2790" s="14"/>
    </row>
    <row r="2791" spans="2:2">
      <c r="B2791" s="14"/>
    </row>
    <row r="2792" spans="2:2">
      <c r="B2792" s="14"/>
    </row>
    <row r="2793" spans="2:2">
      <c r="B2793" s="14"/>
    </row>
    <row r="2794" spans="2:2">
      <c r="B2794" s="14"/>
    </row>
    <row r="2795" spans="2:2">
      <c r="B2795" s="14"/>
    </row>
    <row r="2796" spans="2:2">
      <c r="B2796" s="14"/>
    </row>
    <row r="2797" spans="2:2">
      <c r="B2797" s="14"/>
    </row>
    <row r="2798" spans="2:2">
      <c r="B2798" s="14"/>
    </row>
    <row r="2799" spans="2:2">
      <c r="B2799" s="14"/>
    </row>
    <row r="2800" spans="2:2">
      <c r="B2800" s="14"/>
    </row>
    <row r="2801" spans="2:2">
      <c r="B2801" s="14"/>
    </row>
    <row r="2802" spans="2:2">
      <c r="B2802" s="14"/>
    </row>
    <row r="2803" spans="2:2">
      <c r="B2803" s="14"/>
    </row>
    <row r="2804" spans="2:2">
      <c r="B2804" s="14"/>
    </row>
    <row r="2805" spans="2:2">
      <c r="B2805" s="14"/>
    </row>
    <row r="2806" spans="2:2">
      <c r="B2806" s="14"/>
    </row>
    <row r="2807" spans="2:2">
      <c r="B2807" s="14"/>
    </row>
    <row r="2808" spans="2:2">
      <c r="B2808" s="14"/>
    </row>
    <row r="2809" spans="2:2">
      <c r="B2809" s="14"/>
    </row>
    <row r="2810" spans="2:2">
      <c r="B2810" s="14"/>
    </row>
    <row r="2811" spans="2:2">
      <c r="B2811" s="14"/>
    </row>
    <row r="2812" spans="2:2">
      <c r="B2812" s="14"/>
    </row>
    <row r="2813" spans="2:2">
      <c r="B2813" s="14"/>
    </row>
    <row r="2814" spans="2:2">
      <c r="B2814" s="14"/>
    </row>
    <row r="2815" spans="2:2">
      <c r="B2815" s="14"/>
    </row>
    <row r="2816" spans="2:2">
      <c r="B2816" s="14"/>
    </row>
    <row r="2817" spans="2:2">
      <c r="B2817" s="14"/>
    </row>
    <row r="2818" spans="2:2">
      <c r="B2818" s="14"/>
    </row>
    <row r="2819" spans="2:2">
      <c r="B2819" s="14"/>
    </row>
    <row r="2820" spans="2:2">
      <c r="B2820" s="14"/>
    </row>
    <row r="2821" spans="2:2">
      <c r="B2821" s="14"/>
    </row>
    <row r="2822" spans="2:2">
      <c r="B2822" s="14"/>
    </row>
    <row r="2823" spans="2:2">
      <c r="B2823" s="14"/>
    </row>
    <row r="2824" spans="2:2">
      <c r="B2824" s="14"/>
    </row>
    <row r="2825" spans="2:2">
      <c r="B2825" s="14"/>
    </row>
    <row r="2826" spans="2:2">
      <c r="B2826" s="14"/>
    </row>
    <row r="2827" spans="2:2">
      <c r="B2827" s="14"/>
    </row>
    <row r="2828" spans="2:2">
      <c r="B2828" s="14"/>
    </row>
    <row r="2829" spans="2:2">
      <c r="B2829" s="14"/>
    </row>
    <row r="2830" spans="2:2">
      <c r="B2830" s="14"/>
    </row>
    <row r="2831" spans="2:2">
      <c r="B2831" s="14"/>
    </row>
    <row r="2832" spans="2:2">
      <c r="B2832" s="14"/>
    </row>
    <row r="2833" spans="2:2">
      <c r="B2833" s="14"/>
    </row>
    <row r="2834" spans="2:2">
      <c r="B2834" s="14"/>
    </row>
    <row r="2835" spans="2:2">
      <c r="B2835" s="14"/>
    </row>
    <row r="2836" spans="2:2">
      <c r="B2836" s="14"/>
    </row>
    <row r="2837" spans="2:2">
      <c r="B2837" s="14"/>
    </row>
    <row r="2838" spans="2:2">
      <c r="B2838" s="14"/>
    </row>
    <row r="2839" spans="2:2">
      <c r="B2839" s="14"/>
    </row>
    <row r="2840" spans="2:2">
      <c r="B2840" s="14"/>
    </row>
    <row r="2841" spans="2:2">
      <c r="B2841" s="14"/>
    </row>
    <row r="2842" spans="2:2">
      <c r="B2842" s="14"/>
    </row>
    <row r="2843" spans="2:2">
      <c r="B2843" s="14"/>
    </row>
    <row r="2844" spans="2:2">
      <c r="B2844" s="14"/>
    </row>
    <row r="2845" spans="2:2">
      <c r="B2845" s="14"/>
    </row>
    <row r="2846" spans="2:2">
      <c r="B2846" s="14"/>
    </row>
    <row r="2847" spans="2:2">
      <c r="B2847" s="14"/>
    </row>
    <row r="2848" spans="2:2">
      <c r="B2848" s="14"/>
    </row>
    <row r="2849" spans="2:2">
      <c r="B2849" s="14"/>
    </row>
    <row r="2850" spans="2:2">
      <c r="B2850" s="14"/>
    </row>
    <row r="2851" spans="2:2">
      <c r="B2851" s="14"/>
    </row>
    <row r="2852" spans="2:2">
      <c r="B2852" s="14"/>
    </row>
    <row r="2853" spans="2:2">
      <c r="B2853" s="14"/>
    </row>
    <row r="2854" spans="2:2">
      <c r="B2854" s="14"/>
    </row>
    <row r="2855" spans="2:2">
      <c r="B2855" s="14"/>
    </row>
    <row r="2856" spans="2:2">
      <c r="B2856" s="14"/>
    </row>
    <row r="2857" spans="2:2">
      <c r="B2857" s="14"/>
    </row>
    <row r="2858" spans="2:2">
      <c r="B2858" s="14"/>
    </row>
    <row r="2859" spans="2:2">
      <c r="B2859" s="14"/>
    </row>
    <row r="2860" spans="2:2">
      <c r="B2860" s="14"/>
    </row>
    <row r="2861" spans="2:2">
      <c r="B2861" s="14"/>
    </row>
    <row r="2862" spans="2:2">
      <c r="B2862" s="14"/>
    </row>
    <row r="2863" spans="2:2">
      <c r="B2863" s="14"/>
    </row>
    <row r="2864" spans="2:2">
      <c r="B2864" s="14"/>
    </row>
    <row r="2865" spans="2:2">
      <c r="B2865" s="14"/>
    </row>
    <row r="2866" spans="2:2">
      <c r="B2866" s="14"/>
    </row>
    <row r="2867" spans="2:2">
      <c r="B2867" s="14"/>
    </row>
    <row r="2868" spans="2:2">
      <c r="B2868" s="14"/>
    </row>
    <row r="2869" spans="2:2">
      <c r="B2869" s="14"/>
    </row>
    <row r="2870" spans="2:2">
      <c r="B2870" s="14"/>
    </row>
    <row r="2871" spans="2:2">
      <c r="B2871" s="14"/>
    </row>
    <row r="2872" spans="2:2">
      <c r="B2872" s="14"/>
    </row>
    <row r="2873" spans="2:2">
      <c r="B2873" s="14"/>
    </row>
    <row r="2874" spans="2:2">
      <c r="B2874" s="14"/>
    </row>
    <row r="2875" spans="2:2">
      <c r="B2875" s="14"/>
    </row>
    <row r="2876" spans="2:2">
      <c r="B2876" s="14"/>
    </row>
    <row r="2877" spans="2:2">
      <c r="B2877" s="14"/>
    </row>
    <row r="2878" spans="2:2">
      <c r="B2878" s="14"/>
    </row>
    <row r="2879" spans="2:2">
      <c r="B2879" s="14"/>
    </row>
    <row r="2880" spans="2:2">
      <c r="B2880" s="14"/>
    </row>
    <row r="2881" spans="2:2">
      <c r="B2881" s="14"/>
    </row>
    <row r="2882" spans="2:2">
      <c r="B2882" s="14"/>
    </row>
    <row r="2883" spans="2:2">
      <c r="B2883" s="14"/>
    </row>
    <row r="2884" spans="2:2">
      <c r="B2884" s="14"/>
    </row>
    <row r="2885" spans="2:2">
      <c r="B2885" s="14"/>
    </row>
    <row r="2886" spans="2:2">
      <c r="B2886" s="14"/>
    </row>
    <row r="2887" spans="2:2">
      <c r="B2887" s="14"/>
    </row>
    <row r="2888" spans="2:2">
      <c r="B2888" s="14"/>
    </row>
    <row r="2889" spans="2:2">
      <c r="B2889" s="14"/>
    </row>
    <row r="2890" spans="2:2">
      <c r="B2890" s="14"/>
    </row>
    <row r="2891" spans="2:2">
      <c r="B2891" s="14"/>
    </row>
    <row r="2892" spans="2:2">
      <c r="B2892" s="14"/>
    </row>
    <row r="2893" spans="2:2">
      <c r="B2893" s="14"/>
    </row>
    <row r="2894" spans="2:2">
      <c r="B2894" s="14"/>
    </row>
    <row r="2895" spans="2:2">
      <c r="B2895" s="14"/>
    </row>
    <row r="2896" spans="2:2">
      <c r="B2896" s="14"/>
    </row>
    <row r="2897" spans="2:2">
      <c r="B2897" s="14"/>
    </row>
    <row r="2898" spans="2:2">
      <c r="B2898" s="14"/>
    </row>
    <row r="2899" spans="2:2">
      <c r="B2899" s="14"/>
    </row>
    <row r="2900" spans="2:2">
      <c r="B2900" s="14"/>
    </row>
    <row r="2901" spans="2:2">
      <c r="B2901" s="14"/>
    </row>
    <row r="2902" spans="2:2">
      <c r="B2902" s="14"/>
    </row>
    <row r="2903" spans="2:2">
      <c r="B2903" s="14"/>
    </row>
    <row r="2904" spans="2:2">
      <c r="B2904" s="14"/>
    </row>
    <row r="2905" spans="2:2">
      <c r="B2905" s="14"/>
    </row>
    <row r="2906" spans="2:2">
      <c r="B2906" s="14"/>
    </row>
    <row r="2907" spans="2:2">
      <c r="B2907" s="14"/>
    </row>
    <row r="2908" spans="2:2">
      <c r="B2908" s="14"/>
    </row>
    <row r="2909" spans="2:2">
      <c r="B2909" s="14"/>
    </row>
    <row r="2910" spans="2:2">
      <c r="B2910" s="14"/>
    </row>
    <row r="2911" spans="2:2">
      <c r="B2911" s="14"/>
    </row>
    <row r="2912" spans="2:2">
      <c r="B2912" s="14"/>
    </row>
    <row r="2913" spans="2:2">
      <c r="B2913" s="14"/>
    </row>
    <row r="2914" spans="2:2">
      <c r="B2914" s="14"/>
    </row>
    <row r="2915" spans="2:2">
      <c r="B2915" s="14"/>
    </row>
    <row r="2916" spans="2:2">
      <c r="B2916" s="14"/>
    </row>
    <row r="2917" spans="2:2">
      <c r="B2917" s="14"/>
    </row>
    <row r="2918" spans="2:2">
      <c r="B2918" s="14"/>
    </row>
    <row r="2919" spans="2:2">
      <c r="B2919" s="14"/>
    </row>
    <row r="2920" spans="2:2">
      <c r="B2920" s="14"/>
    </row>
    <row r="2921" spans="2:2">
      <c r="B2921" s="14"/>
    </row>
    <row r="2922" spans="2:2">
      <c r="B2922" s="14"/>
    </row>
    <row r="2923" spans="2:2">
      <c r="B2923" s="14"/>
    </row>
    <row r="2924" spans="2:2">
      <c r="B2924" s="14"/>
    </row>
    <row r="2925" spans="2:2">
      <c r="B2925" s="14"/>
    </row>
    <row r="2926" spans="2:2">
      <c r="B2926" s="14"/>
    </row>
    <row r="2927" spans="2:2">
      <c r="B2927" s="14"/>
    </row>
    <row r="2928" spans="2:2">
      <c r="B2928" s="14"/>
    </row>
    <row r="2929" spans="2:2">
      <c r="B2929" s="14"/>
    </row>
    <row r="2930" spans="2:2">
      <c r="B2930" s="14"/>
    </row>
    <row r="2931" spans="2:2">
      <c r="B2931" s="14"/>
    </row>
    <row r="2932" spans="2:2">
      <c r="B2932" s="14"/>
    </row>
    <row r="2933" spans="2:2">
      <c r="B2933" s="14"/>
    </row>
    <row r="2934" spans="2:2">
      <c r="B2934" s="14"/>
    </row>
    <row r="2935" spans="2:2">
      <c r="B2935" s="14"/>
    </row>
    <row r="2936" spans="2:2">
      <c r="B2936" s="14"/>
    </row>
    <row r="2937" spans="2:2">
      <c r="B2937" s="14"/>
    </row>
    <row r="2938" spans="2:2">
      <c r="B2938" s="14"/>
    </row>
    <row r="2939" spans="2:2">
      <c r="B2939" s="14"/>
    </row>
    <row r="2940" spans="2:2">
      <c r="B2940" s="14"/>
    </row>
    <row r="2941" spans="2:2">
      <c r="B2941" s="14"/>
    </row>
    <row r="2942" spans="2:2">
      <c r="B2942" s="14"/>
    </row>
    <row r="2943" spans="2:2">
      <c r="B2943" s="14"/>
    </row>
    <row r="2944" spans="2:2">
      <c r="B2944" s="14"/>
    </row>
    <row r="2945" spans="2:2">
      <c r="B2945" s="14"/>
    </row>
    <row r="2946" spans="2:2">
      <c r="B2946" s="14"/>
    </row>
    <row r="2947" spans="2:2">
      <c r="B2947" s="14"/>
    </row>
    <row r="2948" spans="2:2">
      <c r="B2948" s="14"/>
    </row>
    <row r="2949" spans="2:2">
      <c r="B2949" s="14"/>
    </row>
    <row r="2950" spans="2:2">
      <c r="B2950" s="14"/>
    </row>
    <row r="2951" spans="2:2">
      <c r="B2951" s="14"/>
    </row>
    <row r="2952" spans="2:2">
      <c r="B2952" s="14"/>
    </row>
    <row r="2953" spans="2:2">
      <c r="B2953" s="14"/>
    </row>
    <row r="2954" spans="2:2">
      <c r="B2954" s="14"/>
    </row>
    <row r="2955" spans="2:2">
      <c r="B2955" s="14"/>
    </row>
    <row r="2956" spans="2:2">
      <c r="B2956" s="14"/>
    </row>
    <row r="2957" spans="2:2">
      <c r="B2957" s="14"/>
    </row>
    <row r="2958" spans="2:2">
      <c r="B2958" s="14"/>
    </row>
    <row r="2959" spans="2:2">
      <c r="B2959" s="14"/>
    </row>
    <row r="2960" spans="2:2">
      <c r="B2960" s="14"/>
    </row>
    <row r="2961" spans="2:2">
      <c r="B2961" s="14"/>
    </row>
    <row r="2962" spans="2:2">
      <c r="B2962" s="14"/>
    </row>
    <row r="2963" spans="2:2">
      <c r="B2963" s="14"/>
    </row>
    <row r="2964" spans="2:2">
      <c r="B2964" s="14"/>
    </row>
    <row r="2965" spans="2:2">
      <c r="B2965" s="14"/>
    </row>
    <row r="2966" spans="2:2">
      <c r="B2966" s="14"/>
    </row>
    <row r="2967" spans="2:2">
      <c r="B2967" s="14"/>
    </row>
    <row r="2968" spans="2:2">
      <c r="B2968" s="14"/>
    </row>
    <row r="2969" spans="2:2">
      <c r="B2969" s="14"/>
    </row>
    <row r="2970" spans="2:2">
      <c r="B2970" s="14"/>
    </row>
    <row r="2971" spans="2:2">
      <c r="B2971" s="14"/>
    </row>
    <row r="2972" spans="2:2">
      <c r="B2972" s="14"/>
    </row>
    <row r="2973" spans="2:2">
      <c r="B2973" s="14"/>
    </row>
    <row r="2974" spans="2:2">
      <c r="B2974" s="14"/>
    </row>
    <row r="2975" spans="2:2">
      <c r="B2975" s="14"/>
    </row>
    <row r="2976" spans="2:2">
      <c r="B2976" s="14"/>
    </row>
    <row r="2977" spans="2:2">
      <c r="B2977" s="14"/>
    </row>
    <row r="2978" spans="2:2">
      <c r="B2978" s="14"/>
    </row>
    <row r="2979" spans="2:2">
      <c r="B2979" s="14"/>
    </row>
    <row r="2980" spans="2:2">
      <c r="B2980" s="14"/>
    </row>
    <row r="2981" spans="2:2">
      <c r="B2981" s="14"/>
    </row>
    <row r="2982" spans="2:2">
      <c r="B2982" s="14"/>
    </row>
    <row r="2983" spans="2:2">
      <c r="B2983" s="14"/>
    </row>
    <row r="2984" spans="2:2">
      <c r="B2984" s="14"/>
    </row>
    <row r="2985" spans="2:2">
      <c r="B2985" s="14"/>
    </row>
    <row r="2986" spans="2:2">
      <c r="B2986" s="14"/>
    </row>
    <row r="2987" spans="2:2">
      <c r="B2987" s="14"/>
    </row>
    <row r="2988" spans="2:2">
      <c r="B2988" s="14"/>
    </row>
    <row r="2989" spans="2:2">
      <c r="B2989" s="14"/>
    </row>
    <row r="2990" spans="2:2">
      <c r="B2990" s="14"/>
    </row>
    <row r="2991" spans="2:2">
      <c r="B2991" s="14"/>
    </row>
    <row r="2992" spans="2:2">
      <c r="B2992" s="14"/>
    </row>
    <row r="2993" spans="2:2">
      <c r="B2993" s="14"/>
    </row>
    <row r="2994" spans="2:2">
      <c r="B2994" s="14"/>
    </row>
    <row r="2995" spans="2:2">
      <c r="B2995" s="14"/>
    </row>
    <row r="2996" spans="2:2">
      <c r="B2996" s="14"/>
    </row>
    <row r="2997" spans="2:2">
      <c r="B2997" s="14"/>
    </row>
    <row r="2998" spans="2:2">
      <c r="B2998" s="14"/>
    </row>
    <row r="2999" spans="2:2">
      <c r="B2999" s="14"/>
    </row>
    <row r="3000" spans="2:2">
      <c r="B3000" s="14"/>
    </row>
    <row r="3001" spans="2:2">
      <c r="B3001" s="14"/>
    </row>
    <row r="3002" spans="2:2">
      <c r="B3002" s="14"/>
    </row>
    <row r="3003" spans="2:2">
      <c r="B3003" s="14"/>
    </row>
    <row r="3004" spans="2:2">
      <c r="B3004" s="14"/>
    </row>
    <row r="3005" spans="2:2">
      <c r="B3005" s="14"/>
    </row>
    <row r="3006" spans="2:2">
      <c r="B3006" s="14"/>
    </row>
    <row r="3007" spans="2:2">
      <c r="B3007" s="14"/>
    </row>
    <row r="3008" spans="2:2">
      <c r="B3008" s="14"/>
    </row>
    <row r="3009" spans="2:2">
      <c r="B3009" s="14"/>
    </row>
    <row r="3010" spans="2:2">
      <c r="B3010" s="14"/>
    </row>
    <row r="3011" spans="2:2">
      <c r="B3011" s="14"/>
    </row>
    <row r="3012" spans="2:2">
      <c r="B3012" s="14"/>
    </row>
    <row r="3013" spans="2:2">
      <c r="B3013" s="14"/>
    </row>
    <row r="3014" spans="2:2">
      <c r="B3014" s="14"/>
    </row>
    <row r="3015" spans="2:2">
      <c r="B3015" s="14"/>
    </row>
    <row r="3016" spans="2:2">
      <c r="B3016" s="14"/>
    </row>
    <row r="3017" spans="2:2">
      <c r="B3017" s="14"/>
    </row>
    <row r="3018" spans="2:2">
      <c r="B3018" s="14"/>
    </row>
    <row r="3019" spans="2:2">
      <c r="B3019" s="14"/>
    </row>
    <row r="3020" spans="2:2">
      <c r="B3020" s="14"/>
    </row>
    <row r="3021" spans="2:2">
      <c r="B3021" s="14"/>
    </row>
    <row r="3022" spans="2:2">
      <c r="B3022" s="14"/>
    </row>
    <row r="3023" spans="2:2">
      <c r="B3023" s="14"/>
    </row>
    <row r="3024" spans="2:2">
      <c r="B3024" s="14"/>
    </row>
    <row r="3025" spans="2:2">
      <c r="B3025" s="14"/>
    </row>
    <row r="3026" spans="2:2">
      <c r="B3026" s="14"/>
    </row>
    <row r="3027" spans="2:2">
      <c r="B3027" s="14"/>
    </row>
    <row r="3028" spans="2:2">
      <c r="B3028" s="14"/>
    </row>
    <row r="3029" spans="2:2">
      <c r="B3029" s="14"/>
    </row>
    <row r="3030" spans="2:2">
      <c r="B3030" s="14"/>
    </row>
    <row r="3031" spans="2:2">
      <c r="B3031" s="14"/>
    </row>
    <row r="3032" spans="2:2">
      <c r="B3032" s="14"/>
    </row>
    <row r="3033" spans="2:2">
      <c r="B3033" s="14"/>
    </row>
    <row r="3034" spans="2:2">
      <c r="B3034" s="14"/>
    </row>
    <row r="3035" spans="2:2">
      <c r="B3035" s="14"/>
    </row>
    <row r="3036" spans="2:2">
      <c r="B3036" s="14"/>
    </row>
    <row r="3037" spans="2:2">
      <c r="B3037" s="14"/>
    </row>
    <row r="3038" spans="2:2">
      <c r="B3038" s="14"/>
    </row>
    <row r="3039" spans="2:2">
      <c r="B3039" s="14"/>
    </row>
    <row r="3040" spans="2:2">
      <c r="B3040" s="14"/>
    </row>
    <row r="3041" spans="2:2">
      <c r="B3041" s="14"/>
    </row>
    <row r="3042" spans="2:2">
      <c r="B3042" s="14"/>
    </row>
    <row r="3043" spans="2:2">
      <c r="B3043" s="14"/>
    </row>
    <row r="3044" spans="2:2">
      <c r="B3044" s="14"/>
    </row>
    <row r="3045" spans="2:2">
      <c r="B3045" s="14"/>
    </row>
    <row r="3046" spans="2:2">
      <c r="B3046" s="14"/>
    </row>
    <row r="3047" spans="2:2">
      <c r="B3047" s="14"/>
    </row>
    <row r="3048" spans="2:2">
      <c r="B3048" s="14"/>
    </row>
    <row r="3049" spans="2:2">
      <c r="B3049" s="14"/>
    </row>
    <row r="3050" spans="2:2">
      <c r="B3050" s="14"/>
    </row>
    <row r="3051" spans="2:2">
      <c r="B3051" s="14"/>
    </row>
    <row r="3052" spans="2:2">
      <c r="B3052" s="14"/>
    </row>
    <row r="3053" spans="2:2">
      <c r="B3053" s="14"/>
    </row>
    <row r="3054" spans="2:2">
      <c r="B3054" s="14"/>
    </row>
    <row r="3055" spans="2:2">
      <c r="B3055" s="14"/>
    </row>
    <row r="3056" spans="2:2">
      <c r="B3056" s="14"/>
    </row>
    <row r="3057" spans="2:2">
      <c r="B3057" s="14"/>
    </row>
    <row r="3058" spans="2:2">
      <c r="B3058" s="14"/>
    </row>
    <row r="3059" spans="2:2">
      <c r="B3059" s="14"/>
    </row>
    <row r="3060" spans="2:2">
      <c r="B3060" s="14"/>
    </row>
    <row r="3061" spans="2:2">
      <c r="B3061" s="14"/>
    </row>
    <row r="3062" spans="2:2">
      <c r="B3062" s="14"/>
    </row>
    <row r="3063" spans="2:2">
      <c r="B3063" s="14"/>
    </row>
    <row r="3064" spans="2:2">
      <c r="B3064" s="14"/>
    </row>
    <row r="3065" spans="2:2">
      <c r="B3065" s="14"/>
    </row>
    <row r="3066" spans="2:2">
      <c r="B3066" s="14"/>
    </row>
    <row r="3067" spans="2:2">
      <c r="B3067" s="14"/>
    </row>
    <row r="3068" spans="2:2">
      <c r="B3068" s="14"/>
    </row>
    <row r="3069" spans="2:2">
      <c r="B3069" s="14"/>
    </row>
    <row r="3070" spans="2:2">
      <c r="B3070" s="14"/>
    </row>
    <row r="3071" spans="2:2">
      <c r="B3071" s="14"/>
    </row>
    <row r="3072" spans="2:2">
      <c r="B3072" s="14"/>
    </row>
    <row r="3073" spans="2:2">
      <c r="B3073" s="14"/>
    </row>
    <row r="3074" spans="2:2">
      <c r="B3074" s="14"/>
    </row>
    <row r="3075" spans="2:2">
      <c r="B3075" s="14"/>
    </row>
    <row r="3076" spans="2:2">
      <c r="B3076" s="14"/>
    </row>
    <row r="3077" spans="2:2">
      <c r="B3077" s="14"/>
    </row>
    <row r="3078" spans="2:2">
      <c r="B3078" s="14"/>
    </row>
    <row r="3079" spans="2:2">
      <c r="B3079" s="14"/>
    </row>
    <row r="3080" spans="2:2">
      <c r="B3080" s="14"/>
    </row>
    <row r="3081" spans="2:2">
      <c r="B3081" s="14"/>
    </row>
    <row r="3082" spans="2:2">
      <c r="B3082" s="14"/>
    </row>
    <row r="3083" spans="2:2">
      <c r="B3083" s="14"/>
    </row>
    <row r="3084" spans="2:2">
      <c r="B3084" s="14"/>
    </row>
    <row r="3085" spans="2:2">
      <c r="B3085" s="14"/>
    </row>
    <row r="3086" spans="2:2">
      <c r="B3086" s="14"/>
    </row>
    <row r="3087" spans="2:2">
      <c r="B3087" s="14"/>
    </row>
    <row r="3088" spans="2:2">
      <c r="B3088" s="14"/>
    </row>
    <row r="3089" spans="2:2">
      <c r="B3089" s="14"/>
    </row>
    <row r="3090" spans="2:2">
      <c r="B3090" s="14"/>
    </row>
    <row r="3091" spans="2:2">
      <c r="B3091" s="14"/>
    </row>
    <row r="3092" spans="2:2">
      <c r="B3092" s="14"/>
    </row>
    <row r="3093" spans="2:2">
      <c r="B3093" s="14"/>
    </row>
    <row r="3094" spans="2:2">
      <c r="B3094" s="14"/>
    </row>
    <row r="3095" spans="2:2">
      <c r="B3095" s="14"/>
    </row>
    <row r="3096" spans="2:2">
      <c r="B3096" s="14"/>
    </row>
    <row r="3097" spans="2:2">
      <c r="B3097" s="14"/>
    </row>
    <row r="3098" spans="2:2">
      <c r="B3098" s="14"/>
    </row>
    <row r="3099" spans="2:2">
      <c r="B3099" s="14"/>
    </row>
    <row r="3100" spans="2:2">
      <c r="B3100" s="14"/>
    </row>
    <row r="3101" spans="2:2">
      <c r="B3101" s="14"/>
    </row>
    <row r="3102" spans="2:2">
      <c r="B3102" s="14"/>
    </row>
    <row r="3103" spans="2:2">
      <c r="B3103" s="14"/>
    </row>
    <row r="3104" spans="2:2">
      <c r="B3104" s="14"/>
    </row>
    <row r="3105" spans="2:2">
      <c r="B3105" s="14"/>
    </row>
    <row r="3106" spans="2:2">
      <c r="B3106" s="14"/>
    </row>
    <row r="3107" spans="2:2">
      <c r="B3107" s="14"/>
    </row>
    <row r="3108" spans="2:2">
      <c r="B3108" s="14"/>
    </row>
    <row r="3109" spans="2:2">
      <c r="B3109" s="14"/>
    </row>
    <row r="3110" spans="2:2">
      <c r="B3110" s="14"/>
    </row>
    <row r="3111" spans="2:2">
      <c r="B3111" s="14"/>
    </row>
    <row r="3112" spans="2:2">
      <c r="B3112" s="14"/>
    </row>
    <row r="3113" spans="2:2">
      <c r="B3113" s="14"/>
    </row>
    <row r="3114" spans="2:2">
      <c r="B3114" s="14"/>
    </row>
    <row r="3115" spans="2:2">
      <c r="B3115" s="14"/>
    </row>
    <row r="3116" spans="2:2">
      <c r="B3116" s="14"/>
    </row>
    <row r="3117" spans="2:2">
      <c r="B3117" s="14"/>
    </row>
    <row r="3118" spans="2:2">
      <c r="B3118" s="14"/>
    </row>
    <row r="3119" spans="2:2">
      <c r="B3119" s="14"/>
    </row>
    <row r="3120" spans="2:2">
      <c r="B3120" s="14"/>
    </row>
    <row r="3121" spans="2:2">
      <c r="B3121" s="14"/>
    </row>
    <row r="3122" spans="2:2">
      <c r="B3122" s="14"/>
    </row>
    <row r="3123" spans="2:2">
      <c r="B3123" s="14"/>
    </row>
    <row r="3124" spans="2:2">
      <c r="B3124" s="14"/>
    </row>
    <row r="3125" spans="2:2">
      <c r="B3125" s="14"/>
    </row>
    <row r="3126" spans="2:2">
      <c r="B3126" s="14"/>
    </row>
    <row r="3127" spans="2:2">
      <c r="B3127" s="14"/>
    </row>
    <row r="3128" spans="2:2">
      <c r="B3128" s="14"/>
    </row>
    <row r="3129" spans="2:2">
      <c r="B3129" s="14"/>
    </row>
    <row r="3130" spans="2:2">
      <c r="B3130" s="14"/>
    </row>
    <row r="3131" spans="2:2">
      <c r="B3131" s="14"/>
    </row>
    <row r="3132" spans="2:2">
      <c r="B3132" s="14"/>
    </row>
    <row r="3133" spans="2:2">
      <c r="B3133" s="14"/>
    </row>
    <row r="3134" spans="2:2">
      <c r="B3134" s="14"/>
    </row>
    <row r="3135" spans="2:2">
      <c r="B3135" s="14"/>
    </row>
    <row r="3136" spans="2:2">
      <c r="B3136" s="14"/>
    </row>
    <row r="3137" spans="2:2">
      <c r="B3137" s="14"/>
    </row>
    <row r="3138" spans="2:2">
      <c r="B3138" s="14"/>
    </row>
    <row r="3139" spans="2:2">
      <c r="B3139" s="14"/>
    </row>
    <row r="3140" spans="2:2">
      <c r="B3140" s="14"/>
    </row>
    <row r="3141" spans="2:2">
      <c r="B3141" s="14"/>
    </row>
    <row r="3142" spans="2:2">
      <c r="B3142" s="14"/>
    </row>
    <row r="3143" spans="2:2">
      <c r="B3143" s="14"/>
    </row>
    <row r="3144" spans="2:2">
      <c r="B3144" s="14"/>
    </row>
    <row r="3145" spans="2:2">
      <c r="B3145" s="14"/>
    </row>
    <row r="3146" spans="2:2">
      <c r="B3146" s="14"/>
    </row>
    <row r="3147" spans="2:2">
      <c r="B3147" s="14"/>
    </row>
    <row r="3148" spans="2:2">
      <c r="B3148" s="14"/>
    </row>
    <row r="3149" spans="2:2">
      <c r="B3149" s="14"/>
    </row>
    <row r="3150" spans="2:2">
      <c r="B3150" s="14"/>
    </row>
    <row r="3151" spans="2:2">
      <c r="B3151" s="14"/>
    </row>
    <row r="3152" spans="2:2">
      <c r="B3152" s="14"/>
    </row>
    <row r="3153" spans="2:2">
      <c r="B3153" s="14"/>
    </row>
    <row r="3154" spans="2:2">
      <c r="B3154" s="14"/>
    </row>
    <row r="3155" spans="2:2">
      <c r="B3155" s="14"/>
    </row>
    <row r="3156" spans="2:2">
      <c r="B3156" s="14"/>
    </row>
    <row r="3157" spans="2:2">
      <c r="B3157" s="14"/>
    </row>
    <row r="3158" spans="2:2">
      <c r="B3158" s="14"/>
    </row>
    <row r="3159" spans="2:2">
      <c r="B3159" s="14"/>
    </row>
    <row r="3160" spans="2:2">
      <c r="B3160" s="14"/>
    </row>
    <row r="3161" spans="2:2">
      <c r="B3161" s="14"/>
    </row>
    <row r="3162" spans="2:2">
      <c r="B3162" s="14"/>
    </row>
    <row r="3163" spans="2:2">
      <c r="B3163" s="14"/>
    </row>
    <row r="3164" spans="2:2">
      <c r="B3164" s="14"/>
    </row>
    <row r="3165" spans="2:2">
      <c r="B3165" s="14"/>
    </row>
    <row r="3166" spans="2:2">
      <c r="B3166" s="14"/>
    </row>
    <row r="3167" spans="2:2">
      <c r="B3167" s="14"/>
    </row>
    <row r="3168" spans="2:2">
      <c r="B3168" s="14"/>
    </row>
    <row r="3169" spans="2:2">
      <c r="B3169" s="14"/>
    </row>
    <row r="3170" spans="2:2">
      <c r="B3170" s="14"/>
    </row>
    <row r="3171" spans="2:2">
      <c r="B3171" s="14"/>
    </row>
    <row r="3172" spans="2:2">
      <c r="B3172" s="14"/>
    </row>
    <row r="3173" spans="2:2">
      <c r="B3173" s="14"/>
    </row>
    <row r="3174" spans="2:2">
      <c r="B3174" s="14"/>
    </row>
    <row r="3175" spans="2:2">
      <c r="B3175" s="14"/>
    </row>
    <row r="3176" spans="2:2">
      <c r="B3176" s="14"/>
    </row>
    <row r="3177" spans="2:2">
      <c r="B3177" s="14"/>
    </row>
    <row r="3178" spans="2:2">
      <c r="B3178" s="14"/>
    </row>
    <row r="3179" spans="2:2">
      <c r="B3179" s="14"/>
    </row>
    <row r="3180" spans="2:2">
      <c r="B3180" s="14"/>
    </row>
    <row r="3181" spans="2:2">
      <c r="B3181" s="14"/>
    </row>
    <row r="3182" spans="2:2">
      <c r="B3182" s="14"/>
    </row>
    <row r="3183" spans="2:2">
      <c r="B3183" s="14"/>
    </row>
    <row r="3184" spans="2:2">
      <c r="B3184" s="14"/>
    </row>
    <row r="3185" spans="2:2">
      <c r="B3185" s="14"/>
    </row>
    <row r="3186" spans="2:2">
      <c r="B3186" s="14"/>
    </row>
    <row r="3187" spans="2:2">
      <c r="B3187" s="14"/>
    </row>
    <row r="3188" spans="2:2">
      <c r="B3188" s="14"/>
    </row>
    <row r="3189" spans="2:2">
      <c r="B3189" s="14"/>
    </row>
    <row r="3190" spans="2:2">
      <c r="B3190" s="14"/>
    </row>
    <row r="3191" spans="2:2">
      <c r="B3191" s="14"/>
    </row>
    <row r="3192" spans="2:2">
      <c r="B3192" s="14"/>
    </row>
    <row r="3193" spans="2:2">
      <c r="B3193" s="14"/>
    </row>
    <row r="3194" spans="2:2">
      <c r="B3194" s="14"/>
    </row>
    <row r="3195" spans="2:2">
      <c r="B3195" s="14"/>
    </row>
    <row r="3196" spans="2:2">
      <c r="B3196" s="14"/>
    </row>
    <row r="3197" spans="2:2">
      <c r="B3197" s="14"/>
    </row>
    <row r="3198" spans="2:2">
      <c r="B3198" s="14"/>
    </row>
    <row r="3199" spans="2:2">
      <c r="B3199" s="14"/>
    </row>
    <row r="3200" spans="2:2">
      <c r="B3200" s="14"/>
    </row>
    <row r="3201" spans="2:2">
      <c r="B3201" s="14"/>
    </row>
    <row r="3202" spans="2:2">
      <c r="B3202" s="14"/>
    </row>
    <row r="3203" spans="2:2">
      <c r="B3203" s="14"/>
    </row>
    <row r="3204" spans="2:2">
      <c r="B3204" s="14"/>
    </row>
    <row r="3205" spans="2:2">
      <c r="B3205" s="14"/>
    </row>
    <row r="3206" spans="2:2">
      <c r="B3206" s="14"/>
    </row>
    <row r="3207" spans="2:2">
      <c r="B3207" s="14"/>
    </row>
    <row r="3208" spans="2:2">
      <c r="B3208" s="14"/>
    </row>
    <row r="3209" spans="2:2">
      <c r="B3209" s="14"/>
    </row>
    <row r="3210" spans="2:2">
      <c r="B3210" s="14"/>
    </row>
    <row r="3211" spans="2:2">
      <c r="B3211" s="14"/>
    </row>
    <row r="3212" spans="2:2">
      <c r="B3212" s="14"/>
    </row>
    <row r="3213" spans="2:2">
      <c r="B3213" s="14"/>
    </row>
    <row r="3214" spans="2:2">
      <c r="B3214" s="14"/>
    </row>
    <row r="3215" spans="2:2">
      <c r="B3215" s="14"/>
    </row>
    <row r="3216" spans="2:2">
      <c r="B3216" s="14"/>
    </row>
    <row r="3217" spans="2:2">
      <c r="B3217" s="14"/>
    </row>
    <row r="3218" spans="2:2">
      <c r="B3218" s="14"/>
    </row>
    <row r="3219" spans="2:2">
      <c r="B3219" s="14"/>
    </row>
    <row r="3220" spans="2:2">
      <c r="B3220" s="14"/>
    </row>
    <row r="3221" spans="2:2">
      <c r="B3221" s="14"/>
    </row>
    <row r="3222" spans="2:2">
      <c r="B3222" s="14"/>
    </row>
    <row r="3223" spans="2:2">
      <c r="B3223" s="14"/>
    </row>
    <row r="3224" spans="2:2">
      <c r="B3224" s="14"/>
    </row>
    <row r="3225" spans="2:2">
      <c r="B3225" s="14"/>
    </row>
    <row r="3226" spans="2:2">
      <c r="B3226" s="14"/>
    </row>
    <row r="3227" spans="2:2">
      <c r="B3227" s="14"/>
    </row>
    <row r="3228" spans="2:2">
      <c r="B3228" s="14"/>
    </row>
    <row r="3229" spans="2:2">
      <c r="B3229" s="14"/>
    </row>
    <row r="3230" spans="2:2">
      <c r="B3230" s="14"/>
    </row>
    <row r="3231" spans="2:2">
      <c r="B3231" s="14"/>
    </row>
    <row r="3232" spans="2:2">
      <c r="B3232" s="14"/>
    </row>
    <row r="3233" spans="2:2">
      <c r="B3233" s="14"/>
    </row>
    <row r="3234" spans="2:2">
      <c r="B3234" s="14"/>
    </row>
    <row r="3235" spans="2:2">
      <c r="B3235" s="14"/>
    </row>
    <row r="3236" spans="2:2">
      <c r="B3236" s="14"/>
    </row>
    <row r="3237" spans="2:2">
      <c r="B3237" s="14"/>
    </row>
    <row r="3238" spans="2:2">
      <c r="B3238" s="14"/>
    </row>
    <row r="3239" spans="2:2">
      <c r="B3239" s="14"/>
    </row>
    <row r="3240" spans="2:2">
      <c r="B3240" s="14"/>
    </row>
    <row r="3241" spans="2:2">
      <c r="B3241" s="14"/>
    </row>
    <row r="3242" spans="2:2">
      <c r="B3242" s="14"/>
    </row>
    <row r="3243" spans="2:2">
      <c r="B3243" s="14"/>
    </row>
    <row r="3244" spans="2:2">
      <c r="B3244" s="14"/>
    </row>
    <row r="3245" spans="2:2">
      <c r="B3245" s="14"/>
    </row>
    <row r="3246" spans="2:2">
      <c r="B3246" s="14"/>
    </row>
    <row r="3247" spans="2:2">
      <c r="B3247" s="14"/>
    </row>
    <row r="3248" spans="2:2">
      <c r="B3248" s="14"/>
    </row>
    <row r="3249" spans="2:2">
      <c r="B3249" s="14"/>
    </row>
    <row r="3250" spans="2:2">
      <c r="B3250" s="14"/>
    </row>
    <row r="3251" spans="2:2">
      <c r="B3251" s="14"/>
    </row>
    <row r="3252" spans="2:2">
      <c r="B3252" s="14"/>
    </row>
    <row r="3253" spans="2:2">
      <c r="B3253" s="14"/>
    </row>
    <row r="3254" spans="2:2">
      <c r="B3254" s="14"/>
    </row>
    <row r="3255" spans="2:2">
      <c r="B3255" s="14"/>
    </row>
    <row r="3256" spans="2:2">
      <c r="B3256" s="14"/>
    </row>
    <row r="3257" spans="2:2">
      <c r="B3257" s="14"/>
    </row>
    <row r="3258" spans="2:2">
      <c r="B3258" s="14"/>
    </row>
    <row r="3259" spans="2:2">
      <c r="B3259" s="14"/>
    </row>
    <row r="3260" spans="2:2">
      <c r="B3260" s="14"/>
    </row>
    <row r="3261" spans="2:2">
      <c r="B3261" s="14"/>
    </row>
    <row r="3262" spans="2:2">
      <c r="B3262" s="14"/>
    </row>
    <row r="3263" spans="2:2">
      <c r="B3263" s="14"/>
    </row>
    <row r="3264" spans="2:2">
      <c r="B3264" s="14"/>
    </row>
    <row r="3265" spans="2:2">
      <c r="B3265" s="14"/>
    </row>
    <row r="3266" spans="2:2">
      <c r="B3266" s="14"/>
    </row>
    <row r="3267" spans="2:2">
      <c r="B3267" s="14"/>
    </row>
    <row r="3268" spans="2:2">
      <c r="B3268" s="14"/>
    </row>
    <row r="3269" spans="2:2">
      <c r="B3269" s="14"/>
    </row>
    <row r="3270" spans="2:2">
      <c r="B3270" s="14"/>
    </row>
    <row r="3271" spans="2:2">
      <c r="B3271" s="14"/>
    </row>
    <row r="3272" spans="2:2">
      <c r="B3272" s="14"/>
    </row>
    <row r="3273" spans="2:2">
      <c r="B3273" s="14"/>
    </row>
    <row r="3274" spans="2:2">
      <c r="B3274" s="14"/>
    </row>
    <row r="3275" spans="2:2">
      <c r="B3275" s="14"/>
    </row>
    <row r="3276" spans="2:2">
      <c r="B3276" s="14"/>
    </row>
    <row r="3277" spans="2:2">
      <c r="B3277" s="14"/>
    </row>
    <row r="3278" spans="2:2">
      <c r="B3278" s="14"/>
    </row>
    <row r="3279" spans="2:2">
      <c r="B3279" s="14"/>
    </row>
    <row r="3280" spans="2:2">
      <c r="B3280" s="14"/>
    </row>
    <row r="3281" spans="2:2">
      <c r="B3281" s="14"/>
    </row>
    <row r="3282" spans="2:2">
      <c r="B3282" s="14"/>
    </row>
    <row r="3283" spans="2:2">
      <c r="B3283" s="14"/>
    </row>
    <row r="3284" spans="2:2">
      <c r="B3284" s="14"/>
    </row>
    <row r="3285" spans="2:2">
      <c r="B3285" s="14"/>
    </row>
    <row r="3286" spans="2:2">
      <c r="B3286" s="14"/>
    </row>
    <row r="3287" spans="2:2">
      <c r="B3287" s="14"/>
    </row>
    <row r="3288" spans="2:2">
      <c r="B3288" s="14"/>
    </row>
    <row r="3289" spans="2:2">
      <c r="B3289" s="14"/>
    </row>
    <row r="3290" spans="2:2">
      <c r="B3290" s="14"/>
    </row>
    <row r="3291" spans="2:2">
      <c r="B3291" s="14"/>
    </row>
    <row r="3292" spans="2:2">
      <c r="B3292" s="14"/>
    </row>
    <row r="3293" spans="2:2">
      <c r="B3293" s="14"/>
    </row>
    <row r="3294" spans="2:2">
      <c r="B3294" s="14"/>
    </row>
    <row r="3295" spans="2:2">
      <c r="B3295" s="14"/>
    </row>
    <row r="3296" spans="2:2">
      <c r="B3296" s="14"/>
    </row>
    <row r="3297" spans="2:2">
      <c r="B3297" s="14"/>
    </row>
    <row r="3298" spans="2:2">
      <c r="B3298" s="14"/>
    </row>
    <row r="3299" spans="2:2">
      <c r="B3299" s="14"/>
    </row>
    <row r="3300" spans="2:2">
      <c r="B3300" s="14"/>
    </row>
    <row r="3301" spans="2:2">
      <c r="B3301" s="14"/>
    </row>
    <row r="3302" spans="2:2">
      <c r="B3302" s="14"/>
    </row>
    <row r="3303" spans="2:2">
      <c r="B3303" s="14"/>
    </row>
    <row r="3304" spans="2:2">
      <c r="B3304" s="14"/>
    </row>
    <row r="3305" spans="2:2">
      <c r="B3305" s="14"/>
    </row>
    <row r="3306" spans="2:2">
      <c r="B3306" s="14"/>
    </row>
    <row r="3307" spans="2:2">
      <c r="B3307" s="14"/>
    </row>
    <row r="3308" spans="2:2">
      <c r="B3308" s="14"/>
    </row>
    <row r="3309" spans="2:2">
      <c r="B3309" s="14"/>
    </row>
    <row r="3310" spans="2:2">
      <c r="B3310" s="14"/>
    </row>
    <row r="3311" spans="2:2">
      <c r="B3311" s="14"/>
    </row>
    <row r="3312" spans="2:2">
      <c r="B3312" s="14"/>
    </row>
    <row r="3313" spans="2:2">
      <c r="B3313" s="14"/>
    </row>
    <row r="3314" spans="2:2">
      <c r="B3314" s="14"/>
    </row>
    <row r="3315" spans="2:2">
      <c r="B3315" s="14"/>
    </row>
    <row r="3316" spans="2:2">
      <c r="B3316" s="14"/>
    </row>
    <row r="3317" spans="2:2">
      <c r="B3317" s="14"/>
    </row>
    <row r="3318" spans="2:2">
      <c r="B3318" s="14"/>
    </row>
    <row r="3319" spans="2:2">
      <c r="B3319" s="14"/>
    </row>
    <row r="3320" spans="2:2">
      <c r="B3320" s="14"/>
    </row>
    <row r="3321" spans="2:2">
      <c r="B3321" s="14"/>
    </row>
    <row r="3322" spans="2:2">
      <c r="B3322" s="14"/>
    </row>
    <row r="3323" spans="2:2">
      <c r="B3323" s="14"/>
    </row>
    <row r="3324" spans="2:2">
      <c r="B3324" s="14"/>
    </row>
    <row r="3325" spans="2:2">
      <c r="B3325" s="14"/>
    </row>
    <row r="3326" spans="2:2">
      <c r="B3326" s="14"/>
    </row>
    <row r="3327" spans="2:2">
      <c r="B3327" s="14"/>
    </row>
    <row r="3328" spans="2:2">
      <c r="B3328" s="14"/>
    </row>
    <row r="3329" spans="2:2">
      <c r="B3329" s="14"/>
    </row>
    <row r="3330" spans="2:2">
      <c r="B3330" s="14"/>
    </row>
    <row r="3331" spans="2:2">
      <c r="B3331" s="14"/>
    </row>
    <row r="3332" spans="2:2">
      <c r="B3332" s="14"/>
    </row>
    <row r="3333" spans="2:2">
      <c r="B3333" s="14"/>
    </row>
    <row r="3334" spans="2:2">
      <c r="B3334" s="14"/>
    </row>
    <row r="3335" spans="2:2">
      <c r="B3335" s="14"/>
    </row>
    <row r="3336" spans="2:2">
      <c r="B3336" s="14"/>
    </row>
    <row r="3337" spans="2:2">
      <c r="B3337" s="14"/>
    </row>
    <row r="3338" spans="2:2">
      <c r="B3338" s="14"/>
    </row>
    <row r="3339" spans="2:2">
      <c r="B3339" s="14"/>
    </row>
    <row r="3340" spans="2:2">
      <c r="B3340" s="14"/>
    </row>
    <row r="3341" spans="2:2">
      <c r="B3341" s="14"/>
    </row>
    <row r="3342" spans="2:2">
      <c r="B3342" s="14"/>
    </row>
    <row r="3343" spans="2:2">
      <c r="B3343" s="14"/>
    </row>
    <row r="3344" spans="2:2">
      <c r="B3344" s="14"/>
    </row>
    <row r="3345" spans="2:2">
      <c r="B3345" s="14"/>
    </row>
    <row r="3346" spans="2:2">
      <c r="B3346" s="14"/>
    </row>
    <row r="3347" spans="2:2">
      <c r="B3347" s="14"/>
    </row>
    <row r="3348" spans="2:2">
      <c r="B3348" s="14"/>
    </row>
    <row r="3349" spans="2:2">
      <c r="B3349" s="14"/>
    </row>
    <row r="3350" spans="2:2">
      <c r="B3350" s="14"/>
    </row>
    <row r="3351" spans="2:2">
      <c r="B3351" s="14"/>
    </row>
    <row r="3352" spans="2:2">
      <c r="B3352" s="14"/>
    </row>
    <row r="3353" spans="2:2">
      <c r="B3353" s="14"/>
    </row>
    <row r="3354" spans="2:2">
      <c r="B3354" s="14"/>
    </row>
    <row r="3355" spans="2:2">
      <c r="B3355" s="14"/>
    </row>
    <row r="3356" spans="2:2">
      <c r="B3356" s="14"/>
    </row>
    <row r="3357" spans="2:2">
      <c r="B3357" s="14"/>
    </row>
    <row r="3358" spans="2:2">
      <c r="B3358" s="14"/>
    </row>
    <row r="3359" spans="2:2">
      <c r="B3359" s="14"/>
    </row>
    <row r="3360" spans="2:2">
      <c r="B3360" s="14"/>
    </row>
    <row r="3361" spans="2:2">
      <c r="B3361" s="14"/>
    </row>
    <row r="3362" spans="2:2">
      <c r="B3362" s="14"/>
    </row>
    <row r="3363" spans="2:2">
      <c r="B3363" s="14"/>
    </row>
    <row r="3364" spans="2:2">
      <c r="B3364" s="14"/>
    </row>
    <row r="3365" spans="2:2">
      <c r="B3365" s="14"/>
    </row>
    <row r="3366" spans="2:2">
      <c r="B3366" s="14"/>
    </row>
    <row r="3367" spans="2:2">
      <c r="B3367" s="14"/>
    </row>
    <row r="3368" spans="2:2">
      <c r="B3368" s="14"/>
    </row>
    <row r="3369" spans="2:2">
      <c r="B3369" s="14"/>
    </row>
    <row r="3370" spans="2:2">
      <c r="B3370" s="14"/>
    </row>
    <row r="3371" spans="2:2">
      <c r="B3371" s="14"/>
    </row>
    <row r="3372" spans="2:2">
      <c r="B3372" s="14"/>
    </row>
    <row r="3373" spans="2:2">
      <c r="B3373" s="14"/>
    </row>
    <row r="3374" spans="2:2">
      <c r="B3374" s="14"/>
    </row>
    <row r="3375" spans="2:2">
      <c r="B3375" s="14"/>
    </row>
    <row r="3376" spans="2:2">
      <c r="B3376" s="14"/>
    </row>
    <row r="3377" spans="2:2">
      <c r="B3377" s="14"/>
    </row>
    <row r="3378" spans="2:2">
      <c r="B3378" s="14"/>
    </row>
    <row r="3379" spans="2:2">
      <c r="B3379" s="14"/>
    </row>
    <row r="3380" spans="2:2">
      <c r="B3380" s="14"/>
    </row>
    <row r="3381" spans="2:2">
      <c r="B3381" s="14"/>
    </row>
    <row r="3382" spans="2:2">
      <c r="B3382" s="14"/>
    </row>
    <row r="3383" spans="2:2">
      <c r="B3383" s="14"/>
    </row>
    <row r="3384" spans="2:2">
      <c r="B3384" s="14"/>
    </row>
    <row r="3385" spans="2:2">
      <c r="B3385" s="14"/>
    </row>
    <row r="3386" spans="2:2">
      <c r="B3386" s="14"/>
    </row>
    <row r="3387" spans="2:2">
      <c r="B3387" s="14"/>
    </row>
    <row r="3388" spans="2:2">
      <c r="B3388" s="14"/>
    </row>
    <row r="3389" spans="2:2">
      <c r="B3389" s="14"/>
    </row>
    <row r="3390" spans="2:2">
      <c r="B3390" s="14"/>
    </row>
    <row r="3391" spans="2:2">
      <c r="B3391" s="14"/>
    </row>
    <row r="3392" spans="2:2">
      <c r="B3392" s="14"/>
    </row>
    <row r="3393" spans="2:2">
      <c r="B3393" s="14"/>
    </row>
    <row r="3394" spans="2:2">
      <c r="B3394" s="14"/>
    </row>
    <row r="3395" spans="2:2">
      <c r="B3395" s="14"/>
    </row>
    <row r="3396" spans="2:2">
      <c r="B3396" s="14"/>
    </row>
    <row r="3397" spans="2:2">
      <c r="B3397" s="14"/>
    </row>
    <row r="3398" spans="2:2">
      <c r="B3398" s="14"/>
    </row>
    <row r="3399" spans="2:2">
      <c r="B3399" s="14"/>
    </row>
    <row r="3400" spans="2:2">
      <c r="B3400" s="14"/>
    </row>
    <row r="3401" spans="2:2">
      <c r="B3401" s="14"/>
    </row>
    <row r="3402" spans="2:2">
      <c r="B3402" s="14"/>
    </row>
    <row r="3403" spans="2:2">
      <c r="B3403" s="14"/>
    </row>
    <row r="3404" spans="2:2">
      <c r="B3404" s="14"/>
    </row>
    <row r="3405" spans="2:2">
      <c r="B3405" s="14"/>
    </row>
    <row r="3406" spans="2:2">
      <c r="B3406" s="14"/>
    </row>
    <row r="3407" spans="2:2">
      <c r="B3407" s="14"/>
    </row>
    <row r="3408" spans="2:2">
      <c r="B3408" s="14"/>
    </row>
    <row r="3409" spans="2:2">
      <c r="B3409" s="14"/>
    </row>
    <row r="3410" spans="2:2">
      <c r="B3410" s="14"/>
    </row>
    <row r="3411" spans="2:2">
      <c r="B3411" s="14"/>
    </row>
    <row r="3412" spans="2:2">
      <c r="B3412" s="14"/>
    </row>
    <row r="3413" spans="2:2">
      <c r="B3413" s="14"/>
    </row>
    <row r="3414" spans="2:2">
      <c r="B3414" s="14"/>
    </row>
    <row r="3415" spans="2:2">
      <c r="B3415" s="14"/>
    </row>
    <row r="3416" spans="2:2">
      <c r="B3416" s="14"/>
    </row>
    <row r="3417" spans="2:2">
      <c r="B3417" s="14"/>
    </row>
    <row r="3418" spans="2:2">
      <c r="B3418" s="14"/>
    </row>
    <row r="3419" spans="2:2">
      <c r="B3419" s="14"/>
    </row>
    <row r="3420" spans="2:2">
      <c r="B3420" s="14"/>
    </row>
    <row r="3421" spans="2:2">
      <c r="B3421" s="14"/>
    </row>
    <row r="3422" spans="2:2">
      <c r="B3422" s="14"/>
    </row>
    <row r="3423" spans="2:2">
      <c r="B3423" s="14"/>
    </row>
    <row r="3424" spans="2:2">
      <c r="B3424" s="14"/>
    </row>
    <row r="3425" spans="2:2">
      <c r="B3425" s="14"/>
    </row>
    <row r="3426" spans="2:2">
      <c r="B3426" s="14"/>
    </row>
    <row r="3427" spans="2:2">
      <c r="B3427" s="14"/>
    </row>
    <row r="3428" spans="2:2">
      <c r="B3428" s="14"/>
    </row>
    <row r="3429" spans="2:2">
      <c r="B3429" s="14"/>
    </row>
    <row r="3430" spans="2:2">
      <c r="B3430" s="14"/>
    </row>
    <row r="3431" spans="2:2">
      <c r="B3431" s="14"/>
    </row>
    <row r="3432" spans="2:2">
      <c r="B3432" s="14"/>
    </row>
    <row r="3433" spans="2:2">
      <c r="B3433" s="14"/>
    </row>
    <row r="3434" spans="2:2">
      <c r="B3434" s="14"/>
    </row>
    <row r="3435" spans="2:2">
      <c r="B3435" s="14"/>
    </row>
    <row r="3436" spans="2:2">
      <c r="B3436" s="14"/>
    </row>
    <row r="3437" spans="2:2">
      <c r="B3437" s="14"/>
    </row>
    <row r="3438" spans="2:2">
      <c r="B3438" s="14"/>
    </row>
    <row r="3439" spans="2:2">
      <c r="B3439" s="14"/>
    </row>
    <row r="3440" spans="2:2">
      <c r="B3440" s="14"/>
    </row>
    <row r="3441" spans="2:2">
      <c r="B3441" s="14"/>
    </row>
    <row r="3442" spans="2:2">
      <c r="B3442" s="14"/>
    </row>
    <row r="3443" spans="2:2">
      <c r="B3443" s="14"/>
    </row>
    <row r="3444" spans="2:2">
      <c r="B3444" s="14"/>
    </row>
    <row r="3445" spans="2:2">
      <c r="B3445" s="14"/>
    </row>
    <row r="3446" spans="2:2">
      <c r="B3446" s="14"/>
    </row>
    <row r="3447" spans="2:2">
      <c r="B3447" s="14"/>
    </row>
    <row r="3448" spans="2:2">
      <c r="B3448" s="14"/>
    </row>
    <row r="3449" spans="2:2">
      <c r="B3449" s="14"/>
    </row>
    <row r="3450" spans="2:2">
      <c r="B3450" s="14"/>
    </row>
    <row r="3451" spans="2:2">
      <c r="B3451" s="14"/>
    </row>
    <row r="3452" spans="2:2">
      <c r="B3452" s="14"/>
    </row>
    <row r="3453" spans="2:2">
      <c r="B3453" s="14"/>
    </row>
    <row r="3454" spans="2:2">
      <c r="B3454" s="14"/>
    </row>
    <row r="3455" spans="2:2">
      <c r="B3455" s="14"/>
    </row>
    <row r="3456" spans="2:2">
      <c r="B3456" s="14"/>
    </row>
    <row r="3457" spans="2:2">
      <c r="B3457" s="14"/>
    </row>
    <row r="3458" spans="2:2">
      <c r="B3458" s="14"/>
    </row>
    <row r="3459" spans="2:2">
      <c r="B3459" s="14"/>
    </row>
    <row r="3460" spans="2:2">
      <c r="B3460" s="14"/>
    </row>
    <row r="3461" spans="2:2">
      <c r="B3461" s="14"/>
    </row>
    <row r="3462" spans="2:2">
      <c r="B3462" s="14"/>
    </row>
    <row r="3463" spans="2:2">
      <c r="B3463" s="14"/>
    </row>
    <row r="3464" spans="2:2">
      <c r="B3464" s="14"/>
    </row>
    <row r="3465" spans="2:2">
      <c r="B3465" s="14"/>
    </row>
    <row r="3466" spans="2:2">
      <c r="B3466" s="14"/>
    </row>
    <row r="3467" spans="2:2">
      <c r="B3467" s="14"/>
    </row>
    <row r="3468" spans="2:2">
      <c r="B3468" s="14"/>
    </row>
    <row r="3469" spans="2:2">
      <c r="B3469" s="14"/>
    </row>
    <row r="3470" spans="2:2">
      <c r="B3470" s="14"/>
    </row>
    <row r="3471" spans="2:2">
      <c r="B3471" s="14"/>
    </row>
    <row r="3472" spans="2:2">
      <c r="B3472" s="14"/>
    </row>
    <row r="3473" spans="2:2">
      <c r="B3473" s="14"/>
    </row>
    <row r="3474" spans="2:2">
      <c r="B3474" s="14"/>
    </row>
    <row r="3475" spans="2:2">
      <c r="B3475" s="14"/>
    </row>
    <row r="3476" spans="2:2">
      <c r="B3476" s="14"/>
    </row>
    <row r="3477" spans="2:2">
      <c r="B3477" s="14"/>
    </row>
    <row r="3478" spans="2:2">
      <c r="B3478" s="14"/>
    </row>
    <row r="3479" spans="2:2">
      <c r="B3479" s="14"/>
    </row>
    <row r="3480" spans="2:2">
      <c r="B3480" s="14"/>
    </row>
    <row r="3481" spans="2:2">
      <c r="B3481" s="14"/>
    </row>
    <row r="3482" spans="2:2">
      <c r="B3482" s="14"/>
    </row>
    <row r="3483" spans="2:2">
      <c r="B3483" s="14"/>
    </row>
    <row r="3484" spans="2:2">
      <c r="B3484" s="14"/>
    </row>
    <row r="3485" spans="2:2">
      <c r="B3485" s="14"/>
    </row>
    <row r="3486" spans="2:2">
      <c r="B3486" s="14"/>
    </row>
    <row r="3487" spans="2:2">
      <c r="B3487" s="14"/>
    </row>
    <row r="3488" spans="2:2">
      <c r="B3488" s="14"/>
    </row>
    <row r="3489" spans="2:2">
      <c r="B3489" s="14"/>
    </row>
    <row r="3490" spans="2:2">
      <c r="B3490" s="14"/>
    </row>
    <row r="3491" spans="2:2">
      <c r="B3491" s="14"/>
    </row>
    <row r="3492" spans="2:2">
      <c r="B3492" s="14"/>
    </row>
    <row r="3493" spans="2:2">
      <c r="B3493" s="14"/>
    </row>
    <row r="3494" spans="2:2">
      <c r="B3494" s="14"/>
    </row>
    <row r="3495" spans="2:2">
      <c r="B3495" s="14"/>
    </row>
    <row r="3496" spans="2:2">
      <c r="B3496" s="14"/>
    </row>
    <row r="3497" spans="2:2">
      <c r="B3497" s="14"/>
    </row>
    <row r="3498" spans="2:2">
      <c r="B3498" s="14"/>
    </row>
    <row r="3499" spans="2:2">
      <c r="B3499" s="14"/>
    </row>
    <row r="3500" spans="2:2">
      <c r="B3500" s="14"/>
    </row>
    <row r="3501" spans="2:2">
      <c r="B3501" s="14"/>
    </row>
    <row r="3502" spans="2:2">
      <c r="B3502" s="14"/>
    </row>
    <row r="3503" spans="2:2">
      <c r="B3503" s="14"/>
    </row>
    <row r="3504" spans="2:2">
      <c r="B3504" s="14"/>
    </row>
    <row r="3505" spans="2:2">
      <c r="B3505" s="14"/>
    </row>
    <row r="3506" spans="2:2">
      <c r="B3506" s="14"/>
    </row>
    <row r="3507" spans="2:2">
      <c r="B3507" s="14"/>
    </row>
    <row r="3508" spans="2:2">
      <c r="B3508" s="14"/>
    </row>
    <row r="3509" spans="2:2">
      <c r="B3509" s="14"/>
    </row>
    <row r="3510" spans="2:2">
      <c r="B3510" s="14"/>
    </row>
    <row r="3511" spans="2:2">
      <c r="B3511" s="14"/>
    </row>
    <row r="3512" spans="2:2">
      <c r="B3512" s="14"/>
    </row>
    <row r="3513" spans="2:2">
      <c r="B3513" s="14"/>
    </row>
    <row r="3514" spans="2:2">
      <c r="B3514" s="14"/>
    </row>
    <row r="3515" spans="2:2">
      <c r="B3515" s="14"/>
    </row>
    <row r="3516" spans="2:2">
      <c r="B3516" s="14"/>
    </row>
    <row r="3517" spans="2:2">
      <c r="B3517" s="14"/>
    </row>
    <row r="3518" spans="2:2">
      <c r="B3518" s="14"/>
    </row>
    <row r="3519" spans="2:2">
      <c r="B3519" s="14"/>
    </row>
    <row r="3520" spans="2:2">
      <c r="B3520" s="14"/>
    </row>
    <row r="3521" spans="2:2">
      <c r="B3521" s="14"/>
    </row>
    <row r="3522" spans="2:2">
      <c r="B3522" s="14"/>
    </row>
    <row r="3523" spans="2:2">
      <c r="B3523" s="14"/>
    </row>
    <row r="3524" spans="2:2">
      <c r="B3524" s="14"/>
    </row>
    <row r="3525" spans="2:2">
      <c r="B3525" s="14"/>
    </row>
    <row r="3526" spans="2:2">
      <c r="B3526" s="14"/>
    </row>
    <row r="3527" spans="2:2">
      <c r="B3527" s="14"/>
    </row>
    <row r="3528" spans="2:2">
      <c r="B3528" s="14"/>
    </row>
    <row r="3529" spans="2:2">
      <c r="B3529" s="14"/>
    </row>
    <row r="3530" spans="2:2">
      <c r="B3530" s="14"/>
    </row>
    <row r="3531" spans="2:2">
      <c r="B3531" s="14"/>
    </row>
    <row r="3532" spans="2:2">
      <c r="B3532" s="14"/>
    </row>
    <row r="3533" spans="2:2">
      <c r="B3533" s="14"/>
    </row>
    <row r="3534" spans="2:2">
      <c r="B3534" s="14"/>
    </row>
    <row r="3535" spans="2:2">
      <c r="B3535" s="14"/>
    </row>
    <row r="3536" spans="2:2">
      <c r="B3536" s="14"/>
    </row>
    <row r="3537" spans="2:2">
      <c r="B3537" s="14"/>
    </row>
    <row r="3538" spans="2:2">
      <c r="B3538" s="14"/>
    </row>
    <row r="3539" spans="2:2">
      <c r="B3539" s="14"/>
    </row>
    <row r="3540" spans="2:2">
      <c r="B3540" s="14"/>
    </row>
    <row r="3541" spans="2:2">
      <c r="B3541" s="14"/>
    </row>
    <row r="3542" spans="2:2">
      <c r="B3542" s="14"/>
    </row>
    <row r="3543" spans="2:2">
      <c r="B3543" s="14"/>
    </row>
    <row r="3544" spans="2:2">
      <c r="B3544" s="14"/>
    </row>
    <row r="3545" spans="2:2">
      <c r="B3545" s="14"/>
    </row>
    <row r="3546" spans="2:2">
      <c r="B3546" s="14"/>
    </row>
    <row r="3547" spans="2:2">
      <c r="B3547" s="14"/>
    </row>
    <row r="3548" spans="2:2">
      <c r="B3548" s="14"/>
    </row>
    <row r="3549" spans="2:2">
      <c r="B3549" s="14"/>
    </row>
    <row r="3550" spans="2:2">
      <c r="B3550" s="14"/>
    </row>
    <row r="3551" spans="2:2">
      <c r="B3551" s="14"/>
    </row>
    <row r="3552" spans="2:2">
      <c r="B3552" s="14"/>
    </row>
    <row r="3553" spans="2:2">
      <c r="B3553" s="14"/>
    </row>
    <row r="3554" spans="2:2">
      <c r="B3554" s="14"/>
    </row>
    <row r="3555" spans="2:2">
      <c r="B3555" s="14"/>
    </row>
    <row r="3556" spans="2:2">
      <c r="B3556" s="14"/>
    </row>
    <row r="3557" spans="2:2">
      <c r="B3557" s="14"/>
    </row>
    <row r="3558" spans="2:2">
      <c r="B3558" s="14"/>
    </row>
    <row r="3559" spans="2:2">
      <c r="B3559" s="14"/>
    </row>
    <row r="3560" spans="2:2">
      <c r="B3560" s="14"/>
    </row>
    <row r="3561" spans="2:2">
      <c r="B3561" s="14"/>
    </row>
    <row r="3562" spans="2:2">
      <c r="B3562" s="14"/>
    </row>
    <row r="3563" spans="2:2">
      <c r="B3563" s="14"/>
    </row>
    <row r="3564" spans="2:2">
      <c r="B3564" s="14"/>
    </row>
    <row r="3565" spans="2:2">
      <c r="B3565" s="14"/>
    </row>
    <row r="3566" spans="2:2">
      <c r="B3566" s="14"/>
    </row>
    <row r="3567" spans="2:2">
      <c r="B3567" s="14"/>
    </row>
    <row r="3568" spans="2:2">
      <c r="B3568" s="14"/>
    </row>
    <row r="3569" spans="2:2">
      <c r="B3569" s="14"/>
    </row>
    <row r="3570" spans="2:2">
      <c r="B3570" s="14"/>
    </row>
    <row r="3571" spans="2:2">
      <c r="B3571" s="14"/>
    </row>
    <row r="3572" spans="2:2">
      <c r="B3572" s="14"/>
    </row>
    <row r="3573" spans="2:2">
      <c r="B3573" s="14"/>
    </row>
    <row r="3574" spans="2:2">
      <c r="B3574" s="14"/>
    </row>
    <row r="3575" spans="2:2">
      <c r="B3575" s="14"/>
    </row>
    <row r="3576" spans="2:2">
      <c r="B3576" s="14"/>
    </row>
    <row r="3577" spans="2:2">
      <c r="B3577" s="14"/>
    </row>
    <row r="3578" spans="2:2">
      <c r="B3578" s="14"/>
    </row>
    <row r="3579" spans="2:2">
      <c r="B3579" s="14"/>
    </row>
    <row r="3580" spans="2:2">
      <c r="B3580" s="14"/>
    </row>
    <row r="3581" spans="2:2">
      <c r="B3581" s="14"/>
    </row>
    <row r="3582" spans="2:2">
      <c r="B3582" s="14"/>
    </row>
    <row r="3583" spans="2:2">
      <c r="B3583" s="14"/>
    </row>
    <row r="3584" spans="2:2">
      <c r="B3584" s="14"/>
    </row>
    <row r="3585" spans="2:2">
      <c r="B3585" s="14"/>
    </row>
    <row r="3586" spans="2:2">
      <c r="B3586" s="14"/>
    </row>
    <row r="3587" spans="2:2">
      <c r="B3587" s="14"/>
    </row>
    <row r="3588" spans="2:2">
      <c r="B3588" s="14"/>
    </row>
    <row r="3589" spans="2:2">
      <c r="B3589" s="14"/>
    </row>
    <row r="3590" spans="2:2">
      <c r="B3590" s="14"/>
    </row>
    <row r="3591" spans="2:2">
      <c r="B3591" s="14"/>
    </row>
    <row r="3592" spans="2:2">
      <c r="B3592" s="14"/>
    </row>
    <row r="3593" spans="2:2">
      <c r="B3593" s="14"/>
    </row>
    <row r="3594" spans="2:2">
      <c r="B3594" s="14"/>
    </row>
    <row r="3595" spans="2:2">
      <c r="B3595" s="14"/>
    </row>
    <row r="3596" spans="2:2">
      <c r="B3596" s="14"/>
    </row>
    <row r="3597" spans="2:2">
      <c r="B3597" s="14"/>
    </row>
    <row r="3598" spans="2:2">
      <c r="B3598" s="14"/>
    </row>
    <row r="3599" spans="2:2">
      <c r="B3599" s="14"/>
    </row>
    <row r="3600" spans="2:2">
      <c r="B3600" s="14"/>
    </row>
    <row r="3601" spans="2:2">
      <c r="B3601" s="14"/>
    </row>
    <row r="3602" spans="2:2">
      <c r="B3602" s="14"/>
    </row>
    <row r="3603" spans="2:2">
      <c r="B3603" s="14"/>
    </row>
    <row r="3604" spans="2:2">
      <c r="B3604" s="14"/>
    </row>
    <row r="3605" spans="2:2">
      <c r="B3605" s="14"/>
    </row>
    <row r="3606" spans="2:2">
      <c r="B3606" s="14"/>
    </row>
    <row r="3607" spans="2:2">
      <c r="B3607" s="14"/>
    </row>
    <row r="3608" spans="2:2">
      <c r="B3608" s="14"/>
    </row>
    <row r="3609" spans="2:2">
      <c r="B3609" s="14"/>
    </row>
    <row r="3610" spans="2:2">
      <c r="B3610" s="14"/>
    </row>
    <row r="3611" spans="2:2">
      <c r="B3611" s="14"/>
    </row>
    <row r="3612" spans="2:2">
      <c r="B3612" s="14"/>
    </row>
    <row r="3613" spans="2:2">
      <c r="B3613" s="14"/>
    </row>
    <row r="3614" spans="2:2">
      <c r="B3614" s="14"/>
    </row>
    <row r="3615" spans="2:2">
      <c r="B3615" s="14"/>
    </row>
    <row r="3616" spans="2:2">
      <c r="B3616" s="14"/>
    </row>
    <row r="3617" spans="2:2">
      <c r="B3617" s="14"/>
    </row>
    <row r="3618" spans="2:2">
      <c r="B3618" s="14"/>
    </row>
    <row r="3619" spans="2:2">
      <c r="B3619" s="14"/>
    </row>
    <row r="3620" spans="2:2">
      <c r="B3620" s="14"/>
    </row>
    <row r="3621" spans="2:2">
      <c r="B3621" s="14"/>
    </row>
    <row r="3622" spans="2:2">
      <c r="B3622" s="14"/>
    </row>
    <row r="3623" spans="2:2">
      <c r="B3623" s="14"/>
    </row>
    <row r="3624" spans="2:2">
      <c r="B3624" s="14"/>
    </row>
    <row r="3625" spans="2:2">
      <c r="B3625" s="14"/>
    </row>
    <row r="3626" spans="2:2">
      <c r="B3626" s="14"/>
    </row>
    <row r="3627" spans="2:2">
      <c r="B3627" s="14"/>
    </row>
    <row r="3628" spans="2:2">
      <c r="B3628" s="14"/>
    </row>
    <row r="3629" spans="2:2">
      <c r="B3629" s="14"/>
    </row>
    <row r="3630" spans="2:2">
      <c r="B3630" s="14"/>
    </row>
    <row r="3631" spans="2:2">
      <c r="B3631" s="14"/>
    </row>
    <row r="3632" spans="2:2">
      <c r="B3632" s="14"/>
    </row>
    <row r="3633" spans="2:2">
      <c r="B3633" s="14"/>
    </row>
    <row r="3634" spans="2:2">
      <c r="B3634" s="14"/>
    </row>
    <row r="3635" spans="2:2">
      <c r="B3635" s="14"/>
    </row>
    <row r="3636" spans="2:2">
      <c r="B3636" s="14"/>
    </row>
    <row r="3637" spans="2:2">
      <c r="B3637" s="14"/>
    </row>
    <row r="3638" spans="2:2">
      <c r="B3638" s="14"/>
    </row>
    <row r="3639" spans="2:2">
      <c r="B3639" s="14"/>
    </row>
    <row r="3640" spans="2:2">
      <c r="B3640" s="14"/>
    </row>
    <row r="3641" spans="2:2">
      <c r="B3641" s="14"/>
    </row>
    <row r="3642" spans="2:2">
      <c r="B3642" s="14"/>
    </row>
    <row r="3643" spans="2:2">
      <c r="B3643" s="14"/>
    </row>
    <row r="3644" spans="2:2">
      <c r="B3644" s="14"/>
    </row>
    <row r="3645" spans="2:2">
      <c r="B3645" s="14"/>
    </row>
    <row r="3646" spans="2:2">
      <c r="B3646" s="14"/>
    </row>
    <row r="3647" spans="2:2">
      <c r="B3647" s="14"/>
    </row>
    <row r="3648" spans="2:2">
      <c r="B3648" s="14"/>
    </row>
    <row r="3649" spans="2:2">
      <c r="B3649" s="14"/>
    </row>
    <row r="3650" spans="2:2">
      <c r="B3650" s="14"/>
    </row>
    <row r="3651" spans="2:2">
      <c r="B3651" s="14"/>
    </row>
    <row r="3652" spans="2:2">
      <c r="B3652" s="14"/>
    </row>
    <row r="3653" spans="2:2">
      <c r="B3653" s="14"/>
    </row>
    <row r="3654" spans="2:2">
      <c r="B3654" s="14"/>
    </row>
    <row r="3655" spans="2:2">
      <c r="B3655" s="14"/>
    </row>
    <row r="3656" spans="2:2">
      <c r="B3656" s="14"/>
    </row>
    <row r="3657" spans="2:2">
      <c r="B3657" s="14"/>
    </row>
    <row r="3658" spans="2:2">
      <c r="B3658" s="14"/>
    </row>
    <row r="3659" spans="2:2">
      <c r="B3659" s="14"/>
    </row>
    <row r="3660" spans="2:2">
      <c r="B3660" s="14"/>
    </row>
    <row r="3661" spans="2:2">
      <c r="B3661" s="14"/>
    </row>
    <row r="3662" spans="2:2">
      <c r="B3662" s="14"/>
    </row>
    <row r="3663" spans="2:2">
      <c r="B3663" s="14"/>
    </row>
    <row r="3664" spans="2:2">
      <c r="B3664" s="14"/>
    </row>
    <row r="3665" spans="2:2">
      <c r="B3665" s="14"/>
    </row>
    <row r="3666" spans="2:2">
      <c r="B3666" s="14"/>
    </row>
    <row r="3667" spans="2:2">
      <c r="B3667" s="14"/>
    </row>
    <row r="3668" spans="2:2">
      <c r="B3668" s="14"/>
    </row>
    <row r="3669" spans="2:2">
      <c r="B3669" s="14"/>
    </row>
    <row r="3670" spans="2:2">
      <c r="B3670" s="14"/>
    </row>
    <row r="3671" spans="2:2">
      <c r="B3671" s="14"/>
    </row>
    <row r="3672" spans="2:2">
      <c r="B3672" s="14"/>
    </row>
    <row r="3673" spans="2:2">
      <c r="B3673" s="14"/>
    </row>
    <row r="3674" spans="2:2">
      <c r="B3674" s="14"/>
    </row>
    <row r="3675" spans="2:2">
      <c r="B3675" s="14"/>
    </row>
    <row r="3676" spans="2:2">
      <c r="B3676" s="14"/>
    </row>
    <row r="3677" spans="2:2">
      <c r="B3677" s="14"/>
    </row>
    <row r="3678" spans="2:2">
      <c r="B3678" s="14"/>
    </row>
    <row r="3679" spans="2:2">
      <c r="B3679" s="14"/>
    </row>
    <row r="3680" spans="2:2">
      <c r="B3680" s="14"/>
    </row>
    <row r="3681" spans="2:2">
      <c r="B3681" s="14"/>
    </row>
    <row r="3682" spans="2:2">
      <c r="B3682" s="14"/>
    </row>
    <row r="3683" spans="2:2">
      <c r="B3683" s="14"/>
    </row>
    <row r="3684" spans="2:2">
      <c r="B3684" s="14"/>
    </row>
    <row r="3685" spans="2:2">
      <c r="B3685" s="14"/>
    </row>
    <row r="3686" spans="2:2">
      <c r="B3686" s="14"/>
    </row>
    <row r="3687" spans="2:2">
      <c r="B3687" s="14"/>
    </row>
    <row r="3688" spans="2:2">
      <c r="B3688" s="14"/>
    </row>
    <row r="3689" spans="2:2">
      <c r="B3689" s="14"/>
    </row>
    <row r="3690" spans="2:2">
      <c r="B3690" s="14"/>
    </row>
    <row r="3691" spans="2:2">
      <c r="B3691" s="14"/>
    </row>
    <row r="3692" spans="2:2">
      <c r="B3692" s="14"/>
    </row>
    <row r="3693" spans="2:2">
      <c r="B3693" s="14"/>
    </row>
    <row r="3694" spans="2:2">
      <c r="B3694" s="14"/>
    </row>
    <row r="3695" spans="2:2">
      <c r="B3695" s="14"/>
    </row>
    <row r="3696" spans="2:2">
      <c r="B3696" s="14"/>
    </row>
    <row r="3697" spans="2:2">
      <c r="B3697" s="14"/>
    </row>
    <row r="3698" spans="2:2">
      <c r="B3698" s="14"/>
    </row>
    <row r="3699" spans="2:2">
      <c r="B3699" s="14"/>
    </row>
    <row r="3700" spans="2:2">
      <c r="B3700" s="14"/>
    </row>
    <row r="3701" spans="2:2">
      <c r="B3701" s="14"/>
    </row>
    <row r="3702" spans="2:2">
      <c r="B3702" s="14"/>
    </row>
    <row r="3703" spans="2:2">
      <c r="B3703" s="14"/>
    </row>
    <row r="3704" spans="2:2">
      <c r="B3704" s="14"/>
    </row>
    <row r="3705" spans="2:2">
      <c r="B3705" s="14"/>
    </row>
    <row r="3706" spans="2:2">
      <c r="B3706" s="14"/>
    </row>
    <row r="3707" spans="2:2">
      <c r="B3707" s="14"/>
    </row>
    <row r="3708" spans="2:2">
      <c r="B3708" s="14"/>
    </row>
    <row r="3709" spans="2:2">
      <c r="B3709" s="14"/>
    </row>
    <row r="3710" spans="2:2">
      <c r="B3710" s="14"/>
    </row>
    <row r="3711" spans="2:2">
      <c r="B3711" s="14"/>
    </row>
    <row r="3712" spans="2:2">
      <c r="B3712" s="14"/>
    </row>
    <row r="3713" spans="2:2">
      <c r="B3713" s="14"/>
    </row>
    <row r="3714" spans="2:2">
      <c r="B3714" s="14"/>
    </row>
    <row r="3715" spans="2:2">
      <c r="B3715" s="14"/>
    </row>
    <row r="3716" spans="2:2">
      <c r="B3716" s="14"/>
    </row>
    <row r="3717" spans="2:2">
      <c r="B3717" s="14"/>
    </row>
    <row r="3718" spans="2:2">
      <c r="B3718" s="14"/>
    </row>
    <row r="3719" spans="2:2">
      <c r="B3719" s="14"/>
    </row>
    <row r="3720" spans="2:2">
      <c r="B3720" s="14"/>
    </row>
    <row r="3721" spans="2:2">
      <c r="B3721" s="14"/>
    </row>
    <row r="3722" spans="2:2">
      <c r="B3722" s="14"/>
    </row>
    <row r="3723" spans="2:2">
      <c r="B3723" s="14"/>
    </row>
    <row r="3724" spans="2:2">
      <c r="B3724" s="14"/>
    </row>
    <row r="3725" spans="2:2">
      <c r="B3725" s="14"/>
    </row>
    <row r="3726" spans="2:2">
      <c r="B3726" s="14"/>
    </row>
    <row r="3727" spans="2:2">
      <c r="B3727" s="14"/>
    </row>
    <row r="3728" spans="2:2">
      <c r="B3728" s="14"/>
    </row>
    <row r="3729" spans="2:2">
      <c r="B3729" s="14"/>
    </row>
    <row r="3730" spans="2:2">
      <c r="B3730" s="14"/>
    </row>
    <row r="3731" spans="2:2">
      <c r="B3731" s="14"/>
    </row>
    <row r="3732" spans="2:2">
      <c r="B3732" s="14"/>
    </row>
    <row r="3733" spans="2:2">
      <c r="B3733" s="14"/>
    </row>
    <row r="3734" spans="2:2">
      <c r="B3734" s="14"/>
    </row>
    <row r="3735" spans="2:2">
      <c r="B3735" s="14"/>
    </row>
    <row r="3736" spans="2:2">
      <c r="B3736" s="14"/>
    </row>
    <row r="3737" spans="2:2">
      <c r="B3737" s="14"/>
    </row>
    <row r="3738" spans="2:2">
      <c r="B3738" s="14"/>
    </row>
    <row r="3739" spans="2:2">
      <c r="B3739" s="14"/>
    </row>
    <row r="3740" spans="2:2">
      <c r="B3740" s="14"/>
    </row>
    <row r="3741" spans="2:2">
      <c r="B3741" s="14"/>
    </row>
    <row r="3742" spans="2:2">
      <c r="B3742" s="14"/>
    </row>
    <row r="3743" spans="2:2">
      <c r="B3743" s="14"/>
    </row>
    <row r="3744" spans="2:2">
      <c r="B3744" s="14"/>
    </row>
    <row r="3745" spans="2:2">
      <c r="B3745" s="14"/>
    </row>
    <row r="3746" spans="2:2">
      <c r="B3746" s="14"/>
    </row>
    <row r="3747" spans="2:2">
      <c r="B3747" s="14"/>
    </row>
    <row r="3748" spans="2:2">
      <c r="B3748" s="14"/>
    </row>
    <row r="3749" spans="2:2">
      <c r="B3749" s="14"/>
    </row>
    <row r="3750" spans="2:2">
      <c r="B3750" s="14"/>
    </row>
    <row r="3751" spans="2:2">
      <c r="B3751" s="14"/>
    </row>
    <row r="3752" spans="2:2">
      <c r="B3752" s="14"/>
    </row>
    <row r="3753" spans="2:2">
      <c r="B3753" s="14"/>
    </row>
    <row r="3754" spans="2:2">
      <c r="B3754" s="14"/>
    </row>
    <row r="3755" spans="2:2">
      <c r="B3755" s="14"/>
    </row>
    <row r="3756" spans="2:2">
      <c r="B3756" s="14"/>
    </row>
    <row r="3757" spans="2:2">
      <c r="B3757" s="14"/>
    </row>
    <row r="3758" spans="2:2">
      <c r="B3758" s="14"/>
    </row>
    <row r="3759" spans="2:2">
      <c r="B3759" s="14"/>
    </row>
    <row r="3760" spans="2:2">
      <c r="B3760" s="14"/>
    </row>
    <row r="3761" spans="2:2">
      <c r="B3761" s="14"/>
    </row>
    <row r="3762" spans="2:2">
      <c r="B3762" s="14"/>
    </row>
    <row r="3763" spans="2:2">
      <c r="B3763" s="14"/>
    </row>
    <row r="3764" spans="2:2">
      <c r="B3764" s="14"/>
    </row>
    <row r="3765" spans="2:2">
      <c r="B3765" s="14"/>
    </row>
    <row r="3766" spans="2:2">
      <c r="B3766" s="14"/>
    </row>
    <row r="3767" spans="2:2">
      <c r="B3767" s="14"/>
    </row>
    <row r="3768" spans="2:2">
      <c r="B3768" s="14"/>
    </row>
    <row r="3769" spans="2:2">
      <c r="B3769" s="14"/>
    </row>
    <row r="3770" spans="2:2">
      <c r="B3770" s="14"/>
    </row>
    <row r="3771" spans="2:2">
      <c r="B3771" s="14"/>
    </row>
    <row r="3772" spans="2:2">
      <c r="B3772" s="14"/>
    </row>
    <row r="3773" spans="2:2">
      <c r="B3773" s="14"/>
    </row>
    <row r="3774" spans="2:2">
      <c r="B3774" s="14"/>
    </row>
    <row r="3775" spans="2:2">
      <c r="B3775" s="14"/>
    </row>
    <row r="3776" spans="2:2">
      <c r="B3776" s="14"/>
    </row>
    <row r="3777" spans="2:2">
      <c r="B3777" s="14"/>
    </row>
    <row r="3778" spans="2:2">
      <c r="B3778" s="14"/>
    </row>
    <row r="3779" spans="2:2">
      <c r="B3779" s="14"/>
    </row>
    <row r="3780" spans="2:2">
      <c r="B3780" s="14"/>
    </row>
    <row r="3781" spans="2:2">
      <c r="B3781" s="14"/>
    </row>
    <row r="3782" spans="2:2">
      <c r="B3782" s="14"/>
    </row>
    <row r="3783" spans="2:2">
      <c r="B3783" s="14"/>
    </row>
    <row r="3784" spans="2:2">
      <c r="B3784" s="14"/>
    </row>
    <row r="3785" spans="2:2">
      <c r="B3785" s="14"/>
    </row>
    <row r="3786" spans="2:2">
      <c r="B3786" s="14"/>
    </row>
    <row r="3787" spans="2:2">
      <c r="B3787" s="14"/>
    </row>
    <row r="3788" spans="2:2">
      <c r="B3788" s="14"/>
    </row>
    <row r="3789" spans="2:2">
      <c r="B3789" s="14"/>
    </row>
    <row r="3790" spans="2:2">
      <c r="B3790" s="14"/>
    </row>
    <row r="3791" spans="2:2">
      <c r="B3791" s="14"/>
    </row>
    <row r="3792" spans="2:2">
      <c r="B3792" s="14"/>
    </row>
    <row r="3793" spans="2:2">
      <c r="B3793" s="14"/>
    </row>
    <row r="3794" spans="2:2">
      <c r="B3794" s="14"/>
    </row>
    <row r="3795" spans="2:2">
      <c r="B3795" s="14"/>
    </row>
    <row r="3796" spans="2:2">
      <c r="B3796" s="14"/>
    </row>
    <row r="3797" spans="2:2">
      <c r="B3797" s="14"/>
    </row>
    <row r="3798" spans="2:2">
      <c r="B3798" s="14"/>
    </row>
    <row r="3799" spans="2:2">
      <c r="B3799" s="14"/>
    </row>
    <row r="3800" spans="2:2">
      <c r="B3800" s="14"/>
    </row>
    <row r="3801" spans="2:2">
      <c r="B3801" s="14"/>
    </row>
    <row r="3802" spans="2:2">
      <c r="B3802" s="14"/>
    </row>
    <row r="3803" spans="2:2">
      <c r="B3803" s="14"/>
    </row>
    <row r="3804" spans="2:2">
      <c r="B3804" s="14"/>
    </row>
    <row r="3805" spans="2:2">
      <c r="B3805" s="14"/>
    </row>
    <row r="3806" spans="2:2">
      <c r="B3806" s="14"/>
    </row>
    <row r="3807" spans="2:2">
      <c r="B3807" s="14"/>
    </row>
    <row r="3808" spans="2:2">
      <c r="B3808" s="14"/>
    </row>
    <row r="3809" spans="2:2">
      <c r="B3809" s="14"/>
    </row>
    <row r="3810" spans="2:2">
      <c r="B3810" s="14"/>
    </row>
    <row r="3811" spans="2:2">
      <c r="B3811" s="14"/>
    </row>
    <row r="3812" spans="2:2">
      <c r="B3812" s="14"/>
    </row>
    <row r="3813" spans="2:2">
      <c r="B3813" s="14"/>
    </row>
    <row r="3814" spans="2:2">
      <c r="B3814" s="14"/>
    </row>
    <row r="3815" spans="2:2">
      <c r="B3815" s="14"/>
    </row>
    <row r="3816" spans="2:2">
      <c r="B3816" s="14"/>
    </row>
    <row r="3817" spans="2:2">
      <c r="B3817" s="14"/>
    </row>
    <row r="3818" spans="2:2">
      <c r="B3818" s="14"/>
    </row>
    <row r="3819" spans="2:2">
      <c r="B3819" s="14"/>
    </row>
    <row r="3820" spans="2:2">
      <c r="B3820" s="14"/>
    </row>
    <row r="3821" spans="2:2">
      <c r="B3821" s="14"/>
    </row>
    <row r="3822" spans="2:2">
      <c r="B3822" s="14"/>
    </row>
    <row r="3823" spans="2:2">
      <c r="B3823" s="14"/>
    </row>
    <row r="3824" spans="2:2">
      <c r="B3824" s="14"/>
    </row>
    <row r="3825" spans="2:2">
      <c r="B3825" s="14"/>
    </row>
    <row r="3826" spans="2:2">
      <c r="B3826" s="14"/>
    </row>
    <row r="3827" spans="2:2">
      <c r="B3827" s="14"/>
    </row>
    <row r="3828" spans="2:2">
      <c r="B3828" s="14"/>
    </row>
    <row r="3829" spans="2:2">
      <c r="B3829" s="14"/>
    </row>
    <row r="3830" spans="2:2">
      <c r="B3830" s="14"/>
    </row>
    <row r="3831" spans="2:2">
      <c r="B3831" s="14"/>
    </row>
    <row r="3832" spans="2:2">
      <c r="B3832" s="14"/>
    </row>
    <row r="3833" spans="2:2">
      <c r="B3833" s="14"/>
    </row>
    <row r="3834" spans="2:2">
      <c r="B3834" s="14"/>
    </row>
    <row r="3835" spans="2:2">
      <c r="B3835" s="14"/>
    </row>
    <row r="3836" spans="2:2">
      <c r="B3836" s="14"/>
    </row>
    <row r="3837" spans="2:2">
      <c r="B3837" s="14"/>
    </row>
    <row r="3838" spans="2:2">
      <c r="B3838" s="14"/>
    </row>
    <row r="3839" spans="2:2">
      <c r="B3839" s="14"/>
    </row>
    <row r="3840" spans="2:2">
      <c r="B3840" s="14"/>
    </row>
    <row r="3841" spans="2:2">
      <c r="B3841" s="14"/>
    </row>
    <row r="3842" spans="2:2">
      <c r="B3842" s="14"/>
    </row>
    <row r="3843" spans="2:2">
      <c r="B3843" s="14"/>
    </row>
    <row r="3844" spans="2:2">
      <c r="B3844" s="14"/>
    </row>
    <row r="3845" spans="2:2">
      <c r="B3845" s="14"/>
    </row>
    <row r="3846" spans="2:2">
      <c r="B3846" s="14"/>
    </row>
    <row r="3847" spans="2:2">
      <c r="B3847" s="14"/>
    </row>
    <row r="3848" spans="2:2">
      <c r="B3848" s="14"/>
    </row>
    <row r="3849" spans="2:2">
      <c r="B3849" s="14"/>
    </row>
    <row r="3850" spans="2:2">
      <c r="B3850" s="14"/>
    </row>
    <row r="3851" spans="2:2">
      <c r="B3851" s="14"/>
    </row>
    <row r="3852" spans="2:2">
      <c r="B3852" s="14"/>
    </row>
    <row r="3853" spans="2:2">
      <c r="B3853" s="14"/>
    </row>
    <row r="3854" spans="2:2">
      <c r="B3854" s="14"/>
    </row>
    <row r="3855" spans="2:2">
      <c r="B3855" s="14"/>
    </row>
    <row r="3856" spans="2:2">
      <c r="B3856" s="14"/>
    </row>
    <row r="3857" spans="2:2">
      <c r="B3857" s="14"/>
    </row>
    <row r="3858" spans="2:2">
      <c r="B3858" s="14"/>
    </row>
    <row r="3859" spans="2:2">
      <c r="B3859" s="14"/>
    </row>
    <row r="3860" spans="2:2">
      <c r="B3860" s="14"/>
    </row>
    <row r="3861" spans="2:2">
      <c r="B3861" s="14"/>
    </row>
    <row r="3862" spans="2:2">
      <c r="B3862" s="14"/>
    </row>
    <row r="3863" spans="2:2">
      <c r="B3863" s="14"/>
    </row>
    <row r="3864" spans="2:2">
      <c r="B3864" s="14"/>
    </row>
    <row r="3865" spans="2:2">
      <c r="B3865" s="14"/>
    </row>
    <row r="3866" spans="2:2">
      <c r="B3866" s="14"/>
    </row>
    <row r="3867" spans="2:2">
      <c r="B3867" s="14"/>
    </row>
    <row r="3868" spans="2:2">
      <c r="B3868" s="14"/>
    </row>
    <row r="3869" spans="2:2">
      <c r="B3869" s="14"/>
    </row>
    <row r="3870" spans="2:2">
      <c r="B3870" s="14"/>
    </row>
    <row r="3871" spans="2:2">
      <c r="B3871" s="14"/>
    </row>
    <row r="3872" spans="2:2">
      <c r="B3872" s="14"/>
    </row>
    <row r="3873" spans="2:2">
      <c r="B3873" s="14"/>
    </row>
    <row r="3874" spans="2:2">
      <c r="B3874" s="14"/>
    </row>
    <row r="3875" spans="2:2">
      <c r="B3875" s="14"/>
    </row>
    <row r="3876" spans="2:2">
      <c r="B3876" s="14"/>
    </row>
    <row r="3877" spans="2:2">
      <c r="B3877" s="14"/>
    </row>
    <row r="3878" spans="2:2">
      <c r="B3878" s="14"/>
    </row>
    <row r="3879" spans="2:2">
      <c r="B3879" s="14"/>
    </row>
    <row r="3880" spans="2:2">
      <c r="B3880" s="14"/>
    </row>
    <row r="3881" spans="2:2">
      <c r="B3881" s="14"/>
    </row>
    <row r="3882" spans="2:2">
      <c r="B3882" s="14"/>
    </row>
    <row r="3883" spans="2:2">
      <c r="B3883" s="14"/>
    </row>
    <row r="3884" spans="2:2">
      <c r="B3884" s="14"/>
    </row>
    <row r="3885" spans="2:2">
      <c r="B3885" s="14"/>
    </row>
    <row r="3886" spans="2:2">
      <c r="B3886" s="14"/>
    </row>
    <row r="3887" spans="2:2">
      <c r="B3887" s="14"/>
    </row>
    <row r="3888" spans="2:2">
      <c r="B3888" s="14"/>
    </row>
    <row r="3889" spans="2:2">
      <c r="B3889" s="14"/>
    </row>
    <row r="3890" spans="2:2">
      <c r="B3890" s="14"/>
    </row>
    <row r="3891" spans="2:2">
      <c r="B3891" s="14"/>
    </row>
    <row r="3892" spans="2:2">
      <c r="B3892" s="14"/>
    </row>
    <row r="3893" spans="2:2">
      <c r="B3893" s="14"/>
    </row>
    <row r="3894" spans="2:2">
      <c r="B3894" s="14"/>
    </row>
    <row r="3895" spans="2:2">
      <c r="B3895" s="14"/>
    </row>
    <row r="3896" spans="2:2">
      <c r="B3896" s="14"/>
    </row>
    <row r="3897" spans="2:2">
      <c r="B3897" s="14"/>
    </row>
    <row r="3898" spans="2:2">
      <c r="B3898" s="14"/>
    </row>
    <row r="3899" spans="2:2">
      <c r="B3899" s="14"/>
    </row>
    <row r="3900" spans="2:2">
      <c r="B3900" s="14"/>
    </row>
    <row r="3901" spans="2:2">
      <c r="B3901" s="14"/>
    </row>
    <row r="3902" spans="2:2">
      <c r="B3902" s="14"/>
    </row>
    <row r="3903" spans="2:2">
      <c r="B3903" s="14"/>
    </row>
    <row r="3904" spans="2:2">
      <c r="B3904" s="14"/>
    </row>
    <row r="3905" spans="2:2">
      <c r="B3905" s="14"/>
    </row>
    <row r="3906" spans="2:2">
      <c r="B3906" s="14"/>
    </row>
    <row r="3907" spans="2:2">
      <c r="B3907" s="14"/>
    </row>
    <row r="3908" spans="2:2">
      <c r="B3908" s="14"/>
    </row>
    <row r="3909" spans="2:2">
      <c r="B3909" s="14"/>
    </row>
    <row r="3910" spans="2:2">
      <c r="B3910" s="14"/>
    </row>
    <row r="3911" spans="2:2">
      <c r="B3911" s="14"/>
    </row>
    <row r="3912" spans="2:2">
      <c r="B3912" s="14"/>
    </row>
    <row r="3913" spans="2:2">
      <c r="B3913" s="14"/>
    </row>
    <row r="3914" spans="2:2">
      <c r="B3914" s="14"/>
    </row>
    <row r="3915" spans="2:2">
      <c r="B3915" s="14"/>
    </row>
    <row r="3916" spans="2:2">
      <c r="B3916" s="14"/>
    </row>
    <row r="3917" spans="2:2">
      <c r="B3917" s="14"/>
    </row>
    <row r="3918" spans="2:2">
      <c r="B3918" s="14"/>
    </row>
    <row r="3919" spans="2:2">
      <c r="B3919" s="14"/>
    </row>
    <row r="3920" spans="2:2">
      <c r="B3920" s="14"/>
    </row>
    <row r="3921" spans="2:2">
      <c r="B3921" s="14"/>
    </row>
    <row r="3922" spans="2:2">
      <c r="B3922" s="14"/>
    </row>
    <row r="3923" spans="2:2">
      <c r="B3923" s="14"/>
    </row>
    <row r="3924" spans="2:2">
      <c r="B3924" s="14"/>
    </row>
    <row r="3925" spans="2:2">
      <c r="B3925" s="14"/>
    </row>
    <row r="3926" spans="2:2">
      <c r="B3926" s="14"/>
    </row>
    <row r="3927" spans="2:2">
      <c r="B3927" s="14"/>
    </row>
    <row r="3928" spans="2:2">
      <c r="B3928" s="14"/>
    </row>
    <row r="3929" spans="2:2">
      <c r="B3929" s="14"/>
    </row>
    <row r="3930" spans="2:2">
      <c r="B3930" s="14"/>
    </row>
    <row r="3931" spans="2:2">
      <c r="B3931" s="14"/>
    </row>
    <row r="3932" spans="2:2">
      <c r="B3932" s="14"/>
    </row>
    <row r="3933" spans="2:2">
      <c r="B3933" s="14"/>
    </row>
    <row r="3934" spans="2:2">
      <c r="B3934" s="14"/>
    </row>
    <row r="3935" spans="2:2">
      <c r="B3935" s="14"/>
    </row>
    <row r="3936" spans="2:2">
      <c r="B3936" s="14"/>
    </row>
    <row r="3937" spans="2:2">
      <c r="B3937" s="14"/>
    </row>
    <row r="3938" spans="2:2">
      <c r="B3938" s="14"/>
    </row>
    <row r="3939" spans="2:2">
      <c r="B3939" s="14"/>
    </row>
    <row r="3940" spans="2:2">
      <c r="B3940" s="14"/>
    </row>
    <row r="3941" spans="2:2">
      <c r="B3941" s="14"/>
    </row>
    <row r="3942" spans="2:2">
      <c r="B3942" s="14"/>
    </row>
    <row r="3943" spans="2:2">
      <c r="B3943" s="14"/>
    </row>
    <row r="3944" spans="2:2">
      <c r="B3944" s="14"/>
    </row>
    <row r="3945" spans="2:2">
      <c r="B3945" s="14"/>
    </row>
    <row r="3946" spans="2:2">
      <c r="B3946" s="14"/>
    </row>
    <row r="3947" spans="2:2">
      <c r="B3947" s="14"/>
    </row>
    <row r="3948" spans="2:2">
      <c r="B3948" s="14"/>
    </row>
    <row r="3949" spans="2:2">
      <c r="B3949" s="14"/>
    </row>
    <row r="3950" spans="2:2">
      <c r="B3950" s="14"/>
    </row>
    <row r="3951" spans="2:2">
      <c r="B3951" s="14"/>
    </row>
    <row r="3952" spans="2:2">
      <c r="B3952" s="14"/>
    </row>
    <row r="3953" spans="2:2">
      <c r="B3953" s="14"/>
    </row>
    <row r="3954" spans="2:2">
      <c r="B3954" s="14"/>
    </row>
    <row r="3955" spans="2:2">
      <c r="B3955" s="14"/>
    </row>
    <row r="3956" spans="2:2">
      <c r="B3956" s="14"/>
    </row>
    <row r="3957" spans="2:2">
      <c r="B3957" s="14"/>
    </row>
    <row r="3958" spans="2:2">
      <c r="B3958" s="14"/>
    </row>
    <row r="3959" spans="2:2">
      <c r="B3959" s="14"/>
    </row>
    <row r="3960" spans="2:2">
      <c r="B3960" s="14"/>
    </row>
    <row r="3961" spans="2:2">
      <c r="B3961" s="14"/>
    </row>
    <row r="3962" spans="2:2">
      <c r="B3962" s="14"/>
    </row>
    <row r="3963" spans="2:2">
      <c r="B3963" s="14"/>
    </row>
    <row r="3964" spans="2:2">
      <c r="B3964" s="14"/>
    </row>
    <row r="3965" spans="2:2">
      <c r="B3965" s="14"/>
    </row>
    <row r="3966" spans="2:2">
      <c r="B3966" s="14"/>
    </row>
    <row r="3967" spans="2:2">
      <c r="B3967" s="14"/>
    </row>
    <row r="3968" spans="2:2">
      <c r="B3968" s="14"/>
    </row>
    <row r="3969" spans="2:2">
      <c r="B3969" s="14"/>
    </row>
    <row r="3970" spans="2:2">
      <c r="B3970" s="14"/>
    </row>
    <row r="3971" spans="2:2">
      <c r="B3971" s="14"/>
    </row>
    <row r="3972" spans="2:2">
      <c r="B3972" s="14"/>
    </row>
    <row r="3973" spans="2:2">
      <c r="B3973" s="14"/>
    </row>
    <row r="3974" spans="2:2">
      <c r="B3974" s="14"/>
    </row>
    <row r="3975" spans="2:2">
      <c r="B3975" s="14"/>
    </row>
    <row r="3976" spans="2:2">
      <c r="B3976" s="14"/>
    </row>
    <row r="3977" spans="2:2">
      <c r="B3977" s="14"/>
    </row>
    <row r="3978" spans="2:2">
      <c r="B3978" s="14"/>
    </row>
    <row r="3979" spans="2:2">
      <c r="B3979" s="14"/>
    </row>
    <row r="3980" spans="2:2">
      <c r="B3980" s="14"/>
    </row>
    <row r="3981" spans="2:2">
      <c r="B3981" s="14"/>
    </row>
    <row r="3982" spans="2:2">
      <c r="B3982" s="14"/>
    </row>
    <row r="3983" spans="2:2">
      <c r="B3983" s="14"/>
    </row>
    <row r="3984" spans="2:2">
      <c r="B3984" s="14"/>
    </row>
    <row r="3985" spans="2:2">
      <c r="B3985" s="14"/>
    </row>
    <row r="3986" spans="2:2">
      <c r="B3986" s="14"/>
    </row>
    <row r="3987" spans="2:2">
      <c r="B3987" s="14"/>
    </row>
    <row r="3988" spans="2:2">
      <c r="B3988" s="14"/>
    </row>
    <row r="3989" spans="2:2">
      <c r="B3989" s="14"/>
    </row>
    <row r="3990" spans="2:2">
      <c r="B3990" s="14"/>
    </row>
    <row r="3991" spans="2:2">
      <c r="B3991" s="14"/>
    </row>
    <row r="3992" spans="2:2">
      <c r="B3992" s="14"/>
    </row>
    <row r="3993" spans="2:2">
      <c r="B3993" s="14"/>
    </row>
    <row r="3994" spans="2:2">
      <c r="B3994" s="14"/>
    </row>
    <row r="3995" spans="2:2">
      <c r="B3995" s="14"/>
    </row>
    <row r="3996" spans="2:2">
      <c r="B3996" s="14"/>
    </row>
    <row r="3997" spans="2:2">
      <c r="B3997" s="14"/>
    </row>
    <row r="3998" spans="2:2">
      <c r="B3998" s="14"/>
    </row>
    <row r="3999" spans="2:2">
      <c r="B3999" s="14"/>
    </row>
    <row r="4000" spans="2:2">
      <c r="B4000" s="14"/>
    </row>
    <row r="4001" spans="2:2">
      <c r="B4001" s="14"/>
    </row>
    <row r="4002" spans="2:2">
      <c r="B4002" s="14"/>
    </row>
    <row r="4003" spans="2:2">
      <c r="B4003" s="14"/>
    </row>
    <row r="4004" spans="2:2">
      <c r="B4004" s="14"/>
    </row>
    <row r="4005" spans="2:2">
      <c r="B4005" s="14"/>
    </row>
    <row r="4006" spans="2:2">
      <c r="B4006" s="14"/>
    </row>
    <row r="4007" spans="2:2">
      <c r="B4007" s="14"/>
    </row>
    <row r="4008" spans="2:2">
      <c r="B4008" s="14"/>
    </row>
    <row r="4009" spans="2:2">
      <c r="B4009" s="14"/>
    </row>
    <row r="4010" spans="2:2">
      <c r="B4010" s="14"/>
    </row>
    <row r="4011" spans="2:2">
      <c r="B4011" s="14"/>
    </row>
    <row r="4012" spans="2:2">
      <c r="B4012" s="14"/>
    </row>
    <row r="4013" spans="2:2">
      <c r="B4013" s="14"/>
    </row>
    <row r="4014" spans="2:2">
      <c r="B4014" s="14"/>
    </row>
    <row r="4015" spans="2:2">
      <c r="B4015" s="14"/>
    </row>
    <row r="4016" spans="2:2">
      <c r="B4016" s="14"/>
    </row>
    <row r="4017" spans="2:2">
      <c r="B4017" s="14"/>
    </row>
    <row r="4018" spans="2:2">
      <c r="B4018" s="14"/>
    </row>
    <row r="4019" spans="2:2">
      <c r="B4019" s="14"/>
    </row>
    <row r="4020" spans="2:2">
      <c r="B4020" s="14"/>
    </row>
    <row r="4021" spans="2:2">
      <c r="B4021" s="14"/>
    </row>
    <row r="4022" spans="2:2">
      <c r="B4022" s="14"/>
    </row>
    <row r="4023" spans="2:2">
      <c r="B4023" s="14"/>
    </row>
    <row r="4024" spans="2:2">
      <c r="B4024" s="14"/>
    </row>
    <row r="4025" spans="2:2">
      <c r="B4025" s="14"/>
    </row>
    <row r="4026" spans="2:2">
      <c r="B4026" s="14"/>
    </row>
    <row r="4027" spans="2:2">
      <c r="B4027" s="14"/>
    </row>
    <row r="4028" spans="2:2">
      <c r="B4028" s="14"/>
    </row>
    <row r="4029" spans="2:2">
      <c r="B4029" s="14"/>
    </row>
    <row r="4030" spans="2:2">
      <c r="B4030" s="14"/>
    </row>
    <row r="4031" spans="2:2">
      <c r="B4031" s="14"/>
    </row>
    <row r="4032" spans="2:2">
      <c r="B4032" s="14"/>
    </row>
    <row r="4033" spans="2:2">
      <c r="B4033" s="14"/>
    </row>
    <row r="4034" spans="2:2">
      <c r="B4034" s="14"/>
    </row>
    <row r="4035" spans="2:2">
      <c r="B4035" s="14"/>
    </row>
    <row r="4036" spans="2:2">
      <c r="B4036" s="14"/>
    </row>
    <row r="4037" spans="2:2">
      <c r="B4037" s="14"/>
    </row>
    <row r="4038" spans="2:2">
      <c r="B4038" s="14"/>
    </row>
    <row r="4039" spans="2:2">
      <c r="B4039" s="14"/>
    </row>
    <row r="4040" spans="2:2">
      <c r="B4040" s="14"/>
    </row>
    <row r="4041" spans="2:2">
      <c r="B4041" s="14"/>
    </row>
    <row r="4042" spans="2:2">
      <c r="B4042" s="14"/>
    </row>
    <row r="4043" spans="2:2">
      <c r="B4043" s="14"/>
    </row>
    <row r="4044" spans="2:2">
      <c r="B4044" s="14"/>
    </row>
    <row r="4045" spans="2:2">
      <c r="B4045" s="14"/>
    </row>
    <row r="4046" spans="2:2">
      <c r="B4046" s="14"/>
    </row>
    <row r="4047" spans="2:2">
      <c r="B4047" s="14"/>
    </row>
    <row r="4048" spans="2:2">
      <c r="B4048" s="14"/>
    </row>
    <row r="4049" spans="2:2">
      <c r="B4049" s="14"/>
    </row>
    <row r="4050" spans="2:2">
      <c r="B4050" s="14"/>
    </row>
    <row r="4051" spans="2:2">
      <c r="B4051" s="14"/>
    </row>
    <row r="4052" spans="2:2">
      <c r="B4052" s="14"/>
    </row>
    <row r="4053" spans="2:2">
      <c r="B4053" s="14"/>
    </row>
    <row r="4054" spans="2:2">
      <c r="B4054" s="14"/>
    </row>
    <row r="4055" spans="2:2">
      <c r="B4055" s="14"/>
    </row>
    <row r="4056" spans="2:2">
      <c r="B4056" s="14"/>
    </row>
    <row r="4057" spans="2:2">
      <c r="B4057" s="14"/>
    </row>
    <row r="4058" spans="2:2">
      <c r="B4058" s="14"/>
    </row>
    <row r="4059" spans="2:2">
      <c r="B4059" s="14"/>
    </row>
    <row r="4060" spans="2:2">
      <c r="B4060" s="14"/>
    </row>
    <row r="4061" spans="2:2">
      <c r="B4061" s="14"/>
    </row>
    <row r="4062" spans="2:2">
      <c r="B4062" s="14"/>
    </row>
    <row r="4063" spans="2:2">
      <c r="B4063" s="14"/>
    </row>
    <row r="4064" spans="2:2">
      <c r="B4064" s="14"/>
    </row>
    <row r="4065" spans="2:2">
      <c r="B4065" s="14"/>
    </row>
    <row r="4066" spans="2:2">
      <c r="B4066" s="14"/>
    </row>
    <row r="4067" spans="2:2">
      <c r="B4067" s="14"/>
    </row>
    <row r="4068" spans="2:2">
      <c r="B4068" s="14"/>
    </row>
    <row r="4069" spans="2:2">
      <c r="B4069" s="14"/>
    </row>
    <row r="4070" spans="2:2">
      <c r="B4070" s="14"/>
    </row>
    <row r="4071" spans="2:2">
      <c r="B4071" s="14"/>
    </row>
    <row r="4072" spans="2:2">
      <c r="B4072" s="14"/>
    </row>
    <row r="4073" spans="2:2">
      <c r="B4073" s="14"/>
    </row>
    <row r="4074" spans="2:2">
      <c r="B4074" s="14"/>
    </row>
    <row r="4075" spans="2:2">
      <c r="B4075" s="14"/>
    </row>
    <row r="4076" spans="2:2">
      <c r="B4076" s="14"/>
    </row>
    <row r="4077" spans="2:2">
      <c r="B4077" s="14"/>
    </row>
    <row r="4078" spans="2:2">
      <c r="B4078" s="14"/>
    </row>
    <row r="4079" spans="2:2">
      <c r="B4079" s="14"/>
    </row>
    <row r="4080" spans="2:2">
      <c r="B4080" s="14"/>
    </row>
    <row r="4081" spans="2:2">
      <c r="B4081" s="14"/>
    </row>
    <row r="4082" spans="2:2">
      <c r="B4082" s="14"/>
    </row>
    <row r="4083" spans="2:2">
      <c r="B4083" s="14"/>
    </row>
    <row r="4084" spans="2:2">
      <c r="B4084" s="14"/>
    </row>
    <row r="4085" spans="2:2">
      <c r="B4085" s="14"/>
    </row>
    <row r="4086" spans="2:2">
      <c r="B4086" s="14"/>
    </row>
    <row r="4087" spans="2:2">
      <c r="B4087" s="14"/>
    </row>
    <row r="4088" spans="2:2">
      <c r="B4088" s="14"/>
    </row>
    <row r="4089" spans="2:2">
      <c r="B4089" s="14"/>
    </row>
    <row r="4090" spans="2:2">
      <c r="B4090" s="14"/>
    </row>
    <row r="4091" spans="2:2">
      <c r="B4091" s="14"/>
    </row>
    <row r="4092" spans="2:2">
      <c r="B4092" s="14"/>
    </row>
    <row r="4093" spans="2:2">
      <c r="B4093" s="14"/>
    </row>
    <row r="4094" spans="2:2">
      <c r="B4094" s="14"/>
    </row>
    <row r="4095" spans="2:2">
      <c r="B4095" s="14"/>
    </row>
    <row r="4096" spans="2:2">
      <c r="B4096" s="14"/>
    </row>
    <row r="4097" spans="2:2">
      <c r="B4097" s="14"/>
    </row>
    <row r="4098" spans="2:2">
      <c r="B4098" s="14"/>
    </row>
    <row r="4099" spans="2:2">
      <c r="B4099" s="14"/>
    </row>
    <row r="4100" spans="2:2">
      <c r="B4100" s="14"/>
    </row>
    <row r="4101" spans="2:2">
      <c r="B4101" s="14"/>
    </row>
    <row r="4102" spans="2:2">
      <c r="B4102" s="14"/>
    </row>
    <row r="4103" spans="2:2">
      <c r="B4103" s="14"/>
    </row>
    <row r="4104" spans="2:2">
      <c r="B4104" s="14"/>
    </row>
    <row r="4105" spans="2:2">
      <c r="B4105" s="14"/>
    </row>
    <row r="4106" spans="2:2">
      <c r="B4106" s="14"/>
    </row>
    <row r="4107" spans="2:2">
      <c r="B4107" s="14"/>
    </row>
    <row r="4108" spans="2:2">
      <c r="B4108" s="14"/>
    </row>
    <row r="4109" spans="2:2">
      <c r="B4109" s="14"/>
    </row>
    <row r="4110" spans="2:2">
      <c r="B4110" s="14"/>
    </row>
    <row r="4111" spans="2:2">
      <c r="B4111" s="14"/>
    </row>
    <row r="4112" spans="2:2">
      <c r="B4112" s="14"/>
    </row>
    <row r="4113" spans="2:2">
      <c r="B4113" s="14"/>
    </row>
    <row r="4114" spans="2:2">
      <c r="B4114" s="14"/>
    </row>
    <row r="4115" spans="2:2">
      <c r="B4115" s="14"/>
    </row>
    <row r="4116" spans="2:2">
      <c r="B4116" s="14"/>
    </row>
    <row r="4117" spans="2:2">
      <c r="B4117" s="14"/>
    </row>
    <row r="4118" spans="2:2">
      <c r="B4118" s="14"/>
    </row>
    <row r="4119" spans="2:2">
      <c r="B4119" s="14"/>
    </row>
    <row r="4120" spans="2:2">
      <c r="B4120" s="14"/>
    </row>
    <row r="4121" spans="2:2">
      <c r="B4121" s="14"/>
    </row>
    <row r="4122" spans="2:2">
      <c r="B4122" s="14"/>
    </row>
    <row r="4123" spans="2:2">
      <c r="B4123" s="14"/>
    </row>
    <row r="4124" spans="2:2">
      <c r="B4124" s="14"/>
    </row>
    <row r="4125" spans="2:2">
      <c r="B4125" s="14"/>
    </row>
    <row r="4126" spans="2:2">
      <c r="B4126" s="14"/>
    </row>
    <row r="4127" spans="2:2">
      <c r="B4127" s="14"/>
    </row>
    <row r="4128" spans="2:2">
      <c r="B4128" s="14"/>
    </row>
    <row r="4129" spans="2:2">
      <c r="B4129" s="14"/>
    </row>
    <row r="4130" spans="2:2">
      <c r="B4130" s="14"/>
    </row>
    <row r="4131" spans="2:2">
      <c r="B4131" s="14"/>
    </row>
    <row r="4132" spans="2:2">
      <c r="B4132" s="14"/>
    </row>
    <row r="4133" spans="2:2">
      <c r="B4133" s="14"/>
    </row>
    <row r="4134" spans="2:2">
      <c r="B4134" s="14"/>
    </row>
    <row r="4135" spans="2:2">
      <c r="B4135" s="14"/>
    </row>
    <row r="4136" spans="2:2">
      <c r="B4136" s="14"/>
    </row>
    <row r="4137" spans="2:2">
      <c r="B4137" s="14"/>
    </row>
    <row r="4138" spans="2:2">
      <c r="B4138" s="14"/>
    </row>
    <row r="4139" spans="2:2">
      <c r="B4139" s="14"/>
    </row>
    <row r="4140" spans="2:2">
      <c r="B4140" s="14"/>
    </row>
    <row r="4141" spans="2:2">
      <c r="B4141" s="14"/>
    </row>
    <row r="4142" spans="2:2">
      <c r="B4142" s="14"/>
    </row>
    <row r="4143" spans="2:2">
      <c r="B4143" s="14"/>
    </row>
    <row r="4144" spans="2:2">
      <c r="B4144" s="14"/>
    </row>
    <row r="4145" spans="2:2">
      <c r="B4145" s="14"/>
    </row>
    <row r="4146" spans="2:2">
      <c r="B4146" s="14"/>
    </row>
    <row r="4147" spans="2:2">
      <c r="B4147" s="14"/>
    </row>
    <row r="4148" spans="2:2">
      <c r="B4148" s="14"/>
    </row>
    <row r="4149" spans="2:2">
      <c r="B4149" s="14"/>
    </row>
    <row r="4150" spans="2:2">
      <c r="B4150" s="14"/>
    </row>
    <row r="4151" spans="2:2">
      <c r="B4151" s="14"/>
    </row>
    <row r="4152" spans="2:2">
      <c r="B4152" s="14"/>
    </row>
    <row r="4153" spans="2:2">
      <c r="B4153" s="14"/>
    </row>
    <row r="4154" spans="2:2">
      <c r="B4154" s="14"/>
    </row>
    <row r="4155" spans="2:2">
      <c r="B4155" s="14"/>
    </row>
    <row r="4156" spans="2:2">
      <c r="B4156" s="14"/>
    </row>
    <row r="4157" spans="2:2">
      <c r="B4157" s="14"/>
    </row>
    <row r="4158" spans="2:2">
      <c r="B4158" s="14"/>
    </row>
    <row r="4159" spans="2:2">
      <c r="B4159" s="14"/>
    </row>
    <row r="4160" spans="2:2">
      <c r="B4160" s="14"/>
    </row>
    <row r="4161" spans="2:2">
      <c r="B4161" s="14"/>
    </row>
    <row r="4162" spans="2:2">
      <c r="B4162" s="14"/>
    </row>
    <row r="4163" spans="2:2">
      <c r="B4163" s="14"/>
    </row>
    <row r="4164" spans="2:2">
      <c r="B4164" s="14"/>
    </row>
    <row r="4165" spans="2:2">
      <c r="B4165" s="14"/>
    </row>
    <row r="4166" spans="2:2">
      <c r="B4166" s="14"/>
    </row>
    <row r="4167" spans="2:2">
      <c r="B4167" s="14"/>
    </row>
    <row r="4168" spans="2:2">
      <c r="B4168" s="14"/>
    </row>
    <row r="4169" spans="2:2">
      <c r="B4169" s="14"/>
    </row>
    <row r="4170" spans="2:2">
      <c r="B4170" s="14"/>
    </row>
    <row r="4171" spans="2:2">
      <c r="B4171" s="14"/>
    </row>
    <row r="4172" spans="2:2">
      <c r="B4172" s="14"/>
    </row>
    <row r="4173" spans="2:2">
      <c r="B4173" s="14"/>
    </row>
    <row r="4174" spans="2:2">
      <c r="B4174" s="14"/>
    </row>
    <row r="4175" spans="2:2">
      <c r="B4175" s="14"/>
    </row>
    <row r="4176" spans="2:2">
      <c r="B4176" s="14"/>
    </row>
    <row r="4177" spans="2:2">
      <c r="B4177" s="14"/>
    </row>
    <row r="4178" spans="2:2">
      <c r="B4178" s="14"/>
    </row>
    <row r="4179" spans="2:2">
      <c r="B4179" s="14"/>
    </row>
    <row r="4180" spans="2:2">
      <c r="B4180" s="14"/>
    </row>
    <row r="4181" spans="2:2">
      <c r="B4181" s="14"/>
    </row>
    <row r="4182" spans="2:2">
      <c r="B4182" s="14"/>
    </row>
    <row r="4183" spans="2:2">
      <c r="B4183" s="14"/>
    </row>
    <row r="4184" spans="2:2">
      <c r="B4184" s="14"/>
    </row>
    <row r="4185" spans="2:2">
      <c r="B4185" s="14"/>
    </row>
    <row r="4186" spans="2:2">
      <c r="B4186" s="14"/>
    </row>
    <row r="4187" spans="2:2">
      <c r="B4187" s="14"/>
    </row>
    <row r="4188" spans="2:2">
      <c r="B4188" s="14"/>
    </row>
    <row r="4189" spans="2:2">
      <c r="B4189" s="14"/>
    </row>
    <row r="4190" spans="2:2">
      <c r="B4190" s="14"/>
    </row>
    <row r="4191" spans="2:2">
      <c r="B4191" s="14"/>
    </row>
    <row r="4192" spans="2:2">
      <c r="B4192" s="14"/>
    </row>
    <row r="4193" spans="2:2">
      <c r="B4193" s="14"/>
    </row>
    <row r="4194" spans="2:2">
      <c r="B4194" s="14"/>
    </row>
    <row r="4195" spans="2:2">
      <c r="B4195" s="14"/>
    </row>
    <row r="4196" spans="2:2">
      <c r="B4196" s="14"/>
    </row>
    <row r="4197" spans="2:2">
      <c r="B4197" s="14"/>
    </row>
    <row r="4198" spans="2:2">
      <c r="B4198" s="14"/>
    </row>
    <row r="4199" spans="2:2">
      <c r="B4199" s="14"/>
    </row>
    <row r="4200" spans="2:2">
      <c r="B4200" s="14"/>
    </row>
    <row r="4201" spans="2:2">
      <c r="B4201" s="14"/>
    </row>
    <row r="4202" spans="2:2">
      <c r="B4202" s="14"/>
    </row>
    <row r="4203" spans="2:2">
      <c r="B4203" s="14"/>
    </row>
    <row r="4204" spans="2:2">
      <c r="B4204" s="14"/>
    </row>
    <row r="4205" spans="2:2">
      <c r="B4205" s="14"/>
    </row>
    <row r="4206" spans="2:2">
      <c r="B4206" s="14"/>
    </row>
    <row r="4207" spans="2:2">
      <c r="B4207" s="14"/>
    </row>
    <row r="4208" spans="2:2">
      <c r="B4208" s="14"/>
    </row>
    <row r="4209" spans="2:2">
      <c r="B4209" s="14"/>
    </row>
    <row r="4210" spans="2:2">
      <c r="B4210" s="14"/>
    </row>
    <row r="4211" spans="2:2">
      <c r="B4211" s="14"/>
    </row>
    <row r="4212" spans="2:2">
      <c r="B4212" s="14"/>
    </row>
    <row r="4213" spans="2:2">
      <c r="B4213" s="14"/>
    </row>
    <row r="4214" spans="2:2">
      <c r="B4214" s="14"/>
    </row>
    <row r="4215" spans="2:2">
      <c r="B4215" s="14"/>
    </row>
    <row r="4216" spans="2:2">
      <c r="B4216" s="14"/>
    </row>
    <row r="4217" spans="2:2">
      <c r="B4217" s="14"/>
    </row>
    <row r="4218" spans="2:2">
      <c r="B4218" s="14"/>
    </row>
    <row r="4219" spans="2:2">
      <c r="B4219" s="14"/>
    </row>
    <row r="4220" spans="2:2">
      <c r="B4220" s="14"/>
    </row>
    <row r="4221" spans="2:2">
      <c r="B4221" s="14"/>
    </row>
    <row r="4222" spans="2:2">
      <c r="B4222" s="14"/>
    </row>
    <row r="4223" spans="2:2">
      <c r="B4223" s="14"/>
    </row>
    <row r="4224" spans="2:2">
      <c r="B4224" s="14"/>
    </row>
    <row r="4225" spans="2:2">
      <c r="B4225" s="14"/>
    </row>
    <row r="4226" spans="2:2">
      <c r="B4226" s="14"/>
    </row>
    <row r="4227" spans="2:2">
      <c r="B4227" s="14"/>
    </row>
    <row r="4228" spans="2:2">
      <c r="B4228" s="14"/>
    </row>
    <row r="4229" spans="2:2">
      <c r="B4229" s="14"/>
    </row>
    <row r="4230" spans="2:2">
      <c r="B4230" s="14"/>
    </row>
    <row r="4231" spans="2:2">
      <c r="B4231" s="14"/>
    </row>
    <row r="4232" spans="2:2">
      <c r="B4232" s="14"/>
    </row>
    <row r="4233" spans="2:2">
      <c r="B4233" s="14"/>
    </row>
    <row r="4234" spans="2:2">
      <c r="B4234" s="14"/>
    </row>
    <row r="4235" spans="2:2">
      <c r="B4235" s="14"/>
    </row>
    <row r="4236" spans="2:2">
      <c r="B4236" s="14"/>
    </row>
    <row r="4237" spans="2:2">
      <c r="B4237" s="14"/>
    </row>
    <row r="4238" spans="2:2">
      <c r="B4238" s="14"/>
    </row>
    <row r="4239" spans="2:2">
      <c r="B4239" s="14"/>
    </row>
    <row r="4240" spans="2:2">
      <c r="B4240" s="14"/>
    </row>
    <row r="4241" spans="2:2">
      <c r="B4241" s="14"/>
    </row>
    <row r="4242" spans="2:2">
      <c r="B4242" s="14"/>
    </row>
    <row r="4243" spans="2:2">
      <c r="B4243" s="14"/>
    </row>
    <row r="4244" spans="2:2">
      <c r="B4244" s="14"/>
    </row>
    <row r="4245" spans="2:2">
      <c r="B4245" s="14"/>
    </row>
    <row r="4246" spans="2:2">
      <c r="B4246" s="14"/>
    </row>
    <row r="4247" spans="2:2">
      <c r="B4247" s="14"/>
    </row>
    <row r="4248" spans="2:2">
      <c r="B4248" s="14"/>
    </row>
    <row r="4249" spans="2:2">
      <c r="B4249" s="14"/>
    </row>
    <row r="4250" spans="2:2">
      <c r="B4250" s="14"/>
    </row>
    <row r="4251" spans="2:2">
      <c r="B4251" s="14"/>
    </row>
    <row r="4252" spans="2:2">
      <c r="B4252" s="14"/>
    </row>
    <row r="4253" spans="2:2">
      <c r="B4253" s="14"/>
    </row>
    <row r="4254" spans="2:2">
      <c r="B4254" s="14"/>
    </row>
    <row r="4255" spans="2:2">
      <c r="B4255" s="14"/>
    </row>
    <row r="4256" spans="2:2">
      <c r="B4256" s="14"/>
    </row>
    <row r="4257" spans="2:2">
      <c r="B4257" s="14"/>
    </row>
    <row r="4258" spans="2:2">
      <c r="B4258" s="14"/>
    </row>
    <row r="4259" spans="2:2">
      <c r="B4259" s="14"/>
    </row>
    <row r="4260" spans="2:2">
      <c r="B4260" s="14"/>
    </row>
    <row r="4261" spans="2:2">
      <c r="B4261" s="14"/>
    </row>
    <row r="4262" spans="2:2">
      <c r="B4262" s="14"/>
    </row>
    <row r="4263" spans="2:2">
      <c r="B4263" s="14"/>
    </row>
    <row r="4264" spans="2:2">
      <c r="B4264" s="14"/>
    </row>
    <row r="4265" spans="2:2">
      <c r="B4265" s="14"/>
    </row>
    <row r="4266" spans="2:2">
      <c r="B4266" s="14"/>
    </row>
    <row r="4267" spans="2:2">
      <c r="B4267" s="14"/>
    </row>
    <row r="4268" spans="2:2">
      <c r="B4268" s="14"/>
    </row>
    <row r="4269" spans="2:2">
      <c r="B4269" s="14"/>
    </row>
    <row r="4270" spans="2:2">
      <c r="B4270" s="14"/>
    </row>
    <row r="4271" spans="2:2">
      <c r="B4271" s="14"/>
    </row>
    <row r="4272" spans="2:2">
      <c r="B4272" s="14"/>
    </row>
    <row r="4273" spans="2:2">
      <c r="B4273" s="14"/>
    </row>
    <row r="4274" spans="2:2">
      <c r="B4274" s="14"/>
    </row>
    <row r="4275" spans="2:2">
      <c r="B4275" s="14"/>
    </row>
    <row r="4276" spans="2:2">
      <c r="B4276" s="14"/>
    </row>
    <row r="4277" spans="2:2">
      <c r="B4277" s="14"/>
    </row>
    <row r="4278" spans="2:2">
      <c r="B4278" s="14"/>
    </row>
    <row r="4279" spans="2:2">
      <c r="B4279" s="14"/>
    </row>
    <row r="4280" spans="2:2">
      <c r="B4280" s="14"/>
    </row>
    <row r="4281" spans="2:2">
      <c r="B4281" s="14"/>
    </row>
    <row r="4282" spans="2:2">
      <c r="B4282" s="14"/>
    </row>
    <row r="4283" spans="2:2">
      <c r="B4283" s="14"/>
    </row>
    <row r="4284" spans="2:2">
      <c r="B4284" s="14"/>
    </row>
    <row r="4285" spans="2:2">
      <c r="B4285" s="14"/>
    </row>
    <row r="4286" spans="2:2">
      <c r="B4286" s="14"/>
    </row>
    <row r="4287" spans="2:2">
      <c r="B4287" s="14"/>
    </row>
    <row r="4288" spans="2:2">
      <c r="B4288" s="14"/>
    </row>
    <row r="4289" spans="2:2">
      <c r="B4289" s="14"/>
    </row>
    <row r="4290" spans="2:2">
      <c r="B4290" s="14"/>
    </row>
    <row r="4291" spans="2:2">
      <c r="B4291" s="14"/>
    </row>
    <row r="4292" spans="2:2">
      <c r="B4292" s="14"/>
    </row>
    <row r="4293" spans="2:2">
      <c r="B4293" s="14"/>
    </row>
    <row r="4294" spans="2:2">
      <c r="B4294" s="14"/>
    </row>
    <row r="4295" spans="2:2">
      <c r="B4295" s="14"/>
    </row>
    <row r="4296" spans="2:2">
      <c r="B4296" s="14"/>
    </row>
    <row r="4297" spans="2:2">
      <c r="B4297" s="14"/>
    </row>
    <row r="4298" spans="2:2">
      <c r="B4298" s="14"/>
    </row>
    <row r="4299" spans="2:2">
      <c r="B4299" s="14"/>
    </row>
    <row r="4300" spans="2:2">
      <c r="B4300" s="14"/>
    </row>
    <row r="4301" spans="2:2">
      <c r="B4301" s="14"/>
    </row>
    <row r="4302" spans="2:2">
      <c r="B4302" s="14"/>
    </row>
    <row r="4303" spans="2:2">
      <c r="B4303" s="14"/>
    </row>
    <row r="4304" spans="2:2">
      <c r="B4304" s="14"/>
    </row>
    <row r="4305" spans="2:2">
      <c r="B4305" s="14"/>
    </row>
    <row r="4306" spans="2:2">
      <c r="B4306" s="14"/>
    </row>
    <row r="4307" spans="2:2">
      <c r="B4307" s="14"/>
    </row>
    <row r="4308" spans="2:2">
      <c r="B4308" s="14"/>
    </row>
    <row r="4309" spans="2:2">
      <c r="B4309" s="14"/>
    </row>
    <row r="4310" spans="2:2">
      <c r="B4310" s="14"/>
    </row>
    <row r="4311" spans="2:2">
      <c r="B4311" s="14"/>
    </row>
    <row r="4312" spans="2:2">
      <c r="B4312" s="14"/>
    </row>
    <row r="4313" spans="2:2">
      <c r="B4313" s="14"/>
    </row>
    <row r="4314" spans="2:2">
      <c r="B4314" s="14"/>
    </row>
    <row r="4315" spans="2:2">
      <c r="B4315" s="14"/>
    </row>
    <row r="4316" spans="2:2">
      <c r="B4316" s="14"/>
    </row>
    <row r="4317" spans="2:2">
      <c r="B4317" s="14"/>
    </row>
    <row r="4318" spans="2:2">
      <c r="B4318" s="14"/>
    </row>
    <row r="4319" spans="2:2">
      <c r="B4319" s="14"/>
    </row>
    <row r="4320" spans="2:2">
      <c r="B4320" s="14"/>
    </row>
    <row r="4321" spans="2:2">
      <c r="B4321" s="14"/>
    </row>
    <row r="4322" spans="2:2">
      <c r="B4322" s="14"/>
    </row>
    <row r="4323" spans="2:2">
      <c r="B4323" s="14"/>
    </row>
    <row r="4324" spans="2:2">
      <c r="B4324" s="14"/>
    </row>
    <row r="4325" spans="2:2">
      <c r="B4325" s="14"/>
    </row>
    <row r="4326" spans="2:2">
      <c r="B4326" s="14"/>
    </row>
    <row r="4327" spans="2:2">
      <c r="B4327" s="14"/>
    </row>
    <row r="4328" spans="2:2">
      <c r="B4328" s="14"/>
    </row>
    <row r="4329" spans="2:2">
      <c r="B4329" s="14"/>
    </row>
    <row r="4330" spans="2:2">
      <c r="B4330" s="14"/>
    </row>
    <row r="4331" spans="2:2">
      <c r="B4331" s="14"/>
    </row>
    <row r="4332" spans="2:2">
      <c r="B4332" s="14"/>
    </row>
    <row r="4333" spans="2:2">
      <c r="B4333" s="14"/>
    </row>
    <row r="4334" spans="2:2">
      <c r="B4334" s="14"/>
    </row>
    <row r="4335" spans="2:2">
      <c r="B4335" s="14"/>
    </row>
    <row r="4336" spans="2:2">
      <c r="B4336" s="14"/>
    </row>
    <row r="4337" spans="2:2">
      <c r="B4337" s="14"/>
    </row>
    <row r="4338" spans="2:2">
      <c r="B4338" s="14"/>
    </row>
    <row r="4339" spans="2:2">
      <c r="B4339" s="14"/>
    </row>
    <row r="4340" spans="2:2">
      <c r="B4340" s="14"/>
    </row>
    <row r="4341" spans="2:2">
      <c r="B4341" s="14"/>
    </row>
    <row r="4342" spans="2:2">
      <c r="B4342" s="14"/>
    </row>
    <row r="4343" spans="2:2">
      <c r="B4343" s="14"/>
    </row>
    <row r="4344" spans="2:2">
      <c r="B4344" s="14"/>
    </row>
    <row r="4345" spans="2:2">
      <c r="B4345" s="14"/>
    </row>
    <row r="4346" spans="2:2">
      <c r="B4346" s="14"/>
    </row>
    <row r="4347" spans="2:2">
      <c r="B4347" s="14"/>
    </row>
    <row r="4348" spans="2:2">
      <c r="B4348" s="14"/>
    </row>
    <row r="4349" spans="2:2">
      <c r="B4349" s="14"/>
    </row>
    <row r="4350" spans="2:2">
      <c r="B4350" s="14"/>
    </row>
    <row r="4351" spans="2:2">
      <c r="B4351" s="14"/>
    </row>
    <row r="4352" spans="2:2">
      <c r="B4352" s="14"/>
    </row>
    <row r="4353" spans="2:2">
      <c r="B4353" s="14"/>
    </row>
    <row r="4354" spans="2:2">
      <c r="B4354" s="14"/>
    </row>
    <row r="4355" spans="2:2">
      <c r="B4355" s="14"/>
    </row>
    <row r="4356" spans="2:2">
      <c r="B4356" s="14"/>
    </row>
    <row r="4357" spans="2:2">
      <c r="B4357" s="14"/>
    </row>
    <row r="4358" spans="2:2">
      <c r="B4358" s="14"/>
    </row>
    <row r="4359" spans="2:2">
      <c r="B4359" s="14"/>
    </row>
    <row r="4360" spans="2:2">
      <c r="B4360" s="14"/>
    </row>
    <row r="4361" spans="2:2">
      <c r="B4361" s="14"/>
    </row>
    <row r="4362" spans="2:2">
      <c r="B4362" s="14"/>
    </row>
    <row r="4363" spans="2:2">
      <c r="B4363" s="14"/>
    </row>
    <row r="4364" spans="2:2">
      <c r="B4364" s="14"/>
    </row>
    <row r="4365" spans="2:2">
      <c r="B4365" s="14"/>
    </row>
    <row r="4366" spans="2:2">
      <c r="B4366" s="14"/>
    </row>
    <row r="4367" spans="2:2">
      <c r="B4367" s="14"/>
    </row>
    <row r="4368" spans="2:2">
      <c r="B4368" s="14"/>
    </row>
    <row r="4369" spans="2:2">
      <c r="B4369" s="14"/>
    </row>
    <row r="4370" spans="2:2">
      <c r="B4370" s="14"/>
    </row>
    <row r="4371" spans="2:2">
      <c r="B4371" s="14"/>
    </row>
    <row r="4372" spans="2:2">
      <c r="B4372" s="14"/>
    </row>
    <row r="4373" spans="2:2">
      <c r="B4373" s="14"/>
    </row>
    <row r="4374" spans="2:2">
      <c r="B4374" s="14"/>
    </row>
    <row r="4375" spans="2:2">
      <c r="B4375" s="14"/>
    </row>
    <row r="4376" spans="2:2">
      <c r="B4376" s="14"/>
    </row>
    <row r="4377" spans="2:2">
      <c r="B4377" s="14"/>
    </row>
    <row r="4378" spans="2:2">
      <c r="B4378" s="14"/>
    </row>
    <row r="4379" spans="2:2">
      <c r="B4379" s="14"/>
    </row>
    <row r="4380" spans="2:2">
      <c r="B4380" s="14"/>
    </row>
    <row r="4381" spans="2:2">
      <c r="B4381" s="14"/>
    </row>
    <row r="4382" spans="2:2">
      <c r="B4382" s="14"/>
    </row>
    <row r="4383" spans="2:2">
      <c r="B4383" s="14"/>
    </row>
    <row r="4384" spans="2:2">
      <c r="B4384" s="14"/>
    </row>
    <row r="4385" spans="2:2">
      <c r="B4385" s="14"/>
    </row>
    <row r="4386" spans="2:2">
      <c r="B4386" s="14"/>
    </row>
    <row r="4387" spans="2:2">
      <c r="B4387" s="14"/>
    </row>
    <row r="4388" spans="2:2">
      <c r="B4388" s="14"/>
    </row>
    <row r="4389" spans="2:2">
      <c r="B4389" s="14"/>
    </row>
    <row r="4390" spans="2:2">
      <c r="B4390" s="14"/>
    </row>
    <row r="4391" spans="2:2">
      <c r="B4391" s="14"/>
    </row>
    <row r="4392" spans="2:2">
      <c r="B4392" s="14"/>
    </row>
    <row r="4393" spans="2:2">
      <c r="B4393" s="14"/>
    </row>
    <row r="4394" spans="2:2">
      <c r="B4394" s="14"/>
    </row>
    <row r="4395" spans="2:2">
      <c r="B4395" s="14"/>
    </row>
    <row r="4396" spans="2:2">
      <c r="B4396" s="14"/>
    </row>
    <row r="4397" spans="2:2">
      <c r="B4397" s="14"/>
    </row>
    <row r="4398" spans="2:2">
      <c r="B4398" s="14"/>
    </row>
    <row r="4399" spans="2:2">
      <c r="B4399" s="14"/>
    </row>
    <row r="4400" spans="2:2">
      <c r="B4400" s="14"/>
    </row>
    <row r="4401" spans="2:2">
      <c r="B4401" s="14"/>
    </row>
    <row r="4402" spans="2:2">
      <c r="B4402" s="14"/>
    </row>
    <row r="4403" spans="2:2">
      <c r="B4403" s="14"/>
    </row>
    <row r="4404" spans="2:2">
      <c r="B4404" s="14"/>
    </row>
    <row r="4405" spans="2:2">
      <c r="B4405" s="14"/>
    </row>
    <row r="4406" spans="2:2">
      <c r="B4406" s="14"/>
    </row>
    <row r="4407" spans="2:2">
      <c r="B4407" s="14"/>
    </row>
    <row r="4408" spans="2:2">
      <c r="B4408" s="14"/>
    </row>
    <row r="4409" spans="2:2">
      <c r="B4409" s="14"/>
    </row>
    <row r="4410" spans="2:2">
      <c r="B4410" s="14"/>
    </row>
    <row r="4411" spans="2:2">
      <c r="B4411" s="14"/>
    </row>
    <row r="4412" spans="2:2">
      <c r="B4412" s="14"/>
    </row>
    <row r="4413" spans="2:2">
      <c r="B4413" s="14"/>
    </row>
    <row r="4414" spans="2:2">
      <c r="B4414" s="14"/>
    </row>
    <row r="4415" spans="2:2">
      <c r="B4415" s="14"/>
    </row>
    <row r="4416" spans="2:2">
      <c r="B4416" s="14"/>
    </row>
    <row r="4417" spans="2:2">
      <c r="B4417" s="14"/>
    </row>
    <row r="4418" spans="2:2">
      <c r="B4418" s="14"/>
    </row>
    <row r="4419" spans="2:2">
      <c r="B4419" s="14"/>
    </row>
    <row r="4420" spans="2:2">
      <c r="B4420" s="14"/>
    </row>
    <row r="4421" spans="2:2">
      <c r="B4421" s="14"/>
    </row>
    <row r="4422" spans="2:2">
      <c r="B4422" s="14"/>
    </row>
    <row r="4423" spans="2:2">
      <c r="B4423" s="14"/>
    </row>
    <row r="4424" spans="2:2">
      <c r="B4424" s="14"/>
    </row>
    <row r="4425" spans="2:2">
      <c r="B4425" s="14"/>
    </row>
    <row r="4426" spans="2:2">
      <c r="B4426" s="14"/>
    </row>
    <row r="4427" spans="2:2">
      <c r="B4427" s="14"/>
    </row>
    <row r="4428" spans="2:2">
      <c r="B4428" s="14"/>
    </row>
    <row r="4429" spans="2:2">
      <c r="B4429" s="14"/>
    </row>
    <row r="4430" spans="2:2">
      <c r="B4430" s="14"/>
    </row>
    <row r="4431" spans="2:2">
      <c r="B4431" s="14"/>
    </row>
    <row r="4432" spans="2:2">
      <c r="B4432" s="14"/>
    </row>
    <row r="4433" spans="2:2">
      <c r="B4433" s="14"/>
    </row>
    <row r="4434" spans="2:2">
      <c r="B4434" s="14"/>
    </row>
    <row r="4435" spans="2:2">
      <c r="B4435" s="14"/>
    </row>
    <row r="4436" spans="2:2">
      <c r="B4436" s="14"/>
    </row>
    <row r="4437" spans="2:2">
      <c r="B4437" s="14"/>
    </row>
    <row r="4438" spans="2:2">
      <c r="B4438" s="14"/>
    </row>
    <row r="4439" spans="2:2">
      <c r="B4439" s="14"/>
    </row>
    <row r="4440" spans="2:2">
      <c r="B4440" s="14"/>
    </row>
    <row r="4441" spans="2:2">
      <c r="B4441" s="14"/>
    </row>
    <row r="4442" spans="2:2">
      <c r="B4442" s="14"/>
    </row>
    <row r="4443" spans="2:2">
      <c r="B4443" s="14"/>
    </row>
    <row r="4444" spans="2:2">
      <c r="B4444" s="14"/>
    </row>
    <row r="4445" spans="2:2">
      <c r="B4445" s="14"/>
    </row>
    <row r="4446" spans="2:2">
      <c r="B4446" s="14"/>
    </row>
    <row r="4447" spans="2:2">
      <c r="B4447" s="14"/>
    </row>
    <row r="4448" spans="2:2">
      <c r="B4448" s="14"/>
    </row>
    <row r="4449" spans="2:2">
      <c r="B4449" s="14"/>
    </row>
    <row r="4450" spans="2:2">
      <c r="B4450" s="14"/>
    </row>
    <row r="4451" spans="2:2">
      <c r="B4451" s="14"/>
    </row>
    <row r="4452" spans="2:2">
      <c r="B4452" s="14"/>
    </row>
    <row r="4453" spans="2:2">
      <c r="B4453" s="14"/>
    </row>
    <row r="4454" spans="2:2">
      <c r="B4454" s="14"/>
    </row>
    <row r="4455" spans="2:2">
      <c r="B4455" s="14"/>
    </row>
    <row r="4456" spans="2:2">
      <c r="B4456" s="14"/>
    </row>
    <row r="4457" spans="2:2">
      <c r="B4457" s="14"/>
    </row>
    <row r="4458" spans="2:2">
      <c r="B4458" s="14"/>
    </row>
    <row r="4459" spans="2:2">
      <c r="B4459" s="14"/>
    </row>
    <row r="4460" spans="2:2">
      <c r="B4460" s="14"/>
    </row>
    <row r="4461" spans="2:2">
      <c r="B4461" s="14"/>
    </row>
    <row r="4462" spans="2:2">
      <c r="B4462" s="14"/>
    </row>
    <row r="4463" spans="2:2">
      <c r="B4463" s="14"/>
    </row>
    <row r="4464" spans="2:2">
      <c r="B4464" s="14"/>
    </row>
    <row r="4465" spans="2:2">
      <c r="B4465" s="14"/>
    </row>
    <row r="4466" spans="2:2">
      <c r="B4466" s="14"/>
    </row>
    <row r="4467" spans="2:2">
      <c r="B4467" s="14"/>
    </row>
    <row r="4468" spans="2:2">
      <c r="B4468" s="14"/>
    </row>
    <row r="4469" spans="2:2">
      <c r="B4469" s="14"/>
    </row>
    <row r="4470" spans="2:2">
      <c r="B4470" s="14"/>
    </row>
    <row r="4471" spans="2:2">
      <c r="B4471" s="14"/>
    </row>
    <row r="4472" spans="2:2">
      <c r="B4472" s="14"/>
    </row>
    <row r="4473" spans="2:2">
      <c r="B4473" s="14"/>
    </row>
    <row r="4474" spans="2:2">
      <c r="B4474" s="14"/>
    </row>
    <row r="4475" spans="2:2">
      <c r="B4475" s="14"/>
    </row>
    <row r="4476" spans="2:2">
      <c r="B4476" s="14"/>
    </row>
    <row r="4477" spans="2:2">
      <c r="B4477" s="14"/>
    </row>
    <row r="4478" spans="2:2">
      <c r="B4478" s="14"/>
    </row>
    <row r="4479" spans="2:2">
      <c r="B4479" s="14"/>
    </row>
    <row r="4480" spans="2:2">
      <c r="B4480" s="14"/>
    </row>
    <row r="4481" spans="2:2">
      <c r="B4481" s="14"/>
    </row>
    <row r="4482" spans="2:2">
      <c r="B4482" s="14"/>
    </row>
    <row r="4483" spans="2:2">
      <c r="B4483" s="14"/>
    </row>
    <row r="4484" spans="2:2">
      <c r="B4484" s="14"/>
    </row>
    <row r="4485" spans="2:2">
      <c r="B4485" s="14"/>
    </row>
    <row r="4486" spans="2:2">
      <c r="B4486" s="14"/>
    </row>
    <row r="4487" spans="2:2">
      <c r="B4487" s="14"/>
    </row>
    <row r="4488" spans="2:2">
      <c r="B4488" s="14"/>
    </row>
    <row r="4489" spans="2:2">
      <c r="B4489" s="14"/>
    </row>
    <row r="4490" spans="2:2">
      <c r="B4490" s="14"/>
    </row>
    <row r="4491" spans="2:2">
      <c r="B4491" s="14"/>
    </row>
    <row r="4492" spans="2:2">
      <c r="B4492" s="14"/>
    </row>
    <row r="4493" spans="2:2">
      <c r="B4493" s="14"/>
    </row>
    <row r="4494" spans="2:2">
      <c r="B4494" s="14"/>
    </row>
    <row r="4495" spans="2:2">
      <c r="B4495" s="14"/>
    </row>
    <row r="4496" spans="2:2">
      <c r="B4496" s="14"/>
    </row>
    <row r="4497" spans="2:2">
      <c r="B4497" s="14"/>
    </row>
    <row r="4498" spans="2:2">
      <c r="B4498" s="14"/>
    </row>
    <row r="4499" spans="2:2">
      <c r="B4499" s="14"/>
    </row>
    <row r="4500" spans="2:2">
      <c r="B4500" s="14"/>
    </row>
    <row r="4501" spans="2:2">
      <c r="B4501" s="14"/>
    </row>
    <row r="4502" spans="2:2">
      <c r="B4502" s="14"/>
    </row>
    <row r="4503" spans="2:2">
      <c r="B4503" s="14"/>
    </row>
    <row r="4504" spans="2:2">
      <c r="B4504" s="14"/>
    </row>
    <row r="4505" spans="2:2">
      <c r="B4505" s="14"/>
    </row>
    <row r="4506" spans="2:2">
      <c r="B4506" s="14"/>
    </row>
    <row r="4507" spans="2:2">
      <c r="B4507" s="14"/>
    </row>
    <row r="4508" spans="2:2">
      <c r="B4508" s="14"/>
    </row>
    <row r="4509" spans="2:2">
      <c r="B4509" s="14"/>
    </row>
    <row r="4510" spans="2:2">
      <c r="B4510" s="14"/>
    </row>
    <row r="4511" spans="2:2">
      <c r="B4511" s="14"/>
    </row>
    <row r="4512" spans="2:2">
      <c r="B4512" s="14"/>
    </row>
    <row r="4513" spans="2:2">
      <c r="B4513" s="14"/>
    </row>
    <row r="4514" spans="2:2">
      <c r="B4514" s="14"/>
    </row>
    <row r="4515" spans="2:2">
      <c r="B4515" s="14"/>
    </row>
    <row r="4516" spans="2:2">
      <c r="B4516" s="14"/>
    </row>
    <row r="4517" spans="2:2">
      <c r="B4517" s="14"/>
    </row>
    <row r="4518" spans="2:2">
      <c r="B4518" s="14"/>
    </row>
    <row r="4519" spans="2:2">
      <c r="B4519" s="14"/>
    </row>
    <row r="4520" spans="2:2">
      <c r="B4520" s="14"/>
    </row>
    <row r="4521" spans="2:2">
      <c r="B4521" s="14"/>
    </row>
    <row r="4522" spans="2:2">
      <c r="B4522" s="14"/>
    </row>
    <row r="4523" spans="2:2">
      <c r="B4523" s="14"/>
    </row>
    <row r="4524" spans="2:2">
      <c r="B4524" s="14"/>
    </row>
    <row r="4525" spans="2:2">
      <c r="B4525" s="14"/>
    </row>
    <row r="4526" spans="2:2">
      <c r="B4526" s="14"/>
    </row>
    <row r="4527" spans="2:2">
      <c r="B4527" s="14"/>
    </row>
    <row r="4528" spans="2:2">
      <c r="B4528" s="14"/>
    </row>
    <row r="4529" spans="2:2">
      <c r="B4529" s="14"/>
    </row>
    <row r="4530" spans="2:2">
      <c r="B4530" s="14"/>
    </row>
    <row r="4531" spans="2:2">
      <c r="B4531" s="14"/>
    </row>
    <row r="4532" spans="2:2">
      <c r="B4532" s="14"/>
    </row>
    <row r="4533" spans="2:2">
      <c r="B4533" s="14"/>
    </row>
    <row r="4534" spans="2:2">
      <c r="B4534" s="14"/>
    </row>
    <row r="4535" spans="2:2">
      <c r="B4535" s="14"/>
    </row>
    <row r="4536" spans="2:2">
      <c r="B4536" s="14"/>
    </row>
    <row r="4537" spans="2:2">
      <c r="B4537" s="14"/>
    </row>
    <row r="4538" spans="2:2">
      <c r="B4538" s="14"/>
    </row>
    <row r="4539" spans="2:2">
      <c r="B4539" s="14"/>
    </row>
    <row r="4540" spans="2:2">
      <c r="B4540" s="14"/>
    </row>
    <row r="4541" spans="2:2">
      <c r="B4541" s="14"/>
    </row>
    <row r="4542" spans="2:2">
      <c r="B4542" s="14"/>
    </row>
    <row r="4543" spans="2:2">
      <c r="B4543" s="14"/>
    </row>
    <row r="4544" spans="2:2">
      <c r="B4544" s="14"/>
    </row>
    <row r="4545" spans="2:2">
      <c r="B4545" s="14"/>
    </row>
    <row r="4546" spans="2:2">
      <c r="B4546" s="14"/>
    </row>
    <row r="4547" spans="2:2">
      <c r="B4547" s="14"/>
    </row>
    <row r="4548" spans="2:2">
      <c r="B4548" s="14"/>
    </row>
    <row r="4549" spans="2:2">
      <c r="B4549" s="14"/>
    </row>
    <row r="4550" spans="2:2">
      <c r="B4550" s="14"/>
    </row>
    <row r="4551" spans="2:2">
      <c r="B4551" s="14"/>
    </row>
    <row r="4552" spans="2:2">
      <c r="B4552" s="14"/>
    </row>
    <row r="4553" spans="2:2">
      <c r="B4553" s="14"/>
    </row>
    <row r="4554" spans="2:2">
      <c r="B4554" s="14"/>
    </row>
    <row r="4555" spans="2:2">
      <c r="B4555" s="14"/>
    </row>
    <row r="4556" spans="2:2">
      <c r="B4556" s="14"/>
    </row>
    <row r="4557" spans="2:2">
      <c r="B4557" s="14"/>
    </row>
    <row r="4558" spans="2:2">
      <c r="B4558" s="14"/>
    </row>
    <row r="4559" spans="2:2">
      <c r="B4559" s="14"/>
    </row>
    <row r="4560" spans="2:2">
      <c r="B4560" s="14"/>
    </row>
    <row r="4561" spans="2:2">
      <c r="B4561" s="14"/>
    </row>
    <row r="4562" spans="2:2">
      <c r="B4562" s="14"/>
    </row>
    <row r="4563" spans="2:2">
      <c r="B4563" s="14"/>
    </row>
    <row r="4564" spans="2:2">
      <c r="B4564" s="14"/>
    </row>
    <row r="4565" spans="2:2">
      <c r="B4565" s="14"/>
    </row>
    <row r="4566" spans="2:2">
      <c r="B4566" s="14"/>
    </row>
    <row r="4567" spans="2:2">
      <c r="B4567" s="14"/>
    </row>
    <row r="4568" spans="2:2">
      <c r="B4568" s="14"/>
    </row>
    <row r="4569" spans="2:2">
      <c r="B4569" s="14"/>
    </row>
    <row r="4570" spans="2:2">
      <c r="B4570" s="14"/>
    </row>
    <row r="4571" spans="2:2">
      <c r="B4571" s="14"/>
    </row>
    <row r="4572" spans="2:2">
      <c r="B4572" s="14"/>
    </row>
    <row r="4573" spans="2:2">
      <c r="B4573" s="14"/>
    </row>
    <row r="4574" spans="2:2">
      <c r="B4574" s="14"/>
    </row>
    <row r="4575" spans="2:2">
      <c r="B4575" s="14"/>
    </row>
    <row r="4576" spans="2:2">
      <c r="B4576" s="14"/>
    </row>
    <row r="4577" spans="2:2">
      <c r="B4577" s="14"/>
    </row>
    <row r="4578" spans="2:2">
      <c r="B4578" s="14"/>
    </row>
    <row r="4579" spans="2:2">
      <c r="B4579" s="14"/>
    </row>
    <row r="4580" spans="2:2">
      <c r="B4580" s="14"/>
    </row>
    <row r="4581" spans="2:2">
      <c r="B4581" s="14"/>
    </row>
    <row r="4582" spans="2:2">
      <c r="B4582" s="14"/>
    </row>
    <row r="4583" spans="2:2">
      <c r="B4583" s="14"/>
    </row>
    <row r="4584" spans="2:2">
      <c r="B4584" s="14"/>
    </row>
    <row r="4585" spans="2:2">
      <c r="B4585" s="14"/>
    </row>
    <row r="4586" spans="2:2">
      <c r="B4586" s="14"/>
    </row>
    <row r="4587" spans="2:2">
      <c r="B4587" s="14"/>
    </row>
    <row r="4588" spans="2:2">
      <c r="B4588" s="14"/>
    </row>
    <row r="4589" spans="2:2">
      <c r="B4589" s="14"/>
    </row>
    <row r="4590" spans="2:2">
      <c r="B4590" s="14"/>
    </row>
    <row r="4591" spans="2:2">
      <c r="B4591" s="14"/>
    </row>
    <row r="4592" spans="2:2">
      <c r="B4592" s="14"/>
    </row>
    <row r="4593" spans="2:2">
      <c r="B4593" s="14"/>
    </row>
    <row r="4594" spans="2:2">
      <c r="B4594" s="14"/>
    </row>
    <row r="4595" spans="2:2">
      <c r="B4595" s="14"/>
    </row>
    <row r="4596" spans="2:2">
      <c r="B4596" s="14"/>
    </row>
    <row r="4597" spans="2:2">
      <c r="B4597" s="14"/>
    </row>
    <row r="4598" spans="2:2">
      <c r="B4598" s="14"/>
    </row>
    <row r="4599" spans="2:2">
      <c r="B4599" s="14"/>
    </row>
    <row r="4600" spans="2:2">
      <c r="B4600" s="14"/>
    </row>
    <row r="4601" spans="2:2">
      <c r="B4601" s="14"/>
    </row>
    <row r="4602" spans="2:2">
      <c r="B4602" s="14"/>
    </row>
    <row r="4603" spans="2:2">
      <c r="B4603" s="14"/>
    </row>
    <row r="4604" spans="2:2">
      <c r="B4604" s="14"/>
    </row>
    <row r="4605" spans="2:2">
      <c r="B4605" s="14"/>
    </row>
    <row r="4606" spans="2:2">
      <c r="B4606" s="14"/>
    </row>
    <row r="4607" spans="2:2">
      <c r="B4607" s="14"/>
    </row>
    <row r="4608" spans="2:2">
      <c r="B4608" s="14"/>
    </row>
    <row r="4609" spans="2:2">
      <c r="B4609" s="14"/>
    </row>
    <row r="4610" spans="2:2">
      <c r="B4610" s="14"/>
    </row>
    <row r="4611" spans="2:2">
      <c r="B4611" s="14"/>
    </row>
    <row r="4612" spans="2:2">
      <c r="B4612" s="14"/>
    </row>
    <row r="4613" spans="2:2">
      <c r="B4613" s="14"/>
    </row>
    <row r="4614" spans="2:2">
      <c r="B4614" s="14"/>
    </row>
    <row r="4615" spans="2:2">
      <c r="B4615" s="14"/>
    </row>
    <row r="4616" spans="2:2">
      <c r="B4616" s="14"/>
    </row>
    <row r="4617" spans="2:2">
      <c r="B4617" s="14"/>
    </row>
    <row r="4618" spans="2:2">
      <c r="B4618" s="14"/>
    </row>
    <row r="4619" spans="2:2">
      <c r="B4619" s="14"/>
    </row>
    <row r="4620" spans="2:2">
      <c r="B4620" s="14"/>
    </row>
    <row r="4621" spans="2:2">
      <c r="B4621" s="14"/>
    </row>
    <row r="4622" spans="2:2">
      <c r="B4622" s="14"/>
    </row>
    <row r="4623" spans="2:2">
      <c r="B4623" s="14"/>
    </row>
    <row r="4624" spans="2:2">
      <c r="B4624" s="14"/>
    </row>
    <row r="4625" spans="2:2">
      <c r="B4625" s="14"/>
    </row>
    <row r="4626" spans="2:2">
      <c r="B4626" s="14"/>
    </row>
    <row r="4627" spans="2:2">
      <c r="B4627" s="14"/>
    </row>
    <row r="4628" spans="2:2">
      <c r="B4628" s="14"/>
    </row>
    <row r="4629" spans="2:2">
      <c r="B4629" s="14"/>
    </row>
    <row r="4630" spans="2:2">
      <c r="B4630" s="14"/>
    </row>
    <row r="4631" spans="2:2">
      <c r="B4631" s="14"/>
    </row>
    <row r="4632" spans="2:2">
      <c r="B4632" s="14"/>
    </row>
    <row r="4633" spans="2:2">
      <c r="B4633" s="14"/>
    </row>
    <row r="4634" spans="2:2">
      <c r="B4634" s="14"/>
    </row>
    <row r="4635" spans="2:2">
      <c r="B4635" s="14"/>
    </row>
    <row r="4636" spans="2:2">
      <c r="B4636" s="14"/>
    </row>
    <row r="4637" spans="2:2">
      <c r="B4637" s="14"/>
    </row>
    <row r="4638" spans="2:2">
      <c r="B4638" s="14"/>
    </row>
    <row r="4639" spans="2:2">
      <c r="B4639" s="14"/>
    </row>
    <row r="4640" spans="2:2">
      <c r="B4640" s="14"/>
    </row>
    <row r="4641" spans="2:2">
      <c r="B4641" s="14"/>
    </row>
    <row r="4642" spans="2:2">
      <c r="B4642" s="14"/>
    </row>
    <row r="4643" spans="2:2">
      <c r="B4643" s="14"/>
    </row>
    <row r="4644" spans="2:2">
      <c r="B4644" s="14"/>
    </row>
    <row r="4645" spans="2:2">
      <c r="B4645" s="14"/>
    </row>
    <row r="4646" spans="2:2">
      <c r="B4646" s="14"/>
    </row>
    <row r="4647" spans="2:2">
      <c r="B4647" s="14"/>
    </row>
    <row r="4648" spans="2:2">
      <c r="B4648" s="14"/>
    </row>
    <row r="4649" spans="2:2">
      <c r="B4649" s="14"/>
    </row>
    <row r="4650" spans="2:2">
      <c r="B4650" s="14"/>
    </row>
    <row r="4651" spans="2:2">
      <c r="B4651" s="14"/>
    </row>
    <row r="4652" spans="2:2">
      <c r="B4652" s="14"/>
    </row>
    <row r="4653" spans="2:2">
      <c r="B4653" s="14"/>
    </row>
    <row r="4654" spans="2:2">
      <c r="B4654" s="14"/>
    </row>
    <row r="4655" spans="2:2">
      <c r="B4655" s="14"/>
    </row>
    <row r="4656" spans="2:2">
      <c r="B4656" s="14"/>
    </row>
    <row r="4657" spans="2:2">
      <c r="B4657" s="14"/>
    </row>
    <row r="4658" spans="2:2">
      <c r="B4658" s="14"/>
    </row>
    <row r="4659" spans="2:2">
      <c r="B4659" s="14"/>
    </row>
    <row r="4660" spans="2:2">
      <c r="B4660" s="14"/>
    </row>
    <row r="4661" spans="2:2">
      <c r="B4661" s="14"/>
    </row>
    <row r="4662" spans="2:2">
      <c r="B4662" s="14"/>
    </row>
    <row r="4663" spans="2:2">
      <c r="B4663" s="14"/>
    </row>
    <row r="4664" spans="2:2">
      <c r="B4664" s="14"/>
    </row>
    <row r="4665" spans="2:2">
      <c r="B4665" s="14"/>
    </row>
    <row r="4666" spans="2:2">
      <c r="B4666" s="14"/>
    </row>
    <row r="4667" spans="2:2">
      <c r="B4667" s="14"/>
    </row>
    <row r="4668" spans="2:2">
      <c r="B4668" s="14"/>
    </row>
    <row r="4669" spans="2:2">
      <c r="B4669" s="14"/>
    </row>
    <row r="4670" spans="2:2">
      <c r="B4670" s="14"/>
    </row>
    <row r="4671" spans="2:2">
      <c r="B4671" s="14"/>
    </row>
    <row r="4672" spans="2:2">
      <c r="B4672" s="14"/>
    </row>
    <row r="4673" spans="2:2">
      <c r="B4673" s="14"/>
    </row>
    <row r="4674" spans="2:2">
      <c r="B4674" s="14"/>
    </row>
    <row r="4675" spans="2:2">
      <c r="B4675" s="14"/>
    </row>
    <row r="4676" spans="2:2">
      <c r="B4676" s="14"/>
    </row>
    <row r="4677" spans="2:2">
      <c r="B4677" s="14"/>
    </row>
    <row r="4678" spans="2:2">
      <c r="B4678" s="14"/>
    </row>
    <row r="4679" spans="2:2">
      <c r="B4679" s="14"/>
    </row>
    <row r="4680" spans="2:2">
      <c r="B4680" s="14"/>
    </row>
    <row r="4681" spans="2:2">
      <c r="B4681" s="14"/>
    </row>
    <row r="4682" spans="2:2">
      <c r="B4682" s="14"/>
    </row>
    <row r="4683" spans="2:2">
      <c r="B4683" s="14"/>
    </row>
    <row r="4684" spans="2:2">
      <c r="B4684" s="14"/>
    </row>
    <row r="4685" spans="2:2">
      <c r="B4685" s="14"/>
    </row>
    <row r="4686" spans="2:2">
      <c r="B4686" s="14"/>
    </row>
    <row r="4687" spans="2:2">
      <c r="B4687" s="14"/>
    </row>
    <row r="4688" spans="2:2">
      <c r="B4688" s="14"/>
    </row>
    <row r="4689" spans="2:2">
      <c r="B4689" s="14"/>
    </row>
    <row r="4690" spans="2:2">
      <c r="B4690" s="14"/>
    </row>
    <row r="4691" spans="2:2">
      <c r="B4691" s="14"/>
    </row>
    <row r="4692" spans="2:2">
      <c r="B4692" s="14"/>
    </row>
    <row r="4693" spans="2:2">
      <c r="B4693" s="14"/>
    </row>
    <row r="4694" spans="2:2">
      <c r="B4694" s="14"/>
    </row>
    <row r="4695" spans="2:2">
      <c r="B4695" s="14"/>
    </row>
    <row r="4696" spans="2:2">
      <c r="B4696" s="14"/>
    </row>
    <row r="4697" spans="2:2">
      <c r="B4697" s="14"/>
    </row>
    <row r="4698" spans="2:2">
      <c r="B4698" s="14"/>
    </row>
    <row r="4699" spans="2:2">
      <c r="B4699" s="14"/>
    </row>
    <row r="4700" spans="2:2">
      <c r="B4700" s="14"/>
    </row>
    <row r="4701" spans="2:2">
      <c r="B4701" s="14"/>
    </row>
    <row r="4702" spans="2:2">
      <c r="B4702" s="14"/>
    </row>
    <row r="4703" spans="2:2">
      <c r="B4703" s="14"/>
    </row>
    <row r="4704" spans="2:2">
      <c r="B4704" s="14"/>
    </row>
    <row r="4705" spans="2:2">
      <c r="B4705" s="14"/>
    </row>
    <row r="4706" spans="2:2">
      <c r="B4706" s="14"/>
    </row>
    <row r="4707" spans="2:2">
      <c r="B4707" s="14"/>
    </row>
    <row r="4708" spans="2:2">
      <c r="B4708" s="14"/>
    </row>
    <row r="4709" spans="2:2">
      <c r="B4709" s="14"/>
    </row>
    <row r="4710" spans="2:2">
      <c r="B4710" s="14"/>
    </row>
    <row r="4711" spans="2:2">
      <c r="B4711" s="14"/>
    </row>
    <row r="4712" spans="2:2">
      <c r="B4712" s="14"/>
    </row>
    <row r="4713" spans="2:2">
      <c r="B4713" s="14"/>
    </row>
    <row r="4714" spans="2:2">
      <c r="B4714" s="14"/>
    </row>
    <row r="4715" spans="2:2">
      <c r="B4715" s="14"/>
    </row>
    <row r="4716" spans="2:2">
      <c r="B4716" s="14"/>
    </row>
    <row r="4717" spans="2:2">
      <c r="B4717" s="14"/>
    </row>
    <row r="4718" spans="2:2">
      <c r="B4718" s="14"/>
    </row>
    <row r="4719" spans="2:2">
      <c r="B4719" s="14"/>
    </row>
    <row r="4720" spans="2:2">
      <c r="B4720" s="14"/>
    </row>
    <row r="4721" spans="2:2">
      <c r="B4721" s="14"/>
    </row>
    <row r="4722" spans="2:2">
      <c r="B4722" s="14"/>
    </row>
    <row r="4723" spans="2:2">
      <c r="B4723" s="14"/>
    </row>
    <row r="4724" spans="2:2">
      <c r="B4724" s="14"/>
    </row>
    <row r="4725" spans="2:2">
      <c r="B4725" s="14"/>
    </row>
    <row r="4726" spans="2:2">
      <c r="B4726" s="14"/>
    </row>
    <row r="4727" spans="2:2">
      <c r="B4727" s="14"/>
    </row>
    <row r="4728" spans="2:2">
      <c r="B4728" s="14"/>
    </row>
    <row r="4729" spans="2:2">
      <c r="B4729" s="14"/>
    </row>
    <row r="4730" spans="2:2">
      <c r="B4730" s="14"/>
    </row>
    <row r="4731" spans="2:2">
      <c r="B4731" s="14"/>
    </row>
    <row r="4732" spans="2:2">
      <c r="B4732" s="14"/>
    </row>
    <row r="4733" spans="2:2">
      <c r="B4733" s="14"/>
    </row>
    <row r="4734" spans="2:2">
      <c r="B4734" s="14"/>
    </row>
    <row r="4735" spans="2:2">
      <c r="B4735" s="14"/>
    </row>
    <row r="4736" spans="2:2">
      <c r="B4736" s="14"/>
    </row>
    <row r="4737" spans="2:2">
      <c r="B4737" s="14"/>
    </row>
    <row r="4738" spans="2:2">
      <c r="B4738" s="14"/>
    </row>
    <row r="4739" spans="2:2">
      <c r="B4739" s="14"/>
    </row>
    <row r="4740" spans="2:2">
      <c r="B4740" s="14"/>
    </row>
    <row r="4741" spans="2:2">
      <c r="B4741" s="14"/>
    </row>
    <row r="4742" spans="2:2">
      <c r="B4742" s="14"/>
    </row>
    <row r="4743" spans="2:2">
      <c r="B4743" s="14"/>
    </row>
    <row r="4744" spans="2:2">
      <c r="B4744" s="14"/>
    </row>
    <row r="4745" spans="2:2">
      <c r="B4745" s="14"/>
    </row>
    <row r="4746" spans="2:2">
      <c r="B4746" s="14"/>
    </row>
    <row r="4747" spans="2:2">
      <c r="B4747" s="14"/>
    </row>
    <row r="4748" spans="2:2">
      <c r="B4748" s="14"/>
    </row>
    <row r="4749" spans="2:2">
      <c r="B4749" s="14"/>
    </row>
    <row r="4750" spans="2:2">
      <c r="B4750" s="14"/>
    </row>
    <row r="4751" spans="2:2">
      <c r="B4751" s="14"/>
    </row>
    <row r="4752" spans="2:2">
      <c r="B4752" s="14"/>
    </row>
    <row r="4753" spans="2:2">
      <c r="B4753" s="14"/>
    </row>
    <row r="4754" spans="2:2">
      <c r="B4754" s="14"/>
    </row>
    <row r="4755" spans="2:2">
      <c r="B4755" s="14"/>
    </row>
    <row r="4756" spans="2:2">
      <c r="B4756" s="14"/>
    </row>
    <row r="4757" spans="2:2">
      <c r="B4757" s="14"/>
    </row>
    <row r="4758" spans="2:2">
      <c r="B4758" s="14"/>
    </row>
    <row r="4759" spans="2:2">
      <c r="B4759" s="14"/>
    </row>
    <row r="4760" spans="2:2">
      <c r="B4760" s="14"/>
    </row>
    <row r="4761" spans="2:2">
      <c r="B4761" s="14"/>
    </row>
    <row r="4762" spans="2:2">
      <c r="B4762" s="14"/>
    </row>
    <row r="4763" spans="2:2">
      <c r="B4763" s="14"/>
    </row>
    <row r="4764" spans="2:2">
      <c r="B4764" s="14"/>
    </row>
    <row r="4765" spans="2:2">
      <c r="B4765" s="14"/>
    </row>
    <row r="4766" spans="2:2">
      <c r="B4766" s="14"/>
    </row>
    <row r="4767" spans="2:2">
      <c r="B4767" s="14"/>
    </row>
    <row r="4768" spans="2:2">
      <c r="B4768" s="14"/>
    </row>
    <row r="4769" spans="2:2">
      <c r="B4769" s="14"/>
    </row>
    <row r="4770" spans="2:2">
      <c r="B4770" s="14"/>
    </row>
    <row r="4771" spans="2:2">
      <c r="B4771" s="14"/>
    </row>
    <row r="4772" spans="2:2">
      <c r="B4772" s="14"/>
    </row>
    <row r="4773" spans="2:2">
      <c r="B4773" s="14"/>
    </row>
    <row r="4774" spans="2:2">
      <c r="B4774" s="14"/>
    </row>
    <row r="4775" spans="2:2">
      <c r="B4775" s="14"/>
    </row>
    <row r="4776" spans="2:2">
      <c r="B4776" s="14"/>
    </row>
    <row r="4777" spans="2:2">
      <c r="B4777" s="14"/>
    </row>
    <row r="4778" spans="2:2">
      <c r="B4778" s="14"/>
    </row>
    <row r="4779" spans="2:2">
      <c r="B4779" s="14"/>
    </row>
    <row r="4780" spans="2:2">
      <c r="B4780" s="14"/>
    </row>
    <row r="4781" spans="2:2">
      <c r="B4781" s="14"/>
    </row>
    <row r="4782" spans="2:2">
      <c r="B4782" s="14"/>
    </row>
    <row r="4783" spans="2:2">
      <c r="B4783" s="14"/>
    </row>
    <row r="4784" spans="2:2">
      <c r="B4784" s="14"/>
    </row>
    <row r="4785" spans="2:2">
      <c r="B4785" s="14"/>
    </row>
    <row r="4786" spans="2:2">
      <c r="B4786" s="14"/>
    </row>
    <row r="4787" spans="2:2">
      <c r="B4787" s="14"/>
    </row>
    <row r="4788" spans="2:2">
      <c r="B4788" s="14"/>
    </row>
    <row r="4789" spans="2:2">
      <c r="B4789" s="14"/>
    </row>
    <row r="4790" spans="2:2">
      <c r="B4790" s="14"/>
    </row>
    <row r="4791" spans="2:2">
      <c r="B4791" s="14"/>
    </row>
    <row r="4792" spans="2:2">
      <c r="B4792" s="14"/>
    </row>
    <row r="4793" spans="2:2">
      <c r="B4793" s="14"/>
    </row>
    <row r="4794" spans="2:2">
      <c r="B4794" s="14"/>
    </row>
    <row r="4795" spans="2:2">
      <c r="B4795" s="14"/>
    </row>
    <row r="4796" spans="2:2">
      <c r="B4796" s="14"/>
    </row>
    <row r="4797" spans="2:2">
      <c r="B4797" s="14"/>
    </row>
    <row r="4798" spans="2:2">
      <c r="B4798" s="14"/>
    </row>
    <row r="4799" spans="2:2">
      <c r="B4799" s="14"/>
    </row>
    <row r="4800" spans="2:2">
      <c r="B4800" s="14"/>
    </row>
    <row r="4801" spans="2:2">
      <c r="B4801" s="14"/>
    </row>
    <row r="4802" spans="2:2">
      <c r="B4802" s="14"/>
    </row>
    <row r="4803" spans="2:2">
      <c r="B4803" s="14"/>
    </row>
    <row r="4804" spans="2:2">
      <c r="B4804" s="14"/>
    </row>
    <row r="4805" spans="2:2">
      <c r="B4805" s="14"/>
    </row>
    <row r="4806" spans="2:2">
      <c r="B4806" s="14"/>
    </row>
    <row r="4807" spans="2:2">
      <c r="B4807" s="14"/>
    </row>
    <row r="4808" spans="2:2">
      <c r="B4808" s="14"/>
    </row>
    <row r="4809" spans="2:2">
      <c r="B4809" s="14"/>
    </row>
    <row r="4810" spans="2:2">
      <c r="B4810" s="14"/>
    </row>
    <row r="4811" spans="2:2">
      <c r="B4811" s="14"/>
    </row>
    <row r="4812" spans="2:2">
      <c r="B4812" s="14"/>
    </row>
    <row r="4813" spans="2:2">
      <c r="B4813" s="14"/>
    </row>
    <row r="4814" spans="2:2">
      <c r="B4814" s="14"/>
    </row>
    <row r="4815" spans="2:2">
      <c r="B4815" s="14"/>
    </row>
    <row r="4816" spans="2:2">
      <c r="B4816" s="14"/>
    </row>
    <row r="4817" spans="2:2">
      <c r="B4817" s="14"/>
    </row>
    <row r="4818" spans="2:2">
      <c r="B4818" s="14"/>
    </row>
    <row r="4819" spans="2:2">
      <c r="B4819" s="14"/>
    </row>
    <row r="4820" spans="2:2">
      <c r="B4820" s="14"/>
    </row>
    <row r="4821" spans="2:2">
      <c r="B4821" s="14"/>
    </row>
    <row r="4822" spans="2:2">
      <c r="B4822" s="14"/>
    </row>
    <row r="4823" spans="2:2">
      <c r="B4823" s="14"/>
    </row>
    <row r="4824" spans="2:2">
      <c r="B4824" s="14"/>
    </row>
    <row r="4825" spans="2:2">
      <c r="B4825" s="14"/>
    </row>
    <row r="4826" spans="2:2">
      <c r="B4826" s="14"/>
    </row>
    <row r="4827" spans="2:2">
      <c r="B4827" s="14"/>
    </row>
    <row r="4828" spans="2:2">
      <c r="B4828" s="14"/>
    </row>
    <row r="4829" spans="2:2">
      <c r="B4829" s="14"/>
    </row>
    <row r="4830" spans="2:2">
      <c r="B4830" s="14"/>
    </row>
    <row r="4831" spans="2:2">
      <c r="B4831" s="14"/>
    </row>
    <row r="4832" spans="2:2">
      <c r="B4832" s="14"/>
    </row>
    <row r="4833" spans="2:2">
      <c r="B4833" s="14"/>
    </row>
    <row r="4834" spans="2:2">
      <c r="B4834" s="14"/>
    </row>
    <row r="4835" spans="2:2">
      <c r="B4835" s="14"/>
    </row>
    <row r="4836" spans="2:2">
      <c r="B4836" s="14"/>
    </row>
    <row r="4837" spans="2:2">
      <c r="B4837" s="14"/>
    </row>
    <row r="4838" spans="2:2">
      <c r="B4838" s="14"/>
    </row>
    <row r="4839" spans="2:2">
      <c r="B4839" s="14"/>
    </row>
    <row r="4840" spans="2:2">
      <c r="B4840" s="14"/>
    </row>
    <row r="4841" spans="2:2">
      <c r="B4841" s="14"/>
    </row>
    <row r="4842" spans="2:2">
      <c r="B4842" s="14"/>
    </row>
    <row r="4843" spans="2:2">
      <c r="B4843" s="14"/>
    </row>
    <row r="4844" spans="2:2">
      <c r="B4844" s="14"/>
    </row>
    <row r="4845" spans="2:2">
      <c r="B4845" s="14"/>
    </row>
    <row r="4846" spans="2:2">
      <c r="B4846" s="14"/>
    </row>
    <row r="4847" spans="2:2">
      <c r="B4847" s="14"/>
    </row>
    <row r="4848" spans="2:2">
      <c r="B4848" s="14"/>
    </row>
    <row r="4849" spans="2:2">
      <c r="B4849" s="14"/>
    </row>
    <row r="4850" spans="2:2">
      <c r="B4850" s="14"/>
    </row>
    <row r="4851" spans="2:2">
      <c r="B4851" s="14"/>
    </row>
    <row r="4852" spans="2:2">
      <c r="B4852" s="14"/>
    </row>
    <row r="4853" spans="2:2">
      <c r="B4853" s="14"/>
    </row>
    <row r="4854" spans="2:2">
      <c r="B4854" s="14"/>
    </row>
    <row r="4855" spans="2:2">
      <c r="B4855" s="14"/>
    </row>
    <row r="4856" spans="2:2">
      <c r="B4856" s="14"/>
    </row>
    <row r="4857" spans="2:2">
      <c r="B4857" s="14"/>
    </row>
    <row r="4858" spans="2:2">
      <c r="B4858" s="14"/>
    </row>
    <row r="4859" spans="2:2">
      <c r="B4859" s="14"/>
    </row>
    <row r="4860" spans="2:2">
      <c r="B4860" s="14"/>
    </row>
    <row r="4861" spans="2:2">
      <c r="B4861" s="14"/>
    </row>
    <row r="4862" spans="2:2">
      <c r="B4862" s="14"/>
    </row>
    <row r="4863" spans="2:2">
      <c r="B4863" s="14"/>
    </row>
    <row r="4864" spans="2:2">
      <c r="B4864" s="14"/>
    </row>
    <row r="4865" spans="2:2">
      <c r="B4865" s="14"/>
    </row>
    <row r="4866" spans="2:2">
      <c r="B4866" s="14"/>
    </row>
    <row r="4867" spans="2:2">
      <c r="B4867" s="14"/>
    </row>
    <row r="4868" spans="2:2">
      <c r="B4868" s="14"/>
    </row>
    <row r="4869" spans="2:2">
      <c r="B4869" s="14"/>
    </row>
    <row r="4870" spans="2:2">
      <c r="B4870" s="14"/>
    </row>
    <row r="4871" spans="2:2">
      <c r="B4871" s="14"/>
    </row>
    <row r="4872" spans="2:2">
      <c r="B4872" s="14"/>
    </row>
    <row r="4873" spans="2:2">
      <c r="B4873" s="14"/>
    </row>
    <row r="4874" spans="2:2">
      <c r="B4874" s="14"/>
    </row>
    <row r="4875" spans="2:2">
      <c r="B4875" s="14"/>
    </row>
    <row r="4876" spans="2:2">
      <c r="B4876" s="14"/>
    </row>
    <row r="4877" spans="2:2">
      <c r="B4877" s="14"/>
    </row>
    <row r="4878" spans="2:2">
      <c r="B4878" s="14"/>
    </row>
    <row r="4879" spans="2:2">
      <c r="B4879" s="14"/>
    </row>
    <row r="4880" spans="2:2">
      <c r="B4880" s="14"/>
    </row>
    <row r="4881" spans="2:2">
      <c r="B4881" s="14"/>
    </row>
    <row r="4882" spans="2:2">
      <c r="B4882" s="14"/>
    </row>
    <row r="4883" spans="2:2">
      <c r="B4883" s="14"/>
    </row>
    <row r="4884" spans="2:2">
      <c r="B4884" s="14"/>
    </row>
    <row r="4885" spans="2:2">
      <c r="B4885" s="14"/>
    </row>
    <row r="4886" spans="2:2">
      <c r="B4886" s="14"/>
    </row>
    <row r="4887" spans="2:2">
      <c r="B4887" s="14"/>
    </row>
    <row r="4888" spans="2:2">
      <c r="B4888" s="14"/>
    </row>
    <row r="4889" spans="2:2">
      <c r="B4889" s="14"/>
    </row>
    <row r="4890" spans="2:2">
      <c r="B4890" s="14"/>
    </row>
    <row r="4891" spans="2:2">
      <c r="B4891" s="14"/>
    </row>
    <row r="4892" spans="2:2">
      <c r="B4892" s="14"/>
    </row>
    <row r="4893" spans="2:2">
      <c r="B4893" s="14"/>
    </row>
    <row r="4894" spans="2:2">
      <c r="B4894" s="14"/>
    </row>
    <row r="4895" spans="2:2">
      <c r="B4895" s="14"/>
    </row>
    <row r="4896" spans="2:2">
      <c r="B4896" s="14"/>
    </row>
    <row r="4897" spans="2:2">
      <c r="B4897" s="14"/>
    </row>
    <row r="4898" spans="2:2">
      <c r="B4898" s="14"/>
    </row>
    <row r="4899" spans="2:2">
      <c r="B4899" s="14"/>
    </row>
    <row r="4900" spans="2:2">
      <c r="B4900" s="14"/>
    </row>
    <row r="4901" spans="2:2">
      <c r="B4901" s="14"/>
    </row>
    <row r="4902" spans="2:2">
      <c r="B4902" s="14"/>
    </row>
    <row r="4903" spans="2:2">
      <c r="B4903" s="14"/>
    </row>
    <row r="4904" spans="2:2">
      <c r="B4904" s="14"/>
    </row>
    <row r="4905" spans="2:2">
      <c r="B4905" s="14"/>
    </row>
    <row r="4906" spans="2:2">
      <c r="B4906" s="14"/>
    </row>
    <row r="4907" spans="2:2">
      <c r="B4907" s="14"/>
    </row>
    <row r="4908" spans="2:2">
      <c r="B4908" s="14"/>
    </row>
    <row r="4909" spans="2:2">
      <c r="B4909" s="14"/>
    </row>
    <row r="4910" spans="2:2">
      <c r="B4910" s="14"/>
    </row>
    <row r="4911" spans="2:2">
      <c r="B4911" s="14"/>
    </row>
    <row r="4912" spans="2:2">
      <c r="B4912" s="14"/>
    </row>
    <row r="4913" spans="2:2">
      <c r="B4913" s="14"/>
    </row>
    <row r="4914" spans="2:2">
      <c r="B4914" s="14"/>
    </row>
    <row r="4915" spans="2:2">
      <c r="B4915" s="14"/>
    </row>
    <row r="4916" spans="2:2">
      <c r="B4916" s="14"/>
    </row>
    <row r="4917" spans="2:2">
      <c r="B4917" s="14"/>
    </row>
    <row r="4918" spans="2:2">
      <c r="B4918" s="14"/>
    </row>
    <row r="4919" spans="2:2">
      <c r="B4919" s="14"/>
    </row>
    <row r="4920" spans="2:2">
      <c r="B4920" s="14"/>
    </row>
    <row r="4921" spans="2:2">
      <c r="B4921" s="14"/>
    </row>
    <row r="4922" spans="2:2">
      <c r="B4922" s="14"/>
    </row>
    <row r="4923" spans="2:2">
      <c r="B4923" s="14"/>
    </row>
    <row r="4924" spans="2:2">
      <c r="B4924" s="14"/>
    </row>
    <row r="4925" spans="2:2">
      <c r="B4925" s="14"/>
    </row>
    <row r="4926" spans="2:2">
      <c r="B4926" s="14"/>
    </row>
    <row r="4927" spans="2:2">
      <c r="B4927" s="14"/>
    </row>
    <row r="4928" spans="2:2">
      <c r="B4928" s="14"/>
    </row>
    <row r="4929" spans="2:2">
      <c r="B4929" s="14"/>
    </row>
    <row r="4930" spans="2:2">
      <c r="B4930" s="14"/>
    </row>
    <row r="4931" spans="2:2">
      <c r="B4931" s="14"/>
    </row>
    <row r="4932" spans="2:2">
      <c r="B4932" s="14"/>
    </row>
    <row r="4933" spans="2:2">
      <c r="B4933" s="14"/>
    </row>
    <row r="4934" spans="2:2">
      <c r="B4934" s="14"/>
    </row>
    <row r="4935" spans="2:2">
      <c r="B4935" s="14"/>
    </row>
    <row r="4936" spans="2:2">
      <c r="B4936" s="14"/>
    </row>
    <row r="4937" spans="2:2">
      <c r="B4937" s="14"/>
    </row>
    <row r="4938" spans="2:2">
      <c r="B4938" s="14"/>
    </row>
    <row r="4939" spans="2:2">
      <c r="B4939" s="14"/>
    </row>
    <row r="4940" spans="2:2">
      <c r="B4940" s="14"/>
    </row>
    <row r="4941" spans="2:2">
      <c r="B4941" s="14"/>
    </row>
    <row r="4942" spans="2:2">
      <c r="B4942" s="14"/>
    </row>
    <row r="4943" spans="2:2">
      <c r="B4943" s="14"/>
    </row>
    <row r="4944" spans="2:2">
      <c r="B4944" s="14"/>
    </row>
    <row r="4945" spans="2:2">
      <c r="B4945" s="14"/>
    </row>
    <row r="4946" spans="2:2">
      <c r="B4946" s="14"/>
    </row>
    <row r="4947" spans="2:2">
      <c r="B4947" s="14"/>
    </row>
    <row r="4948" spans="2:2">
      <c r="B4948" s="14"/>
    </row>
    <row r="4949" spans="2:2">
      <c r="B4949" s="14"/>
    </row>
    <row r="4950" spans="2:2">
      <c r="B4950" s="14"/>
    </row>
    <row r="4951" spans="2:2">
      <c r="B4951" s="14"/>
    </row>
    <row r="4952" spans="2:2">
      <c r="B4952" s="14"/>
    </row>
    <row r="4953" spans="2:2">
      <c r="B4953" s="14"/>
    </row>
    <row r="4954" spans="2:2">
      <c r="B4954" s="14"/>
    </row>
    <row r="4955" spans="2:2">
      <c r="B4955" s="14"/>
    </row>
    <row r="4956" spans="2:2">
      <c r="B4956" s="14"/>
    </row>
    <row r="4957" spans="2:2">
      <c r="B4957" s="14"/>
    </row>
    <row r="4958" spans="2:2">
      <c r="B4958" s="14"/>
    </row>
    <row r="4959" spans="2:2">
      <c r="B4959" s="14"/>
    </row>
    <row r="4960" spans="2:2">
      <c r="B4960" s="14"/>
    </row>
    <row r="4961" spans="2:2">
      <c r="B4961" s="14"/>
    </row>
    <row r="4962" spans="2:2">
      <c r="B4962" s="14"/>
    </row>
    <row r="4963" spans="2:2">
      <c r="B4963" s="14"/>
    </row>
    <row r="4964" spans="2:2">
      <c r="B4964" s="14"/>
    </row>
    <row r="4965" spans="2:2">
      <c r="B4965" s="14"/>
    </row>
    <row r="4966" spans="2:2">
      <c r="B4966" s="14"/>
    </row>
    <row r="4967" spans="2:2">
      <c r="B4967" s="14"/>
    </row>
    <row r="4968" spans="2:2">
      <c r="B4968" s="14"/>
    </row>
    <row r="4969" spans="2:2">
      <c r="B4969" s="14"/>
    </row>
    <row r="4970" spans="2:2">
      <c r="B4970" s="14"/>
    </row>
    <row r="4971" spans="2:2">
      <c r="B4971" s="14"/>
    </row>
    <row r="4972" spans="2:2">
      <c r="B4972" s="14"/>
    </row>
    <row r="4973" spans="2:2">
      <c r="B4973" s="14"/>
    </row>
    <row r="4974" spans="2:2">
      <c r="B4974" s="14"/>
    </row>
    <row r="4975" spans="2:2">
      <c r="B4975" s="14"/>
    </row>
    <row r="4976" spans="2:2">
      <c r="B4976" s="14"/>
    </row>
    <row r="4977" spans="2:2">
      <c r="B4977" s="14"/>
    </row>
    <row r="4978" spans="2:2">
      <c r="B4978" s="14"/>
    </row>
    <row r="4979" spans="2:2">
      <c r="B4979" s="14"/>
    </row>
    <row r="4980" spans="2:2">
      <c r="B4980" s="14"/>
    </row>
    <row r="4981" spans="2:2">
      <c r="B4981" s="14"/>
    </row>
    <row r="4982" spans="2:2">
      <c r="B4982" s="14"/>
    </row>
    <row r="4983" spans="2:2">
      <c r="B4983" s="14"/>
    </row>
    <row r="4984" spans="2:2">
      <c r="B4984" s="14"/>
    </row>
    <row r="4985" spans="2:2">
      <c r="B4985" s="14"/>
    </row>
    <row r="4986" spans="2:2">
      <c r="B4986" s="14"/>
    </row>
    <row r="4987" spans="2:2">
      <c r="B4987" s="14"/>
    </row>
    <row r="4988" spans="2:2">
      <c r="B4988" s="14"/>
    </row>
    <row r="4989" spans="2:2">
      <c r="B4989" s="14"/>
    </row>
    <row r="4990" spans="2:2">
      <c r="B4990" s="14"/>
    </row>
    <row r="4991" spans="2:2">
      <c r="B4991" s="14"/>
    </row>
    <row r="4992" spans="2:2">
      <c r="B4992" s="14"/>
    </row>
    <row r="4993" spans="2:2">
      <c r="B4993" s="14"/>
    </row>
    <row r="4994" spans="2:2">
      <c r="B4994" s="14"/>
    </row>
    <row r="4995" spans="2:2">
      <c r="B4995" s="14"/>
    </row>
    <row r="4996" spans="2:2">
      <c r="B4996" s="14"/>
    </row>
    <row r="4997" spans="2:2">
      <c r="B4997" s="14"/>
    </row>
    <row r="4998" spans="2:2">
      <c r="B4998" s="14"/>
    </row>
    <row r="4999" spans="2:2">
      <c r="B4999" s="14"/>
    </row>
    <row r="5000" spans="2:2">
      <c r="B5000" s="14"/>
    </row>
    <row r="5001" spans="2:2">
      <c r="B5001" s="14"/>
    </row>
    <row r="5002" spans="2:2">
      <c r="B5002" s="14"/>
    </row>
    <row r="5003" spans="2:2">
      <c r="B5003" s="14"/>
    </row>
    <row r="5004" spans="2:2">
      <c r="B5004" s="14"/>
    </row>
    <row r="5005" spans="2:2">
      <c r="B5005" s="14"/>
    </row>
    <row r="5006" spans="2:2">
      <c r="B5006" s="14"/>
    </row>
    <row r="5007" spans="2:2">
      <c r="B5007" s="14"/>
    </row>
    <row r="5008" spans="2:2">
      <c r="B5008" s="14"/>
    </row>
    <row r="5009" spans="2:2">
      <c r="B5009" s="14"/>
    </row>
    <row r="5010" spans="2:2">
      <c r="B5010" s="14"/>
    </row>
    <row r="5011" spans="2:2">
      <c r="B5011" s="14"/>
    </row>
    <row r="5012" spans="2:2">
      <c r="B5012" s="14"/>
    </row>
    <row r="5013" spans="2:2">
      <c r="B5013" s="14"/>
    </row>
    <row r="5014" spans="2:2">
      <c r="B5014" s="14"/>
    </row>
    <row r="5015" spans="2:2">
      <c r="B5015" s="14"/>
    </row>
    <row r="5016" spans="2:2">
      <c r="B5016" s="14"/>
    </row>
    <row r="5017" spans="2:2">
      <c r="B5017" s="14"/>
    </row>
    <row r="5018" spans="2:2">
      <c r="B5018" s="14"/>
    </row>
    <row r="5019" spans="2:2">
      <c r="B5019" s="14"/>
    </row>
    <row r="5020" spans="2:2">
      <c r="B5020" s="14"/>
    </row>
    <row r="5021" spans="2:2">
      <c r="B5021" s="14"/>
    </row>
    <row r="5022" spans="2:2">
      <c r="B5022" s="14"/>
    </row>
    <row r="5023" spans="2:2">
      <c r="B5023" s="14"/>
    </row>
    <row r="5024" spans="2:2">
      <c r="B5024" s="14"/>
    </row>
    <row r="5025" spans="2:2">
      <c r="B5025" s="14"/>
    </row>
    <row r="5026" spans="2:2">
      <c r="B5026" s="14"/>
    </row>
    <row r="5027" spans="2:2">
      <c r="B5027" s="14"/>
    </row>
    <row r="5028" spans="2:2">
      <c r="B5028" s="14"/>
    </row>
    <row r="5029" spans="2:2">
      <c r="B5029" s="14"/>
    </row>
    <row r="5030" spans="2:2">
      <c r="B5030" s="14"/>
    </row>
    <row r="5031" spans="2:2">
      <c r="B5031" s="14"/>
    </row>
    <row r="5032" spans="2:2">
      <c r="B5032" s="14"/>
    </row>
    <row r="5033" spans="2:2">
      <c r="B5033" s="14"/>
    </row>
    <row r="5034" spans="2:2">
      <c r="B5034" s="14"/>
    </row>
    <row r="5035" spans="2:2">
      <c r="B5035" s="14"/>
    </row>
    <row r="5036" spans="2:2">
      <c r="B5036" s="14"/>
    </row>
    <row r="5037" spans="2:2">
      <c r="B5037" s="14"/>
    </row>
    <row r="5038" spans="2:2">
      <c r="B5038" s="14"/>
    </row>
    <row r="5039" spans="2:2">
      <c r="B5039" s="14"/>
    </row>
    <row r="5040" spans="2:2">
      <c r="B5040" s="14"/>
    </row>
    <row r="5041" spans="2:2">
      <c r="B5041" s="14"/>
    </row>
    <row r="5042" spans="2:2">
      <c r="B5042" s="14"/>
    </row>
    <row r="5043" spans="2:2">
      <c r="B5043" s="14"/>
    </row>
    <row r="5044" spans="2:2">
      <c r="B5044" s="14"/>
    </row>
    <row r="5045" spans="2:2">
      <c r="B5045" s="14"/>
    </row>
    <row r="5046" spans="2:2">
      <c r="B5046" s="14"/>
    </row>
    <row r="5047" spans="2:2">
      <c r="B5047" s="14"/>
    </row>
    <row r="5048" spans="2:2">
      <c r="B5048" s="14"/>
    </row>
    <row r="5049" spans="2:2">
      <c r="B5049" s="14"/>
    </row>
    <row r="5050" spans="2:2">
      <c r="B5050" s="14"/>
    </row>
    <row r="5051" spans="2:2">
      <c r="B5051" s="14"/>
    </row>
    <row r="5052" spans="2:2">
      <c r="B5052" s="14"/>
    </row>
    <row r="5053" spans="2:2">
      <c r="B5053" s="14"/>
    </row>
    <row r="5054" spans="2:2">
      <c r="B5054" s="14"/>
    </row>
    <row r="5055" spans="2:2">
      <c r="B5055" s="14"/>
    </row>
    <row r="5056" spans="2:2">
      <c r="B5056" s="14"/>
    </row>
    <row r="5057" spans="2:2">
      <c r="B5057" s="14"/>
    </row>
    <row r="5058" spans="2:2">
      <c r="B5058" s="14"/>
    </row>
    <row r="5059" spans="2:2">
      <c r="B5059" s="14"/>
    </row>
    <row r="5060" spans="2:2">
      <c r="B5060" s="14"/>
    </row>
    <row r="5061" spans="2:2">
      <c r="B5061" s="14"/>
    </row>
    <row r="5062" spans="2:2">
      <c r="B5062" s="14"/>
    </row>
    <row r="5063" spans="2:2">
      <c r="B5063" s="14"/>
    </row>
    <row r="5064" spans="2:2">
      <c r="B5064" s="14"/>
    </row>
    <row r="5065" spans="2:2">
      <c r="B5065" s="14"/>
    </row>
    <row r="5066" spans="2:2">
      <c r="B5066" s="14"/>
    </row>
    <row r="5067" spans="2:2">
      <c r="B5067" s="14"/>
    </row>
    <row r="5068" spans="2:2">
      <c r="B5068" s="14"/>
    </row>
    <row r="5069" spans="2:2">
      <c r="B5069" s="14"/>
    </row>
    <row r="5070" spans="2:2">
      <c r="B5070" s="14"/>
    </row>
    <row r="5071" spans="2:2">
      <c r="B5071" s="14"/>
    </row>
    <row r="5072" spans="2:2">
      <c r="B5072" s="14"/>
    </row>
    <row r="5073" spans="2:2">
      <c r="B5073" s="14"/>
    </row>
    <row r="5074" spans="2:2">
      <c r="B5074" s="14"/>
    </row>
    <row r="5075" spans="2:2">
      <c r="B5075" s="14"/>
    </row>
    <row r="5076" spans="2:2">
      <c r="B5076" s="14"/>
    </row>
    <row r="5077" spans="2:2">
      <c r="B5077" s="14"/>
    </row>
    <row r="5078" spans="2:2">
      <c r="B5078" s="14"/>
    </row>
    <row r="5079" spans="2:2">
      <c r="B5079" s="14"/>
    </row>
    <row r="5080" spans="2:2">
      <c r="B5080" s="14"/>
    </row>
    <row r="5081" spans="2:2">
      <c r="B5081" s="14"/>
    </row>
    <row r="5082" spans="2:2">
      <c r="B5082" s="14"/>
    </row>
    <row r="5083" spans="2:2">
      <c r="B5083" s="14"/>
    </row>
    <row r="5084" spans="2:2">
      <c r="B5084" s="14"/>
    </row>
    <row r="5085" spans="2:2">
      <c r="B5085" s="14"/>
    </row>
    <row r="5086" spans="2:2">
      <c r="B5086" s="14"/>
    </row>
    <row r="5087" spans="2:2">
      <c r="B5087" s="14"/>
    </row>
    <row r="5088" spans="2:2">
      <c r="B5088" s="14"/>
    </row>
    <row r="5089" spans="2:2">
      <c r="B5089" s="14"/>
    </row>
    <row r="5090" spans="2:2">
      <c r="B5090" s="14"/>
    </row>
    <row r="5091" spans="2:2">
      <c r="B5091" s="14"/>
    </row>
    <row r="5092" spans="2:2">
      <c r="B5092" s="14"/>
    </row>
    <row r="5093" spans="2:2">
      <c r="B5093" s="14"/>
    </row>
    <row r="5094" spans="2:2">
      <c r="B5094" s="14"/>
    </row>
    <row r="5095" spans="2:2">
      <c r="B5095" s="14"/>
    </row>
    <row r="5096" spans="2:2">
      <c r="B5096" s="14"/>
    </row>
    <row r="5097" spans="2:2">
      <c r="B5097" s="14"/>
    </row>
    <row r="5098" spans="2:2">
      <c r="B5098" s="14"/>
    </row>
    <row r="5099" spans="2:2">
      <c r="B5099" s="14"/>
    </row>
    <row r="5100" spans="2:2">
      <c r="B5100" s="14"/>
    </row>
    <row r="5101" spans="2:2">
      <c r="B5101" s="14"/>
    </row>
    <row r="5102" spans="2:2">
      <c r="B5102" s="14"/>
    </row>
    <row r="5103" spans="2:2">
      <c r="B5103" s="14"/>
    </row>
    <row r="5104" spans="2:2">
      <c r="B5104" s="14"/>
    </row>
    <row r="5105" spans="2:2">
      <c r="B5105" s="14"/>
    </row>
    <row r="5106" spans="2:2">
      <c r="B5106" s="14"/>
    </row>
    <row r="5107" spans="2:2">
      <c r="B5107" s="14"/>
    </row>
    <row r="5108" spans="2:2">
      <c r="B5108" s="14"/>
    </row>
    <row r="5109" spans="2:2">
      <c r="B5109" s="14"/>
    </row>
    <row r="5110" spans="2:2">
      <c r="B5110" s="14"/>
    </row>
    <row r="5111" spans="2:2">
      <c r="B5111" s="14"/>
    </row>
    <row r="5112" spans="2:2">
      <c r="B5112" s="14"/>
    </row>
    <row r="5113" spans="2:2">
      <c r="B5113" s="14"/>
    </row>
    <row r="5114" spans="2:2">
      <c r="B5114" s="14"/>
    </row>
    <row r="5115" spans="2:2">
      <c r="B5115" s="14"/>
    </row>
    <row r="5116" spans="2:2">
      <c r="B5116" s="14"/>
    </row>
    <row r="5117" spans="2:2">
      <c r="B5117" s="14"/>
    </row>
    <row r="5118" spans="2:2">
      <c r="B5118" s="14"/>
    </row>
    <row r="5119" spans="2:2">
      <c r="B5119" s="14"/>
    </row>
    <row r="5120" spans="2:2">
      <c r="B5120" s="14"/>
    </row>
    <row r="5121" spans="2:2">
      <c r="B5121" s="14"/>
    </row>
    <row r="5122" spans="2:2">
      <c r="B5122" s="14"/>
    </row>
    <row r="5123" spans="2:2">
      <c r="B5123" s="14"/>
    </row>
    <row r="5124" spans="2:2">
      <c r="B5124" s="14"/>
    </row>
    <row r="5125" spans="2:2">
      <c r="B5125" s="14"/>
    </row>
    <row r="5126" spans="2:2">
      <c r="B5126" s="14"/>
    </row>
    <row r="5127" spans="2:2">
      <c r="B5127" s="14"/>
    </row>
    <row r="5128" spans="2:2">
      <c r="B5128" s="14"/>
    </row>
    <row r="5129" spans="2:2">
      <c r="B5129" s="14"/>
    </row>
    <row r="5130" spans="2:2">
      <c r="B5130" s="14"/>
    </row>
    <row r="5131" spans="2:2">
      <c r="B5131" s="14"/>
    </row>
    <row r="5132" spans="2:2">
      <c r="B5132" s="14"/>
    </row>
    <row r="5133" spans="2:2">
      <c r="B5133" s="14"/>
    </row>
    <row r="5134" spans="2:2">
      <c r="B5134" s="14"/>
    </row>
    <row r="5135" spans="2:2">
      <c r="B5135" s="14"/>
    </row>
    <row r="5136" spans="2:2">
      <c r="B5136" s="14"/>
    </row>
    <row r="5137" spans="2:2">
      <c r="B5137" s="14"/>
    </row>
    <row r="5138" spans="2:2">
      <c r="B5138" s="14"/>
    </row>
    <row r="5139" spans="2:2">
      <c r="B5139" s="14"/>
    </row>
    <row r="5140" spans="2:2">
      <c r="B5140" s="14"/>
    </row>
    <row r="5141" spans="2:2">
      <c r="B5141" s="14"/>
    </row>
    <row r="5142" spans="2:2">
      <c r="B5142" s="14"/>
    </row>
    <row r="5143" spans="2:2">
      <c r="B5143" s="14"/>
    </row>
    <row r="5144" spans="2:2">
      <c r="B5144" s="14"/>
    </row>
    <row r="5145" spans="2:2">
      <c r="B5145" s="14"/>
    </row>
    <row r="5146" spans="2:2">
      <c r="B5146" s="14"/>
    </row>
    <row r="5147" spans="2:2">
      <c r="B5147" s="14"/>
    </row>
    <row r="5148" spans="2:2">
      <c r="B5148" s="14"/>
    </row>
    <row r="5149" spans="2:2">
      <c r="B5149" s="14"/>
    </row>
    <row r="5150" spans="2:2">
      <c r="B5150" s="14"/>
    </row>
    <row r="5151" spans="2:2">
      <c r="B5151" s="14"/>
    </row>
    <row r="5152" spans="2:2">
      <c r="B5152" s="14"/>
    </row>
    <row r="5153" spans="2:2">
      <c r="B5153" s="14"/>
    </row>
    <row r="5154" spans="2:2">
      <c r="B5154" s="14"/>
    </row>
    <row r="5155" spans="2:2">
      <c r="B5155" s="14"/>
    </row>
    <row r="5156" spans="2:2">
      <c r="B5156" s="14"/>
    </row>
    <row r="5157" spans="2:2">
      <c r="B5157" s="14"/>
    </row>
    <row r="5158" spans="2:2">
      <c r="B5158" s="14"/>
    </row>
    <row r="5159" spans="2:2">
      <c r="B5159" s="14"/>
    </row>
    <row r="5160" spans="2:2">
      <c r="B5160" s="14"/>
    </row>
    <row r="5161" spans="2:2">
      <c r="B5161" s="14"/>
    </row>
    <row r="5162" spans="2:2">
      <c r="B5162" s="14"/>
    </row>
    <row r="5163" spans="2:2">
      <c r="B5163" s="14"/>
    </row>
    <row r="5164" spans="2:2">
      <c r="B5164" s="14"/>
    </row>
    <row r="5165" spans="2:2">
      <c r="B5165" s="14"/>
    </row>
    <row r="5166" spans="2:2">
      <c r="B5166" s="14"/>
    </row>
    <row r="5167" spans="2:2">
      <c r="B5167" s="14"/>
    </row>
    <row r="5168" spans="2:2">
      <c r="B5168" s="14"/>
    </row>
    <row r="5169" spans="2:2">
      <c r="B5169" s="14"/>
    </row>
    <row r="5170" spans="2:2">
      <c r="B5170" s="14"/>
    </row>
    <row r="5171" spans="2:2">
      <c r="B5171" s="14"/>
    </row>
    <row r="5172" spans="2:2">
      <c r="B5172" s="14"/>
    </row>
    <row r="5173" spans="2:2">
      <c r="B5173" s="14"/>
    </row>
    <row r="5174" spans="2:2">
      <c r="B5174" s="14"/>
    </row>
    <row r="5175" spans="2:2">
      <c r="B5175" s="14"/>
    </row>
    <row r="5176" spans="2:2">
      <c r="B5176" s="14"/>
    </row>
    <row r="5177" spans="2:2">
      <c r="B5177" s="14"/>
    </row>
    <row r="5178" spans="2:2">
      <c r="B5178" s="14"/>
    </row>
    <row r="5179" spans="2:2">
      <c r="B5179" s="14"/>
    </row>
    <row r="5180" spans="2:2">
      <c r="B5180" s="14"/>
    </row>
    <row r="5181" spans="2:2">
      <c r="B5181" s="14"/>
    </row>
    <row r="5182" spans="2:2">
      <c r="B5182" s="14"/>
    </row>
    <row r="5183" spans="2:2">
      <c r="B5183" s="14"/>
    </row>
    <row r="5184" spans="2:2">
      <c r="B5184" s="14"/>
    </row>
    <row r="5185" spans="2:2">
      <c r="B5185" s="14"/>
    </row>
    <row r="5186" spans="2:2">
      <c r="B5186" s="14"/>
    </row>
    <row r="5187" spans="2:2">
      <c r="B5187" s="14"/>
    </row>
    <row r="5188" spans="2:2">
      <c r="B5188" s="14"/>
    </row>
    <row r="5189" spans="2:2">
      <c r="B5189" s="14"/>
    </row>
    <row r="5190" spans="2:2">
      <c r="B5190" s="14"/>
    </row>
    <row r="5191" spans="2:2">
      <c r="B5191" s="14"/>
    </row>
    <row r="5192" spans="2:2">
      <c r="B5192" s="14"/>
    </row>
    <row r="5193" spans="2:2">
      <c r="B5193" s="14"/>
    </row>
    <row r="5194" spans="2:2">
      <c r="B5194" s="14"/>
    </row>
    <row r="5195" spans="2:2">
      <c r="B5195" s="14"/>
    </row>
    <row r="5196" spans="2:2">
      <c r="B5196" s="14"/>
    </row>
    <row r="5197" spans="2:2">
      <c r="B5197" s="14"/>
    </row>
    <row r="5198" spans="2:2">
      <c r="B5198" s="14"/>
    </row>
    <row r="5199" spans="2:2">
      <c r="B5199" s="14"/>
    </row>
    <row r="5200" spans="2:2">
      <c r="B5200" s="14"/>
    </row>
    <row r="5201" spans="2:2">
      <c r="B5201" s="14"/>
    </row>
    <row r="5202" spans="2:2">
      <c r="B5202" s="14"/>
    </row>
    <row r="5203" spans="2:2">
      <c r="B5203" s="14"/>
    </row>
    <row r="5204" spans="2:2">
      <c r="B5204" s="14"/>
    </row>
    <row r="5205" spans="2:2">
      <c r="B5205" s="14"/>
    </row>
    <row r="5206" spans="2:2">
      <c r="B5206" s="14"/>
    </row>
    <row r="5207" spans="2:2">
      <c r="B5207" s="14"/>
    </row>
    <row r="5208" spans="2:2">
      <c r="B5208" s="14"/>
    </row>
    <row r="5209" spans="2:2">
      <c r="B5209" s="14"/>
    </row>
    <row r="5210" spans="2:2">
      <c r="B5210" s="14"/>
    </row>
    <row r="5211" spans="2:2">
      <c r="B5211" s="14"/>
    </row>
    <row r="5212" spans="2:2">
      <c r="B5212" s="14"/>
    </row>
    <row r="5213" spans="2:2">
      <c r="B5213" s="14"/>
    </row>
    <row r="5214" spans="2:2">
      <c r="B5214" s="14"/>
    </row>
    <row r="5215" spans="2:2">
      <c r="B5215" s="14"/>
    </row>
    <row r="5216" spans="2:2">
      <c r="B5216" s="14"/>
    </row>
    <row r="5217" spans="2:2">
      <c r="B5217" s="14"/>
    </row>
    <row r="5218" spans="2:2">
      <c r="B5218" s="14"/>
    </row>
    <row r="5219" spans="2:2">
      <c r="B5219" s="14"/>
    </row>
    <row r="5220" spans="2:2">
      <c r="B5220" s="14"/>
    </row>
    <row r="5221" spans="2:2">
      <c r="B5221" s="14"/>
    </row>
    <row r="5222" spans="2:2">
      <c r="B5222" s="14"/>
    </row>
    <row r="5223" spans="2:2">
      <c r="B5223" s="14"/>
    </row>
    <row r="5224" spans="2:2">
      <c r="B5224" s="14"/>
    </row>
    <row r="5225" spans="2:2">
      <c r="B5225" s="14"/>
    </row>
    <row r="5226" spans="2:2">
      <c r="B5226" s="14"/>
    </row>
    <row r="5227" spans="2:2">
      <c r="B5227" s="14"/>
    </row>
    <row r="5228" spans="2:2">
      <c r="B5228" s="14"/>
    </row>
    <row r="5229" spans="2:2">
      <c r="B5229" s="14"/>
    </row>
    <row r="5230" spans="2:2">
      <c r="B5230" s="14"/>
    </row>
    <row r="5231" spans="2:2">
      <c r="B5231" s="14"/>
    </row>
    <row r="5232" spans="2:2">
      <c r="B5232" s="14"/>
    </row>
    <row r="5233" spans="2:2">
      <c r="B5233" s="14"/>
    </row>
    <row r="5234" spans="2:2">
      <c r="B5234" s="14"/>
    </row>
    <row r="5235" spans="2:2">
      <c r="B5235" s="14"/>
    </row>
    <row r="5236" spans="2:2">
      <c r="B5236" s="14"/>
    </row>
    <row r="5237" spans="2:2">
      <c r="B5237" s="14"/>
    </row>
    <row r="5238" spans="2:2">
      <c r="B5238" s="14"/>
    </row>
    <row r="5239" spans="2:2">
      <c r="B5239" s="14"/>
    </row>
    <row r="5240" spans="2:2">
      <c r="B5240" s="14"/>
    </row>
    <row r="5241" spans="2:2">
      <c r="B5241" s="14"/>
    </row>
    <row r="5242" spans="2:2">
      <c r="B5242" s="14"/>
    </row>
    <row r="5243" spans="2:2">
      <c r="B5243" s="14"/>
    </row>
    <row r="5244" spans="2:2">
      <c r="B5244" s="14"/>
    </row>
    <row r="5245" spans="2:2">
      <c r="B5245" s="14"/>
    </row>
    <row r="5246" spans="2:2">
      <c r="B5246" s="14"/>
    </row>
    <row r="5247" spans="2:2">
      <c r="B5247" s="14"/>
    </row>
    <row r="5248" spans="2:2">
      <c r="B5248" s="14"/>
    </row>
    <row r="5249" spans="2:2">
      <c r="B5249" s="14"/>
    </row>
    <row r="5250" spans="2:2">
      <c r="B5250" s="14"/>
    </row>
    <row r="5251" spans="2:2">
      <c r="B5251" s="14"/>
    </row>
    <row r="5252" spans="2:2">
      <c r="B5252" s="14"/>
    </row>
    <row r="5253" spans="2:2">
      <c r="B5253" s="14"/>
    </row>
    <row r="5254" spans="2:2">
      <c r="B5254" s="14"/>
    </row>
    <row r="5255" spans="2:2">
      <c r="B5255" s="14"/>
    </row>
    <row r="5256" spans="2:2">
      <c r="B5256" s="14"/>
    </row>
    <row r="5257" spans="2:2">
      <c r="B5257" s="14"/>
    </row>
    <row r="5258" spans="2:2">
      <c r="B5258" s="14"/>
    </row>
    <row r="5259" spans="2:2">
      <c r="B5259" s="14"/>
    </row>
    <row r="5260" spans="2:2">
      <c r="B5260" s="14"/>
    </row>
    <row r="5261" spans="2:2">
      <c r="B5261" s="14"/>
    </row>
    <row r="5262" spans="2:2">
      <c r="B5262" s="14"/>
    </row>
    <row r="5263" spans="2:2">
      <c r="B5263" s="14"/>
    </row>
    <row r="5264" spans="2:2">
      <c r="B5264" s="14"/>
    </row>
    <row r="5265" spans="2:2">
      <c r="B5265" s="14"/>
    </row>
    <row r="5266" spans="2:2">
      <c r="B5266" s="14"/>
    </row>
    <row r="5267" spans="2:2">
      <c r="B5267" s="14"/>
    </row>
    <row r="5268" spans="2:2">
      <c r="B5268" s="14"/>
    </row>
    <row r="5269" spans="2:2">
      <c r="B5269" s="14"/>
    </row>
    <row r="5270" spans="2:2">
      <c r="B5270" s="14"/>
    </row>
    <row r="5271" spans="2:2">
      <c r="B5271" s="14"/>
    </row>
    <row r="5272" spans="2:2">
      <c r="B5272" s="14"/>
    </row>
    <row r="5273" spans="2:2">
      <c r="B5273" s="14"/>
    </row>
    <row r="5274" spans="2:2">
      <c r="B5274" s="14"/>
    </row>
    <row r="5275" spans="2:2">
      <c r="B5275" s="14"/>
    </row>
    <row r="5276" spans="2:2">
      <c r="B5276" s="14"/>
    </row>
    <row r="5277" spans="2:2">
      <c r="B5277" s="14"/>
    </row>
    <row r="5278" spans="2:2">
      <c r="B5278" s="14"/>
    </row>
    <row r="5279" spans="2:2">
      <c r="B5279" s="14"/>
    </row>
    <row r="5280" spans="2:2">
      <c r="B5280" s="14"/>
    </row>
    <row r="5281" spans="2:2">
      <c r="B5281" s="14"/>
    </row>
    <row r="5282" spans="2:2">
      <c r="B5282" s="14"/>
    </row>
    <row r="5283" spans="2:2">
      <c r="B5283" s="14"/>
    </row>
    <row r="5284" spans="2:2">
      <c r="B5284" s="14"/>
    </row>
    <row r="5285" spans="2:2">
      <c r="B5285" s="14"/>
    </row>
    <row r="5286" spans="2:2">
      <c r="B5286" s="14"/>
    </row>
    <row r="5287" spans="2:2">
      <c r="B5287" s="14"/>
    </row>
    <row r="5288" spans="2:2">
      <c r="B5288" s="14"/>
    </row>
    <row r="5289" spans="2:2">
      <c r="B5289" s="14"/>
    </row>
    <row r="5290" spans="2:2">
      <c r="B5290" s="14"/>
    </row>
    <row r="5291" spans="2:2">
      <c r="B5291" s="14"/>
    </row>
    <row r="5292" spans="2:2">
      <c r="B5292" s="14"/>
    </row>
    <row r="5293" spans="2:2">
      <c r="B5293" s="14"/>
    </row>
    <row r="5294" spans="2:2">
      <c r="B5294" s="14"/>
    </row>
    <row r="5295" spans="2:2">
      <c r="B5295" s="14"/>
    </row>
    <row r="5296" spans="2:2">
      <c r="B5296" s="14"/>
    </row>
    <row r="5297" spans="2:2">
      <c r="B5297" s="14"/>
    </row>
    <row r="5298" spans="2:2">
      <c r="B5298" s="14"/>
    </row>
    <row r="5299" spans="2:2">
      <c r="B5299" s="14"/>
    </row>
    <row r="5300" spans="2:2">
      <c r="B5300" s="14"/>
    </row>
    <row r="5301" spans="2:2">
      <c r="B5301" s="14"/>
    </row>
    <row r="5302" spans="2:2">
      <c r="B5302" s="14"/>
    </row>
    <row r="5303" spans="2:2">
      <c r="B5303" s="14"/>
    </row>
    <row r="5304" spans="2:2">
      <c r="B5304" s="14"/>
    </row>
    <row r="5305" spans="2:2">
      <c r="B5305" s="14"/>
    </row>
    <row r="5306" spans="2:2">
      <c r="B5306" s="14"/>
    </row>
    <row r="5307" spans="2:2">
      <c r="B5307" s="14"/>
    </row>
    <row r="5308" spans="2:2">
      <c r="B5308" s="14"/>
    </row>
    <row r="5309" spans="2:2">
      <c r="B5309" s="14"/>
    </row>
    <row r="5310" spans="2:2">
      <c r="B5310" s="14"/>
    </row>
    <row r="5311" spans="2:2">
      <c r="B5311" s="14"/>
    </row>
    <row r="5312" spans="2:2">
      <c r="B5312" s="14"/>
    </row>
    <row r="5313" spans="2:2">
      <c r="B5313" s="14"/>
    </row>
    <row r="5314" spans="2:2">
      <c r="B5314" s="14"/>
    </row>
    <row r="5315" spans="2:2">
      <c r="B5315" s="14"/>
    </row>
    <row r="5316" spans="2:2">
      <c r="B5316" s="14"/>
    </row>
    <row r="5317" spans="2:2">
      <c r="B5317" s="14"/>
    </row>
    <row r="5318" spans="2:2">
      <c r="B5318" s="14"/>
    </row>
    <row r="5319" spans="2:2">
      <c r="B5319" s="14"/>
    </row>
    <row r="5320" spans="2:2">
      <c r="B5320" s="14"/>
    </row>
    <row r="5321" spans="2:2">
      <c r="B5321" s="14"/>
    </row>
    <row r="5322" spans="2:2">
      <c r="B5322" s="14"/>
    </row>
    <row r="5323" spans="2:2">
      <c r="B5323" s="14"/>
    </row>
    <row r="5324" spans="2:2">
      <c r="B5324" s="14"/>
    </row>
    <row r="5325" spans="2:2">
      <c r="B5325" s="14"/>
    </row>
    <row r="5326" spans="2:2">
      <c r="B5326" s="14"/>
    </row>
    <row r="5327" spans="2:2">
      <c r="B5327" s="14"/>
    </row>
    <row r="5328" spans="2:2">
      <c r="B5328" s="14"/>
    </row>
    <row r="5329" spans="2:2">
      <c r="B5329" s="14"/>
    </row>
    <row r="5330" spans="2:2">
      <c r="B5330" s="14"/>
    </row>
    <row r="5331" spans="2:2">
      <c r="B5331" s="14"/>
    </row>
    <row r="5332" spans="2:2">
      <c r="B5332" s="14"/>
    </row>
    <row r="5333" spans="2:2">
      <c r="B5333" s="14"/>
    </row>
    <row r="5334" spans="2:2">
      <c r="B5334" s="14"/>
    </row>
    <row r="5335" spans="2:2">
      <c r="B5335" s="14"/>
    </row>
    <row r="5336" spans="2:2">
      <c r="B5336" s="14"/>
    </row>
    <row r="5337" spans="2:2">
      <c r="B5337" s="14"/>
    </row>
    <row r="5338" spans="2:2">
      <c r="B5338" s="14"/>
    </row>
    <row r="5339" spans="2:2">
      <c r="B5339" s="14"/>
    </row>
    <row r="5340" spans="2:2">
      <c r="B5340" s="14"/>
    </row>
    <row r="5341" spans="2:2">
      <c r="B5341" s="14"/>
    </row>
    <row r="5342" spans="2:2">
      <c r="B5342" s="14"/>
    </row>
    <row r="5343" spans="2:2">
      <c r="B5343" s="14"/>
    </row>
    <row r="5344" spans="2:2">
      <c r="B5344" s="14"/>
    </row>
    <row r="5345" spans="2:2">
      <c r="B5345" s="14"/>
    </row>
    <row r="5346" spans="2:2">
      <c r="B5346" s="14"/>
    </row>
    <row r="5347" spans="2:2">
      <c r="B5347" s="14"/>
    </row>
    <row r="5348" spans="2:2">
      <c r="B5348" s="14"/>
    </row>
    <row r="5349" spans="2:2">
      <c r="B5349" s="14"/>
    </row>
    <row r="5350" spans="2:2">
      <c r="B5350" s="14"/>
    </row>
    <row r="5351" spans="2:2">
      <c r="B5351" s="14"/>
    </row>
    <row r="5352" spans="2:2">
      <c r="B5352" s="14"/>
    </row>
    <row r="5353" spans="2:2">
      <c r="B5353" s="14"/>
    </row>
    <row r="5354" spans="2:2">
      <c r="B5354" s="14"/>
    </row>
    <row r="5355" spans="2:2">
      <c r="B5355" s="14"/>
    </row>
    <row r="5356" spans="2:2">
      <c r="B5356" s="14"/>
    </row>
    <row r="5357" spans="2:2">
      <c r="B5357" s="14"/>
    </row>
    <row r="5358" spans="2:2">
      <c r="B5358" s="14"/>
    </row>
    <row r="5359" spans="2:2">
      <c r="B5359" s="14"/>
    </row>
    <row r="5360" spans="2:2">
      <c r="B5360" s="14"/>
    </row>
    <row r="5361" spans="2:2">
      <c r="B5361" s="14"/>
    </row>
    <row r="5362" spans="2:2">
      <c r="B5362" s="14"/>
    </row>
    <row r="5363" spans="2:2">
      <c r="B5363" s="14"/>
    </row>
    <row r="5364" spans="2:2">
      <c r="B5364" s="14"/>
    </row>
    <row r="5365" spans="2:2">
      <c r="B5365" s="14"/>
    </row>
    <row r="5366" spans="2:2">
      <c r="B5366" s="14"/>
    </row>
    <row r="5367" spans="2:2">
      <c r="B5367" s="14"/>
    </row>
    <row r="5368" spans="2:2">
      <c r="B5368" s="14"/>
    </row>
    <row r="5369" spans="2:2">
      <c r="B5369" s="14"/>
    </row>
    <row r="5370" spans="2:2">
      <c r="B5370" s="14"/>
    </row>
    <row r="5371" spans="2:2">
      <c r="B5371" s="14"/>
    </row>
    <row r="5372" spans="2:2">
      <c r="B5372" s="14"/>
    </row>
    <row r="5373" spans="2:2">
      <c r="B5373" s="14"/>
    </row>
    <row r="5374" spans="2:2">
      <c r="B5374" s="14"/>
    </row>
    <row r="5375" spans="2:2">
      <c r="B5375" s="14"/>
    </row>
    <row r="5376" spans="2:2">
      <c r="B5376" s="14"/>
    </row>
    <row r="5377" spans="2:2">
      <c r="B5377" s="14"/>
    </row>
    <row r="5378" spans="2:2">
      <c r="B5378" s="14"/>
    </row>
    <row r="5379" spans="2:2">
      <c r="B5379" s="14"/>
    </row>
    <row r="5380" spans="2:2">
      <c r="B5380" s="14"/>
    </row>
    <row r="5381" spans="2:2">
      <c r="B5381" s="14"/>
    </row>
    <row r="5382" spans="2:2">
      <c r="B5382" s="14"/>
    </row>
    <row r="5383" spans="2:2">
      <c r="B5383" s="14"/>
    </row>
    <row r="5384" spans="2:2">
      <c r="B5384" s="14"/>
    </row>
    <row r="5385" spans="2:2">
      <c r="B5385" s="14"/>
    </row>
    <row r="5386" spans="2:2">
      <c r="B5386" s="14"/>
    </row>
    <row r="5387" spans="2:2">
      <c r="B5387" s="14"/>
    </row>
    <row r="5388" spans="2:2">
      <c r="B5388" s="14"/>
    </row>
    <row r="5389" spans="2:2">
      <c r="B5389" s="14"/>
    </row>
    <row r="5390" spans="2:2">
      <c r="B5390" s="14"/>
    </row>
    <row r="5391" spans="2:2">
      <c r="B5391" s="14"/>
    </row>
    <row r="5392" spans="2:2">
      <c r="B5392" s="14"/>
    </row>
    <row r="5393" spans="2:2">
      <c r="B5393" s="14"/>
    </row>
    <row r="5394" spans="2:2">
      <c r="B5394" s="14"/>
    </row>
    <row r="5395" spans="2:2">
      <c r="B5395" s="14"/>
    </row>
    <row r="5396" spans="2:2">
      <c r="B5396" s="14"/>
    </row>
    <row r="5397" spans="2:2">
      <c r="B5397" s="14"/>
    </row>
    <row r="5398" spans="2:2">
      <c r="B5398" s="14"/>
    </row>
    <row r="5399" spans="2:2">
      <c r="B5399" s="14"/>
    </row>
    <row r="5400" spans="2:2">
      <c r="B5400" s="14"/>
    </row>
    <row r="5401" spans="2:2">
      <c r="B5401" s="14"/>
    </row>
    <row r="5402" spans="2:2">
      <c r="B5402" s="14"/>
    </row>
    <row r="5403" spans="2:2">
      <c r="B5403" s="14"/>
    </row>
    <row r="5404" spans="2:2">
      <c r="B5404" s="14"/>
    </row>
    <row r="5405" spans="2:2">
      <c r="B5405" s="14"/>
    </row>
    <row r="5406" spans="2:2">
      <c r="B5406" s="14"/>
    </row>
    <row r="5407" spans="2:2">
      <c r="B5407" s="14"/>
    </row>
    <row r="5408" spans="2:2">
      <c r="B5408" s="14"/>
    </row>
    <row r="5409" spans="2:2">
      <c r="B5409" s="14"/>
    </row>
    <row r="5410" spans="2:2">
      <c r="B5410" s="14"/>
    </row>
    <row r="5411" spans="2:2">
      <c r="B5411" s="14"/>
    </row>
    <row r="5412" spans="2:2">
      <c r="B5412" s="14"/>
    </row>
    <row r="5413" spans="2:2">
      <c r="B5413" s="14"/>
    </row>
    <row r="5414" spans="2:2">
      <c r="B5414" s="14"/>
    </row>
    <row r="5415" spans="2:2">
      <c r="B5415" s="14"/>
    </row>
    <row r="5416" spans="2:2">
      <c r="B5416" s="14"/>
    </row>
    <row r="5417" spans="2:2">
      <c r="B5417" s="14"/>
    </row>
    <row r="5418" spans="2:2">
      <c r="B5418" s="14"/>
    </row>
    <row r="5419" spans="2:2">
      <c r="B5419" s="14"/>
    </row>
    <row r="5420" spans="2:2">
      <c r="B5420" s="14"/>
    </row>
    <row r="5421" spans="2:2">
      <c r="B5421" s="14"/>
    </row>
    <row r="5422" spans="2:2">
      <c r="B5422" s="14"/>
    </row>
    <row r="5423" spans="2:2">
      <c r="B5423" s="14"/>
    </row>
    <row r="5424" spans="2:2">
      <c r="B5424" s="14"/>
    </row>
    <row r="5425" spans="2:2">
      <c r="B5425" s="14"/>
    </row>
    <row r="5426" spans="2:2">
      <c r="B5426" s="14"/>
    </row>
    <row r="5427" spans="2:2">
      <c r="B5427" s="14"/>
    </row>
    <row r="5428" spans="2:2">
      <c r="B5428" s="14"/>
    </row>
    <row r="5429" spans="2:2">
      <c r="B5429" s="14"/>
    </row>
    <row r="5430" spans="2:2">
      <c r="B5430" s="14"/>
    </row>
    <row r="5431" spans="2:2">
      <c r="B5431" s="14"/>
    </row>
    <row r="5432" spans="2:2">
      <c r="B5432" s="14"/>
    </row>
    <row r="5433" spans="2:2">
      <c r="B5433" s="14"/>
    </row>
    <row r="5434" spans="2:2">
      <c r="B5434" s="14"/>
    </row>
    <row r="5435" spans="2:2">
      <c r="B5435" s="14"/>
    </row>
    <row r="5436" spans="2:2">
      <c r="B5436" s="14"/>
    </row>
    <row r="5437" spans="2:2">
      <c r="B5437" s="14"/>
    </row>
    <row r="5438" spans="2:2">
      <c r="B5438" s="14"/>
    </row>
    <row r="5439" spans="2:2">
      <c r="B5439" s="14"/>
    </row>
    <row r="5440" spans="2:2">
      <c r="B5440" s="14"/>
    </row>
    <row r="5441" spans="2:2">
      <c r="B5441" s="14"/>
    </row>
    <row r="5442" spans="2:2">
      <c r="B5442" s="14"/>
    </row>
    <row r="5443" spans="2:2">
      <c r="B5443" s="14"/>
    </row>
    <row r="5444" spans="2:2">
      <c r="B5444" s="14"/>
    </row>
    <row r="5445" spans="2:2">
      <c r="B5445" s="14"/>
    </row>
    <row r="5446" spans="2:2">
      <c r="B5446" s="14"/>
    </row>
    <row r="5447" spans="2:2">
      <c r="B5447" s="14"/>
    </row>
    <row r="5448" spans="2:2">
      <c r="B5448" s="14"/>
    </row>
    <row r="5449" spans="2:2">
      <c r="B5449" s="14"/>
    </row>
    <row r="5450" spans="2:2">
      <c r="B5450" s="14"/>
    </row>
    <row r="5451" spans="2:2">
      <c r="B5451" s="14"/>
    </row>
    <row r="5452" spans="2:2">
      <c r="B5452" s="14"/>
    </row>
    <row r="5453" spans="2:2">
      <c r="B5453" s="14"/>
    </row>
    <row r="5454" spans="2:2">
      <c r="B5454" s="14"/>
    </row>
    <row r="5455" spans="2:2">
      <c r="B5455" s="14"/>
    </row>
    <row r="5456" spans="2:2">
      <c r="B5456" s="14"/>
    </row>
    <row r="5457" spans="2:2">
      <c r="B5457" s="14"/>
    </row>
    <row r="5458" spans="2:2">
      <c r="B5458" s="14"/>
    </row>
    <row r="5459" spans="2:2">
      <c r="B5459" s="14"/>
    </row>
    <row r="5460" spans="2:2">
      <c r="B5460" s="14"/>
    </row>
    <row r="5461" spans="2:2">
      <c r="B5461" s="14"/>
    </row>
    <row r="5462" spans="2:2">
      <c r="B5462" s="14"/>
    </row>
    <row r="5463" spans="2:2">
      <c r="B5463" s="14"/>
    </row>
    <row r="5464" spans="2:2">
      <c r="B5464" s="14"/>
    </row>
    <row r="5465" spans="2:2">
      <c r="B5465" s="14"/>
    </row>
    <row r="5466" spans="2:2">
      <c r="B5466" s="14"/>
    </row>
    <row r="5467" spans="2:2">
      <c r="B5467" s="14"/>
    </row>
    <row r="5468" spans="2:2">
      <c r="B5468" s="14"/>
    </row>
    <row r="5469" spans="2:2">
      <c r="B5469" s="14"/>
    </row>
    <row r="5470" spans="2:2">
      <c r="B5470" s="14"/>
    </row>
    <row r="5471" spans="2:2">
      <c r="B5471" s="14"/>
    </row>
    <row r="5472" spans="2:2">
      <c r="B5472" s="14"/>
    </row>
    <row r="5473" spans="2:2">
      <c r="B5473" s="14"/>
    </row>
    <row r="5474" spans="2:2">
      <c r="B5474" s="14"/>
    </row>
    <row r="5475" spans="2:2">
      <c r="B5475" s="14"/>
    </row>
    <row r="5476" spans="2:2">
      <c r="B5476" s="14"/>
    </row>
    <row r="5477" spans="2:2">
      <c r="B5477" s="14"/>
    </row>
    <row r="5478" spans="2:2">
      <c r="B5478" s="14"/>
    </row>
    <row r="5479" spans="2:2">
      <c r="B5479" s="14"/>
    </row>
    <row r="5480" spans="2:2">
      <c r="B5480" s="14"/>
    </row>
    <row r="5481" spans="2:2">
      <c r="B5481" s="14"/>
    </row>
    <row r="5482" spans="2:2">
      <c r="B5482" s="14"/>
    </row>
    <row r="5483" spans="2:2">
      <c r="B5483" s="14"/>
    </row>
    <row r="5484" spans="2:2">
      <c r="B5484" s="14"/>
    </row>
    <row r="5485" spans="2:2">
      <c r="B5485" s="14"/>
    </row>
    <row r="5486" spans="2:2">
      <c r="B5486" s="14"/>
    </row>
    <row r="5487" spans="2:2">
      <c r="B5487" s="14"/>
    </row>
    <row r="5488" spans="2:2">
      <c r="B5488" s="14"/>
    </row>
    <row r="5489" spans="2:2">
      <c r="B5489" s="14"/>
    </row>
    <row r="5490" spans="2:2">
      <c r="B5490" s="14"/>
    </row>
    <row r="5491" spans="2:2">
      <c r="B5491" s="14"/>
    </row>
    <row r="5492" spans="2:2">
      <c r="B5492" s="14"/>
    </row>
    <row r="5493" spans="2:2">
      <c r="B5493" s="14"/>
    </row>
    <row r="5494" spans="2:2">
      <c r="B5494" s="14"/>
    </row>
    <row r="5495" spans="2:2">
      <c r="B5495" s="14"/>
    </row>
    <row r="5496" spans="2:2">
      <c r="B5496" s="14"/>
    </row>
    <row r="5497" spans="2:2">
      <c r="B5497" s="14"/>
    </row>
    <row r="5498" spans="2:2">
      <c r="B5498" s="14"/>
    </row>
    <row r="5499" spans="2:2">
      <c r="B5499" s="14"/>
    </row>
    <row r="5500" spans="2:2">
      <c r="B5500" s="14"/>
    </row>
    <row r="5501" spans="2:2">
      <c r="B5501" s="14"/>
    </row>
    <row r="5502" spans="2:2">
      <c r="B5502" s="14"/>
    </row>
    <row r="5503" spans="2:2">
      <c r="B5503" s="14"/>
    </row>
    <row r="5504" spans="2:2">
      <c r="B5504" s="14"/>
    </row>
    <row r="5505" spans="2:2">
      <c r="B5505" s="14"/>
    </row>
    <row r="5506" spans="2:2">
      <c r="B5506" s="14"/>
    </row>
    <row r="5507" spans="2:2">
      <c r="B5507" s="14"/>
    </row>
    <row r="5508" spans="2:2">
      <c r="B5508" s="14"/>
    </row>
    <row r="5509" spans="2:2">
      <c r="B5509" s="14"/>
    </row>
    <row r="5510" spans="2:2">
      <c r="B5510" s="14"/>
    </row>
    <row r="5511" spans="2:2">
      <c r="B5511" s="14"/>
    </row>
    <row r="5512" spans="2:2">
      <c r="B5512" s="14"/>
    </row>
    <row r="5513" spans="2:2">
      <c r="B5513" s="14"/>
    </row>
    <row r="5514" spans="2:2">
      <c r="B5514" s="14"/>
    </row>
    <row r="5515" spans="2:2">
      <c r="B5515" s="14"/>
    </row>
    <row r="5516" spans="2:2">
      <c r="B5516" s="14"/>
    </row>
    <row r="5517" spans="2:2">
      <c r="B5517" s="14"/>
    </row>
    <row r="5518" spans="2:2">
      <c r="B5518" s="14"/>
    </row>
    <row r="5519" spans="2:2">
      <c r="B5519" s="14"/>
    </row>
    <row r="5520" spans="2:2">
      <c r="B5520" s="14"/>
    </row>
    <row r="5521" spans="2:2">
      <c r="B5521" s="14"/>
    </row>
    <row r="5522" spans="2:2">
      <c r="B5522" s="14"/>
    </row>
    <row r="5523" spans="2:2">
      <c r="B5523" s="14"/>
    </row>
    <row r="5524" spans="2:2">
      <c r="B5524" s="14"/>
    </row>
    <row r="5525" spans="2:2">
      <c r="B5525" s="14"/>
    </row>
    <row r="5526" spans="2:2">
      <c r="B5526" s="14"/>
    </row>
    <row r="5527" spans="2:2">
      <c r="B5527" s="14"/>
    </row>
    <row r="5528" spans="2:2">
      <c r="B5528" s="14"/>
    </row>
    <row r="5529" spans="2:2">
      <c r="B5529" s="14"/>
    </row>
    <row r="5530" spans="2:2">
      <c r="B5530" s="14"/>
    </row>
    <row r="5531" spans="2:2">
      <c r="B5531" s="14"/>
    </row>
    <row r="5532" spans="2:2">
      <c r="B5532" s="14"/>
    </row>
    <row r="5533" spans="2:2">
      <c r="B5533" s="14"/>
    </row>
    <row r="5534" spans="2:2">
      <c r="B5534" s="14"/>
    </row>
    <row r="5535" spans="2:2">
      <c r="B5535" s="14"/>
    </row>
    <row r="5536" spans="2:2">
      <c r="B5536" s="14"/>
    </row>
    <row r="5537" spans="2:2">
      <c r="B5537" s="14"/>
    </row>
    <row r="5538" spans="2:2">
      <c r="B5538" s="14"/>
    </row>
    <row r="5539" spans="2:2">
      <c r="B5539" s="14"/>
    </row>
    <row r="5540" spans="2:2">
      <c r="B5540" s="14"/>
    </row>
    <row r="5541" spans="2:2">
      <c r="B5541" s="14"/>
    </row>
    <row r="5542" spans="2:2">
      <c r="B5542" s="14"/>
    </row>
    <row r="5543" spans="2:2">
      <c r="B5543" s="14"/>
    </row>
    <row r="5544" spans="2:2">
      <c r="B5544" s="14"/>
    </row>
    <row r="5545" spans="2:2">
      <c r="B5545" s="14"/>
    </row>
    <row r="5546" spans="2:2">
      <c r="B5546" s="14"/>
    </row>
    <row r="5547" spans="2:2">
      <c r="B5547" s="14"/>
    </row>
    <row r="5548" spans="2:2">
      <c r="B5548" s="14"/>
    </row>
    <row r="5549" spans="2:2">
      <c r="B5549" s="14"/>
    </row>
    <row r="5550" spans="2:2">
      <c r="B5550" s="14"/>
    </row>
    <row r="5551" spans="2:2">
      <c r="B5551" s="14"/>
    </row>
    <row r="5552" spans="2:2">
      <c r="B5552" s="14"/>
    </row>
    <row r="5553" spans="2:2">
      <c r="B5553" s="14"/>
    </row>
    <row r="5554" spans="2:2">
      <c r="B5554" s="14"/>
    </row>
    <row r="5555" spans="2:2">
      <c r="B5555" s="14"/>
    </row>
    <row r="5556" spans="2:2">
      <c r="B5556" s="14"/>
    </row>
    <row r="5557" spans="2:2">
      <c r="B5557" s="14"/>
    </row>
    <row r="5558" spans="2:2">
      <c r="B5558" s="14"/>
    </row>
    <row r="5559" spans="2:2">
      <c r="B5559" s="14"/>
    </row>
    <row r="5560" spans="2:2">
      <c r="B5560" s="14"/>
    </row>
    <row r="5561" spans="2:2">
      <c r="B5561" s="14"/>
    </row>
    <row r="5562" spans="2:2">
      <c r="B5562" s="14"/>
    </row>
    <row r="5563" spans="2:2">
      <c r="B5563" s="14"/>
    </row>
    <row r="5564" spans="2:2">
      <c r="B5564" s="14"/>
    </row>
    <row r="5565" spans="2:2">
      <c r="B5565" s="14"/>
    </row>
    <row r="5566" spans="2:2">
      <c r="B5566" s="14"/>
    </row>
    <row r="5567" spans="2:2">
      <c r="B5567" s="14"/>
    </row>
    <row r="5568" spans="2:2">
      <c r="B5568" s="14"/>
    </row>
    <row r="5569" spans="2:2">
      <c r="B5569" s="14"/>
    </row>
    <row r="5570" spans="2:2">
      <c r="B5570" s="14"/>
    </row>
    <row r="5571" spans="2:2">
      <c r="B5571" s="14"/>
    </row>
    <row r="5572" spans="2:2">
      <c r="B5572" s="14"/>
    </row>
    <row r="5573" spans="2:2">
      <c r="B5573" s="14"/>
    </row>
    <row r="5574" spans="2:2">
      <c r="B5574" s="14"/>
    </row>
    <row r="5575" spans="2:2">
      <c r="B5575" s="14"/>
    </row>
    <row r="5576" spans="2:2">
      <c r="B5576" s="14"/>
    </row>
    <row r="5577" spans="2:2">
      <c r="B5577" s="14"/>
    </row>
    <row r="5578" spans="2:2">
      <c r="B5578" s="14"/>
    </row>
    <row r="5579" spans="2:2">
      <c r="B5579" s="14"/>
    </row>
    <row r="5580" spans="2:2">
      <c r="B5580" s="14"/>
    </row>
    <row r="5581" spans="2:2">
      <c r="B5581" s="14"/>
    </row>
    <row r="5582" spans="2:2">
      <c r="B5582" s="14"/>
    </row>
    <row r="5583" spans="2:2">
      <c r="B5583" s="14"/>
    </row>
    <row r="5584" spans="2:2">
      <c r="B5584" s="14"/>
    </row>
    <row r="5585" spans="2:2">
      <c r="B5585" s="14"/>
    </row>
    <row r="5586" spans="2:2">
      <c r="B5586" s="14"/>
    </row>
    <row r="5587" spans="2:2">
      <c r="B5587" s="14"/>
    </row>
    <row r="5588" spans="2:2">
      <c r="B5588" s="14"/>
    </row>
    <row r="5589" spans="2:2">
      <c r="B5589" s="14"/>
    </row>
    <row r="5590" spans="2:2">
      <c r="B5590" s="14"/>
    </row>
    <row r="5591" spans="2:2">
      <c r="B5591" s="14"/>
    </row>
    <row r="5592" spans="2:2">
      <c r="B5592" s="14"/>
    </row>
    <row r="5593" spans="2:2">
      <c r="B5593" s="14"/>
    </row>
    <row r="5594" spans="2:2">
      <c r="B5594" s="14"/>
    </row>
    <row r="5595" spans="2:2">
      <c r="B5595" s="14"/>
    </row>
    <row r="5596" spans="2:2">
      <c r="B5596" s="14"/>
    </row>
    <row r="5597" spans="2:2">
      <c r="B5597" s="14"/>
    </row>
    <row r="5598" spans="2:2">
      <c r="B5598" s="14"/>
    </row>
    <row r="5599" spans="2:2">
      <c r="B5599" s="14"/>
    </row>
    <row r="5600" spans="2:2">
      <c r="B5600" s="14"/>
    </row>
    <row r="5601" spans="2:2">
      <c r="B5601" s="14"/>
    </row>
    <row r="5602" spans="2:2">
      <c r="B5602" s="14"/>
    </row>
    <row r="5603" spans="2:2">
      <c r="B5603" s="14"/>
    </row>
    <row r="5604" spans="2:2">
      <c r="B5604" s="14"/>
    </row>
    <row r="5605" spans="2:2">
      <c r="B5605" s="14"/>
    </row>
    <row r="5606" spans="2:2">
      <c r="B5606" s="14"/>
    </row>
    <row r="5607" spans="2:2">
      <c r="B5607" s="14"/>
    </row>
    <row r="5608" spans="2:2">
      <c r="B5608" s="14"/>
    </row>
    <row r="5609" spans="2:2">
      <c r="B5609" s="14"/>
    </row>
    <row r="5610" spans="2:2">
      <c r="B5610" s="14"/>
    </row>
    <row r="5611" spans="2:2">
      <c r="B5611" s="14"/>
    </row>
    <row r="5612" spans="2:2">
      <c r="B5612" s="14"/>
    </row>
    <row r="5613" spans="2:2">
      <c r="B5613" s="14"/>
    </row>
    <row r="5614" spans="2:2">
      <c r="B5614" s="14"/>
    </row>
    <row r="5615" spans="2:2">
      <c r="B5615" s="14"/>
    </row>
    <row r="5616" spans="2:2">
      <c r="B5616" s="14"/>
    </row>
    <row r="5617" spans="2:2">
      <c r="B5617" s="14"/>
    </row>
    <row r="5618" spans="2:2">
      <c r="B5618" s="14"/>
    </row>
    <row r="5619" spans="2:2">
      <c r="B5619" s="14"/>
    </row>
    <row r="5620" spans="2:2">
      <c r="B5620" s="14"/>
    </row>
    <row r="5621" spans="2:2">
      <c r="B5621" s="14"/>
    </row>
    <row r="5622" spans="2:2">
      <c r="B5622" s="14"/>
    </row>
    <row r="5623" spans="2:2">
      <c r="B5623" s="14"/>
    </row>
    <row r="5624" spans="2:2">
      <c r="B5624" s="14"/>
    </row>
    <row r="5625" spans="2:2">
      <c r="B5625" s="14"/>
    </row>
    <row r="5626" spans="2:2">
      <c r="B5626" s="14"/>
    </row>
    <row r="5627" spans="2:2">
      <c r="B5627" s="14"/>
    </row>
    <row r="5628" spans="2:2">
      <c r="B5628" s="14"/>
    </row>
    <row r="5629" spans="2:2">
      <c r="B5629" s="14"/>
    </row>
    <row r="5630" spans="2:2">
      <c r="B5630" s="14"/>
    </row>
    <row r="5631" spans="2:2">
      <c r="B5631" s="14"/>
    </row>
    <row r="5632" spans="2:2">
      <c r="B5632" s="14"/>
    </row>
    <row r="5633" spans="2:2">
      <c r="B5633" s="14"/>
    </row>
    <row r="5634" spans="2:2">
      <c r="B5634" s="14"/>
    </row>
    <row r="5635" spans="2:2">
      <c r="B5635" s="14"/>
    </row>
    <row r="5636" spans="2:2">
      <c r="B5636" s="14"/>
    </row>
    <row r="5637" spans="2:2">
      <c r="B5637" s="14"/>
    </row>
    <row r="5638" spans="2:2">
      <c r="B5638" s="14"/>
    </row>
    <row r="5639" spans="2:2">
      <c r="B5639" s="14"/>
    </row>
    <row r="5640" spans="2:2">
      <c r="B5640" s="14"/>
    </row>
    <row r="5641" spans="2:2">
      <c r="B5641" s="14"/>
    </row>
    <row r="5642" spans="2:2">
      <c r="B5642" s="14"/>
    </row>
    <row r="5643" spans="2:2">
      <c r="B5643" s="14"/>
    </row>
    <row r="5644" spans="2:2">
      <c r="B5644" s="14"/>
    </row>
    <row r="5645" spans="2:2">
      <c r="B5645" s="14"/>
    </row>
    <row r="5646" spans="2:2">
      <c r="B5646" s="14"/>
    </row>
    <row r="5647" spans="2:2">
      <c r="B5647" s="14"/>
    </row>
    <row r="5648" spans="2:2">
      <c r="B5648" s="14"/>
    </row>
    <row r="5649" spans="2:2">
      <c r="B5649" s="14"/>
    </row>
    <row r="5650" spans="2:2">
      <c r="B5650" s="14"/>
    </row>
    <row r="5651" spans="2:2">
      <c r="B5651" s="14"/>
    </row>
    <row r="5652" spans="2:2">
      <c r="B5652" s="14"/>
    </row>
    <row r="5653" spans="2:2">
      <c r="B5653" s="14"/>
    </row>
    <row r="5654" spans="2:2">
      <c r="B5654" s="14"/>
    </row>
    <row r="5655" spans="2:2">
      <c r="B5655" s="14"/>
    </row>
    <row r="5656" spans="2:2">
      <c r="B5656" s="14"/>
    </row>
    <row r="5657" spans="2:2">
      <c r="B5657" s="14"/>
    </row>
    <row r="5658" spans="2:2">
      <c r="B5658" s="14"/>
    </row>
    <row r="5659" spans="2:2">
      <c r="B5659" s="14"/>
    </row>
    <row r="5660" spans="2:2">
      <c r="B5660" s="14"/>
    </row>
    <row r="5661" spans="2:2">
      <c r="B5661" s="14"/>
    </row>
    <row r="5662" spans="2:2">
      <c r="B5662" s="14"/>
    </row>
    <row r="5663" spans="2:2">
      <c r="B5663" s="14"/>
    </row>
    <row r="5664" spans="2:2">
      <c r="B5664" s="14"/>
    </row>
    <row r="5665" spans="2:2">
      <c r="B5665" s="14"/>
    </row>
    <row r="5666" spans="2:2">
      <c r="B5666" s="14"/>
    </row>
    <row r="5667" spans="2:2">
      <c r="B5667" s="14"/>
    </row>
    <row r="5668" spans="2:2">
      <c r="B5668" s="14"/>
    </row>
    <row r="5669" spans="2:2">
      <c r="B5669" s="14"/>
    </row>
    <row r="5670" spans="2:2">
      <c r="B5670" s="14"/>
    </row>
    <row r="5671" spans="2:2">
      <c r="B5671" s="14"/>
    </row>
    <row r="5672" spans="2:2">
      <c r="B5672" s="14"/>
    </row>
    <row r="5673" spans="2:2">
      <c r="B5673" s="14"/>
    </row>
    <row r="5674" spans="2:2">
      <c r="B5674" s="14"/>
    </row>
    <row r="5675" spans="2:2">
      <c r="B5675" s="14"/>
    </row>
    <row r="5676" spans="2:2">
      <c r="B5676" s="14"/>
    </row>
    <row r="5677" spans="2:2">
      <c r="B5677" s="14"/>
    </row>
    <row r="5678" spans="2:2">
      <c r="B5678" s="14"/>
    </row>
    <row r="5679" spans="2:2">
      <c r="B5679" s="14"/>
    </row>
    <row r="5680" spans="2:2">
      <c r="B5680" s="14"/>
    </row>
    <row r="5681" spans="2:2">
      <c r="B5681" s="14"/>
    </row>
    <row r="5682" spans="2:2">
      <c r="B5682" s="14"/>
    </row>
    <row r="5683" spans="2:2">
      <c r="B5683" s="14"/>
    </row>
    <row r="5684" spans="2:2">
      <c r="B5684" s="14"/>
    </row>
    <row r="5685" spans="2:2">
      <c r="B5685" s="14"/>
    </row>
    <row r="5686" spans="2:2">
      <c r="B5686" s="14"/>
    </row>
    <row r="5687" spans="2:2">
      <c r="B5687" s="14"/>
    </row>
    <row r="5688" spans="2:2">
      <c r="B5688" s="14"/>
    </row>
    <row r="5689" spans="2:2">
      <c r="B5689" s="14"/>
    </row>
    <row r="5690" spans="2:2">
      <c r="B5690" s="14"/>
    </row>
    <row r="5691" spans="2:2">
      <c r="B5691" s="14"/>
    </row>
    <row r="5692" spans="2:2">
      <c r="B5692" s="14"/>
    </row>
    <row r="5693" spans="2:2">
      <c r="B5693" s="14"/>
    </row>
    <row r="5694" spans="2:2">
      <c r="B5694" s="14"/>
    </row>
    <row r="5695" spans="2:2">
      <c r="B5695" s="14"/>
    </row>
    <row r="5696" spans="2:2">
      <c r="B5696" s="14"/>
    </row>
    <row r="5697" spans="2:2">
      <c r="B5697" s="14"/>
    </row>
    <row r="5698" spans="2:2">
      <c r="B5698" s="14"/>
    </row>
    <row r="5699" spans="2:2">
      <c r="B5699" s="14"/>
    </row>
    <row r="5700" spans="2:2">
      <c r="B5700" s="14"/>
    </row>
    <row r="5701" spans="2:2">
      <c r="B5701" s="14"/>
    </row>
    <row r="5702" spans="2:2">
      <c r="B5702" s="14"/>
    </row>
    <row r="5703" spans="2:2">
      <c r="B5703" s="14"/>
    </row>
    <row r="5704" spans="2:2">
      <c r="B5704" s="14"/>
    </row>
    <row r="5705" spans="2:2">
      <c r="B5705" s="14"/>
    </row>
    <row r="5706" spans="2:2">
      <c r="B5706" s="14"/>
    </row>
    <row r="5707" spans="2:2">
      <c r="B5707" s="14"/>
    </row>
    <row r="5708" spans="2:2">
      <c r="B5708" s="14"/>
    </row>
    <row r="5709" spans="2:2">
      <c r="B5709" s="14"/>
    </row>
    <row r="5710" spans="2:2">
      <c r="B5710" s="14"/>
    </row>
    <row r="5711" spans="2:2">
      <c r="B5711" s="14"/>
    </row>
    <row r="5712" spans="2:2">
      <c r="B5712" s="14"/>
    </row>
    <row r="5713" spans="2:2">
      <c r="B5713" s="14"/>
    </row>
    <row r="5714" spans="2:2">
      <c r="B5714" s="14"/>
    </row>
    <row r="5715" spans="2:2">
      <c r="B5715" s="14"/>
    </row>
    <row r="5716" spans="2:2">
      <c r="B5716" s="14"/>
    </row>
    <row r="5717" spans="2:2">
      <c r="B5717" s="14"/>
    </row>
    <row r="5718" spans="2:2">
      <c r="B5718" s="14"/>
    </row>
    <row r="5719" spans="2:2">
      <c r="B5719" s="14"/>
    </row>
    <row r="5720" spans="2:2">
      <c r="B5720" s="14"/>
    </row>
    <row r="5721" spans="2:2">
      <c r="B5721" s="14"/>
    </row>
    <row r="5722" spans="2:2">
      <c r="B5722" s="14"/>
    </row>
    <row r="5723" spans="2:2">
      <c r="B5723" s="14"/>
    </row>
    <row r="5724" spans="2:2">
      <c r="B5724" s="14"/>
    </row>
    <row r="5725" spans="2:2">
      <c r="B5725" s="14"/>
    </row>
    <row r="5726" spans="2:2">
      <c r="B5726" s="14"/>
    </row>
    <row r="5727" spans="2:2">
      <c r="B5727" s="14"/>
    </row>
    <row r="5728" spans="2:2">
      <c r="B5728" s="14"/>
    </row>
    <row r="5729" spans="2:2">
      <c r="B5729" s="14"/>
    </row>
    <row r="5730" spans="2:2">
      <c r="B5730" s="14"/>
    </row>
    <row r="5731" spans="2:2">
      <c r="B5731" s="14"/>
    </row>
    <row r="5732" spans="2:2">
      <c r="B5732" s="14"/>
    </row>
    <row r="5733" spans="2:2">
      <c r="B5733" s="14"/>
    </row>
    <row r="5734" spans="2:2">
      <c r="B5734" s="14"/>
    </row>
    <row r="5735" spans="2:2">
      <c r="B5735" s="14"/>
    </row>
    <row r="5736" spans="2:2">
      <c r="B5736" s="14"/>
    </row>
    <row r="5737" spans="2:2">
      <c r="B5737" s="14"/>
    </row>
    <row r="5738" spans="2:2">
      <c r="B5738" s="14"/>
    </row>
    <row r="5739" spans="2:2">
      <c r="B5739" s="14"/>
    </row>
    <row r="5740" spans="2:2">
      <c r="B5740" s="14"/>
    </row>
    <row r="5741" spans="2:2">
      <c r="B5741" s="14"/>
    </row>
    <row r="5742" spans="2:2">
      <c r="B5742" s="14"/>
    </row>
    <row r="5743" spans="2:2">
      <c r="B5743" s="14"/>
    </row>
    <row r="5744" spans="2:2">
      <c r="B5744" s="14"/>
    </row>
    <row r="5745" spans="2:2">
      <c r="B5745" s="14"/>
    </row>
    <row r="5746" spans="2:2">
      <c r="B5746" s="14"/>
    </row>
    <row r="5747" spans="2:2">
      <c r="B5747" s="14"/>
    </row>
    <row r="5748" spans="2:2">
      <c r="B5748" s="14"/>
    </row>
    <row r="5749" spans="2:2">
      <c r="B5749" s="14"/>
    </row>
    <row r="5750" spans="2:2">
      <c r="B5750" s="14"/>
    </row>
    <row r="5751" spans="2:2">
      <c r="B5751" s="14"/>
    </row>
    <row r="5752" spans="2:2">
      <c r="B5752" s="14"/>
    </row>
    <row r="5753" spans="2:2">
      <c r="B5753" s="14"/>
    </row>
    <row r="5754" spans="2:2">
      <c r="B5754" s="14"/>
    </row>
    <row r="5755" spans="2:2">
      <c r="B5755" s="14"/>
    </row>
    <row r="5756" spans="2:2">
      <c r="B5756" s="14"/>
    </row>
    <row r="5757" spans="2:2">
      <c r="B5757" s="14"/>
    </row>
    <row r="5758" spans="2:2">
      <c r="B5758" s="14"/>
    </row>
    <row r="5759" spans="2:2">
      <c r="B5759" s="14"/>
    </row>
    <row r="5760" spans="2:2">
      <c r="B5760" s="14"/>
    </row>
    <row r="5761" spans="2:2">
      <c r="B5761" s="14"/>
    </row>
    <row r="5762" spans="2:2">
      <c r="B5762" s="14"/>
    </row>
    <row r="5763" spans="2:2">
      <c r="B5763" s="14"/>
    </row>
    <row r="5764" spans="2:2">
      <c r="B5764" s="14"/>
    </row>
    <row r="5765" spans="2:2">
      <c r="B5765" s="14"/>
    </row>
    <row r="5766" spans="2:2">
      <c r="B5766" s="14"/>
    </row>
    <row r="5767" spans="2:2">
      <c r="B5767" s="14"/>
    </row>
    <row r="5768" spans="2:2">
      <c r="B5768" s="14"/>
    </row>
    <row r="5769" spans="2:2">
      <c r="B5769" s="14"/>
    </row>
    <row r="5770" spans="2:2">
      <c r="B5770" s="14"/>
    </row>
    <row r="5771" spans="2:2">
      <c r="B5771" s="14"/>
    </row>
    <row r="5772" spans="2:2">
      <c r="B5772" s="14"/>
    </row>
    <row r="5773" spans="2:2">
      <c r="B5773" s="14"/>
    </row>
    <row r="5774" spans="2:2">
      <c r="B5774" s="14"/>
    </row>
    <row r="5775" spans="2:2">
      <c r="B5775" s="14"/>
    </row>
    <row r="5776" spans="2:2">
      <c r="B5776" s="14"/>
    </row>
    <row r="5777" spans="2:2">
      <c r="B5777" s="14"/>
    </row>
    <row r="5778" spans="2:2">
      <c r="B5778" s="14"/>
    </row>
    <row r="5779" spans="2:2">
      <c r="B5779" s="14"/>
    </row>
    <row r="5780" spans="2:2">
      <c r="B5780" s="14"/>
    </row>
    <row r="5781" spans="2:2">
      <c r="B5781" s="14"/>
    </row>
    <row r="5782" spans="2:2">
      <c r="B5782" s="14"/>
    </row>
    <row r="5783" spans="2:2">
      <c r="B5783" s="14"/>
    </row>
    <row r="5784" spans="2:2">
      <c r="B5784" s="14"/>
    </row>
    <row r="5785" spans="2:2">
      <c r="B5785" s="14"/>
    </row>
    <row r="5786" spans="2:2">
      <c r="B5786" s="14"/>
    </row>
    <row r="5787" spans="2:2">
      <c r="B5787" s="14"/>
    </row>
    <row r="5788" spans="2:2">
      <c r="B5788" s="14"/>
    </row>
    <row r="5789" spans="2:2">
      <c r="B5789" s="14"/>
    </row>
    <row r="5790" spans="2:2">
      <c r="B5790" s="14"/>
    </row>
    <row r="5791" spans="2:2">
      <c r="B5791" s="14"/>
    </row>
    <row r="5792" spans="2:2">
      <c r="B5792" s="14"/>
    </row>
    <row r="5793" spans="2:2">
      <c r="B5793" s="14"/>
    </row>
    <row r="5794" spans="2:2">
      <c r="B5794" s="14"/>
    </row>
    <row r="5795" spans="2:2">
      <c r="B5795" s="14"/>
    </row>
    <row r="5796" spans="2:2">
      <c r="B5796" s="14"/>
    </row>
    <row r="5797" spans="2:2">
      <c r="B5797" s="14"/>
    </row>
    <row r="5798" spans="2:2">
      <c r="B5798" s="14"/>
    </row>
    <row r="5799" spans="2:2">
      <c r="B5799" s="14"/>
    </row>
    <row r="5800" spans="2:2">
      <c r="B5800" s="14"/>
    </row>
    <row r="5801" spans="2:2">
      <c r="B5801" s="14"/>
    </row>
    <row r="5802" spans="2:2">
      <c r="B5802" s="14"/>
    </row>
    <row r="5803" spans="2:2">
      <c r="B5803" s="14"/>
    </row>
    <row r="5804" spans="2:2">
      <c r="B5804" s="14"/>
    </row>
    <row r="5805" spans="2:2">
      <c r="B5805" s="14"/>
    </row>
    <row r="5806" spans="2:2">
      <c r="B5806" s="14"/>
    </row>
    <row r="5807" spans="2:2">
      <c r="B5807" s="14"/>
    </row>
    <row r="5808" spans="2:2">
      <c r="B5808" s="14"/>
    </row>
    <row r="5809" spans="2:2">
      <c r="B5809" s="14"/>
    </row>
    <row r="5810" spans="2:2">
      <c r="B5810" s="14"/>
    </row>
    <row r="5811" spans="2:2">
      <c r="B5811" s="14"/>
    </row>
    <row r="5812" spans="2:2">
      <c r="B5812" s="14"/>
    </row>
    <row r="5813" spans="2:2">
      <c r="B5813" s="14"/>
    </row>
    <row r="5814" spans="2:2">
      <c r="B5814" s="14"/>
    </row>
    <row r="5815" spans="2:2">
      <c r="B5815" s="14"/>
    </row>
    <row r="5816" spans="2:2">
      <c r="B5816" s="14"/>
    </row>
    <row r="5817" spans="2:2">
      <c r="B5817" s="14"/>
    </row>
    <row r="5818" spans="2:2">
      <c r="B5818" s="14"/>
    </row>
    <row r="5819" spans="2:2">
      <c r="B5819" s="14"/>
    </row>
    <row r="5820" spans="2:2">
      <c r="B5820" s="14"/>
    </row>
    <row r="5821" spans="2:2">
      <c r="B5821" s="14"/>
    </row>
    <row r="5822" spans="2:2">
      <c r="B5822" s="14"/>
    </row>
    <row r="5823" spans="2:2">
      <c r="B5823" s="14"/>
    </row>
    <row r="5824" spans="2:2">
      <c r="B5824" s="14"/>
    </row>
    <row r="5825" spans="2:2">
      <c r="B5825" s="14"/>
    </row>
    <row r="5826" spans="2:2">
      <c r="B5826" s="14"/>
    </row>
    <row r="5827" spans="2:2">
      <c r="B5827" s="14"/>
    </row>
    <row r="5828" spans="2:2">
      <c r="B5828" s="14"/>
    </row>
    <row r="5829" spans="2:2">
      <c r="B5829" s="14"/>
    </row>
    <row r="5830" spans="2:2">
      <c r="B5830" s="14"/>
    </row>
    <row r="5831" spans="2:2">
      <c r="B5831" s="14"/>
    </row>
    <row r="5832" spans="2:2">
      <c r="B5832" s="14"/>
    </row>
    <row r="5833" spans="2:2">
      <c r="B5833" s="14"/>
    </row>
    <row r="5834" spans="2:2">
      <c r="B5834" s="14"/>
    </row>
    <row r="5835" spans="2:2">
      <c r="B5835" s="14"/>
    </row>
    <row r="5836" spans="2:2">
      <c r="B5836" s="14"/>
    </row>
    <row r="5837" spans="2:2">
      <c r="B5837" s="14"/>
    </row>
    <row r="5838" spans="2:2">
      <c r="B5838" s="14"/>
    </row>
    <row r="5839" spans="2:2">
      <c r="B5839" s="14"/>
    </row>
    <row r="5840" spans="2:2">
      <c r="B5840" s="14"/>
    </row>
    <row r="5841" spans="2:2">
      <c r="B5841" s="14"/>
    </row>
    <row r="5842" spans="2:2">
      <c r="B5842" s="14"/>
    </row>
    <row r="5843" spans="2:2">
      <c r="B5843" s="14"/>
    </row>
    <row r="5844" spans="2:2">
      <c r="B5844" s="14"/>
    </row>
    <row r="5845" spans="2:2">
      <c r="B5845" s="14"/>
    </row>
    <row r="5846" spans="2:2">
      <c r="B5846" s="14"/>
    </row>
    <row r="5847" spans="2:2">
      <c r="B5847" s="14"/>
    </row>
    <row r="5848" spans="2:2">
      <c r="B5848" s="14"/>
    </row>
    <row r="5849" spans="2:2">
      <c r="B5849" s="14"/>
    </row>
    <row r="5850" spans="2:2">
      <c r="B5850" s="14"/>
    </row>
    <row r="5851" spans="2:2">
      <c r="B5851" s="14"/>
    </row>
    <row r="5852" spans="2:2">
      <c r="B5852" s="14"/>
    </row>
    <row r="5853" spans="2:2">
      <c r="B5853" s="14"/>
    </row>
    <row r="5854" spans="2:2">
      <c r="B5854" s="14"/>
    </row>
    <row r="5855" spans="2:2">
      <c r="B5855" s="14"/>
    </row>
    <row r="5856" spans="2:2">
      <c r="B5856" s="14"/>
    </row>
    <row r="5857" spans="2:2">
      <c r="B5857" s="14"/>
    </row>
    <row r="5858" spans="2:2">
      <c r="B5858" s="14"/>
    </row>
    <row r="5859" spans="2:2">
      <c r="B5859" s="14"/>
    </row>
    <row r="5860" spans="2:2">
      <c r="B5860" s="14"/>
    </row>
    <row r="5861" spans="2:2">
      <c r="B5861" s="14"/>
    </row>
    <row r="5862" spans="2:2">
      <c r="B5862" s="14"/>
    </row>
    <row r="5863" spans="2:2">
      <c r="B5863" s="14"/>
    </row>
    <row r="5864" spans="2:2">
      <c r="B5864" s="14"/>
    </row>
    <row r="5865" spans="2:2">
      <c r="B5865" s="14"/>
    </row>
    <row r="5866" spans="2:2">
      <c r="B5866" s="14"/>
    </row>
    <row r="5867" spans="2:2">
      <c r="B5867" s="14"/>
    </row>
    <row r="5868" spans="2:2">
      <c r="B5868" s="14"/>
    </row>
    <row r="5869" spans="2:2">
      <c r="B5869" s="14"/>
    </row>
    <row r="5870" spans="2:2">
      <c r="B5870" s="14"/>
    </row>
    <row r="5871" spans="2:2">
      <c r="B5871" s="14"/>
    </row>
    <row r="5872" spans="2:2">
      <c r="B5872" s="14"/>
    </row>
    <row r="5873" spans="2:2">
      <c r="B5873" s="14"/>
    </row>
    <row r="5874" spans="2:2">
      <c r="B5874" s="14"/>
    </row>
    <row r="5875" spans="2:2">
      <c r="B5875" s="14"/>
    </row>
    <row r="5876" spans="2:2">
      <c r="B5876" s="14"/>
    </row>
    <row r="5877" spans="2:2">
      <c r="B5877" s="14"/>
    </row>
    <row r="5878" spans="2:2">
      <c r="B5878" s="14"/>
    </row>
    <row r="5879" spans="2:2">
      <c r="B5879" s="14"/>
    </row>
    <row r="5880" spans="2:2">
      <c r="B5880" s="14"/>
    </row>
    <row r="5881" spans="2:2">
      <c r="B5881" s="14"/>
    </row>
    <row r="5882" spans="2:2">
      <c r="B5882" s="14"/>
    </row>
    <row r="5883" spans="2:2">
      <c r="B5883" s="14"/>
    </row>
    <row r="5884" spans="2:2">
      <c r="B5884" s="14"/>
    </row>
    <row r="5885" spans="2:2">
      <c r="B5885" s="14"/>
    </row>
    <row r="5886" spans="2:2">
      <c r="B5886" s="14"/>
    </row>
    <row r="5887" spans="2:2">
      <c r="B5887" s="14"/>
    </row>
    <row r="5888" spans="2:2">
      <c r="B5888" s="14"/>
    </row>
    <row r="5889" spans="2:2">
      <c r="B5889" s="14"/>
    </row>
    <row r="5890" spans="2:2">
      <c r="B5890" s="14"/>
    </row>
    <row r="5891" spans="2:2">
      <c r="B5891" s="14"/>
    </row>
    <row r="5892" spans="2:2">
      <c r="B5892" s="14"/>
    </row>
    <row r="5893" spans="2:2">
      <c r="B5893" s="14"/>
    </row>
    <row r="5894" spans="2:2">
      <c r="B5894" s="14"/>
    </row>
    <row r="5895" spans="2:2">
      <c r="B5895" s="14"/>
    </row>
    <row r="5896" spans="2:2">
      <c r="B5896" s="14"/>
    </row>
    <row r="5897" spans="2:2">
      <c r="B5897" s="14"/>
    </row>
    <row r="5898" spans="2:2">
      <c r="B5898" s="14"/>
    </row>
    <row r="5899" spans="2:2">
      <c r="B5899" s="14"/>
    </row>
    <row r="5900" spans="2:2">
      <c r="B5900" s="14"/>
    </row>
    <row r="5901" spans="2:2">
      <c r="B5901" s="14"/>
    </row>
    <row r="5902" spans="2:2">
      <c r="B5902" s="14"/>
    </row>
    <row r="5903" spans="2:2">
      <c r="B5903" s="14"/>
    </row>
    <row r="5904" spans="2:2">
      <c r="B5904" s="14"/>
    </row>
    <row r="5905" spans="2:2">
      <c r="B5905" s="14"/>
    </row>
    <row r="5906" spans="2:2">
      <c r="B5906" s="14"/>
    </row>
    <row r="5907" spans="2:2">
      <c r="B5907" s="14"/>
    </row>
    <row r="5908" spans="2:2">
      <c r="B5908" s="14"/>
    </row>
    <row r="5909" spans="2:2">
      <c r="B5909" s="14"/>
    </row>
    <row r="5910" spans="2:2">
      <c r="B5910" s="14"/>
    </row>
    <row r="5911" spans="2:2">
      <c r="B5911" s="14"/>
    </row>
    <row r="5912" spans="2:2">
      <c r="B5912" s="14"/>
    </row>
    <row r="5913" spans="2:2">
      <c r="B5913" s="14"/>
    </row>
    <row r="5914" spans="2:2">
      <c r="B5914" s="14"/>
    </row>
    <row r="5915" spans="2:2">
      <c r="B5915" s="14"/>
    </row>
    <row r="5916" spans="2:2">
      <c r="B5916" s="14"/>
    </row>
    <row r="5917" spans="2:2">
      <c r="B5917" s="14"/>
    </row>
    <row r="5918" spans="2:2">
      <c r="B5918" s="14"/>
    </row>
    <row r="5919" spans="2:2">
      <c r="B5919" s="14"/>
    </row>
    <row r="5920" spans="2:2">
      <c r="B5920" s="14"/>
    </row>
    <row r="5921" spans="2:2">
      <c r="B5921" s="14"/>
    </row>
    <row r="5922" spans="2:2">
      <c r="B5922" s="14"/>
    </row>
    <row r="5923" spans="2:2">
      <c r="B5923" s="14"/>
    </row>
    <row r="5924" spans="2:2">
      <c r="B5924" s="14"/>
    </row>
    <row r="5925" spans="2:2">
      <c r="B5925" s="14"/>
    </row>
    <row r="5926" spans="2:2">
      <c r="B5926" s="14"/>
    </row>
    <row r="5927" spans="2:2">
      <c r="B5927" s="14"/>
    </row>
    <row r="5928" spans="2:2">
      <c r="B5928" s="14"/>
    </row>
    <row r="5929" spans="2:2">
      <c r="B5929" s="14"/>
    </row>
    <row r="5930" spans="2:2">
      <c r="B5930" s="14"/>
    </row>
    <row r="5931" spans="2:2">
      <c r="B5931" s="14"/>
    </row>
    <row r="5932" spans="2:2">
      <c r="B5932" s="14"/>
    </row>
    <row r="5933" spans="2:2">
      <c r="B5933" s="14"/>
    </row>
    <row r="5934" spans="2:2">
      <c r="B5934" s="14"/>
    </row>
    <row r="5935" spans="2:2">
      <c r="B5935" s="14"/>
    </row>
    <row r="5936" spans="2:2">
      <c r="B5936" s="14"/>
    </row>
    <row r="5937" spans="2:2">
      <c r="B5937" s="14"/>
    </row>
    <row r="5938" spans="2:2">
      <c r="B5938" s="14"/>
    </row>
    <row r="5939" spans="2:2">
      <c r="B5939" s="14"/>
    </row>
    <row r="5940" spans="2:2">
      <c r="B5940" s="14"/>
    </row>
    <row r="5941" spans="2:2">
      <c r="B5941" s="14"/>
    </row>
    <row r="5942" spans="2:2">
      <c r="B5942" s="14"/>
    </row>
    <row r="5943" spans="2:2">
      <c r="B5943" s="14"/>
    </row>
    <row r="5944" spans="2:2">
      <c r="B5944" s="14"/>
    </row>
    <row r="5945" spans="2:2">
      <c r="B5945" s="14"/>
    </row>
    <row r="5946" spans="2:2">
      <c r="B5946" s="14"/>
    </row>
    <row r="5947" spans="2:2">
      <c r="B5947" s="14"/>
    </row>
    <row r="5948" spans="2:2">
      <c r="B5948" s="14"/>
    </row>
    <row r="5949" spans="2:2">
      <c r="B5949" s="14"/>
    </row>
    <row r="5950" spans="2:2">
      <c r="B5950" s="14"/>
    </row>
    <row r="5951" spans="2:2">
      <c r="B5951" s="14"/>
    </row>
    <row r="5952" spans="2:2">
      <c r="B5952" s="14"/>
    </row>
    <row r="5953" spans="2:2">
      <c r="B5953" s="14"/>
    </row>
    <row r="5954" spans="2:2">
      <c r="B5954" s="14"/>
    </row>
    <row r="5955" spans="2:2">
      <c r="B5955" s="14"/>
    </row>
    <row r="5956" spans="2:2">
      <c r="B5956" s="14"/>
    </row>
    <row r="5957" spans="2:2">
      <c r="B5957" s="14"/>
    </row>
    <row r="5958" spans="2:2">
      <c r="B5958" s="14"/>
    </row>
    <row r="5959" spans="2:2">
      <c r="B5959" s="14"/>
    </row>
    <row r="5960" spans="2:2">
      <c r="B5960" s="14"/>
    </row>
    <row r="5961" spans="2:2">
      <c r="B5961" s="14"/>
    </row>
    <row r="5962" spans="2:2">
      <c r="B5962" s="14"/>
    </row>
    <row r="5963" spans="2:2">
      <c r="B5963" s="14"/>
    </row>
    <row r="5964" spans="2:2">
      <c r="B5964" s="14"/>
    </row>
    <row r="5965" spans="2:2">
      <c r="B5965" s="14"/>
    </row>
    <row r="5966" spans="2:2">
      <c r="B5966" s="14"/>
    </row>
    <row r="5967" spans="2:2">
      <c r="B5967" s="14"/>
    </row>
    <row r="5968" spans="2:2">
      <c r="B5968" s="14"/>
    </row>
    <row r="5969" spans="2:2">
      <c r="B5969" s="14"/>
    </row>
    <row r="5970" spans="2:2">
      <c r="B5970" s="14"/>
    </row>
    <row r="5971" spans="2:2">
      <c r="B5971" s="14"/>
    </row>
    <row r="5972" spans="2:2">
      <c r="B5972" s="14"/>
    </row>
    <row r="5973" spans="2:2">
      <c r="B5973" s="14"/>
    </row>
    <row r="5974" spans="2:2">
      <c r="B5974" s="14"/>
    </row>
    <row r="5975" spans="2:2">
      <c r="B5975" s="14"/>
    </row>
    <row r="5976" spans="2:2">
      <c r="B5976" s="14"/>
    </row>
    <row r="5977" spans="2:2">
      <c r="B5977" s="14"/>
    </row>
    <row r="5978" spans="2:2">
      <c r="B5978" s="14"/>
    </row>
    <row r="5979" spans="2:2">
      <c r="B5979" s="14"/>
    </row>
    <row r="5980" spans="2:2">
      <c r="B5980" s="14"/>
    </row>
    <row r="5981" spans="2:2">
      <c r="B5981" s="14"/>
    </row>
    <row r="5982" spans="2:2">
      <c r="B5982" s="14"/>
    </row>
    <row r="5983" spans="2:2">
      <c r="B5983" s="14"/>
    </row>
    <row r="5984" spans="2:2">
      <c r="B5984" s="14"/>
    </row>
    <row r="5985" spans="2:2">
      <c r="B5985" s="14"/>
    </row>
    <row r="5986" spans="2:2">
      <c r="B5986" s="14"/>
    </row>
    <row r="5987" spans="2:2">
      <c r="B5987" s="14"/>
    </row>
    <row r="5988" spans="2:2">
      <c r="B5988" s="14"/>
    </row>
    <row r="5989" spans="2:2">
      <c r="B5989" s="14"/>
    </row>
    <row r="5990" spans="2:2">
      <c r="B5990" s="14"/>
    </row>
    <row r="5991" spans="2:2">
      <c r="B5991" s="14"/>
    </row>
    <row r="5992" spans="2:2">
      <c r="B5992" s="14"/>
    </row>
    <row r="5993" spans="2:2">
      <c r="B5993" s="14"/>
    </row>
    <row r="5994" spans="2:2">
      <c r="B5994" s="14"/>
    </row>
    <row r="5995" spans="2:2">
      <c r="B5995" s="14"/>
    </row>
    <row r="5996" spans="2:2">
      <c r="B5996" s="14"/>
    </row>
    <row r="5997" spans="2:2">
      <c r="B5997" s="14"/>
    </row>
    <row r="5998" spans="2:2">
      <c r="B5998" s="14"/>
    </row>
    <row r="5999" spans="2:2">
      <c r="B5999" s="14"/>
    </row>
    <row r="6000" spans="2:2">
      <c r="B6000" s="14"/>
    </row>
    <row r="6001" spans="2:2">
      <c r="B6001" s="14"/>
    </row>
    <row r="6002" spans="2:2">
      <c r="B6002" s="14"/>
    </row>
    <row r="6003" spans="2:2">
      <c r="B6003" s="14"/>
    </row>
    <row r="6004" spans="2:2">
      <c r="B6004" s="14"/>
    </row>
    <row r="6005" spans="2:2">
      <c r="B6005" s="14"/>
    </row>
    <row r="6006" spans="2:2">
      <c r="B6006" s="14"/>
    </row>
    <row r="6007" spans="2:2">
      <c r="B6007" s="14"/>
    </row>
    <row r="6008" spans="2:2">
      <c r="B6008" s="14"/>
    </row>
    <row r="6009" spans="2:2">
      <c r="B6009" s="14"/>
    </row>
    <row r="6010" spans="2:2">
      <c r="B6010" s="14"/>
    </row>
    <row r="6011" spans="2:2">
      <c r="B6011" s="14"/>
    </row>
    <row r="6012" spans="2:2">
      <c r="B6012" s="14"/>
    </row>
    <row r="6013" spans="2:2">
      <c r="B6013" s="14"/>
    </row>
    <row r="6014" spans="2:2">
      <c r="B6014" s="14"/>
    </row>
    <row r="6015" spans="2:2">
      <c r="B6015" s="14"/>
    </row>
    <row r="6016" spans="2:2">
      <c r="B6016" s="14"/>
    </row>
    <row r="6017" spans="2:2">
      <c r="B6017" s="14"/>
    </row>
    <row r="6018" spans="2:2">
      <c r="B6018" s="14"/>
    </row>
    <row r="6019" spans="2:2">
      <c r="B6019" s="14"/>
    </row>
    <row r="6020" spans="2:2">
      <c r="B6020" s="14"/>
    </row>
    <row r="6021" spans="2:2">
      <c r="B6021" s="14"/>
    </row>
    <row r="6022" spans="2:2">
      <c r="B6022" s="14"/>
    </row>
    <row r="6023" spans="2:2">
      <c r="B6023" s="14"/>
    </row>
    <row r="6024" spans="2:2">
      <c r="B6024" s="14"/>
    </row>
    <row r="6025" spans="2:2">
      <c r="B6025" s="14"/>
    </row>
    <row r="6026" spans="2:2">
      <c r="B6026" s="14"/>
    </row>
    <row r="6027" spans="2:2">
      <c r="B6027" s="14"/>
    </row>
    <row r="6028" spans="2:2">
      <c r="B6028" s="14"/>
    </row>
    <row r="6029" spans="2:2">
      <c r="B6029" s="14"/>
    </row>
    <row r="6030" spans="2:2">
      <c r="B6030" s="14"/>
    </row>
    <row r="6031" spans="2:2">
      <c r="B6031" s="14"/>
    </row>
    <row r="6032" spans="2:2">
      <c r="B6032" s="14"/>
    </row>
    <row r="6033" spans="2:2">
      <c r="B6033" s="14"/>
    </row>
    <row r="6034" spans="2:2">
      <c r="B6034" s="14"/>
    </row>
    <row r="6035" spans="2:2">
      <c r="B6035" s="14"/>
    </row>
    <row r="6036" spans="2:2">
      <c r="B6036" s="14"/>
    </row>
    <row r="6037" spans="2:2">
      <c r="B6037" s="14"/>
    </row>
    <row r="6038" spans="2:2">
      <c r="B6038" s="14"/>
    </row>
    <row r="6039" spans="2:2">
      <c r="B6039" s="14"/>
    </row>
    <row r="6040" spans="2:2">
      <c r="B6040" s="14"/>
    </row>
    <row r="6041" spans="2:2">
      <c r="B6041" s="14"/>
    </row>
    <row r="6042" spans="2:2">
      <c r="B6042" s="14"/>
    </row>
    <row r="6043" spans="2:2">
      <c r="B6043" s="14"/>
    </row>
    <row r="6044" spans="2:2">
      <c r="B6044" s="14"/>
    </row>
    <row r="6045" spans="2:2">
      <c r="B6045" s="14"/>
    </row>
    <row r="6046" spans="2:2">
      <c r="B6046" s="14"/>
    </row>
    <row r="6047" spans="2:2">
      <c r="B6047" s="14"/>
    </row>
    <row r="6048" spans="2:2">
      <c r="B6048" s="14"/>
    </row>
    <row r="6049" spans="2:2">
      <c r="B6049" s="14"/>
    </row>
    <row r="6050" spans="2:2">
      <c r="B6050" s="14"/>
    </row>
    <row r="6051" spans="2:2">
      <c r="B6051" s="14"/>
    </row>
    <row r="6052" spans="2:2">
      <c r="B6052" s="14"/>
    </row>
    <row r="6053" spans="2:2">
      <c r="B6053" s="14"/>
    </row>
    <row r="6054" spans="2:2">
      <c r="B6054" s="14"/>
    </row>
    <row r="6055" spans="2:2">
      <c r="B6055" s="14"/>
    </row>
    <row r="6056" spans="2:2">
      <c r="B6056" s="14"/>
    </row>
    <row r="6057" spans="2:2">
      <c r="B6057" s="14"/>
    </row>
    <row r="6058" spans="2:2">
      <c r="B6058" s="14"/>
    </row>
    <row r="6059" spans="2:2">
      <c r="B6059" s="14"/>
    </row>
    <row r="6060" spans="2:2">
      <c r="B6060" s="14"/>
    </row>
    <row r="6061" spans="2:2">
      <c r="B6061" s="14"/>
    </row>
    <row r="6062" spans="2:2">
      <c r="B6062" s="14"/>
    </row>
    <row r="6063" spans="2:2">
      <c r="B6063" s="14"/>
    </row>
    <row r="6064" spans="2:2">
      <c r="B6064" s="14"/>
    </row>
    <row r="6065" spans="2:2">
      <c r="B6065" s="14"/>
    </row>
    <row r="6066" spans="2:2">
      <c r="B6066" s="14"/>
    </row>
    <row r="6067" spans="2:2">
      <c r="B6067" s="14"/>
    </row>
    <row r="6068" spans="2:2">
      <c r="B6068" s="14"/>
    </row>
    <row r="6069" spans="2:2">
      <c r="B6069" s="14"/>
    </row>
    <row r="6070" spans="2:2">
      <c r="B6070" s="14"/>
    </row>
    <row r="6071" spans="2:2">
      <c r="B6071" s="14"/>
    </row>
    <row r="6072" spans="2:2">
      <c r="B6072" s="14"/>
    </row>
    <row r="6073" spans="2:2">
      <c r="B6073" s="14"/>
    </row>
    <row r="6074" spans="2:2">
      <c r="B6074" s="14"/>
    </row>
    <row r="6075" spans="2:2">
      <c r="B6075" s="14"/>
    </row>
    <row r="6076" spans="2:2">
      <c r="B6076" s="14"/>
    </row>
    <row r="6077" spans="2:2">
      <c r="B6077" s="14"/>
    </row>
    <row r="6078" spans="2:2">
      <c r="B6078" s="14"/>
    </row>
    <row r="6079" spans="2:2">
      <c r="B6079" s="14"/>
    </row>
    <row r="6080" spans="2:2">
      <c r="B6080" s="14"/>
    </row>
    <row r="6081" spans="2:2">
      <c r="B6081" s="14"/>
    </row>
    <row r="6082" spans="2:2">
      <c r="B6082" s="14"/>
    </row>
    <row r="6083" spans="2:2">
      <c r="B6083" s="14"/>
    </row>
    <row r="6084" spans="2:2">
      <c r="B6084" s="14"/>
    </row>
    <row r="6085" spans="2:2">
      <c r="B6085" s="14"/>
    </row>
    <row r="6086" spans="2:2">
      <c r="B6086" s="14"/>
    </row>
    <row r="6087" spans="2:2">
      <c r="B6087" s="14"/>
    </row>
    <row r="6088" spans="2:2">
      <c r="B6088" s="14"/>
    </row>
    <row r="6089" spans="2:2">
      <c r="B6089" s="14"/>
    </row>
    <row r="6090" spans="2:2">
      <c r="B6090" s="14"/>
    </row>
    <row r="6091" spans="2:2">
      <c r="B6091" s="14"/>
    </row>
    <row r="6092" spans="2:2">
      <c r="B6092" s="14"/>
    </row>
    <row r="6093" spans="2:2">
      <c r="B6093" s="14"/>
    </row>
    <row r="6094" spans="2:2">
      <c r="B6094" s="14"/>
    </row>
    <row r="6095" spans="2:2">
      <c r="B6095" s="14"/>
    </row>
    <row r="6096" spans="2:2">
      <c r="B6096" s="14"/>
    </row>
    <row r="6097" spans="2:2">
      <c r="B6097" s="14"/>
    </row>
    <row r="6098" spans="2:2">
      <c r="B6098" s="14"/>
    </row>
    <row r="6099" spans="2:2">
      <c r="B6099" s="14"/>
    </row>
    <row r="6100" spans="2:2">
      <c r="B6100" s="14"/>
    </row>
    <row r="6101" spans="2:2">
      <c r="B6101" s="14"/>
    </row>
    <row r="6102" spans="2:2">
      <c r="B6102" s="14"/>
    </row>
    <row r="6103" spans="2:2">
      <c r="B6103" s="14"/>
    </row>
    <row r="6104" spans="2:2">
      <c r="B6104" s="14"/>
    </row>
    <row r="6105" spans="2:2">
      <c r="B6105" s="14"/>
    </row>
    <row r="6106" spans="2:2">
      <c r="B6106" s="14"/>
    </row>
    <row r="6107" spans="2:2">
      <c r="B6107" s="14"/>
    </row>
    <row r="6108" spans="2:2">
      <c r="B6108" s="14"/>
    </row>
    <row r="6109" spans="2:2">
      <c r="B6109" s="14"/>
    </row>
    <row r="6110" spans="2:2">
      <c r="B6110" s="14"/>
    </row>
    <row r="6111" spans="2:2">
      <c r="B6111" s="14"/>
    </row>
    <row r="6112" spans="2:2">
      <c r="B6112" s="14"/>
    </row>
    <row r="6113" spans="2:2">
      <c r="B6113" s="14"/>
    </row>
    <row r="6114" spans="2:2">
      <c r="B6114" s="14"/>
    </row>
    <row r="6115" spans="2:2">
      <c r="B6115" s="14"/>
    </row>
    <row r="6116" spans="2:2">
      <c r="B6116" s="14"/>
    </row>
    <row r="6117" spans="2:2">
      <c r="B6117" s="14"/>
    </row>
    <row r="6118" spans="2:2">
      <c r="B6118" s="14"/>
    </row>
    <row r="6119" spans="2:2">
      <c r="B6119" s="14"/>
    </row>
    <row r="6120" spans="2:2">
      <c r="B6120" s="14"/>
    </row>
    <row r="6121" spans="2:2">
      <c r="B6121" s="14"/>
    </row>
    <row r="6122" spans="2:2">
      <c r="B6122" s="14"/>
    </row>
    <row r="6123" spans="2:2">
      <c r="B6123" s="14"/>
    </row>
    <row r="6124" spans="2:2">
      <c r="B6124" s="14"/>
    </row>
    <row r="6125" spans="2:2">
      <c r="B6125" s="14"/>
    </row>
    <row r="6126" spans="2:2">
      <c r="B6126" s="14"/>
    </row>
    <row r="6127" spans="2:2">
      <c r="B6127" s="14"/>
    </row>
    <row r="6128" spans="2:2">
      <c r="B6128" s="14"/>
    </row>
    <row r="6129" spans="2:2">
      <c r="B6129" s="14"/>
    </row>
    <row r="6130" spans="2:2">
      <c r="B6130" s="14"/>
    </row>
    <row r="6131" spans="2:2">
      <c r="B6131" s="14"/>
    </row>
    <row r="6132" spans="2:2">
      <c r="B6132" s="14"/>
    </row>
    <row r="6133" spans="2:2">
      <c r="B6133" s="14"/>
    </row>
    <row r="6134" spans="2:2">
      <c r="B6134" s="14"/>
    </row>
    <row r="6135" spans="2:2">
      <c r="B6135" s="14"/>
    </row>
    <row r="6136" spans="2:2">
      <c r="B6136" s="14"/>
    </row>
    <row r="6137" spans="2:2">
      <c r="B6137" s="14"/>
    </row>
    <row r="6138" spans="2:2">
      <c r="B6138" s="14"/>
    </row>
    <row r="6139" spans="2:2">
      <c r="B6139" s="14"/>
    </row>
    <row r="6140" spans="2:2">
      <c r="B6140" s="14"/>
    </row>
    <row r="6141" spans="2:2">
      <c r="B6141" s="14"/>
    </row>
    <row r="6142" spans="2:2">
      <c r="B6142" s="14"/>
    </row>
    <row r="6143" spans="2:2">
      <c r="B6143" s="14"/>
    </row>
    <row r="6144" spans="2:2">
      <c r="B6144" s="14"/>
    </row>
    <row r="6145" spans="2:2">
      <c r="B6145" s="14"/>
    </row>
    <row r="6146" spans="2:2">
      <c r="B6146" s="14"/>
    </row>
    <row r="6147" spans="2:2">
      <c r="B6147" s="14"/>
    </row>
    <row r="6148" spans="2:2">
      <c r="B6148" s="14"/>
    </row>
    <row r="6149" spans="2:2">
      <c r="B6149" s="14"/>
    </row>
    <row r="6150" spans="2:2">
      <c r="B6150" s="14"/>
    </row>
    <row r="6151" spans="2:2">
      <c r="B6151" s="14"/>
    </row>
    <row r="6152" spans="2:2">
      <c r="B6152" s="14"/>
    </row>
    <row r="6153" spans="2:2">
      <c r="B6153" s="14"/>
    </row>
    <row r="6154" spans="2:2">
      <c r="B6154" s="14"/>
    </row>
    <row r="6155" spans="2:2">
      <c r="B6155" s="14"/>
    </row>
    <row r="6156" spans="2:2">
      <c r="B6156" s="14"/>
    </row>
    <row r="6157" spans="2:2">
      <c r="B6157" s="14"/>
    </row>
    <row r="6158" spans="2:2">
      <c r="B6158" s="14"/>
    </row>
    <row r="6159" spans="2:2">
      <c r="B6159" s="14"/>
    </row>
    <row r="6160" spans="2:2">
      <c r="B6160" s="14"/>
    </row>
    <row r="6161" spans="2:2">
      <c r="B6161" s="14"/>
    </row>
    <row r="6162" spans="2:2">
      <c r="B6162" s="14"/>
    </row>
    <row r="6163" spans="2:2">
      <c r="B6163" s="14"/>
    </row>
    <row r="6164" spans="2:2">
      <c r="B6164" s="14"/>
    </row>
    <row r="6165" spans="2:2">
      <c r="B6165" s="14"/>
    </row>
    <row r="6166" spans="2:2">
      <c r="B6166" s="14"/>
    </row>
    <row r="6167" spans="2:2">
      <c r="B6167" s="14"/>
    </row>
    <row r="6168" spans="2:2">
      <c r="B6168" s="14"/>
    </row>
    <row r="6169" spans="2:2">
      <c r="B6169" s="14"/>
    </row>
    <row r="6170" spans="2:2">
      <c r="B6170" s="14"/>
    </row>
    <row r="6171" spans="2:2">
      <c r="B6171" s="14"/>
    </row>
    <row r="6172" spans="2:2">
      <c r="B6172" s="14"/>
    </row>
    <row r="6173" spans="2:2">
      <c r="B6173" s="14"/>
    </row>
    <row r="6174" spans="2:2">
      <c r="B6174" s="14"/>
    </row>
    <row r="6175" spans="2:2">
      <c r="B6175" s="14"/>
    </row>
    <row r="6176" spans="2:2">
      <c r="B6176" s="14"/>
    </row>
    <row r="6177" spans="2:2">
      <c r="B6177" s="14"/>
    </row>
    <row r="6178" spans="2:2">
      <c r="B6178" s="14"/>
    </row>
    <row r="6179" spans="2:2">
      <c r="B6179" s="14"/>
    </row>
    <row r="6180" spans="2:2">
      <c r="B6180" s="14"/>
    </row>
    <row r="6181" spans="2:2">
      <c r="B6181" s="14"/>
    </row>
    <row r="6182" spans="2:2">
      <c r="B6182" s="14"/>
    </row>
    <row r="6183" spans="2:2">
      <c r="B6183" s="14"/>
    </row>
    <row r="6184" spans="2:2">
      <c r="B6184" s="14"/>
    </row>
    <row r="6185" spans="2:2">
      <c r="B6185" s="14"/>
    </row>
    <row r="6186" spans="2:2">
      <c r="B6186" s="14"/>
    </row>
    <row r="6187" spans="2:2">
      <c r="B6187" s="14"/>
    </row>
    <row r="6188" spans="2:2">
      <c r="B6188" s="14"/>
    </row>
    <row r="6189" spans="2:2">
      <c r="B6189" s="14"/>
    </row>
    <row r="6190" spans="2:2">
      <c r="B6190" s="14"/>
    </row>
    <row r="6191" spans="2:2">
      <c r="B6191" s="14"/>
    </row>
    <row r="6192" spans="2:2">
      <c r="B6192" s="14"/>
    </row>
    <row r="6193" spans="2:2">
      <c r="B6193" s="14"/>
    </row>
    <row r="6194" spans="2:2">
      <c r="B6194" s="14"/>
    </row>
    <row r="6195" spans="2:2">
      <c r="B6195" s="14"/>
    </row>
    <row r="6196" spans="2:2">
      <c r="B6196" s="14"/>
    </row>
    <row r="6197" spans="2:2">
      <c r="B6197" s="14"/>
    </row>
    <row r="6198" spans="2:2">
      <c r="B6198" s="14"/>
    </row>
    <row r="6199" spans="2:2">
      <c r="B6199" s="14"/>
    </row>
    <row r="6200" spans="2:2">
      <c r="B6200" s="14"/>
    </row>
    <row r="6201" spans="2:2">
      <c r="B6201" s="14"/>
    </row>
    <row r="6202" spans="2:2">
      <c r="B6202" s="14"/>
    </row>
    <row r="6203" spans="2:2">
      <c r="B6203" s="14"/>
    </row>
    <row r="6204" spans="2:2">
      <c r="B6204" s="14"/>
    </row>
    <row r="6205" spans="2:2">
      <c r="B6205" s="14"/>
    </row>
    <row r="6206" spans="2:2">
      <c r="B6206" s="14"/>
    </row>
    <row r="6207" spans="2:2">
      <c r="B6207" s="14"/>
    </row>
    <row r="6208" spans="2:2">
      <c r="B6208" s="14"/>
    </row>
    <row r="6209" spans="2:2">
      <c r="B6209" s="14"/>
    </row>
    <row r="6210" spans="2:2">
      <c r="B6210" s="14"/>
    </row>
  </sheetData>
  <sheetProtection sheet="1"/>
  <phoneticPr fontId="10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7"/>
  </sheetPr>
  <dimension ref="A1:AB330"/>
  <sheetViews>
    <sheetView workbookViewId="0"/>
  </sheetViews>
  <sheetFormatPr defaultRowHeight="12.75"/>
  <cols>
    <col min="1" max="1" width="9.140625" style="55"/>
    <col min="2" max="2" width="10.7109375" style="55" customWidth="1"/>
    <col min="3" max="5" width="9.140625" style="55"/>
    <col min="6" max="6" width="12.42578125" style="55" bestFit="1" customWidth="1"/>
    <col min="7" max="7" width="10.7109375" style="55" customWidth="1"/>
    <col min="8" max="13" width="9.140625" style="55"/>
    <col min="14" max="14" width="12.140625" style="55" customWidth="1"/>
    <col min="15" max="15" width="11" style="55" customWidth="1"/>
    <col min="16" max="16384" width="9.140625" style="55"/>
  </cols>
  <sheetData>
    <row r="1" spans="1:28" ht="18.75" thickBot="1">
      <c r="A1" s="54" t="s">
        <v>132</v>
      </c>
      <c r="D1" s="56" t="s">
        <v>133</v>
      </c>
      <c r="M1" s="57" t="s">
        <v>134</v>
      </c>
      <c r="N1" s="55" t="s">
        <v>135</v>
      </c>
      <c r="O1" s="55">
        <f ca="1">H18*J18-I18*I18</f>
        <v>290325.22067723423</v>
      </c>
      <c r="P1" s="55" t="s">
        <v>223</v>
      </c>
      <c r="U1" s="86" t="s">
        <v>190</v>
      </c>
      <c r="V1" s="87" t="s">
        <v>197</v>
      </c>
      <c r="AA1" s="55">
        <v>1</v>
      </c>
      <c r="AB1" s="55" t="s">
        <v>136</v>
      </c>
    </row>
    <row r="2" spans="1:28">
      <c r="A2" s="98" t="s">
        <v>295</v>
      </c>
      <c r="M2" s="57" t="s">
        <v>137</v>
      </c>
      <c r="N2" s="55" t="s">
        <v>138</v>
      </c>
      <c r="O2" s="55">
        <f ca="1">+F18*J18-H18*I18</f>
        <v>206243.07357019745</v>
      </c>
      <c r="P2" s="55" t="s">
        <v>224</v>
      </c>
      <c r="U2" s="55">
        <v>0.7</v>
      </c>
      <c r="V2" s="55">
        <f t="shared" ref="V2:V24" ca="1" si="0">+E$4+E$5*U2+E$6*U2^2</f>
        <v>1.6356467411655438E-2</v>
      </c>
      <c r="AA2" s="55">
        <v>2</v>
      </c>
      <c r="AB2" s="55" t="s">
        <v>92</v>
      </c>
    </row>
    <row r="3" spans="1:28" ht="13.5" thickBot="1">
      <c r="A3" s="55" t="s">
        <v>139</v>
      </c>
      <c r="B3" s="55" t="s">
        <v>140</v>
      </c>
      <c r="E3" s="58" t="s">
        <v>141</v>
      </c>
      <c r="F3" s="58" t="s">
        <v>142</v>
      </c>
      <c r="G3" s="58" t="s">
        <v>143</v>
      </c>
      <c r="H3" s="58" t="s">
        <v>144</v>
      </c>
      <c r="M3" s="57" t="s">
        <v>145</v>
      </c>
      <c r="N3" s="55" t="s">
        <v>146</v>
      </c>
      <c r="O3" s="55">
        <f ca="1">+F18*I18-H18*H18</f>
        <v>35136.529042676091</v>
      </c>
      <c r="P3" s="55" t="s">
        <v>225</v>
      </c>
      <c r="U3" s="55">
        <v>0.8</v>
      </c>
      <c r="V3" s="55">
        <f t="shared" ca="1" si="0"/>
        <v>1.5762074099375547E-2</v>
      </c>
      <c r="AA3" s="55">
        <v>3</v>
      </c>
      <c r="AB3" s="55" t="s">
        <v>147</v>
      </c>
    </row>
    <row r="4" spans="1:28">
      <c r="A4" s="55" t="s">
        <v>148</v>
      </c>
      <c r="B4" s="55" t="s">
        <v>149</v>
      </c>
      <c r="D4" s="59" t="s">
        <v>150</v>
      </c>
      <c r="E4" s="60">
        <f ca="1">(G18*O1-K18*O2+L18*O3)/O7</f>
        <v>2.6257510347138888E-2</v>
      </c>
      <c r="F4" s="61">
        <f ca="1">+E7/O7*O18</f>
        <v>3.9197817419136371E-3</v>
      </c>
      <c r="G4" s="62">
        <f>+B18</f>
        <v>1</v>
      </c>
      <c r="H4" s="63">
        <f ca="1">ABS(F4/E4)</f>
        <v>0.14928230780801161</v>
      </c>
      <c r="M4" s="57" t="s">
        <v>151</v>
      </c>
      <c r="N4" s="55" t="s">
        <v>152</v>
      </c>
      <c r="O4" s="55">
        <f ca="1">+C18*J18-H18*H18</f>
        <v>149305.79234297923</v>
      </c>
      <c r="P4" s="55" t="s">
        <v>226</v>
      </c>
      <c r="U4" s="55">
        <v>0.9</v>
      </c>
      <c r="V4" s="55">
        <f t="shared" ca="1" si="0"/>
        <v>1.537269113529295E-2</v>
      </c>
      <c r="AA4" s="55">
        <v>4</v>
      </c>
      <c r="AB4" s="55" t="s">
        <v>153</v>
      </c>
    </row>
    <row r="5" spans="1:28">
      <c r="A5" s="55" t="s">
        <v>154</v>
      </c>
      <c r="B5" s="64">
        <v>40323</v>
      </c>
      <c r="D5" s="65" t="s">
        <v>155</v>
      </c>
      <c r="E5" s="66">
        <f ca="1">+(-G18*O2+K18*O4-L18*O5)/O7</f>
        <v>-2.1319709237595894E-2</v>
      </c>
      <c r="F5" s="67">
        <f ca="1">P18*E7/O7</f>
        <v>2.8109804913302636E-3</v>
      </c>
      <c r="G5" s="68">
        <f>+B18/A18</f>
        <v>1E-4</v>
      </c>
      <c r="H5" s="63">
        <f ca="1">ABS(F5/E5)</f>
        <v>0.13184891313495428</v>
      </c>
      <c r="M5" s="57" t="s">
        <v>156</v>
      </c>
      <c r="N5" s="55" t="s">
        <v>157</v>
      </c>
      <c r="O5" s="55">
        <f ca="1">+C18*I18-F18*H18</f>
        <v>25782.582262255368</v>
      </c>
      <c r="P5" s="55" t="s">
        <v>227</v>
      </c>
      <c r="U5" s="55">
        <v>1</v>
      </c>
      <c r="V5" s="55">
        <f t="shared" ca="1" si="0"/>
        <v>1.5188318519407643E-2</v>
      </c>
      <c r="AA5" s="55">
        <v>5</v>
      </c>
      <c r="AB5" s="55" t="s">
        <v>158</v>
      </c>
    </row>
    <row r="6" spans="1:28" ht="13.5" thickBot="1">
      <c r="D6" s="69" t="s">
        <v>159</v>
      </c>
      <c r="E6" s="70">
        <f ca="1">+(G18*O3-K18*O5+L18*O6)/O7</f>
        <v>1.0250517409864648E-2</v>
      </c>
      <c r="F6" s="71">
        <f ca="1">Q18*E7/O7</f>
        <v>4.8791400550642495E-4</v>
      </c>
      <c r="G6" s="72">
        <f>+B18/A18^2</f>
        <v>1E-8</v>
      </c>
      <c r="H6" s="63">
        <f ca="1">ABS(F6/E6)</f>
        <v>4.7598963642252627E-2</v>
      </c>
      <c r="M6" s="73" t="s">
        <v>160</v>
      </c>
      <c r="N6" s="74" t="s">
        <v>161</v>
      </c>
      <c r="O6" s="74">
        <f ca="1">+C18*H18-F18*F18</f>
        <v>4498.2911631499883</v>
      </c>
      <c r="P6" s="55" t="s">
        <v>228</v>
      </c>
      <c r="U6" s="55">
        <v>1.1000000000000001</v>
      </c>
      <c r="V6" s="55">
        <f t="shared" ca="1" si="0"/>
        <v>1.520895625171963E-2</v>
      </c>
      <c r="AA6" s="55">
        <v>6</v>
      </c>
      <c r="AB6" s="55" t="s">
        <v>162</v>
      </c>
    </row>
    <row r="7" spans="1:28">
      <c r="D7" s="56" t="s">
        <v>163</v>
      </c>
      <c r="E7" s="75">
        <f ca="1">SQRT(N18/(B15-3))</f>
        <v>1.7346082627705233E-3</v>
      </c>
      <c r="G7" s="76">
        <f>+B22</f>
        <v>1.8016900001384784E-2</v>
      </c>
      <c r="M7" s="57" t="s">
        <v>164</v>
      </c>
      <c r="N7" s="55" t="s">
        <v>165</v>
      </c>
      <c r="O7" s="55">
        <f ca="1">+C18*O1-F18*O2+H18*O3</f>
        <v>56854.365236468613</v>
      </c>
      <c r="U7" s="55">
        <v>1.2</v>
      </c>
      <c r="V7" s="55">
        <f t="shared" ca="1" si="0"/>
        <v>1.543460433222891E-2</v>
      </c>
      <c r="AA7" s="55">
        <v>7</v>
      </c>
      <c r="AB7" s="55" t="s">
        <v>166</v>
      </c>
    </row>
    <row r="8" spans="1:28">
      <c r="A8" s="81">
        <v>21</v>
      </c>
      <c r="B8" s="55" t="s">
        <v>170</v>
      </c>
      <c r="C8" s="92">
        <v>21</v>
      </c>
      <c r="D8" s="56" t="s">
        <v>167</v>
      </c>
      <c r="F8" s="93">
        <f ca="1">CORREL(INDIRECT(E12):INDIRECT(E13),INDIRECT(M12):INDIRECT(M13))</f>
        <v>0.99669324554176697</v>
      </c>
      <c r="G8" s="75"/>
      <c r="K8" s="76"/>
      <c r="U8" s="55">
        <v>1.3</v>
      </c>
      <c r="V8" s="55">
        <f t="shared" ca="1" si="0"/>
        <v>1.5865262760935483E-2</v>
      </c>
      <c r="AA8" s="55">
        <v>8</v>
      </c>
      <c r="AB8" s="55" t="s">
        <v>168</v>
      </c>
    </row>
    <row r="9" spans="1:28">
      <c r="A9" s="81">
        <f>20+COUNT(A21:A1437)</f>
        <v>141</v>
      </c>
      <c r="B9" s="55" t="s">
        <v>172</v>
      </c>
      <c r="C9" s="92">
        <f>A9</f>
        <v>141</v>
      </c>
      <c r="E9" s="78">
        <f ca="1">E6*G6</f>
        <v>1.0250517409864648E-10</v>
      </c>
      <c r="F9" s="79">
        <f ca="1">H6</f>
        <v>4.7598963642252627E-2</v>
      </c>
      <c r="G9" s="80">
        <f ca="1">F8</f>
        <v>0.99669324554176697</v>
      </c>
      <c r="K9" s="76"/>
      <c r="U9" s="55">
        <v>1.4</v>
      </c>
      <c r="V9" s="55">
        <f t="shared" ca="1" si="0"/>
        <v>1.6500931537839346E-2</v>
      </c>
      <c r="AA9" s="55">
        <v>9</v>
      </c>
      <c r="AB9" s="55" t="s">
        <v>114</v>
      </c>
    </row>
    <row r="10" spans="1:28">
      <c r="A10" s="48" t="s">
        <v>53</v>
      </c>
      <c r="B10" s="50">
        <f>Active!C8</f>
        <v>0.47069054999999999</v>
      </c>
      <c r="D10" s="55" t="s">
        <v>217</v>
      </c>
      <c r="E10" s="55">
        <f ca="1">2*E9*365.2422/B10</f>
        <v>1.590820775950257E-7</v>
      </c>
      <c r="F10" s="55">
        <f ca="1">E10*F9</f>
        <v>7.5721420275796398E-9</v>
      </c>
      <c r="G10" s="55" t="s">
        <v>218</v>
      </c>
      <c r="U10" s="55">
        <v>1.5</v>
      </c>
      <c r="V10" s="55">
        <f t="shared" ca="1" si="0"/>
        <v>1.7341610662940505E-2</v>
      </c>
      <c r="AA10" s="55">
        <v>10</v>
      </c>
      <c r="AB10" s="55" t="s">
        <v>169</v>
      </c>
    </row>
    <row r="11" spans="1:28">
      <c r="U11" s="55">
        <v>1.6</v>
      </c>
      <c r="V11" s="55">
        <f t="shared" ca="1" si="0"/>
        <v>1.838730013623896E-2</v>
      </c>
      <c r="AA11" s="55">
        <v>11</v>
      </c>
      <c r="AB11" s="55" t="s">
        <v>97</v>
      </c>
    </row>
    <row r="12" spans="1:28">
      <c r="C12" s="14" t="str">
        <f t="shared" ref="C12:Q13" si="1">C$15&amp;$C8</f>
        <v>C21</v>
      </c>
      <c r="D12" s="14" t="str">
        <f t="shared" si="1"/>
        <v>D21</v>
      </c>
      <c r="E12" s="14" t="str">
        <f t="shared" si="1"/>
        <v>E21</v>
      </c>
      <c r="F12" s="14" t="str">
        <f t="shared" si="1"/>
        <v>F21</v>
      </c>
      <c r="G12" s="14" t="str">
        <f t="shared" ref="G12:Q12" si="2">G15&amp;$C8</f>
        <v>G21</v>
      </c>
      <c r="H12" s="14" t="str">
        <f t="shared" si="2"/>
        <v>H21</v>
      </c>
      <c r="I12" s="14" t="str">
        <f t="shared" si="2"/>
        <v>I21</v>
      </c>
      <c r="J12" s="14" t="str">
        <f t="shared" si="2"/>
        <v>J21</v>
      </c>
      <c r="K12" s="14" t="str">
        <f t="shared" si="2"/>
        <v>K21</v>
      </c>
      <c r="L12" s="14" t="str">
        <f t="shared" si="2"/>
        <v>L21</v>
      </c>
      <c r="M12" s="14" t="str">
        <f t="shared" si="2"/>
        <v>M21</v>
      </c>
      <c r="N12" s="14" t="str">
        <f t="shared" si="2"/>
        <v>N21</v>
      </c>
      <c r="O12" s="14" t="str">
        <f t="shared" si="2"/>
        <v>O21</v>
      </c>
      <c r="P12" s="14" t="str">
        <f t="shared" si="2"/>
        <v>P21</v>
      </c>
      <c r="Q12" s="14" t="str">
        <f t="shared" si="2"/>
        <v>Q21</v>
      </c>
      <c r="U12" s="55">
        <v>1.7</v>
      </c>
      <c r="V12" s="55">
        <f t="shared" ca="1" si="0"/>
        <v>1.9637999957734697E-2</v>
      </c>
      <c r="AA12" s="55">
        <v>12</v>
      </c>
      <c r="AB12" s="55" t="s">
        <v>171</v>
      </c>
    </row>
    <row r="13" spans="1:28">
      <c r="C13" s="14" t="str">
        <f t="shared" si="1"/>
        <v>C141</v>
      </c>
      <c r="D13" s="14" t="str">
        <f t="shared" si="1"/>
        <v>D141</v>
      </c>
      <c r="E13" s="14" t="str">
        <f t="shared" si="1"/>
        <v>E141</v>
      </c>
      <c r="F13" s="14" t="str">
        <f t="shared" si="1"/>
        <v>F141</v>
      </c>
      <c r="G13" s="14" t="str">
        <f t="shared" si="1"/>
        <v>G141</v>
      </c>
      <c r="H13" s="14" t="str">
        <f t="shared" si="1"/>
        <v>H141</v>
      </c>
      <c r="I13" s="14" t="str">
        <f t="shared" si="1"/>
        <v>I141</v>
      </c>
      <c r="J13" s="14" t="str">
        <f t="shared" si="1"/>
        <v>J141</v>
      </c>
      <c r="K13" s="14" t="str">
        <f t="shared" si="1"/>
        <v>K141</v>
      </c>
      <c r="L13" s="14" t="str">
        <f t="shared" si="1"/>
        <v>L141</v>
      </c>
      <c r="M13" s="14" t="str">
        <f t="shared" si="1"/>
        <v>M141</v>
      </c>
      <c r="N13" s="14" t="str">
        <f t="shared" si="1"/>
        <v>N141</v>
      </c>
      <c r="O13" s="14" t="str">
        <f t="shared" si="1"/>
        <v>O141</v>
      </c>
      <c r="P13" s="14" t="str">
        <f t="shared" si="1"/>
        <v>P141</v>
      </c>
      <c r="Q13" s="14" t="str">
        <f t="shared" si="1"/>
        <v>Q141</v>
      </c>
      <c r="U13" s="55">
        <v>1.8</v>
      </c>
      <c r="V13" s="55">
        <f t="shared" ca="1" si="0"/>
        <v>2.109371012742774E-2</v>
      </c>
      <c r="AA13" s="55">
        <v>13</v>
      </c>
      <c r="AB13" s="55" t="s">
        <v>173</v>
      </c>
    </row>
    <row r="14" spans="1:28">
      <c r="U14" s="55">
        <v>1.9</v>
      </c>
      <c r="V14" s="55">
        <f t="shared" ca="1" si="0"/>
        <v>2.2754430645318072E-2</v>
      </c>
      <c r="AA14" s="55">
        <v>14</v>
      </c>
      <c r="AB14" s="55" t="s">
        <v>174</v>
      </c>
    </row>
    <row r="15" spans="1:28">
      <c r="A15" s="56" t="s">
        <v>178</v>
      </c>
      <c r="B15" s="56">
        <f>C9-C8+1</f>
        <v>121</v>
      </c>
      <c r="C15" s="14" t="str">
        <f t="shared" ref="C15:Q15" si="3">VLOOKUP(C16,$AA1:$AB26,2,FALSE)</f>
        <v>C</v>
      </c>
      <c r="D15" s="14" t="str">
        <f t="shared" si="3"/>
        <v>D</v>
      </c>
      <c r="E15" s="14" t="str">
        <f t="shared" si="3"/>
        <v>E</v>
      </c>
      <c r="F15" s="14" t="str">
        <f t="shared" si="3"/>
        <v>F</v>
      </c>
      <c r="G15" s="14" t="str">
        <f t="shared" si="3"/>
        <v>G</v>
      </c>
      <c r="H15" s="14" t="str">
        <f t="shared" si="3"/>
        <v>H</v>
      </c>
      <c r="I15" s="14" t="str">
        <f t="shared" si="3"/>
        <v>I</v>
      </c>
      <c r="J15" s="14" t="str">
        <f t="shared" si="3"/>
        <v>J</v>
      </c>
      <c r="K15" s="14" t="str">
        <f t="shared" si="3"/>
        <v>K</v>
      </c>
      <c r="L15" s="14" t="str">
        <f t="shared" si="3"/>
        <v>L</v>
      </c>
      <c r="M15" s="14" t="str">
        <f t="shared" si="3"/>
        <v>M</v>
      </c>
      <c r="N15" s="14" t="str">
        <f t="shared" si="3"/>
        <v>N</v>
      </c>
      <c r="O15" s="14" t="str">
        <f t="shared" si="3"/>
        <v>O</v>
      </c>
      <c r="P15" s="14" t="str">
        <f t="shared" si="3"/>
        <v>P</v>
      </c>
      <c r="Q15" s="14" t="str">
        <f t="shared" si="3"/>
        <v>Q</v>
      </c>
      <c r="U15" s="55">
        <v>2</v>
      </c>
      <c r="V15" s="55">
        <f t="shared" ca="1" si="0"/>
        <v>2.4620161511405694E-2</v>
      </c>
      <c r="AA15" s="55">
        <v>15</v>
      </c>
      <c r="AB15" s="55" t="s">
        <v>175</v>
      </c>
    </row>
    <row r="16" spans="1:28">
      <c r="A16" s="14"/>
      <c r="C16" s="14">
        <f>COLUMN()</f>
        <v>3</v>
      </c>
      <c r="D16" s="14">
        <f>COLUMN()</f>
        <v>4</v>
      </c>
      <c r="E16" s="14">
        <f>COLUMN()</f>
        <v>5</v>
      </c>
      <c r="F16" s="14">
        <f>COLUMN()</f>
        <v>6</v>
      </c>
      <c r="G16" s="14">
        <f>COLUMN()</f>
        <v>7</v>
      </c>
      <c r="H16" s="14">
        <f>COLUMN()</f>
        <v>8</v>
      </c>
      <c r="I16" s="14">
        <f>COLUMN()</f>
        <v>9</v>
      </c>
      <c r="J16" s="14">
        <f>COLUMN()</f>
        <v>10</v>
      </c>
      <c r="K16" s="14">
        <f>COLUMN()</f>
        <v>11</v>
      </c>
      <c r="L16" s="14">
        <f>COLUMN()</f>
        <v>12</v>
      </c>
      <c r="M16" s="14">
        <f>COLUMN()</f>
        <v>13</v>
      </c>
      <c r="N16" s="14">
        <f>COLUMN()</f>
        <v>14</v>
      </c>
      <c r="O16" s="14">
        <f>COLUMN()</f>
        <v>15</v>
      </c>
      <c r="P16" s="14">
        <f>COLUMN()</f>
        <v>16</v>
      </c>
      <c r="Q16" s="14">
        <f>COLUMN()</f>
        <v>17</v>
      </c>
      <c r="U16" s="55">
        <v>2.1</v>
      </c>
      <c r="V16" s="55">
        <f t="shared" ca="1" si="0"/>
        <v>2.6690902725690604E-2</v>
      </c>
      <c r="AA16" s="55">
        <v>16</v>
      </c>
      <c r="AB16" s="55" t="s">
        <v>176</v>
      </c>
    </row>
    <row r="17" spans="1:28">
      <c r="A17" s="56" t="s">
        <v>177</v>
      </c>
      <c r="U17" s="55">
        <v>2.2000000000000002</v>
      </c>
      <c r="V17" s="55">
        <f t="shared" ca="1" si="0"/>
        <v>2.8966654288172824E-2</v>
      </c>
      <c r="AA17" s="55">
        <v>17</v>
      </c>
      <c r="AB17" s="55" t="s">
        <v>179</v>
      </c>
    </row>
    <row r="18" spans="1:28">
      <c r="A18" s="83">
        <v>10000</v>
      </c>
      <c r="B18" s="83">
        <v>1</v>
      </c>
      <c r="C18" s="55">
        <f ca="1">SUM(INDIRECT(C12):INDIRECT(C13))</f>
        <v>121</v>
      </c>
      <c r="D18" s="94">
        <f ca="1">SUM(INDIRECT(D12):INDIRECT(D13))</f>
        <v>383.98009999999999</v>
      </c>
      <c r="E18" s="94">
        <f ca="1">SUM(INDIRECT(E12):INDIRECT(E13))</f>
        <v>7.8623307862217189</v>
      </c>
      <c r="F18" s="56">
        <f ca="1">SUM(INDIRECT(F12):INDIRECT(F13))</f>
        <v>383.98009999999999</v>
      </c>
      <c r="G18" s="56">
        <f ca="1">SUM(INDIRECT(G12):INDIRECT(G13))</f>
        <v>7.8623307862217189</v>
      </c>
      <c r="H18" s="56">
        <f ca="1">SUM(INDIRECT(H12):INDIRECT(H13))</f>
        <v>1255.6942839599999</v>
      </c>
      <c r="I18" s="56">
        <f ca="1">SUM(INDIRECT(I12):INDIRECT(I13))</f>
        <v>4197.8859420383842</v>
      </c>
      <c r="J18" s="56">
        <f ca="1">SUM(INDIRECT(J12):INDIRECT(J13))</f>
        <v>14265.073777791704</v>
      </c>
      <c r="K18" s="56">
        <f ca="1">SUM(INDIRECT(K12):INDIRECT(K13))</f>
        <v>26.341827357143707</v>
      </c>
      <c r="L18" s="56">
        <f ca="1">SUM(INDIRECT(L12):INDIRECT(L13))</f>
        <v>89.698085069845959</v>
      </c>
      <c r="N18" s="55">
        <f ca="1">SUM(INDIRECT(N12):INDIRECT(N13))</f>
        <v>3.5504616738206923E-4</v>
      </c>
      <c r="O18" s="55">
        <f ca="1">SQRT(SUM(INDIRECT(O12):INDIRECT(O13)))</f>
        <v>128476.6754460465</v>
      </c>
      <c r="P18" s="55">
        <f ca="1">SQRT(SUM(INDIRECT(P12):INDIRECT(P13)))</f>
        <v>92134.06563129084</v>
      </c>
      <c r="Q18" s="55">
        <f ca="1">SQRT(SUM(INDIRECT(Q12):INDIRECT(Q13)))</f>
        <v>15992.107075948166</v>
      </c>
      <c r="U18" s="55">
        <v>2.2999999999999998</v>
      </c>
      <c r="V18" s="55">
        <f t="shared" ca="1" si="0"/>
        <v>3.1447416198852315E-2</v>
      </c>
      <c r="AA18" s="55">
        <v>18</v>
      </c>
      <c r="AB18" s="55" t="s">
        <v>181</v>
      </c>
    </row>
    <row r="19" spans="1:28">
      <c r="A19" s="84" t="s">
        <v>182</v>
      </c>
      <c r="F19" s="85" t="s">
        <v>183</v>
      </c>
      <c r="G19" s="85" t="s">
        <v>56</v>
      </c>
      <c r="H19" s="85" t="s">
        <v>184</v>
      </c>
      <c r="I19" s="85" t="s">
        <v>185</v>
      </c>
      <c r="J19" s="85" t="s">
        <v>186</v>
      </c>
      <c r="K19" s="85" t="s">
        <v>187</v>
      </c>
      <c r="L19" s="85" t="s">
        <v>188</v>
      </c>
      <c r="M19" s="45"/>
      <c r="N19" s="45"/>
      <c r="O19" s="45"/>
      <c r="P19" s="45"/>
      <c r="Q19" s="45"/>
      <c r="U19" s="55">
        <v>2.4</v>
      </c>
      <c r="V19" s="55">
        <f t="shared" ca="1" si="0"/>
        <v>3.4133188457729113E-2</v>
      </c>
      <c r="AA19" s="55">
        <v>19</v>
      </c>
      <c r="AB19" s="55" t="s">
        <v>189</v>
      </c>
    </row>
    <row r="20" spans="1:28" ht="15" thickBot="1">
      <c r="A20" s="86" t="s">
        <v>190</v>
      </c>
      <c r="B20" s="86" t="s">
        <v>191</v>
      </c>
      <c r="C20" s="86" t="s">
        <v>219</v>
      </c>
      <c r="D20" s="86" t="s">
        <v>190</v>
      </c>
      <c r="E20" s="86" t="s">
        <v>191</v>
      </c>
      <c r="F20" s="86" t="s">
        <v>220</v>
      </c>
      <c r="G20" s="86" t="s">
        <v>221</v>
      </c>
      <c r="H20" s="86" t="s">
        <v>229</v>
      </c>
      <c r="I20" s="86" t="s">
        <v>230</v>
      </c>
      <c r="J20" s="86" t="s">
        <v>231</v>
      </c>
      <c r="K20" s="86" t="s">
        <v>222</v>
      </c>
      <c r="L20" s="86" t="s">
        <v>232</v>
      </c>
      <c r="M20" s="87" t="s">
        <v>197</v>
      </c>
      <c r="N20" s="86" t="s">
        <v>198</v>
      </c>
      <c r="O20" s="86" t="s">
        <v>199</v>
      </c>
      <c r="P20" s="86" t="s">
        <v>200</v>
      </c>
      <c r="Q20" s="86" t="s">
        <v>201</v>
      </c>
      <c r="R20" s="58" t="s">
        <v>202</v>
      </c>
      <c r="U20" s="55">
        <v>2.5</v>
      </c>
      <c r="V20" s="55">
        <f t="shared" ca="1" si="0"/>
        <v>3.7023971064803207E-2</v>
      </c>
      <c r="AA20" s="55">
        <v>20</v>
      </c>
      <c r="AB20" s="55" t="s">
        <v>203</v>
      </c>
    </row>
    <row r="21" spans="1:28">
      <c r="A21" s="88">
        <v>17635.5</v>
      </c>
      <c r="B21" s="88">
        <v>1.650547499593813E-2</v>
      </c>
      <c r="C21" s="88">
        <v>1</v>
      </c>
      <c r="D21" s="89">
        <f>A21/A$18</f>
        <v>1.76355</v>
      </c>
      <c r="E21" s="89">
        <f>B21/B$18</f>
        <v>1.650547499593813E-2</v>
      </c>
      <c r="F21" s="81">
        <f>$C21*D21</f>
        <v>1.76355</v>
      </c>
      <c r="G21" s="81">
        <f>$C21*E21</f>
        <v>1.650547499593813E-2</v>
      </c>
      <c r="H21" s="81">
        <f>C21*D21*D21</f>
        <v>3.1101086025</v>
      </c>
      <c r="I21" s="81">
        <f>C21*D21*D21*D21</f>
        <v>5.484832025938875</v>
      </c>
      <c r="J21" s="81">
        <f>C21*D21*D21*D21*D21</f>
        <v>9.6727755193445031</v>
      </c>
      <c r="K21" s="81">
        <f>C21*E21*D21</f>
        <v>2.9108230429086689E-2</v>
      </c>
      <c r="L21" s="81">
        <f>C21*E21*D21*D21</f>
        <v>5.1333819773215827E-2</v>
      </c>
      <c r="M21" s="81">
        <f t="shared" ref="M21:M76" ca="1" si="4">+E$4+E$5*D21+E$6*D21^2</f>
        <v>2.0539359497672712E-2</v>
      </c>
      <c r="N21" s="81">
        <f ca="1">C21*(M21-E21)^2</f>
        <v>1.627222417333446E-5</v>
      </c>
      <c r="O21" s="21">
        <f ca="1">(C21*O$1-O$2*F21+O$3*H21)^2</f>
        <v>1287637738.2299457</v>
      </c>
      <c r="P21" s="81">
        <f ca="1">(-C21*O$2+O$4*F21-O$5*H21)^2</f>
        <v>534602577.14618683</v>
      </c>
      <c r="Q21" s="81">
        <f ca="1">+(C21*O$3-F21*O$5+H21*O$6)^2</f>
        <v>13379721.312156079</v>
      </c>
      <c r="R21" s="55">
        <f t="shared" ref="R21:R72" ca="1" si="5">+E21-M21</f>
        <v>-4.0338845017345824E-3</v>
      </c>
      <c r="U21" s="55">
        <v>2.6</v>
      </c>
      <c r="V21" s="55">
        <f t="shared" ca="1" si="0"/>
        <v>4.0119764020074597E-2</v>
      </c>
      <c r="AA21" s="55">
        <v>21</v>
      </c>
      <c r="AB21" s="55" t="s">
        <v>204</v>
      </c>
    </row>
    <row r="22" spans="1:28">
      <c r="A22" s="88">
        <v>17642</v>
      </c>
      <c r="B22" s="88">
        <v>1.8016900001384784E-2</v>
      </c>
      <c r="C22" s="88">
        <v>1</v>
      </c>
      <c r="D22" s="89">
        <f t="shared" ref="D22:E73" si="6">A22/A$18</f>
        <v>1.7642</v>
      </c>
      <c r="E22" s="89">
        <f t="shared" si="6"/>
        <v>1.8016900001384784E-2</v>
      </c>
      <c r="F22" s="81">
        <f t="shared" ref="F22:G73" si="7">$C22*D22</f>
        <v>1.7642</v>
      </c>
      <c r="G22" s="81">
        <f t="shared" si="7"/>
        <v>1.8016900001384784E-2</v>
      </c>
      <c r="H22" s="81">
        <f t="shared" ref="H22:H73" si="8">C22*D22*D22</f>
        <v>3.1124016399999999</v>
      </c>
      <c r="I22" s="81">
        <f t="shared" ref="I22:I73" si="9">C22*D22*D22*D22</f>
        <v>5.490898973288</v>
      </c>
      <c r="J22" s="81">
        <f t="shared" ref="J22:J73" si="10">C22*D22*D22*D22*D22</f>
        <v>9.6870439686746899</v>
      </c>
      <c r="K22" s="81">
        <f t="shared" ref="K22:K73" si="11">C22*E22*D22</f>
        <v>3.1785414982443035E-2</v>
      </c>
      <c r="L22" s="81">
        <f t="shared" ref="L22:L73" si="12">C22*E22*D22*D22</f>
        <v>5.6075829112026E-2</v>
      </c>
      <c r="M22" s="81">
        <f t="shared" ca="1" si="4"/>
        <v>2.0549006507483491E-2</v>
      </c>
      <c r="N22" s="81">
        <f t="shared" ref="N22:N73" ca="1" si="13">C22*(M22-E22)^2</f>
        <v>6.4115633582274029E-6</v>
      </c>
      <c r="O22" s="21">
        <f t="shared" ref="O22:O73" ca="1" si="14">(C22*O$1-O$2*F22+O$3*H22)^2</f>
        <v>1283801863.4001453</v>
      </c>
      <c r="P22" s="81">
        <f t="shared" ref="P22:P73" ca="1" si="15">(-C22*O$2+O$4*F22-O$5*H22)^2</f>
        <v>532850097.55882919</v>
      </c>
      <c r="Q22" s="81">
        <f t="shared" ref="Q22:Q73" ca="1" si="16">+(C22*O$3-F22*O$5+H22*O$6)^2</f>
        <v>13332621.247207474</v>
      </c>
      <c r="R22" s="55">
        <f t="shared" ca="1" si="5"/>
        <v>-2.5321065060987073E-3</v>
      </c>
      <c r="U22" s="55">
        <v>2.7</v>
      </c>
      <c r="V22" s="55">
        <f t="shared" ca="1" si="0"/>
        <v>4.3420567323543269E-2</v>
      </c>
      <c r="AA22" s="55">
        <v>22</v>
      </c>
      <c r="AB22" s="55" t="s">
        <v>98</v>
      </c>
    </row>
    <row r="23" spans="1:28">
      <c r="A23" s="88">
        <v>18434</v>
      </c>
      <c r="B23" s="88">
        <v>2.2101299997302704E-2</v>
      </c>
      <c r="C23" s="88">
        <v>1</v>
      </c>
      <c r="D23" s="89">
        <f t="shared" si="6"/>
        <v>1.8433999999999999</v>
      </c>
      <c r="E23" s="89">
        <f t="shared" si="6"/>
        <v>2.2101299997302704E-2</v>
      </c>
      <c r="F23" s="81">
        <f t="shared" si="7"/>
        <v>1.8433999999999999</v>
      </c>
      <c r="G23" s="81">
        <f t="shared" si="7"/>
        <v>2.2101299997302704E-2</v>
      </c>
      <c r="H23" s="81">
        <f t="shared" si="8"/>
        <v>3.3981235599999997</v>
      </c>
      <c r="I23" s="81">
        <f t="shared" si="9"/>
        <v>6.2641009705039989</v>
      </c>
      <c r="J23" s="81">
        <f t="shared" si="10"/>
        <v>11.547243729027072</v>
      </c>
      <c r="K23" s="81">
        <f t="shared" si="11"/>
        <v>4.0741536415027806E-2</v>
      </c>
      <c r="L23" s="81">
        <f t="shared" si="12"/>
        <v>7.510294822746226E-2</v>
      </c>
      <c r="M23" s="81">
        <f t="shared" ca="1" si="4"/>
        <v>2.1789283051205855E-2</v>
      </c>
      <c r="N23" s="81">
        <f t="shared" ca="1" si="13"/>
        <v>9.7354574651603643E-8</v>
      </c>
      <c r="O23" s="21">
        <f t="shared" ca="1" si="14"/>
        <v>872316580.27502298</v>
      </c>
      <c r="P23" s="81">
        <f t="shared" ca="1" si="15"/>
        <v>346897188.03991377</v>
      </c>
      <c r="Q23" s="81">
        <f t="shared" ca="1" si="16"/>
        <v>8379091.7243957855</v>
      </c>
      <c r="R23" s="55">
        <f t="shared" ca="1" si="5"/>
        <v>3.1201694609684846E-4</v>
      </c>
      <c r="U23" s="55">
        <v>2.8</v>
      </c>
      <c r="V23" s="55">
        <f t="shared" ca="1" si="0"/>
        <v>4.6926380975209223E-2</v>
      </c>
      <c r="AA23" s="55">
        <v>23</v>
      </c>
      <c r="AB23" s="55" t="s">
        <v>205</v>
      </c>
    </row>
    <row r="24" spans="1:28">
      <c r="A24" s="88">
        <v>18434.5</v>
      </c>
      <c r="B24" s="88">
        <v>2.2056024994526524E-2</v>
      </c>
      <c r="C24" s="88">
        <v>1</v>
      </c>
      <c r="D24" s="89">
        <f t="shared" si="6"/>
        <v>1.84345</v>
      </c>
      <c r="E24" s="89">
        <f t="shared" si="6"/>
        <v>2.2056024994526524E-2</v>
      </c>
      <c r="F24" s="81">
        <f t="shared" si="7"/>
        <v>1.84345</v>
      </c>
      <c r="G24" s="81">
        <f t="shared" si="7"/>
        <v>2.2056024994526524E-2</v>
      </c>
      <c r="H24" s="81">
        <f t="shared" si="8"/>
        <v>3.3983079025</v>
      </c>
      <c r="I24" s="81">
        <f t="shared" si="9"/>
        <v>6.2646107028636253</v>
      </c>
      <c r="J24" s="81">
        <f t="shared" si="10"/>
        <v>11.54849660019395</v>
      </c>
      <c r="K24" s="81">
        <f t="shared" si="11"/>
        <v>4.0659179276159925E-2</v>
      </c>
      <c r="L24" s="81">
        <f t="shared" si="12"/>
        <v>7.4953164036637016E-2</v>
      </c>
      <c r="M24" s="81">
        <f t="shared" ca="1" si="4"/>
        <v>2.17901066717496E-2</v>
      </c>
      <c r="N24" s="81">
        <f t="shared" ca="1" si="13"/>
        <v>7.0712554388492154E-8</v>
      </c>
      <c r="O24" s="21">
        <f t="shared" ca="1" si="14"/>
        <v>872090061.59990442</v>
      </c>
      <c r="P24" s="81">
        <f t="shared" ca="1" si="15"/>
        <v>346796155.15955913</v>
      </c>
      <c r="Q24" s="81">
        <f t="shared" ca="1" si="16"/>
        <v>8376429.4054038189</v>
      </c>
      <c r="R24" s="55">
        <f t="shared" ca="1" si="5"/>
        <v>2.6591832277692365E-4</v>
      </c>
      <c r="U24" s="55">
        <v>2.9</v>
      </c>
      <c r="V24" s="55">
        <f t="shared" ca="1" si="0"/>
        <v>5.0637204975072486E-2</v>
      </c>
      <c r="AA24" s="55">
        <v>24</v>
      </c>
      <c r="AB24" s="55" t="s">
        <v>190</v>
      </c>
    </row>
    <row r="25" spans="1:28">
      <c r="A25" s="88">
        <v>18440.5</v>
      </c>
      <c r="B25" s="88">
        <v>2.4412724997091573E-2</v>
      </c>
      <c r="C25" s="88">
        <v>1</v>
      </c>
      <c r="D25" s="89">
        <f t="shared" si="6"/>
        <v>1.84405</v>
      </c>
      <c r="E25" s="89">
        <f t="shared" si="6"/>
        <v>2.4412724997091573E-2</v>
      </c>
      <c r="F25" s="81">
        <f t="shared" si="7"/>
        <v>1.84405</v>
      </c>
      <c r="G25" s="81">
        <f t="shared" si="7"/>
        <v>2.4412724997091573E-2</v>
      </c>
      <c r="H25" s="81">
        <f t="shared" si="8"/>
        <v>3.4005204024999998</v>
      </c>
      <c r="I25" s="81">
        <f t="shared" si="9"/>
        <v>6.270729648230124</v>
      </c>
      <c r="J25" s="81">
        <f t="shared" si="10"/>
        <v>11.563539007818759</v>
      </c>
      <c r="K25" s="81">
        <f t="shared" si="11"/>
        <v>4.5018285530886715E-2</v>
      </c>
      <c r="L25" s="81">
        <f t="shared" si="12"/>
        <v>8.301596943323164E-2</v>
      </c>
      <c r="M25" s="81">
        <f t="shared" ca="1" si="4"/>
        <v>2.1799994115976367E-2</v>
      </c>
      <c r="N25" s="81">
        <f t="shared" ca="1" si="13"/>
        <v>6.8263626571330392E-6</v>
      </c>
      <c r="O25" s="21">
        <f t="shared" ca="1" si="14"/>
        <v>869374939.90801811</v>
      </c>
      <c r="P25" s="81">
        <f t="shared" ca="1" si="15"/>
        <v>345585282.21015716</v>
      </c>
      <c r="Q25" s="81">
        <f t="shared" ca="1" si="16"/>
        <v>8344524.7086077835</v>
      </c>
      <c r="R25" s="55">
        <f t="shared" ca="1" si="5"/>
        <v>2.6127308811152057E-3</v>
      </c>
      <c r="U25" s="55">
        <v>3</v>
      </c>
      <c r="V25" s="55">
        <f t="shared" ref="V25:V30" ca="1" si="17">+E$4+E$5*U25+E$6*U25^2</f>
        <v>5.4553039323133032E-2</v>
      </c>
      <c r="AA25" s="55">
        <v>25</v>
      </c>
      <c r="AB25" s="55" t="s">
        <v>191</v>
      </c>
    </row>
    <row r="26" spans="1:28">
      <c r="A26" s="88">
        <v>18442.5</v>
      </c>
      <c r="B26" s="88">
        <v>2.2131625002657529E-2</v>
      </c>
      <c r="C26" s="88">
        <v>1</v>
      </c>
      <c r="D26" s="89">
        <f t="shared" si="6"/>
        <v>1.8442499999999999</v>
      </c>
      <c r="E26" s="89">
        <f t="shared" si="6"/>
        <v>2.2131625002657529E-2</v>
      </c>
      <c r="F26" s="81">
        <f t="shared" si="7"/>
        <v>1.8442499999999999</v>
      </c>
      <c r="G26" s="81">
        <f t="shared" si="7"/>
        <v>2.2131625002657529E-2</v>
      </c>
      <c r="H26" s="81">
        <f t="shared" si="8"/>
        <v>3.4012580624999997</v>
      </c>
      <c r="I26" s="81">
        <f t="shared" si="9"/>
        <v>6.2727701817656243</v>
      </c>
      <c r="J26" s="81">
        <f t="shared" si="10"/>
        <v>11.568556407721251</v>
      </c>
      <c r="K26" s="81">
        <f t="shared" si="11"/>
        <v>4.0816249411151147E-2</v>
      </c>
      <c r="L26" s="81">
        <f t="shared" si="12"/>
        <v>7.5275367976515503E-2</v>
      </c>
      <c r="M26" s="81">
        <f t="shared" ca="1" si="4"/>
        <v>2.1803291570801412E-2</v>
      </c>
      <c r="N26" s="81">
        <f t="shared" ca="1" si="13"/>
        <v>1.0780284247441538E-7</v>
      </c>
      <c r="O26" s="21">
        <f t="shared" ca="1" si="14"/>
        <v>868471171.39467871</v>
      </c>
      <c r="P26" s="81">
        <f t="shared" ca="1" si="15"/>
        <v>345182281.76561898</v>
      </c>
      <c r="Q26" s="81">
        <f t="shared" ca="1" si="16"/>
        <v>8333907.4932388701</v>
      </c>
      <c r="R26" s="55">
        <f t="shared" ca="1" si="5"/>
        <v>3.2833343185611694E-4</v>
      </c>
      <c r="U26" s="55">
        <v>3.1</v>
      </c>
      <c r="V26" s="55">
        <f t="shared" ca="1" si="17"/>
        <v>5.8673884019390887E-2</v>
      </c>
      <c r="AA26" s="55">
        <v>26</v>
      </c>
      <c r="AB26" s="55" t="s">
        <v>206</v>
      </c>
    </row>
    <row r="27" spans="1:28">
      <c r="A27" s="88">
        <v>18443</v>
      </c>
      <c r="B27" s="88">
        <v>2.2086350007157307E-2</v>
      </c>
      <c r="C27" s="88">
        <v>1</v>
      </c>
      <c r="D27" s="89">
        <f t="shared" si="6"/>
        <v>1.8443000000000001</v>
      </c>
      <c r="E27" s="89">
        <f t="shared" si="6"/>
        <v>2.2086350007157307E-2</v>
      </c>
      <c r="F27" s="81">
        <f t="shared" si="7"/>
        <v>1.8443000000000001</v>
      </c>
      <c r="G27" s="81">
        <f t="shared" si="7"/>
        <v>2.2086350007157307E-2</v>
      </c>
      <c r="H27" s="81">
        <f t="shared" si="8"/>
        <v>3.40144249</v>
      </c>
      <c r="I27" s="81">
        <f t="shared" si="9"/>
        <v>6.2732803843070002</v>
      </c>
      <c r="J27" s="81">
        <f t="shared" si="10"/>
        <v>11.5698110127774</v>
      </c>
      <c r="K27" s="81">
        <f t="shared" si="11"/>
        <v>4.0733855318200222E-2</v>
      </c>
      <c r="L27" s="81">
        <f t="shared" si="12"/>
        <v>7.5125449363356675E-2</v>
      </c>
      <c r="M27" s="81">
        <f t="shared" ca="1" si="4"/>
        <v>2.1804116062639146E-2</v>
      </c>
      <c r="N27" s="81">
        <f t="shared" ca="1" si="13"/>
        <v>7.9655999438280607E-8</v>
      </c>
      <c r="O27" s="21">
        <f t="shared" ca="1" si="14"/>
        <v>868245328.58806181</v>
      </c>
      <c r="P27" s="81">
        <f t="shared" ca="1" si="15"/>
        <v>345081580.3647722</v>
      </c>
      <c r="Q27" s="81">
        <f t="shared" ca="1" si="16"/>
        <v>8331254.5700462684</v>
      </c>
      <c r="R27" s="55">
        <f t="shared" ca="1" si="5"/>
        <v>2.8223394451816139E-4</v>
      </c>
      <c r="U27" s="55">
        <v>3.2</v>
      </c>
      <c r="V27" s="55">
        <f t="shared" ca="1" si="17"/>
        <v>6.2999739063846039E-2</v>
      </c>
    </row>
    <row r="28" spans="1:28">
      <c r="A28" s="88">
        <v>21169</v>
      </c>
      <c r="B28" s="88">
        <v>2.9947049995826092E-2</v>
      </c>
      <c r="C28" s="88">
        <v>1</v>
      </c>
      <c r="D28" s="89">
        <f t="shared" si="6"/>
        <v>2.1168999999999998</v>
      </c>
      <c r="E28" s="89">
        <f t="shared" si="6"/>
        <v>2.9947049995826092E-2</v>
      </c>
      <c r="F28" s="81">
        <f t="shared" si="7"/>
        <v>2.1168999999999998</v>
      </c>
      <c r="G28" s="81">
        <f t="shared" si="7"/>
        <v>2.9947049995826092E-2</v>
      </c>
      <c r="H28" s="81">
        <f t="shared" si="8"/>
        <v>4.4812656099999995</v>
      </c>
      <c r="I28" s="81">
        <f t="shared" si="9"/>
        <v>9.4863911698089982</v>
      </c>
      <c r="J28" s="81">
        <f t="shared" si="10"/>
        <v>20.081741467368666</v>
      </c>
      <c r="K28" s="81">
        <f t="shared" si="11"/>
        <v>6.3394910136164245E-2</v>
      </c>
      <c r="L28" s="81">
        <f t="shared" si="12"/>
        <v>0.13420068526724607</v>
      </c>
      <c r="M28" s="81">
        <f t="shared" ca="1" si="4"/>
        <v>2.7061109015604861E-2</v>
      </c>
      <c r="N28" s="81">
        <f t="shared" ca="1" si="13"/>
        <v>8.3286553413202768E-6</v>
      </c>
      <c r="O28" s="21">
        <f t="shared" ca="1" si="14"/>
        <v>125112669.59813645</v>
      </c>
      <c r="P28" s="81">
        <f t="shared" ca="1" si="15"/>
        <v>32675411.035014085</v>
      </c>
      <c r="Q28" s="81">
        <f t="shared" ca="1" si="16"/>
        <v>511823.12205022463</v>
      </c>
      <c r="R28" s="55">
        <f t="shared" ca="1" si="5"/>
        <v>2.8859409802212306E-3</v>
      </c>
      <c r="U28" s="55">
        <v>3.3</v>
      </c>
      <c r="V28" s="55">
        <f t="shared" ca="1" si="17"/>
        <v>6.7530604456498444E-2</v>
      </c>
    </row>
    <row r="29" spans="1:28">
      <c r="A29" s="88">
        <v>21169.5</v>
      </c>
      <c r="B29" s="88">
        <v>2.8601774996786844E-2</v>
      </c>
      <c r="C29" s="88">
        <v>1</v>
      </c>
      <c r="D29" s="89">
        <f t="shared" si="6"/>
        <v>2.1169500000000001</v>
      </c>
      <c r="E29" s="89">
        <f t="shared" si="6"/>
        <v>2.8601774996786844E-2</v>
      </c>
      <c r="F29" s="81">
        <f t="shared" si="7"/>
        <v>2.1169500000000001</v>
      </c>
      <c r="G29" s="81">
        <f t="shared" si="7"/>
        <v>2.8601774996786844E-2</v>
      </c>
      <c r="H29" s="81">
        <f t="shared" si="8"/>
        <v>4.4814773025000001</v>
      </c>
      <c r="I29" s="81">
        <f t="shared" si="9"/>
        <v>9.4870633755273754</v>
      </c>
      <c r="J29" s="81">
        <f t="shared" si="10"/>
        <v>20.083638812822677</v>
      </c>
      <c r="K29" s="81">
        <f t="shared" si="11"/>
        <v>6.0548527579447911E-2</v>
      </c>
      <c r="L29" s="81">
        <f t="shared" si="12"/>
        <v>0.12817820545931227</v>
      </c>
      <c r="M29" s="81">
        <f t="shared" ca="1" si="4"/>
        <v>2.7062212987799764E-2</v>
      </c>
      <c r="N29" s="81">
        <f t="shared" ca="1" si="13"/>
        <v>2.3702511795163331E-6</v>
      </c>
      <c r="O29" s="21">
        <f t="shared" ca="1" si="14"/>
        <v>125048383.99499367</v>
      </c>
      <c r="P29" s="81">
        <f t="shared" ca="1" si="15"/>
        <v>32652466.525235988</v>
      </c>
      <c r="Q29" s="81">
        <f t="shared" ca="1" si="16"/>
        <v>511341.22311610566</v>
      </c>
      <c r="R29" s="55">
        <f t="shared" ca="1" si="5"/>
        <v>1.5395620089870797E-3</v>
      </c>
      <c r="U29" s="55">
        <v>3.4</v>
      </c>
      <c r="V29" s="55">
        <f t="shared" ca="1" si="17"/>
        <v>7.226648019734816E-2</v>
      </c>
    </row>
    <row r="30" spans="1:28">
      <c r="A30" s="88">
        <v>21809.5</v>
      </c>
      <c r="B30" s="88">
        <v>2.8649774998484645E-2</v>
      </c>
      <c r="C30" s="88">
        <v>1</v>
      </c>
      <c r="D30" s="89">
        <f t="shared" si="6"/>
        <v>2.1809500000000002</v>
      </c>
      <c r="E30" s="89">
        <f t="shared" si="6"/>
        <v>2.8649774998484645E-2</v>
      </c>
      <c r="F30" s="81">
        <f t="shared" si="7"/>
        <v>2.1809500000000002</v>
      </c>
      <c r="G30" s="81">
        <f t="shared" si="7"/>
        <v>2.8649774998484645E-2</v>
      </c>
      <c r="H30" s="81">
        <f t="shared" si="8"/>
        <v>4.7565429025000006</v>
      </c>
      <c r="I30" s="81">
        <f t="shared" si="9"/>
        <v>10.373782243207376</v>
      </c>
      <c r="J30" s="81">
        <f t="shared" si="10"/>
        <v>22.62470038332313</v>
      </c>
      <c r="K30" s="81">
        <f t="shared" si="11"/>
        <v>6.2483726782945094E-2</v>
      </c>
      <c r="L30" s="81">
        <f t="shared" si="12"/>
        <v>0.13627388392726411</v>
      </c>
      <c r="M30" s="81">
        <f t="shared" ca="1" si="4"/>
        <v>2.8517316318248501E-2</v>
      </c>
      <c r="N30" s="81">
        <f t="shared" ca="1" si="13"/>
        <v>1.7545301969900962E-8</v>
      </c>
      <c r="O30" s="21">
        <f t="shared" ca="1" si="14"/>
        <v>58488802.176574677</v>
      </c>
      <c r="P30" s="81">
        <f t="shared" ca="1" si="15"/>
        <v>10566169.096873792</v>
      </c>
      <c r="Q30" s="81">
        <f t="shared" ca="1" si="16"/>
        <v>91398.085760800852</v>
      </c>
      <c r="R30" s="55">
        <f t="shared" ca="1" si="5"/>
        <v>1.3245868023614368E-4</v>
      </c>
      <c r="U30" s="55">
        <v>3.9</v>
      </c>
      <c r="V30" s="55">
        <f t="shared" ca="1" si="17"/>
        <v>9.9021014124556203E-2</v>
      </c>
    </row>
    <row r="31" spans="1:28">
      <c r="A31" s="88">
        <v>21809.5</v>
      </c>
      <c r="B31" s="88">
        <v>2.8849775000708178E-2</v>
      </c>
      <c r="C31" s="88">
        <v>1</v>
      </c>
      <c r="D31" s="89">
        <f t="shared" si="6"/>
        <v>2.1809500000000002</v>
      </c>
      <c r="E31" s="89">
        <f t="shared" si="6"/>
        <v>2.8849775000708178E-2</v>
      </c>
      <c r="F31" s="81">
        <f t="shared" si="7"/>
        <v>2.1809500000000002</v>
      </c>
      <c r="G31" s="81">
        <f t="shared" si="7"/>
        <v>2.8849775000708178E-2</v>
      </c>
      <c r="H31" s="81">
        <f t="shared" si="8"/>
        <v>4.7565429025000006</v>
      </c>
      <c r="I31" s="81">
        <f t="shared" si="9"/>
        <v>10.373782243207376</v>
      </c>
      <c r="J31" s="81">
        <f t="shared" si="10"/>
        <v>22.62470038332313</v>
      </c>
      <c r="K31" s="81">
        <f t="shared" si="11"/>
        <v>6.2919916787794503E-2</v>
      </c>
      <c r="L31" s="81">
        <f t="shared" si="12"/>
        <v>0.13722519251834042</v>
      </c>
      <c r="M31" s="81">
        <f t="shared" ca="1" si="4"/>
        <v>2.8517316318248501E-2</v>
      </c>
      <c r="N31" s="81">
        <f t="shared" ca="1" si="13"/>
        <v>1.105287755428239E-7</v>
      </c>
      <c r="O31" s="21">
        <f t="shared" ca="1" si="14"/>
        <v>58488802.176574677</v>
      </c>
      <c r="P31" s="81">
        <f t="shared" ca="1" si="15"/>
        <v>10566169.096873792</v>
      </c>
      <c r="Q31" s="81">
        <f t="shared" ca="1" si="16"/>
        <v>91398.085760800852</v>
      </c>
      <c r="R31" s="55">
        <f t="shared" ca="1" si="5"/>
        <v>3.3245868245967633E-4</v>
      </c>
    </row>
    <row r="32" spans="1:28">
      <c r="A32" s="88">
        <v>21824.5</v>
      </c>
      <c r="B32" s="88">
        <v>2.8991525003220886E-2</v>
      </c>
      <c r="C32" s="88">
        <v>1</v>
      </c>
      <c r="D32" s="89">
        <f t="shared" si="6"/>
        <v>2.1824499999999998</v>
      </c>
      <c r="E32" s="89">
        <f t="shared" si="6"/>
        <v>2.8991525003220886E-2</v>
      </c>
      <c r="F32" s="81">
        <f t="shared" si="7"/>
        <v>2.1824499999999998</v>
      </c>
      <c r="G32" s="81">
        <f t="shared" si="7"/>
        <v>2.8991525003220886E-2</v>
      </c>
      <c r="H32" s="81">
        <f t="shared" si="8"/>
        <v>4.7630880024999991</v>
      </c>
      <c r="I32" s="81">
        <f t="shared" si="9"/>
        <v>10.395201411056123</v>
      </c>
      <c r="J32" s="81">
        <f t="shared" si="10"/>
        <v>22.687007319559431</v>
      </c>
      <c r="K32" s="81">
        <f t="shared" si="11"/>
        <v>6.3272553743279419E-2</v>
      </c>
      <c r="L32" s="81">
        <f t="shared" si="12"/>
        <v>0.13808918491702016</v>
      </c>
      <c r="M32" s="81">
        <f t="shared" ca="1" si="4"/>
        <v>2.8552427415891406E-2</v>
      </c>
      <c r="N32" s="81">
        <f t="shared" ca="1" si="13"/>
        <v>1.9280669119856996E-7</v>
      </c>
      <c r="O32" s="21">
        <f t="shared" ca="1" si="14"/>
        <v>57280749.651821166</v>
      </c>
      <c r="P32" s="81">
        <f t="shared" ca="1" si="15"/>
        <v>10210295.60878405</v>
      </c>
      <c r="Q32" s="81">
        <f t="shared" ca="1" si="16"/>
        <v>85901.194376709231</v>
      </c>
      <c r="R32" s="55">
        <f t="shared" ca="1" si="5"/>
        <v>4.3909758732947959E-4</v>
      </c>
    </row>
    <row r="33" spans="1:18">
      <c r="A33" s="88">
        <v>21878.5</v>
      </c>
      <c r="B33" s="88">
        <v>2.9001825001614634E-2</v>
      </c>
      <c r="C33" s="88">
        <v>1</v>
      </c>
      <c r="D33" s="89">
        <f t="shared" si="6"/>
        <v>2.1878500000000001</v>
      </c>
      <c r="E33" s="89">
        <f t="shared" si="6"/>
        <v>2.9001825001614634E-2</v>
      </c>
      <c r="F33" s="81">
        <f t="shared" si="7"/>
        <v>2.1878500000000001</v>
      </c>
      <c r="G33" s="81">
        <f t="shared" si="7"/>
        <v>2.9001825001614634E-2</v>
      </c>
      <c r="H33" s="81">
        <f t="shared" si="8"/>
        <v>4.7866876225000006</v>
      </c>
      <c r="I33" s="81">
        <f t="shared" si="9"/>
        <v>10.472554514886626</v>
      </c>
      <c r="J33" s="81">
        <f t="shared" si="10"/>
        <v>22.912378395394708</v>
      </c>
      <c r="K33" s="81">
        <f t="shared" si="11"/>
        <v>6.3451642829782579E-2</v>
      </c>
      <c r="L33" s="81">
        <f t="shared" si="12"/>
        <v>0.13882267676513982</v>
      </c>
      <c r="M33" s="81">
        <f t="shared" ca="1" si="4"/>
        <v>2.8679209301684588E-2</v>
      </c>
      <c r="N33" s="81">
        <f t="shared" ca="1" si="13"/>
        <v>1.0408088984135366E-7</v>
      </c>
      <c r="O33" s="21">
        <f t="shared" ca="1" si="14"/>
        <v>53055211.343042947</v>
      </c>
      <c r="P33" s="81">
        <f t="shared" ca="1" si="15"/>
        <v>8985385.0386921614</v>
      </c>
      <c r="Q33" s="81">
        <f t="shared" ca="1" si="16"/>
        <v>67610.958535049562</v>
      </c>
      <c r="R33" s="55">
        <f t="shared" ca="1" si="5"/>
        <v>3.2261569993004627E-4</v>
      </c>
    </row>
    <row r="34" spans="1:18">
      <c r="A34" s="88">
        <v>21889.5</v>
      </c>
      <c r="B34" s="88">
        <v>2.8405774995917454E-2</v>
      </c>
      <c r="C34" s="88">
        <v>1</v>
      </c>
      <c r="D34" s="89">
        <f t="shared" si="6"/>
        <v>2.1889500000000002</v>
      </c>
      <c r="E34" s="89">
        <f t="shared" si="6"/>
        <v>2.8405774995917454E-2</v>
      </c>
      <c r="F34" s="81">
        <f t="shared" si="7"/>
        <v>2.1889500000000002</v>
      </c>
      <c r="G34" s="81">
        <f t="shared" si="7"/>
        <v>2.8405774995917454E-2</v>
      </c>
      <c r="H34" s="81">
        <f t="shared" si="8"/>
        <v>4.7915021025000009</v>
      </c>
      <c r="I34" s="81">
        <f t="shared" si="9"/>
        <v>10.488358527267378</v>
      </c>
      <c r="J34" s="81">
        <f t="shared" si="10"/>
        <v>22.958492398261928</v>
      </c>
      <c r="K34" s="81">
        <f t="shared" si="11"/>
        <v>6.2178821177313513E-2</v>
      </c>
      <c r="L34" s="81">
        <f t="shared" si="12"/>
        <v>0.13610633061608043</v>
      </c>
      <c r="M34" s="81">
        <f t="shared" ca="1" si="4"/>
        <v>2.8705108532582676E-2</v>
      </c>
      <c r="N34" s="81">
        <f t="shared" ca="1" si="13"/>
        <v>8.9600566172509519E-8</v>
      </c>
      <c r="O34" s="21">
        <f t="shared" ca="1" si="14"/>
        <v>52217931.295892499</v>
      </c>
      <c r="P34" s="81">
        <f t="shared" ca="1" si="15"/>
        <v>8746549.1771689206</v>
      </c>
      <c r="Q34" s="81">
        <f t="shared" ca="1" si="16"/>
        <v>64169.586388906835</v>
      </c>
      <c r="R34" s="55">
        <f t="shared" ca="1" si="5"/>
        <v>-2.9933353666522153E-4</v>
      </c>
    </row>
    <row r="35" spans="1:18">
      <c r="A35" s="88">
        <v>21901</v>
      </c>
      <c r="B35" s="88">
        <v>3.0264449997048359E-2</v>
      </c>
      <c r="C35" s="88">
        <v>1</v>
      </c>
      <c r="D35" s="89">
        <f t="shared" si="6"/>
        <v>2.1901000000000002</v>
      </c>
      <c r="E35" s="89">
        <f t="shared" si="6"/>
        <v>3.0264449997048359E-2</v>
      </c>
      <c r="F35" s="81">
        <f t="shared" si="7"/>
        <v>2.1901000000000002</v>
      </c>
      <c r="G35" s="81">
        <f t="shared" si="7"/>
        <v>3.0264449997048359E-2</v>
      </c>
      <c r="H35" s="81">
        <f t="shared" si="8"/>
        <v>4.7965380100000008</v>
      </c>
      <c r="I35" s="81">
        <f t="shared" si="9"/>
        <v>10.504897895701003</v>
      </c>
      <c r="J35" s="81">
        <f t="shared" si="10"/>
        <v>23.006776881374769</v>
      </c>
      <c r="K35" s="81">
        <f t="shared" si="11"/>
        <v>6.6282171938535611E-2</v>
      </c>
      <c r="L35" s="81">
        <f t="shared" si="12"/>
        <v>0.14516458476258684</v>
      </c>
      <c r="M35" s="81">
        <f t="shared" ca="1" si="4"/>
        <v>2.8732211524462665E-2</v>
      </c>
      <c r="N35" s="81">
        <f t="shared" ca="1" si="13"/>
        <v>2.3477547368717421E-6</v>
      </c>
      <c r="O35" s="21">
        <f t="shared" ca="1" si="14"/>
        <v>51351016.312896796</v>
      </c>
      <c r="P35" s="81">
        <f t="shared" ca="1" si="15"/>
        <v>8500685.904484313</v>
      </c>
      <c r="Q35" s="81">
        <f t="shared" ca="1" si="16"/>
        <v>60673.628221188294</v>
      </c>
      <c r="R35" s="55">
        <f t="shared" ca="1" si="5"/>
        <v>1.5322384725856945E-3</v>
      </c>
    </row>
    <row r="36" spans="1:18">
      <c r="A36" s="88">
        <v>21961</v>
      </c>
      <c r="B36" s="88">
        <v>3.013144999567885E-2</v>
      </c>
      <c r="C36" s="88">
        <v>1</v>
      </c>
      <c r="D36" s="89">
        <f t="shared" si="6"/>
        <v>2.1960999999999999</v>
      </c>
      <c r="E36" s="89">
        <f t="shared" si="6"/>
        <v>3.013144999567885E-2</v>
      </c>
      <c r="F36" s="81">
        <f t="shared" si="7"/>
        <v>2.1960999999999999</v>
      </c>
      <c r="G36" s="81">
        <f t="shared" si="7"/>
        <v>3.013144999567885E-2</v>
      </c>
      <c r="H36" s="81">
        <f t="shared" si="8"/>
        <v>4.8228552100000002</v>
      </c>
      <c r="I36" s="81">
        <f t="shared" si="9"/>
        <v>10.591472326681</v>
      </c>
      <c r="J36" s="81">
        <f t="shared" si="10"/>
        <v>23.259932376624143</v>
      </c>
      <c r="K36" s="81">
        <f t="shared" si="11"/>
        <v>6.6171677335510326E-2</v>
      </c>
      <c r="L36" s="81">
        <f t="shared" si="12"/>
        <v>0.14531962059651421</v>
      </c>
      <c r="M36" s="81">
        <f t="shared" ca="1" si="4"/>
        <v>2.8874058185815971E-2</v>
      </c>
      <c r="N36" s="81">
        <f t="shared" ca="1" si="13"/>
        <v>1.5810341635102445E-6</v>
      </c>
      <c r="O36" s="21">
        <f t="shared" ca="1" si="14"/>
        <v>46966336.047165275</v>
      </c>
      <c r="P36" s="81">
        <f t="shared" ca="1" si="15"/>
        <v>7280737.6053659935</v>
      </c>
      <c r="Q36" s="81">
        <f t="shared" ca="1" si="16"/>
        <v>44102.985759958719</v>
      </c>
      <c r="R36" s="55">
        <f t="shared" ca="1" si="5"/>
        <v>1.2573918098628782E-3</v>
      </c>
    </row>
    <row r="37" spans="1:18">
      <c r="A37" s="88">
        <v>22309</v>
      </c>
      <c r="B37" s="88">
        <v>2.7720049998606555E-2</v>
      </c>
      <c r="C37" s="88">
        <v>1</v>
      </c>
      <c r="D37" s="89">
        <f t="shared" si="6"/>
        <v>2.2309000000000001</v>
      </c>
      <c r="E37" s="89">
        <f t="shared" si="6"/>
        <v>2.7720049998606555E-2</v>
      </c>
      <c r="F37" s="81">
        <f t="shared" si="7"/>
        <v>2.2309000000000001</v>
      </c>
      <c r="G37" s="81">
        <f t="shared" si="7"/>
        <v>2.7720049998606555E-2</v>
      </c>
      <c r="H37" s="81">
        <f t="shared" si="8"/>
        <v>4.9769148100000002</v>
      </c>
      <c r="I37" s="81">
        <f t="shared" si="9"/>
        <v>11.102999249629001</v>
      </c>
      <c r="J37" s="81">
        <f t="shared" si="10"/>
        <v>24.76968102599734</v>
      </c>
      <c r="K37" s="81">
        <f t="shared" si="11"/>
        <v>6.1840659541891364E-2</v>
      </c>
      <c r="L37" s="81">
        <f t="shared" si="12"/>
        <v>0.13796032737200545</v>
      </c>
      <c r="M37" s="81">
        <f t="shared" ca="1" si="4"/>
        <v>2.9711322916304416E-2</v>
      </c>
      <c r="N37" s="81">
        <f t="shared" ca="1" si="13"/>
        <v>3.9651678327569518E-6</v>
      </c>
      <c r="O37" s="21">
        <f t="shared" ca="1" si="14"/>
        <v>25898527.754545141</v>
      </c>
      <c r="P37" s="81">
        <f t="shared" ca="1" si="15"/>
        <v>2174141.2063321881</v>
      </c>
      <c r="Q37" s="81">
        <f t="shared" ca="1" si="16"/>
        <v>33.387403217892661</v>
      </c>
      <c r="R37" s="55">
        <f t="shared" ca="1" si="5"/>
        <v>-1.9912729176978609E-3</v>
      </c>
    </row>
    <row r="38" spans="1:18">
      <c r="A38" s="88">
        <v>23034</v>
      </c>
      <c r="B38" s="88">
        <v>3.2671300003130455E-2</v>
      </c>
      <c r="C38" s="88">
        <v>1</v>
      </c>
      <c r="D38" s="89">
        <f t="shared" si="6"/>
        <v>2.3033999999999999</v>
      </c>
      <c r="E38" s="89">
        <f t="shared" si="6"/>
        <v>3.2671300003130455E-2</v>
      </c>
      <c r="F38" s="81">
        <f t="shared" si="7"/>
        <v>2.3033999999999999</v>
      </c>
      <c r="G38" s="81">
        <f t="shared" si="7"/>
        <v>3.2671300003130455E-2</v>
      </c>
      <c r="H38" s="81">
        <f t="shared" si="8"/>
        <v>5.3056515599999994</v>
      </c>
      <c r="I38" s="81">
        <f t="shared" si="9"/>
        <v>12.221037803303998</v>
      </c>
      <c r="J38" s="81">
        <f t="shared" si="10"/>
        <v>28.14993847613043</v>
      </c>
      <c r="K38" s="81">
        <f t="shared" si="11"/>
        <v>7.525507242721069E-2</v>
      </c>
      <c r="L38" s="81">
        <f t="shared" si="12"/>
        <v>0.1733425338288371</v>
      </c>
      <c r="M38" s="81">
        <f t="shared" ca="1" si="4"/>
        <v>3.1535365775716029E-2</v>
      </c>
      <c r="N38" s="81">
        <f t="shared" ca="1" si="13"/>
        <v>1.2903465690116084E-6</v>
      </c>
      <c r="O38" s="21">
        <f t="shared" ca="1" si="14"/>
        <v>2846323.7665776704</v>
      </c>
      <c r="P38" s="81">
        <f t="shared" ca="1" si="15"/>
        <v>764734.00547459302</v>
      </c>
      <c r="Q38" s="81">
        <f t="shared" ca="1" si="16"/>
        <v>147998.25486995629</v>
      </c>
      <c r="R38" s="55">
        <f t="shared" ca="1" si="5"/>
        <v>1.1359342274144257E-3</v>
      </c>
    </row>
    <row r="39" spans="1:18">
      <c r="A39" s="88">
        <v>24725</v>
      </c>
      <c r="B39" s="88">
        <v>3.6151250002149027E-2</v>
      </c>
      <c r="C39" s="88">
        <v>1</v>
      </c>
      <c r="D39" s="89">
        <f t="shared" si="6"/>
        <v>2.4725000000000001</v>
      </c>
      <c r="E39" s="89">
        <f t="shared" si="6"/>
        <v>3.6151250002149027E-2</v>
      </c>
      <c r="F39" s="81">
        <f t="shared" si="7"/>
        <v>2.4725000000000001</v>
      </c>
      <c r="G39" s="81">
        <f t="shared" si="7"/>
        <v>3.6151250002149027E-2</v>
      </c>
      <c r="H39" s="81">
        <f t="shared" si="8"/>
        <v>6.1132562500000009</v>
      </c>
      <c r="I39" s="81">
        <f t="shared" si="9"/>
        <v>15.115026078125004</v>
      </c>
      <c r="J39" s="81">
        <f t="shared" si="10"/>
        <v>37.371901978164075</v>
      </c>
      <c r="K39" s="81">
        <f t="shared" si="11"/>
        <v>8.9383965630313478E-2</v>
      </c>
      <c r="L39" s="81">
        <f t="shared" si="12"/>
        <v>0.2210018550209501</v>
      </c>
      <c r="M39" s="81">
        <f t="shared" ca="1" si="4"/>
        <v>3.6208568878771927E-2</v>
      </c>
      <c r="N39" s="81">
        <f t="shared" ca="1" si="13"/>
        <v>3.2854536173112226E-9</v>
      </c>
      <c r="O39" s="21">
        <f t="shared" ca="1" si="14"/>
        <v>23157008.516426522</v>
      </c>
      <c r="P39" s="81">
        <f t="shared" ca="1" si="15"/>
        <v>28089637.925803814</v>
      </c>
      <c r="Q39" s="81">
        <f t="shared" ca="1" si="16"/>
        <v>1235874.7406487595</v>
      </c>
      <c r="R39" s="55">
        <f t="shared" ca="1" si="5"/>
        <v>-5.7318876622899917E-5</v>
      </c>
    </row>
    <row r="40" spans="1:18">
      <c r="A40" s="88">
        <v>25322</v>
      </c>
      <c r="B40" s="88">
        <v>3.7292900000466034E-2</v>
      </c>
      <c r="C40" s="88">
        <v>1</v>
      </c>
      <c r="D40" s="89">
        <f t="shared" si="6"/>
        <v>2.5322</v>
      </c>
      <c r="E40" s="89">
        <f t="shared" si="6"/>
        <v>3.7292900000466034E-2</v>
      </c>
      <c r="F40" s="81">
        <f t="shared" si="7"/>
        <v>2.5322</v>
      </c>
      <c r="G40" s="81">
        <f t="shared" si="7"/>
        <v>3.7292900000466034E-2</v>
      </c>
      <c r="H40" s="81">
        <f t="shared" si="8"/>
        <v>6.4120368399999998</v>
      </c>
      <c r="I40" s="81">
        <f t="shared" si="9"/>
        <v>16.236559686248</v>
      </c>
      <c r="J40" s="81">
        <f t="shared" si="10"/>
        <v>41.114216437517186</v>
      </c>
      <c r="K40" s="81">
        <f t="shared" si="11"/>
        <v>9.443308138118009E-2</v>
      </c>
      <c r="L40" s="81">
        <f t="shared" si="12"/>
        <v>0.23912344867342422</v>
      </c>
      <c r="M40" s="81">
        <f t="shared" ca="1" si="4"/>
        <v>3.7998437876812077E-2</v>
      </c>
      <c r="N40" s="81">
        <f t="shared" ca="1" si="13"/>
        <v>4.9778369495888498E-7</v>
      </c>
      <c r="O40" s="21">
        <f t="shared" ca="1" si="14"/>
        <v>43914101.385967828</v>
      </c>
      <c r="P40" s="81">
        <f t="shared" ca="1" si="15"/>
        <v>42382528.327053294</v>
      </c>
      <c r="Q40" s="81">
        <f t="shared" ca="1" si="16"/>
        <v>1708032.3236355279</v>
      </c>
      <c r="R40" s="55">
        <f t="shared" ca="1" si="5"/>
        <v>-7.0553787634604348E-4</v>
      </c>
    </row>
    <row r="41" spans="1:18">
      <c r="A41" s="88">
        <v>25503</v>
      </c>
      <c r="B41" s="88">
        <v>4.0703350001422223E-2</v>
      </c>
      <c r="C41" s="88">
        <v>1</v>
      </c>
      <c r="D41" s="89">
        <f t="shared" si="6"/>
        <v>2.5503</v>
      </c>
      <c r="E41" s="89">
        <f t="shared" si="6"/>
        <v>4.0703350001422223E-2</v>
      </c>
      <c r="F41" s="81">
        <f t="shared" si="7"/>
        <v>2.5503</v>
      </c>
      <c r="G41" s="81">
        <f t="shared" si="7"/>
        <v>4.0703350001422223E-2</v>
      </c>
      <c r="H41" s="81">
        <f t="shared" si="8"/>
        <v>6.5040300899999997</v>
      </c>
      <c r="I41" s="81">
        <f t="shared" si="9"/>
        <v>16.587227938527001</v>
      </c>
      <c r="J41" s="81">
        <f t="shared" si="10"/>
        <v>42.30240741162541</v>
      </c>
      <c r="K41" s="81">
        <f t="shared" si="11"/>
        <v>0.1038057535086271</v>
      </c>
      <c r="L41" s="81">
        <f t="shared" si="12"/>
        <v>0.26473581317305167</v>
      </c>
      <c r="M41" s="81">
        <f t="shared" ca="1" si="4"/>
        <v>3.8555529550326623E-2</v>
      </c>
      <c r="N41" s="81">
        <f t="shared" ca="1" si="13"/>
        <v>4.6131326901445069E-6</v>
      </c>
      <c r="O41" s="21">
        <f t="shared" ca="1" si="14"/>
        <v>50800510.675125472</v>
      </c>
      <c r="P41" s="81">
        <f t="shared" ca="1" si="15"/>
        <v>46796514.684049517</v>
      </c>
      <c r="Q41" s="81">
        <f t="shared" ca="1" si="16"/>
        <v>1848972.8811290171</v>
      </c>
      <c r="R41" s="55">
        <f t="shared" ca="1" si="5"/>
        <v>2.1478204510956E-3</v>
      </c>
    </row>
    <row r="42" spans="1:18">
      <c r="A42" s="88">
        <v>27620</v>
      </c>
      <c r="B42" s="88">
        <v>4.2209000006550923E-2</v>
      </c>
      <c r="C42" s="88">
        <v>1</v>
      </c>
      <c r="D42" s="89">
        <f t="shared" si="6"/>
        <v>2.762</v>
      </c>
      <c r="E42" s="89">
        <f t="shared" si="6"/>
        <v>4.2209000006550923E-2</v>
      </c>
      <c r="F42" s="81">
        <f t="shared" si="7"/>
        <v>2.762</v>
      </c>
      <c r="G42" s="81">
        <f t="shared" si="7"/>
        <v>4.2209000006550923E-2</v>
      </c>
      <c r="H42" s="81">
        <f t="shared" si="8"/>
        <v>7.6286440000000004</v>
      </c>
      <c r="I42" s="81">
        <f t="shared" si="9"/>
        <v>21.070314728</v>
      </c>
      <c r="J42" s="81">
        <f t="shared" si="10"/>
        <v>58.196209278735999</v>
      </c>
      <c r="K42" s="81">
        <f t="shared" si="11"/>
        <v>0.11658125801809364</v>
      </c>
      <c r="L42" s="81">
        <f t="shared" si="12"/>
        <v>0.32199743464597463</v>
      </c>
      <c r="M42" s="81">
        <f t="shared" ca="1" si="4"/>
        <v>4.5570021568558522E-2</v>
      </c>
      <c r="N42" s="81">
        <f t="shared" ca="1" si="13"/>
        <v>1.1296465940280001E-5</v>
      </c>
      <c r="O42" s="21">
        <f t="shared" ca="1" si="14"/>
        <v>127104813.58670966</v>
      </c>
      <c r="P42" s="81">
        <f t="shared" ca="1" si="15"/>
        <v>89366457.738597855</v>
      </c>
      <c r="Q42" s="81">
        <f t="shared" ca="1" si="16"/>
        <v>3094437.2909783684</v>
      </c>
      <c r="R42" s="55">
        <f t="shared" ca="1" si="5"/>
        <v>-3.3610215620075989E-3</v>
      </c>
    </row>
    <row r="43" spans="1:18">
      <c r="A43" s="88">
        <v>28248</v>
      </c>
      <c r="B43" s="88">
        <v>4.4543600000906736E-2</v>
      </c>
      <c r="C43" s="88">
        <v>1</v>
      </c>
      <c r="D43" s="89">
        <f t="shared" si="6"/>
        <v>2.8248000000000002</v>
      </c>
      <c r="E43" s="89">
        <f t="shared" si="6"/>
        <v>4.4543600000906736E-2</v>
      </c>
      <c r="F43" s="81">
        <f t="shared" si="7"/>
        <v>2.8248000000000002</v>
      </c>
      <c r="G43" s="81">
        <f t="shared" si="7"/>
        <v>4.4543600000906736E-2</v>
      </c>
      <c r="H43" s="81">
        <f t="shared" si="8"/>
        <v>7.9794950400000015</v>
      </c>
      <c r="I43" s="81">
        <f t="shared" si="9"/>
        <v>22.540477588992005</v>
      </c>
      <c r="J43" s="81">
        <f t="shared" si="10"/>
        <v>63.672341093384617</v>
      </c>
      <c r="K43" s="81">
        <f t="shared" si="11"/>
        <v>0.12582676128256134</v>
      </c>
      <c r="L43" s="81">
        <f t="shared" si="12"/>
        <v>0.35543543527097932</v>
      </c>
      <c r="M43" s="81">
        <f t="shared" ca="1" si="4"/>
        <v>4.7827548522226634E-2</v>
      </c>
      <c r="N43" s="81">
        <f t="shared" ca="1" si="13"/>
        <v>1.078431789067915E-5</v>
      </c>
      <c r="O43" s="21">
        <f t="shared" ca="1" si="14"/>
        <v>141573215.32434112</v>
      </c>
      <c r="P43" s="81">
        <f t="shared" ca="1" si="15"/>
        <v>95725508.53966704</v>
      </c>
      <c r="Q43" s="81">
        <f t="shared" ca="1" si="16"/>
        <v>3240062.3051816784</v>
      </c>
      <c r="R43" s="55">
        <f t="shared" ca="1" si="5"/>
        <v>-3.2839485213198988E-3</v>
      </c>
    </row>
    <row r="44" spans="1:18">
      <c r="A44" s="88">
        <v>28426</v>
      </c>
      <c r="B44" s="88">
        <v>4.8325699994165916E-2</v>
      </c>
      <c r="C44" s="88">
        <v>1</v>
      </c>
      <c r="D44" s="89">
        <f t="shared" si="6"/>
        <v>2.8426</v>
      </c>
      <c r="E44" s="89">
        <f t="shared" si="6"/>
        <v>4.8325699994165916E-2</v>
      </c>
      <c r="F44" s="81">
        <f t="shared" si="7"/>
        <v>2.8426</v>
      </c>
      <c r="G44" s="81">
        <f t="shared" si="7"/>
        <v>4.8325699994165916E-2</v>
      </c>
      <c r="H44" s="81">
        <f t="shared" si="8"/>
        <v>8.0803747599999998</v>
      </c>
      <c r="I44" s="81">
        <f t="shared" si="9"/>
        <v>22.969273292775998</v>
      </c>
      <c r="J44" s="81">
        <f t="shared" si="10"/>
        <v>65.29245626204505</v>
      </c>
      <c r="K44" s="81">
        <f t="shared" si="11"/>
        <v>0.13737063480341605</v>
      </c>
      <c r="L44" s="81">
        <f t="shared" si="12"/>
        <v>0.39048976649219047</v>
      </c>
      <c r="M44" s="81">
        <f t="shared" ca="1" si="4"/>
        <v>4.8482127023959667E-2</v>
      </c>
      <c r="N44" s="81">
        <f t="shared" ca="1" si="13"/>
        <v>2.4469415650095202E-8</v>
      </c>
      <c r="O44" s="21">
        <f t="shared" ca="1" si="14"/>
        <v>144601053.64255708</v>
      </c>
      <c r="P44" s="81">
        <f t="shared" ca="1" si="15"/>
        <v>96838289.772804931</v>
      </c>
      <c r="Q44" s="81">
        <f t="shared" ca="1" si="16"/>
        <v>3258605.9404624193</v>
      </c>
      <c r="R44" s="55">
        <f t="shared" ca="1" si="5"/>
        <v>-1.5642702979375145E-4</v>
      </c>
    </row>
    <row r="45" spans="1:18">
      <c r="A45" s="88">
        <v>29130</v>
      </c>
      <c r="B45" s="88">
        <v>5.0419836239598226E-2</v>
      </c>
      <c r="C45" s="88">
        <v>1</v>
      </c>
      <c r="D45" s="89">
        <f t="shared" si="6"/>
        <v>2.9129999999999998</v>
      </c>
      <c r="E45" s="89">
        <f t="shared" si="6"/>
        <v>5.0419836239598226E-2</v>
      </c>
      <c r="F45" s="81">
        <f t="shared" si="7"/>
        <v>2.9129999999999998</v>
      </c>
      <c r="G45" s="81">
        <f t="shared" si="7"/>
        <v>5.0419836239598226E-2</v>
      </c>
      <c r="H45" s="81">
        <f t="shared" si="8"/>
        <v>8.4855689999999981</v>
      </c>
      <c r="I45" s="81">
        <f t="shared" si="9"/>
        <v>24.718462496999994</v>
      </c>
      <c r="J45" s="81">
        <f t="shared" si="10"/>
        <v>72.004881253760971</v>
      </c>
      <c r="K45" s="81">
        <f t="shared" si="11"/>
        <v>0.14687298296594961</v>
      </c>
      <c r="L45" s="81">
        <f t="shared" si="12"/>
        <v>0.42784099937981118</v>
      </c>
      <c r="M45" s="81">
        <f t="shared" ca="1" si="4"/>
        <v>5.1134670105129787E-2</v>
      </c>
      <c r="N45" s="81">
        <f t="shared" ca="1" si="13"/>
        <v>5.1098745531079405E-7</v>
      </c>
      <c r="O45" s="21">
        <f t="shared" ca="1" si="14"/>
        <v>151472366.03045496</v>
      </c>
      <c r="P45" s="81">
        <f t="shared" ca="1" si="15"/>
        <v>98105434.279327899</v>
      </c>
      <c r="Q45" s="81">
        <f t="shared" ca="1" si="16"/>
        <v>3231268.8351210398</v>
      </c>
      <c r="R45" s="55">
        <f t="shared" ca="1" si="5"/>
        <v>-7.1483386553156114E-4</v>
      </c>
    </row>
    <row r="46" spans="1:18">
      <c r="A46" s="88">
        <v>29212</v>
      </c>
      <c r="B46" s="88">
        <v>4.8553399996308144E-2</v>
      </c>
      <c r="C46" s="88">
        <v>1</v>
      </c>
      <c r="D46" s="89">
        <f t="shared" si="6"/>
        <v>2.9211999999999998</v>
      </c>
      <c r="E46" s="89">
        <f t="shared" si="6"/>
        <v>4.8553399996308144E-2</v>
      </c>
      <c r="F46" s="81">
        <f t="shared" si="7"/>
        <v>2.9211999999999998</v>
      </c>
      <c r="G46" s="81">
        <f t="shared" si="7"/>
        <v>4.8553399996308144E-2</v>
      </c>
      <c r="H46" s="81">
        <f t="shared" si="8"/>
        <v>8.533409439999998</v>
      </c>
      <c r="I46" s="81">
        <f t="shared" si="9"/>
        <v>24.927795656127991</v>
      </c>
      <c r="J46" s="81">
        <f t="shared" si="10"/>
        <v>72.819076670681085</v>
      </c>
      <c r="K46" s="81">
        <f t="shared" si="11"/>
        <v>0.14183419206921535</v>
      </c>
      <c r="L46" s="81">
        <f t="shared" si="12"/>
        <v>0.41432604187259187</v>
      </c>
      <c r="M46" s="81">
        <f t="shared" ca="1" si="4"/>
        <v>5.1450237752497088E-2</v>
      </c>
      <c r="N46" s="81">
        <f t="shared" ca="1" si="13"/>
        <v>8.3916689856817972E-6</v>
      </c>
      <c r="O46" s="21">
        <f t="shared" ca="1" si="14"/>
        <v>151724679.25196105</v>
      </c>
      <c r="P46" s="81">
        <f t="shared" ca="1" si="15"/>
        <v>97924406.620189339</v>
      </c>
      <c r="Q46" s="81">
        <f t="shared" ca="1" si="16"/>
        <v>3217682.5150635401</v>
      </c>
      <c r="R46" s="55">
        <f t="shared" ca="1" si="5"/>
        <v>-2.8968377561889441E-3</v>
      </c>
    </row>
    <row r="47" spans="1:18">
      <c r="A47" s="88">
        <v>30051</v>
      </c>
      <c r="B47" s="88">
        <v>5.5781949995434843E-2</v>
      </c>
      <c r="C47" s="88">
        <v>1</v>
      </c>
      <c r="D47" s="89">
        <f t="shared" si="6"/>
        <v>3.0051000000000001</v>
      </c>
      <c r="E47" s="89">
        <f t="shared" si="6"/>
        <v>5.5781949995434843E-2</v>
      </c>
      <c r="F47" s="81">
        <f t="shared" si="7"/>
        <v>3.0051000000000001</v>
      </c>
      <c r="G47" s="81">
        <f t="shared" si="7"/>
        <v>5.5781949995434843E-2</v>
      </c>
      <c r="H47" s="81">
        <f t="shared" si="8"/>
        <v>9.0306260100000006</v>
      </c>
      <c r="I47" s="81">
        <f t="shared" si="9"/>
        <v>27.137934222651001</v>
      </c>
      <c r="J47" s="81">
        <f t="shared" si="10"/>
        <v>81.552206132488521</v>
      </c>
      <c r="K47" s="81">
        <f t="shared" si="11"/>
        <v>0.16763033793128126</v>
      </c>
      <c r="L47" s="81">
        <f t="shared" si="12"/>
        <v>0.50374592851729338</v>
      </c>
      <c r="M47" s="81">
        <f t="shared" ca="1" si="4"/>
        <v>5.4758241254720993E-2</v>
      </c>
      <c r="N47" s="81">
        <f t="shared" ca="1" si="13"/>
        <v>1.0479795858139357E-6</v>
      </c>
      <c r="O47" s="21">
        <f t="shared" ca="1" si="14"/>
        <v>147646476.1955626</v>
      </c>
      <c r="P47" s="81">
        <f t="shared" ca="1" si="15"/>
        <v>92215784.769393131</v>
      </c>
      <c r="Q47" s="81">
        <f t="shared" ca="1" si="16"/>
        <v>2959513.753658786</v>
      </c>
      <c r="R47" s="55">
        <f t="shared" ca="1" si="5"/>
        <v>1.0237087407138495E-3</v>
      </c>
    </row>
    <row r="48" spans="1:18">
      <c r="A48" s="88">
        <v>30053.5</v>
      </c>
      <c r="B48" s="88">
        <v>5.5755574998329394E-2</v>
      </c>
      <c r="C48" s="88">
        <v>1</v>
      </c>
      <c r="D48" s="89">
        <f t="shared" si="6"/>
        <v>3.00535</v>
      </c>
      <c r="E48" s="89">
        <f t="shared" si="6"/>
        <v>5.5755574998329394E-2</v>
      </c>
      <c r="F48" s="81">
        <f t="shared" si="7"/>
        <v>3.00535</v>
      </c>
      <c r="G48" s="81">
        <f t="shared" si="7"/>
        <v>5.5755574998329394E-2</v>
      </c>
      <c r="H48" s="81">
        <f t="shared" si="8"/>
        <v>9.0321286225000001</v>
      </c>
      <c r="I48" s="81">
        <f t="shared" si="9"/>
        <v>27.144707755630375</v>
      </c>
      <c r="J48" s="81">
        <f t="shared" si="10"/>
        <v>81.579347453383747</v>
      </c>
      <c r="K48" s="81">
        <f t="shared" si="11"/>
        <v>0.16756501732122925</v>
      </c>
      <c r="L48" s="81">
        <f t="shared" si="12"/>
        <v>0.50359152480635627</v>
      </c>
      <c r="M48" s="81">
        <f t="shared" ca="1" si="4"/>
        <v>5.4768313883003114E-2</v>
      </c>
      <c r="N48" s="81">
        <f t="shared" ca="1" si="13"/>
        <v>9.7468450983528925E-7</v>
      </c>
      <c r="O48" s="21">
        <f t="shared" ca="1" si="14"/>
        <v>147616444.87391931</v>
      </c>
      <c r="P48" s="81">
        <f t="shared" ca="1" si="15"/>
        <v>92188614.730834872</v>
      </c>
      <c r="Q48" s="81">
        <f t="shared" ca="1" si="16"/>
        <v>2958435.0611592089</v>
      </c>
      <c r="R48" s="55">
        <f t="shared" ca="1" si="5"/>
        <v>9.8726111532627947E-4</v>
      </c>
    </row>
    <row r="49" spans="1:18">
      <c r="A49" s="88">
        <v>30057.5</v>
      </c>
      <c r="B49" s="88">
        <v>5.6093375002092216E-2</v>
      </c>
      <c r="C49" s="88">
        <v>1</v>
      </c>
      <c r="D49" s="89">
        <f t="shared" si="6"/>
        <v>3.0057499999999999</v>
      </c>
      <c r="E49" s="89">
        <f t="shared" si="6"/>
        <v>5.6093375002092216E-2</v>
      </c>
      <c r="F49" s="81">
        <f t="shared" si="7"/>
        <v>3.0057499999999999</v>
      </c>
      <c r="G49" s="81">
        <f t="shared" si="7"/>
        <v>5.6093375002092216E-2</v>
      </c>
      <c r="H49" s="81">
        <f t="shared" si="8"/>
        <v>9.0345330624999995</v>
      </c>
      <c r="I49" s="81">
        <f t="shared" si="9"/>
        <v>27.155547752609372</v>
      </c>
      <c r="J49" s="81">
        <f t="shared" si="10"/>
        <v>81.622787657405624</v>
      </c>
      <c r="K49" s="81">
        <f t="shared" si="11"/>
        <v>0.16860266191253867</v>
      </c>
      <c r="L49" s="81">
        <f t="shared" si="12"/>
        <v>0.50677745104361305</v>
      </c>
      <c r="M49" s="81">
        <f t="shared" ca="1" si="4"/>
        <v>5.478443275338904E-2</v>
      </c>
      <c r="N49" s="81">
        <f t="shared" ca="1" si="13"/>
        <v>1.7133298104401284E-6</v>
      </c>
      <c r="O49" s="21">
        <f t="shared" ca="1" si="14"/>
        <v>147568179.16081411</v>
      </c>
      <c r="P49" s="81">
        <f t="shared" ca="1" si="15"/>
        <v>92145022.299599066</v>
      </c>
      <c r="Q49" s="81">
        <f t="shared" ca="1" si="16"/>
        <v>2956705.5400055586</v>
      </c>
      <c r="R49" s="55">
        <f t="shared" ca="1" si="5"/>
        <v>1.3089422487031765E-3</v>
      </c>
    </row>
    <row r="50" spans="1:18">
      <c r="A50" s="88">
        <v>30266</v>
      </c>
      <c r="B50" s="88">
        <v>5.5213700004969724E-2</v>
      </c>
      <c r="C50" s="88">
        <v>1</v>
      </c>
      <c r="D50" s="89">
        <f t="shared" si="6"/>
        <v>3.0266000000000002</v>
      </c>
      <c r="E50" s="89">
        <f t="shared" si="6"/>
        <v>5.5213700004969724E-2</v>
      </c>
      <c r="F50" s="81">
        <f t="shared" si="7"/>
        <v>3.0266000000000002</v>
      </c>
      <c r="G50" s="81">
        <f t="shared" si="7"/>
        <v>5.5213700004969724E-2</v>
      </c>
      <c r="H50" s="81">
        <f t="shared" si="8"/>
        <v>9.1603075600000015</v>
      </c>
      <c r="I50" s="81">
        <f t="shared" si="9"/>
        <v>27.724586861096007</v>
      </c>
      <c r="J50" s="81">
        <f t="shared" si="10"/>
        <v>83.911234593793182</v>
      </c>
      <c r="K50" s="81">
        <f t="shared" si="11"/>
        <v>0.16710978443504138</v>
      </c>
      <c r="L50" s="81">
        <f t="shared" si="12"/>
        <v>0.50577447357109628</v>
      </c>
      <c r="M50" s="81">
        <f t="shared" ca="1" si="4"/>
        <v>5.5629170492125915E-2</v>
      </c>
      <c r="N50" s="81">
        <f t="shared" ca="1" si="13"/>
        <v>1.7261572569780308E-7</v>
      </c>
      <c r="O50" s="21">
        <f t="shared" ca="1" si="14"/>
        <v>144688497.04902697</v>
      </c>
      <c r="P50" s="81">
        <f t="shared" ca="1" si="15"/>
        <v>89670565.152727321</v>
      </c>
      <c r="Q50" s="81">
        <f t="shared" ca="1" si="16"/>
        <v>2860508.8259429447</v>
      </c>
      <c r="R50" s="55">
        <f t="shared" ca="1" si="5"/>
        <v>-4.154704871561915E-4</v>
      </c>
    </row>
    <row r="51" spans="1:18">
      <c r="A51" s="88">
        <v>30283</v>
      </c>
      <c r="B51" s="88">
        <v>5.5574350000824779E-2</v>
      </c>
      <c r="C51" s="88">
        <v>1</v>
      </c>
      <c r="D51" s="89">
        <f t="shared" si="6"/>
        <v>3.0283000000000002</v>
      </c>
      <c r="E51" s="89">
        <f t="shared" si="6"/>
        <v>5.5574350000824779E-2</v>
      </c>
      <c r="F51" s="81">
        <f t="shared" si="7"/>
        <v>3.0283000000000002</v>
      </c>
      <c r="G51" s="81">
        <f t="shared" si="7"/>
        <v>5.5574350000824779E-2</v>
      </c>
      <c r="H51" s="81">
        <f t="shared" si="8"/>
        <v>9.1706008900000011</v>
      </c>
      <c r="I51" s="81">
        <f t="shared" si="9"/>
        <v>27.771330675187006</v>
      </c>
      <c r="J51" s="81">
        <f t="shared" si="10"/>
        <v>84.099920683668813</v>
      </c>
      <c r="K51" s="81">
        <f t="shared" si="11"/>
        <v>0.1682958041074977</v>
      </c>
      <c r="L51" s="81">
        <f t="shared" si="12"/>
        <v>0.50965018357873526</v>
      </c>
      <c r="M51" s="81">
        <f t="shared" ca="1" si="4"/>
        <v>5.5698438944792483E-2</v>
      </c>
      <c r="N51" s="81">
        <f t="shared" ca="1" si="13"/>
        <v>1.5398066015019977E-8</v>
      </c>
      <c r="O51" s="21">
        <f t="shared" ca="1" si="14"/>
        <v>144422577.68945429</v>
      </c>
      <c r="P51" s="81">
        <f t="shared" ca="1" si="15"/>
        <v>89451598.912506625</v>
      </c>
      <c r="Q51" s="81">
        <f t="shared" ca="1" si="16"/>
        <v>2852153.1116404273</v>
      </c>
      <c r="R51" s="55">
        <f t="shared" ca="1" si="5"/>
        <v>-1.2408894396770398E-4</v>
      </c>
    </row>
    <row r="52" spans="1:18">
      <c r="A52" s="88">
        <v>30669</v>
      </c>
      <c r="B52" s="88">
        <v>5.4622049996396527E-2</v>
      </c>
      <c r="C52" s="88">
        <v>1</v>
      </c>
      <c r="D52" s="89">
        <f t="shared" si="6"/>
        <v>3.0669</v>
      </c>
      <c r="E52" s="89">
        <f t="shared" si="6"/>
        <v>5.4622049996396527E-2</v>
      </c>
      <c r="F52" s="81">
        <f t="shared" si="7"/>
        <v>3.0669</v>
      </c>
      <c r="G52" s="81">
        <f t="shared" si="7"/>
        <v>5.4622049996396527E-2</v>
      </c>
      <c r="H52" s="81">
        <f t="shared" si="8"/>
        <v>9.4058756099999989</v>
      </c>
      <c r="I52" s="81">
        <f t="shared" si="9"/>
        <v>28.846879908308996</v>
      </c>
      <c r="J52" s="81">
        <f t="shared" si="10"/>
        <v>88.470495990792855</v>
      </c>
      <c r="K52" s="81">
        <f t="shared" si="11"/>
        <v>0.1675203651339485</v>
      </c>
      <c r="L52" s="81">
        <f t="shared" si="12"/>
        <v>0.51376820782930666</v>
      </c>
      <c r="M52" s="81">
        <f t="shared" ca="1" si="4"/>
        <v>5.7287185781682293E-2</v>
      </c>
      <c r="N52" s="81">
        <f t="shared" ca="1" si="13"/>
        <v>7.1029487540107766E-6</v>
      </c>
      <c r="O52" s="21">
        <f t="shared" ca="1" si="14"/>
        <v>137167198.82405967</v>
      </c>
      <c r="P52" s="81">
        <f t="shared" ca="1" si="15"/>
        <v>83815843.249972686</v>
      </c>
      <c r="Q52" s="81">
        <f t="shared" ca="1" si="16"/>
        <v>2642917.9152043951</v>
      </c>
      <c r="R52" s="55">
        <f t="shared" ca="1" si="5"/>
        <v>-2.665135785285766E-3</v>
      </c>
    </row>
    <row r="53" spans="1:18">
      <c r="A53" s="88">
        <v>30683</v>
      </c>
      <c r="B53" s="88">
        <v>5.6454350000421982E-2</v>
      </c>
      <c r="C53" s="88">
        <v>1</v>
      </c>
      <c r="D53" s="89">
        <f t="shared" si="6"/>
        <v>3.0682999999999998</v>
      </c>
      <c r="E53" s="89">
        <f t="shared" si="6"/>
        <v>5.6454350000421982E-2</v>
      </c>
      <c r="F53" s="81">
        <f t="shared" si="7"/>
        <v>3.0682999999999998</v>
      </c>
      <c r="G53" s="81">
        <f t="shared" si="7"/>
        <v>5.6454350000421982E-2</v>
      </c>
      <c r="H53" s="81">
        <f t="shared" si="8"/>
        <v>9.4144648899999996</v>
      </c>
      <c r="I53" s="81">
        <f t="shared" si="9"/>
        <v>28.886402621986996</v>
      </c>
      <c r="J53" s="81">
        <f t="shared" si="10"/>
        <v>88.632149165042691</v>
      </c>
      <c r="K53" s="81">
        <f t="shared" si="11"/>
        <v>0.17321888210629477</v>
      </c>
      <c r="L53" s="81">
        <f t="shared" si="12"/>
        <v>0.53148749596674416</v>
      </c>
      <c r="M53" s="81">
        <f t="shared" ca="1" si="4"/>
        <v>5.7345382752927873E-2</v>
      </c>
      <c r="N53" s="81">
        <f t="shared" ca="1" si="13"/>
        <v>7.9393936603822417E-7</v>
      </c>
      <c r="O53" s="21">
        <f t="shared" ca="1" si="14"/>
        <v>136861522.03070083</v>
      </c>
      <c r="P53" s="81">
        <f t="shared" ca="1" si="15"/>
        <v>83588480.450552806</v>
      </c>
      <c r="Q53" s="81">
        <f t="shared" ca="1" si="16"/>
        <v>2634661.0207121186</v>
      </c>
      <c r="R53" s="55">
        <f t="shared" ca="1" si="5"/>
        <v>-8.9103275250589087E-4</v>
      </c>
    </row>
    <row r="54" spans="1:18">
      <c r="A54" s="88">
        <v>30818</v>
      </c>
      <c r="B54" s="88">
        <v>5.7160100004693959E-2</v>
      </c>
      <c r="C54" s="88">
        <v>1</v>
      </c>
      <c r="D54" s="89">
        <f t="shared" si="6"/>
        <v>3.0817999999999999</v>
      </c>
      <c r="E54" s="89">
        <f t="shared" si="6"/>
        <v>5.7160100004693959E-2</v>
      </c>
      <c r="F54" s="81">
        <f t="shared" si="7"/>
        <v>3.0817999999999999</v>
      </c>
      <c r="G54" s="81">
        <f t="shared" si="7"/>
        <v>5.7160100004693959E-2</v>
      </c>
      <c r="H54" s="81">
        <f t="shared" si="8"/>
        <v>9.4974912399999987</v>
      </c>
      <c r="I54" s="81">
        <f t="shared" si="9"/>
        <v>29.269368503431995</v>
      </c>
      <c r="J54" s="81">
        <f t="shared" si="10"/>
        <v>90.202339853876722</v>
      </c>
      <c r="K54" s="81">
        <f t="shared" si="11"/>
        <v>0.17615599619446584</v>
      </c>
      <c r="L54" s="81">
        <f t="shared" si="12"/>
        <v>0.54287754907210484</v>
      </c>
      <c r="M54" s="81">
        <f t="shared" ca="1" si="4"/>
        <v>5.7908629724372843E-2</v>
      </c>
      <c r="N54" s="81">
        <f t="shared" ca="1" si="13"/>
        <v>5.6029674124254819E-7</v>
      </c>
      <c r="O54" s="21">
        <f t="shared" ca="1" si="14"/>
        <v>133767883.8024098</v>
      </c>
      <c r="P54" s="81">
        <f t="shared" ca="1" si="15"/>
        <v>81318337.818308055</v>
      </c>
      <c r="Q54" s="81">
        <f t="shared" ca="1" si="16"/>
        <v>2552811.6329509858</v>
      </c>
      <c r="R54" s="55">
        <f t="shared" ca="1" si="5"/>
        <v>-7.4852971967888371E-4</v>
      </c>
    </row>
    <row r="55" spans="1:18">
      <c r="A55" s="88">
        <v>30833</v>
      </c>
      <c r="B55" s="88">
        <v>5.5971850000787526E-2</v>
      </c>
      <c r="C55" s="88">
        <v>1</v>
      </c>
      <c r="D55" s="89">
        <f t="shared" si="6"/>
        <v>3.0832999999999999</v>
      </c>
      <c r="E55" s="89">
        <f t="shared" si="6"/>
        <v>5.5971850000787526E-2</v>
      </c>
      <c r="F55" s="81">
        <f t="shared" si="7"/>
        <v>3.0832999999999999</v>
      </c>
      <c r="G55" s="81">
        <f t="shared" si="7"/>
        <v>5.5971850000787526E-2</v>
      </c>
      <c r="H55" s="81">
        <f t="shared" si="8"/>
        <v>9.5067388899999994</v>
      </c>
      <c r="I55" s="81">
        <f t="shared" si="9"/>
        <v>29.312128019536999</v>
      </c>
      <c r="J55" s="81">
        <f t="shared" si="10"/>
        <v>90.378084322638429</v>
      </c>
      <c r="K55" s="81">
        <f t="shared" si="11"/>
        <v>0.17257800510742818</v>
      </c>
      <c r="L55" s="81">
        <f t="shared" si="12"/>
        <v>0.53210976314773328</v>
      </c>
      <c r="M55" s="81">
        <f t="shared" ca="1" si="4"/>
        <v>5.7971443357841781E-2</v>
      </c>
      <c r="N55" s="81">
        <f t="shared" ca="1" si="13"/>
        <v>3.9983735935755055E-6</v>
      </c>
      <c r="O55" s="21">
        <f t="shared" ca="1" si="14"/>
        <v>133408066.05231605</v>
      </c>
      <c r="P55" s="81">
        <f t="shared" ca="1" si="15"/>
        <v>81057582.936953887</v>
      </c>
      <c r="Q55" s="81">
        <f t="shared" ca="1" si="16"/>
        <v>2543474.1400286169</v>
      </c>
      <c r="R55" s="55">
        <f t="shared" ca="1" si="5"/>
        <v>-1.9995933570542551E-3</v>
      </c>
    </row>
    <row r="56" spans="1:18">
      <c r="A56" s="88">
        <v>30843.5</v>
      </c>
      <c r="B56" s="88">
        <v>5.9321075001207646E-2</v>
      </c>
      <c r="C56" s="88">
        <v>1</v>
      </c>
      <c r="D56" s="89">
        <f t="shared" si="6"/>
        <v>3.0843500000000001</v>
      </c>
      <c r="E56" s="89">
        <f t="shared" si="6"/>
        <v>5.9321075001207646E-2</v>
      </c>
      <c r="F56" s="81">
        <f t="shared" si="7"/>
        <v>3.0843500000000001</v>
      </c>
      <c r="G56" s="81">
        <f t="shared" si="7"/>
        <v>5.9321075001207646E-2</v>
      </c>
      <c r="H56" s="81">
        <f t="shared" si="8"/>
        <v>9.5132149225000013</v>
      </c>
      <c r="I56" s="81">
        <f t="shared" si="9"/>
        <v>29.34208444621288</v>
      </c>
      <c r="J56" s="81">
        <f t="shared" si="10"/>
        <v>90.501258161676702</v>
      </c>
      <c r="K56" s="81">
        <f t="shared" si="11"/>
        <v>0.18296695767997481</v>
      </c>
      <c r="L56" s="81">
        <f t="shared" si="12"/>
        <v>0.5643341359202303</v>
      </c>
      <c r="M56" s="81">
        <f t="shared" ca="1" si="4"/>
        <v>5.801544034703042E-2</v>
      </c>
      <c r="N56" s="81">
        <f t="shared" ca="1" si="13"/>
        <v>1.7046818501884851E-6</v>
      </c>
      <c r="O56" s="21">
        <f t="shared" ca="1" si="14"/>
        <v>133154310.76457539</v>
      </c>
      <c r="P56" s="81">
        <f t="shared" ca="1" si="15"/>
        <v>80874062.039831519</v>
      </c>
      <c r="Q56" s="81">
        <f t="shared" ca="1" si="16"/>
        <v>2536909.7071332531</v>
      </c>
      <c r="R56" s="55">
        <f t="shared" ca="1" si="5"/>
        <v>1.3056346541772262E-3</v>
      </c>
    </row>
    <row r="57" spans="1:18">
      <c r="A57" s="88">
        <v>30861</v>
      </c>
      <c r="B57" s="88">
        <v>5.8236450000549667E-2</v>
      </c>
      <c r="C57" s="88">
        <v>1</v>
      </c>
      <c r="D57" s="89">
        <f t="shared" si="6"/>
        <v>3.0861000000000001</v>
      </c>
      <c r="E57" s="89">
        <f t="shared" si="6"/>
        <v>5.8236450000549667E-2</v>
      </c>
      <c r="F57" s="81">
        <f t="shared" si="7"/>
        <v>3.0861000000000001</v>
      </c>
      <c r="G57" s="81">
        <f t="shared" si="7"/>
        <v>5.8236450000549667E-2</v>
      </c>
      <c r="H57" s="81">
        <f t="shared" si="8"/>
        <v>9.5240132099999997</v>
      </c>
      <c r="I57" s="81">
        <f t="shared" si="9"/>
        <v>29.392057167381001</v>
      </c>
      <c r="J57" s="81">
        <f t="shared" si="10"/>
        <v>90.706827624254515</v>
      </c>
      <c r="K57" s="81">
        <f t="shared" si="11"/>
        <v>0.17972350834669634</v>
      </c>
      <c r="L57" s="81">
        <f t="shared" si="12"/>
        <v>0.55464471910873958</v>
      </c>
      <c r="M57" s="81">
        <f t="shared" ca="1" si="4"/>
        <v>5.8088818889880087E-2</v>
      </c>
      <c r="N57" s="81">
        <f t="shared" ca="1" si="13"/>
        <v>2.1794944837533747E-8</v>
      </c>
      <c r="O57" s="21">
        <f t="shared" ca="1" si="14"/>
        <v>132727955.02737738</v>
      </c>
      <c r="P57" s="81">
        <f t="shared" ca="1" si="15"/>
        <v>80566388.129914403</v>
      </c>
      <c r="Q57" s="81">
        <f t="shared" ca="1" si="16"/>
        <v>2525917.7719211238</v>
      </c>
      <c r="R57" s="55">
        <f t="shared" ca="1" si="5"/>
        <v>1.476311106695799E-4</v>
      </c>
    </row>
    <row r="58" spans="1:18">
      <c r="A58" s="88">
        <v>30863</v>
      </c>
      <c r="B58" s="88">
        <v>5.8155350001470651E-2</v>
      </c>
      <c r="C58" s="88">
        <v>1</v>
      </c>
      <c r="D58" s="89">
        <f t="shared" si="6"/>
        <v>3.0863</v>
      </c>
      <c r="E58" s="89">
        <f t="shared" si="6"/>
        <v>5.8155350001470651E-2</v>
      </c>
      <c r="F58" s="81">
        <f t="shared" si="7"/>
        <v>3.0863</v>
      </c>
      <c r="G58" s="81">
        <f t="shared" si="7"/>
        <v>5.8155350001470651E-2</v>
      </c>
      <c r="H58" s="81">
        <f t="shared" si="8"/>
        <v>9.5252476900000005</v>
      </c>
      <c r="I58" s="81">
        <f t="shared" si="9"/>
        <v>29.397771945647001</v>
      </c>
      <c r="J58" s="81">
        <f t="shared" si="10"/>
        <v>90.730343555850339</v>
      </c>
      <c r="K58" s="81">
        <f t="shared" si="11"/>
        <v>0.17948485670953887</v>
      </c>
      <c r="L58" s="81">
        <f t="shared" si="12"/>
        <v>0.55394411326264981</v>
      </c>
      <c r="M58" s="81">
        <f t="shared" ca="1" si="4"/>
        <v>5.8097209006764697E-2</v>
      </c>
      <c r="N58" s="81">
        <f t="shared" ca="1" si="13"/>
        <v>3.3803752653978509E-9</v>
      </c>
      <c r="O58" s="21">
        <f t="shared" ca="1" si="14"/>
        <v>132678956.50433581</v>
      </c>
      <c r="P58" s="81">
        <f t="shared" ca="1" si="15"/>
        <v>80531082.264188513</v>
      </c>
      <c r="Q58" s="81">
        <f t="shared" ca="1" si="16"/>
        <v>2524657.4953171141</v>
      </c>
      <c r="R58" s="55">
        <f t="shared" ca="1" si="5"/>
        <v>5.8140994705954685E-5</v>
      </c>
    </row>
    <row r="59" spans="1:18">
      <c r="A59" s="88">
        <v>30867</v>
      </c>
      <c r="B59" s="88">
        <v>5.7793149993813131E-2</v>
      </c>
      <c r="C59" s="88">
        <v>1</v>
      </c>
      <c r="D59" s="89">
        <f t="shared" si="6"/>
        <v>3.0867</v>
      </c>
      <c r="E59" s="89">
        <f t="shared" si="6"/>
        <v>5.7793149993813131E-2</v>
      </c>
      <c r="F59" s="81">
        <f t="shared" si="7"/>
        <v>3.0867</v>
      </c>
      <c r="G59" s="81">
        <f t="shared" si="7"/>
        <v>5.7793149993813131E-2</v>
      </c>
      <c r="H59" s="81">
        <f t="shared" si="8"/>
        <v>9.5277168900000007</v>
      </c>
      <c r="I59" s="81">
        <f t="shared" si="9"/>
        <v>29.409203724363003</v>
      </c>
      <c r="J59" s="81">
        <f t="shared" si="10"/>
        <v>90.777389135991285</v>
      </c>
      <c r="K59" s="81">
        <f t="shared" si="11"/>
        <v>0.17839011608590299</v>
      </c>
      <c r="L59" s="81">
        <f t="shared" si="12"/>
        <v>0.55063677132235678</v>
      </c>
      <c r="M59" s="81">
        <f t="shared" ca="1" si="4"/>
        <v>5.8113991700658119E-2</v>
      </c>
      <c r="N59" s="81">
        <f t="shared" ca="1" si="13"/>
        <v>1.0293940085120496E-7</v>
      </c>
      <c r="O59" s="21">
        <f t="shared" ca="1" si="14"/>
        <v>132580792.39995302</v>
      </c>
      <c r="P59" s="81">
        <f t="shared" ca="1" si="15"/>
        <v>80460382.736301944</v>
      </c>
      <c r="Q59" s="81">
        <f t="shared" ca="1" si="16"/>
        <v>2522134.456500425</v>
      </c>
      <c r="R59" s="55">
        <f t="shared" ca="1" si="5"/>
        <v>-3.2084170684498758E-4</v>
      </c>
    </row>
    <row r="60" spans="1:18">
      <c r="A60" s="88">
        <v>30873.5</v>
      </c>
      <c r="B60" s="88">
        <v>5.7304574998852331E-2</v>
      </c>
      <c r="C60" s="88">
        <v>1</v>
      </c>
      <c r="D60" s="89">
        <f t="shared" si="6"/>
        <v>3.0873499999999998</v>
      </c>
      <c r="E60" s="89">
        <f t="shared" si="6"/>
        <v>5.7304574998852331E-2</v>
      </c>
      <c r="F60" s="81">
        <f t="shared" si="7"/>
        <v>3.0873499999999998</v>
      </c>
      <c r="G60" s="81">
        <f t="shared" si="7"/>
        <v>5.7304574998852331E-2</v>
      </c>
      <c r="H60" s="81">
        <f t="shared" si="8"/>
        <v>9.5317300224999997</v>
      </c>
      <c r="I60" s="81">
        <f t="shared" si="9"/>
        <v>29.427786684965373</v>
      </c>
      <c r="J60" s="81">
        <f t="shared" si="10"/>
        <v>90.853877221827844</v>
      </c>
      <c r="K60" s="81">
        <f t="shared" si="11"/>
        <v>0.17691927962270673</v>
      </c>
      <c r="L60" s="81">
        <f t="shared" si="12"/>
        <v>0.54621173794316358</v>
      </c>
      <c r="M60" s="81">
        <f t="shared" ca="1" si="4"/>
        <v>5.8141270574213005E-2</v>
      </c>
      <c r="N60" s="81">
        <f t="shared" ca="1" si="13"/>
        <v>7.0005948582812958E-7</v>
      </c>
      <c r="O60" s="21">
        <f t="shared" ca="1" si="14"/>
        <v>132420801.29752994</v>
      </c>
      <c r="P60" s="81">
        <f t="shared" ca="1" si="15"/>
        <v>80345246.76595214</v>
      </c>
      <c r="Q60" s="81">
        <f t="shared" ca="1" si="16"/>
        <v>2518027.4652195196</v>
      </c>
      <c r="R60" s="55">
        <f t="shared" ca="1" si="5"/>
        <v>-8.3669557536067418E-4</v>
      </c>
    </row>
    <row r="61" spans="1:18">
      <c r="A61" s="88">
        <v>31469</v>
      </c>
      <c r="B61" s="88">
        <v>6.1482049997721333E-2</v>
      </c>
      <c r="C61" s="88">
        <v>1</v>
      </c>
      <c r="D61" s="89">
        <f t="shared" si="6"/>
        <v>3.1469</v>
      </c>
      <c r="E61" s="89">
        <f t="shared" si="6"/>
        <v>6.1482049997721333E-2</v>
      </c>
      <c r="F61" s="81">
        <f t="shared" si="7"/>
        <v>3.1469</v>
      </c>
      <c r="G61" s="81">
        <f t="shared" si="7"/>
        <v>6.1482049997721333E-2</v>
      </c>
      <c r="H61" s="81">
        <f t="shared" si="8"/>
        <v>9.9029796100000009</v>
      </c>
      <c r="I61" s="81">
        <f t="shared" si="9"/>
        <v>31.163686534709004</v>
      </c>
      <c r="J61" s="81">
        <f t="shared" si="10"/>
        <v>98.069005156075761</v>
      </c>
      <c r="K61" s="81">
        <f t="shared" si="11"/>
        <v>0.19347786313782928</v>
      </c>
      <c r="L61" s="81">
        <f t="shared" si="12"/>
        <v>0.60885548750843499</v>
      </c>
      <c r="M61" s="81">
        <f t="shared" ca="1" si="4"/>
        <v>6.0677182249188E-2</v>
      </c>
      <c r="N61" s="81">
        <f t="shared" ca="1" si="13"/>
        <v>6.4781209262911709E-7</v>
      </c>
      <c r="O61" s="21">
        <f t="shared" ca="1" si="14"/>
        <v>115450229.87919758</v>
      </c>
      <c r="P61" s="81">
        <f t="shared" ca="1" si="15"/>
        <v>68607060.547831312</v>
      </c>
      <c r="Q61" s="81">
        <f t="shared" ca="1" si="16"/>
        <v>2108865.699750626</v>
      </c>
      <c r="R61" s="55">
        <f t="shared" ca="1" si="5"/>
        <v>8.0486774853333332E-4</v>
      </c>
    </row>
    <row r="62" spans="1:18">
      <c r="A62" s="88">
        <v>31632</v>
      </c>
      <c r="B62" s="88">
        <v>6.3422400002309587E-2</v>
      </c>
      <c r="C62" s="88">
        <v>1</v>
      </c>
      <c r="D62" s="89">
        <f t="shared" si="6"/>
        <v>3.1631999999999998</v>
      </c>
      <c r="E62" s="89">
        <f t="shared" si="6"/>
        <v>6.3422400002309587E-2</v>
      </c>
      <c r="F62" s="81">
        <f t="shared" si="7"/>
        <v>3.1631999999999998</v>
      </c>
      <c r="G62" s="81">
        <f t="shared" si="7"/>
        <v>6.3422400002309587E-2</v>
      </c>
      <c r="H62" s="81">
        <f t="shared" si="8"/>
        <v>10.005834239999999</v>
      </c>
      <c r="I62" s="81">
        <f t="shared" si="9"/>
        <v>31.650454867967994</v>
      </c>
      <c r="J62" s="81">
        <f t="shared" si="10"/>
        <v>100.11671883835635</v>
      </c>
      <c r="K62" s="81">
        <f t="shared" si="11"/>
        <v>0.20061773568730568</v>
      </c>
      <c r="L62" s="81">
        <f t="shared" si="12"/>
        <v>0.63459402152608524</v>
      </c>
      <c r="M62" s="81">
        <f t="shared" ca="1" si="4"/>
        <v>6.1383984164115363E-2</v>
      </c>
      <c r="N62" s="81">
        <f t="shared" ca="1" si="13"/>
        <v>4.155139129401061E-6</v>
      </c>
      <c r="O62" s="21">
        <f t="shared" ca="1" si="14"/>
        <v>110094324.66413108</v>
      </c>
      <c r="P62" s="81">
        <f t="shared" ca="1" si="15"/>
        <v>65040424.405285798</v>
      </c>
      <c r="Q62" s="81">
        <f t="shared" ca="1" si="16"/>
        <v>1987478.03435592</v>
      </c>
      <c r="R62" s="55">
        <f t="shared" ca="1" si="5"/>
        <v>2.0384158381942241E-3</v>
      </c>
    </row>
    <row r="63" spans="1:18">
      <c r="A63" s="88">
        <v>31676.5</v>
      </c>
      <c r="B63" s="88">
        <v>6.2692925006558653E-2</v>
      </c>
      <c r="C63" s="88">
        <v>1</v>
      </c>
      <c r="D63" s="89">
        <f t="shared" si="6"/>
        <v>3.1676500000000001</v>
      </c>
      <c r="E63" s="89">
        <f t="shared" si="6"/>
        <v>6.2692925006558653E-2</v>
      </c>
      <c r="F63" s="81">
        <f t="shared" si="7"/>
        <v>3.1676500000000001</v>
      </c>
      <c r="G63" s="81">
        <f t="shared" si="7"/>
        <v>6.2692925006558653E-2</v>
      </c>
      <c r="H63" s="81">
        <f t="shared" si="8"/>
        <v>10.0340065225</v>
      </c>
      <c r="I63" s="81">
        <f t="shared" si="9"/>
        <v>31.784220760997126</v>
      </c>
      <c r="J63" s="81">
        <f t="shared" si="10"/>
        <v>100.68128689357255</v>
      </c>
      <c r="K63" s="81">
        <f t="shared" si="11"/>
        <v>0.19858924389702551</v>
      </c>
      <c r="L63" s="81">
        <f t="shared" si="12"/>
        <v>0.62906121843041285</v>
      </c>
      <c r="M63" s="81">
        <f t="shared" ca="1" si="4"/>
        <v>6.1577891930249942E-2</v>
      </c>
      <c r="N63" s="81">
        <f t="shared" ca="1" si="13"/>
        <v>1.2432987612624672E-6</v>
      </c>
      <c r="O63" s="21">
        <f t="shared" ca="1" si="14"/>
        <v>108586606.11256313</v>
      </c>
      <c r="P63" s="81">
        <f t="shared" ca="1" si="15"/>
        <v>64045143.296648398</v>
      </c>
      <c r="Q63" s="81">
        <f t="shared" ca="1" si="16"/>
        <v>1953802.3169357481</v>
      </c>
      <c r="R63" s="55">
        <f t="shared" ca="1" si="5"/>
        <v>1.1150330763087107E-3</v>
      </c>
    </row>
    <row r="64" spans="1:18">
      <c r="A64" s="88">
        <v>31763.5</v>
      </c>
      <c r="B64" s="88">
        <v>5.9815074993821327E-2</v>
      </c>
      <c r="C64" s="88">
        <v>1</v>
      </c>
      <c r="D64" s="89">
        <f t="shared" si="6"/>
        <v>3.1763499999999998</v>
      </c>
      <c r="E64" s="89">
        <f t="shared" si="6"/>
        <v>5.9815074993821327E-2</v>
      </c>
      <c r="F64" s="81">
        <f t="shared" si="7"/>
        <v>3.1763499999999998</v>
      </c>
      <c r="G64" s="81">
        <f t="shared" si="7"/>
        <v>5.9815074993821327E-2</v>
      </c>
      <c r="H64" s="81">
        <f t="shared" si="8"/>
        <v>10.089199322499999</v>
      </c>
      <c r="I64" s="81">
        <f t="shared" si="9"/>
        <v>32.046828268022871</v>
      </c>
      <c r="J64" s="81">
        <f t="shared" si="10"/>
        <v>101.79194296913444</v>
      </c>
      <c r="K64" s="81">
        <f t="shared" si="11"/>
        <v>0.18999361345662436</v>
      </c>
      <c r="L64" s="81">
        <f t="shared" si="12"/>
        <v>0.60348621410294878</v>
      </c>
      <c r="M64" s="81">
        <f t="shared" ca="1" si="4"/>
        <v>6.1958165217182018E-2</v>
      </c>
      <c r="N64" s="81">
        <f t="shared" ca="1" si="13"/>
        <v>4.592835705464178E-6</v>
      </c>
      <c r="O64" s="21">
        <f t="shared" ca="1" si="14"/>
        <v>105586332.74815428</v>
      </c>
      <c r="P64" s="81">
        <f t="shared" ca="1" si="15"/>
        <v>62074992.222174667</v>
      </c>
      <c r="Q64" s="81">
        <f t="shared" ca="1" si="16"/>
        <v>1887381.3110098215</v>
      </c>
      <c r="R64" s="55">
        <f t="shared" ca="1" si="5"/>
        <v>-2.1430902233606913E-3</v>
      </c>
    </row>
    <row r="65" spans="1:18">
      <c r="A65" s="88">
        <v>31768</v>
      </c>
      <c r="B65" s="88">
        <v>6.1007600001175888E-2</v>
      </c>
      <c r="C65" s="88">
        <v>1</v>
      </c>
      <c r="D65" s="89">
        <f t="shared" si="6"/>
        <v>3.1768000000000001</v>
      </c>
      <c r="E65" s="89">
        <f t="shared" si="6"/>
        <v>6.1007600001175888E-2</v>
      </c>
      <c r="F65" s="81">
        <f t="shared" si="7"/>
        <v>3.1768000000000001</v>
      </c>
      <c r="G65" s="81">
        <f t="shared" si="7"/>
        <v>6.1007600001175888E-2</v>
      </c>
      <c r="H65" s="81">
        <f t="shared" si="8"/>
        <v>10.09205824</v>
      </c>
      <c r="I65" s="81">
        <f t="shared" si="9"/>
        <v>32.060450616832</v>
      </c>
      <c r="J65" s="81">
        <f t="shared" si="10"/>
        <v>101.8496395195519</v>
      </c>
      <c r="K65" s="81">
        <f t="shared" si="11"/>
        <v>0.19380894368373555</v>
      </c>
      <c r="L65" s="81">
        <f t="shared" si="12"/>
        <v>0.61569225229449109</v>
      </c>
      <c r="M65" s="81">
        <f t="shared" ca="1" si="4"/>
        <v>6.1977876731632228E-2</v>
      </c>
      <c r="N65" s="81">
        <f t="shared" ca="1" si="13"/>
        <v>9.4143693366504573E-7</v>
      </c>
      <c r="O65" s="21">
        <f t="shared" ca="1" si="14"/>
        <v>105429318.42636614</v>
      </c>
      <c r="P65" s="81">
        <f t="shared" ca="1" si="15"/>
        <v>61972253.56887915</v>
      </c>
      <c r="Q65" s="81">
        <f t="shared" ca="1" si="16"/>
        <v>1883926.1393266649</v>
      </c>
      <c r="R65" s="55">
        <f t="shared" ca="1" si="5"/>
        <v>-9.7027673045634033E-4</v>
      </c>
    </row>
    <row r="66" spans="1:18">
      <c r="A66" s="88">
        <v>32118</v>
      </c>
      <c r="B66" s="88">
        <v>6.0415100000682287E-2</v>
      </c>
      <c r="C66" s="88">
        <v>1</v>
      </c>
      <c r="D66" s="89">
        <f t="shared" si="6"/>
        <v>3.2118000000000002</v>
      </c>
      <c r="E66" s="89">
        <f t="shared" si="6"/>
        <v>6.0415100000682287E-2</v>
      </c>
      <c r="F66" s="81">
        <f t="shared" si="7"/>
        <v>3.2118000000000002</v>
      </c>
      <c r="G66" s="81">
        <f t="shared" si="7"/>
        <v>6.0415100000682287E-2</v>
      </c>
      <c r="H66" s="81">
        <f t="shared" si="8"/>
        <v>10.315659240000002</v>
      </c>
      <c r="I66" s="81">
        <f t="shared" si="9"/>
        <v>33.131834347032012</v>
      </c>
      <c r="J66" s="81">
        <f t="shared" si="10"/>
        <v>106.41282555579743</v>
      </c>
      <c r="K66" s="81">
        <f t="shared" si="11"/>
        <v>0.19404121818219139</v>
      </c>
      <c r="L66" s="81">
        <f t="shared" si="12"/>
        <v>0.62322158455756238</v>
      </c>
      <c r="M66" s="81">
        <f t="shared" ca="1" si="4"/>
        <v>6.3523712851679542E-2</v>
      </c>
      <c r="N66" s="81">
        <f t="shared" ca="1" si="13"/>
        <v>9.663473857385285E-6</v>
      </c>
      <c r="O66" s="21">
        <f t="shared" ca="1" si="14"/>
        <v>92733482.05397585</v>
      </c>
      <c r="P66" s="81">
        <f t="shared" ca="1" si="15"/>
        <v>53771969.919270918</v>
      </c>
      <c r="Q66" s="81">
        <f t="shared" ca="1" si="16"/>
        <v>1610690.6164614041</v>
      </c>
      <c r="R66" s="55">
        <f t="shared" ca="1" si="5"/>
        <v>-3.1086128509972555E-3</v>
      </c>
    </row>
    <row r="67" spans="1:18">
      <c r="A67" s="88">
        <v>32161</v>
      </c>
      <c r="B67" s="88">
        <v>6.4271450006344821E-2</v>
      </c>
      <c r="C67" s="88">
        <v>1</v>
      </c>
      <c r="D67" s="89">
        <f t="shared" si="6"/>
        <v>3.2161</v>
      </c>
      <c r="E67" s="89">
        <f t="shared" si="6"/>
        <v>6.4271450006344821E-2</v>
      </c>
      <c r="F67" s="81">
        <f t="shared" si="7"/>
        <v>3.2161</v>
      </c>
      <c r="G67" s="81">
        <f t="shared" si="7"/>
        <v>6.4271450006344821E-2</v>
      </c>
      <c r="H67" s="81">
        <f t="shared" si="8"/>
        <v>10.34329921</v>
      </c>
      <c r="I67" s="81">
        <f t="shared" si="9"/>
        <v>33.265084589280995</v>
      </c>
      <c r="J67" s="81">
        <f t="shared" si="10"/>
        <v>106.98383854758661</v>
      </c>
      <c r="K67" s="81">
        <f t="shared" si="11"/>
        <v>0.20670341036540557</v>
      </c>
      <c r="L67" s="81">
        <f t="shared" si="12"/>
        <v>0.66477883807618088</v>
      </c>
      <c r="M67" s="81">
        <f t="shared" ca="1" si="4"/>
        <v>6.3715362095650985E-2</v>
      </c>
      <c r="N67" s="81">
        <f t="shared" ca="1" si="13"/>
        <v>3.0923376441983635E-7</v>
      </c>
      <c r="O67" s="21">
        <f t="shared" ca="1" si="14"/>
        <v>91116477.517860889</v>
      </c>
      <c r="P67" s="81">
        <f t="shared" ca="1" si="15"/>
        <v>52741327.209631391</v>
      </c>
      <c r="Q67" s="81">
        <f t="shared" ca="1" si="16"/>
        <v>1576687.9040684337</v>
      </c>
      <c r="R67" s="55">
        <f t="shared" ca="1" si="5"/>
        <v>5.5608791069383656E-4</v>
      </c>
    </row>
    <row r="68" spans="1:18">
      <c r="A68" s="88">
        <v>32272</v>
      </c>
      <c r="B68" s="88">
        <v>6.5170400004717521E-2</v>
      </c>
      <c r="C68" s="88">
        <v>1</v>
      </c>
      <c r="D68" s="89">
        <f t="shared" si="6"/>
        <v>3.2271999999999998</v>
      </c>
      <c r="E68" s="89">
        <f t="shared" si="6"/>
        <v>6.5170400004717521E-2</v>
      </c>
      <c r="F68" s="81">
        <f t="shared" si="7"/>
        <v>3.2271999999999998</v>
      </c>
      <c r="G68" s="81">
        <f t="shared" si="7"/>
        <v>6.5170400004717521E-2</v>
      </c>
      <c r="H68" s="81">
        <f t="shared" si="8"/>
        <v>10.41481984</v>
      </c>
      <c r="I68" s="81">
        <f t="shared" si="9"/>
        <v>33.610706587647996</v>
      </c>
      <c r="J68" s="81">
        <f t="shared" si="10"/>
        <v>108.46847229965761</v>
      </c>
      <c r="K68" s="81">
        <f t="shared" si="11"/>
        <v>0.21031791489522436</v>
      </c>
      <c r="L68" s="81">
        <f t="shared" si="12"/>
        <v>0.67873797494986798</v>
      </c>
      <c r="M68" s="81">
        <f t="shared" ca="1" si="4"/>
        <v>6.4211836786093171E-2</v>
      </c>
      <c r="N68" s="81">
        <f t="shared" ca="1" si="13"/>
        <v>9.1884344409947411E-7</v>
      </c>
      <c r="O68" s="21">
        <f t="shared" ca="1" si="14"/>
        <v>86896077.655930221</v>
      </c>
      <c r="P68" s="81">
        <f t="shared" ca="1" si="15"/>
        <v>50064542.836057641</v>
      </c>
      <c r="Q68" s="81">
        <f t="shared" ca="1" si="16"/>
        <v>1488713.2685698632</v>
      </c>
      <c r="R68" s="55">
        <f t="shared" ca="1" si="5"/>
        <v>9.5856321862435034E-4</v>
      </c>
    </row>
    <row r="69" spans="1:18">
      <c r="A69" s="88">
        <v>32343.5</v>
      </c>
      <c r="B69" s="88">
        <v>6.499607500154525E-2</v>
      </c>
      <c r="C69" s="88">
        <v>1</v>
      </c>
      <c r="D69" s="89">
        <f t="shared" si="6"/>
        <v>3.2343500000000001</v>
      </c>
      <c r="E69" s="89">
        <f t="shared" si="6"/>
        <v>6.499607500154525E-2</v>
      </c>
      <c r="F69" s="81">
        <f t="shared" si="7"/>
        <v>3.2343500000000001</v>
      </c>
      <c r="G69" s="81">
        <f t="shared" si="7"/>
        <v>6.499607500154525E-2</v>
      </c>
      <c r="H69" s="81">
        <f t="shared" si="8"/>
        <v>10.4610199225</v>
      </c>
      <c r="I69" s="81">
        <f t="shared" si="9"/>
        <v>33.834599786337876</v>
      </c>
      <c r="J69" s="81">
        <f t="shared" si="10"/>
        <v>109.43293781894191</v>
      </c>
      <c r="K69" s="81">
        <f t="shared" si="11"/>
        <v>0.21022005518124789</v>
      </c>
      <c r="L69" s="81">
        <f t="shared" si="12"/>
        <v>0.67992523547546913</v>
      </c>
      <c r="M69" s="81">
        <f t="shared" ca="1" si="4"/>
        <v>6.4532975615047783E-2</v>
      </c>
      <c r="N69" s="81">
        <f t="shared" ca="1" si="13"/>
        <v>2.1446104177433081E-7</v>
      </c>
      <c r="O69" s="21">
        <f t="shared" ca="1" si="14"/>
        <v>84146387.411299944</v>
      </c>
      <c r="P69" s="81">
        <f t="shared" ca="1" si="15"/>
        <v>48330431.852493905</v>
      </c>
      <c r="Q69" s="81">
        <f t="shared" ca="1" si="16"/>
        <v>1431977.0198726456</v>
      </c>
      <c r="R69" s="55">
        <f t="shared" ca="1" si="5"/>
        <v>4.6309938649746751E-4</v>
      </c>
    </row>
    <row r="70" spans="1:18">
      <c r="A70" s="88">
        <v>32352</v>
      </c>
      <c r="B70" s="88">
        <v>6.2776400001894217E-2</v>
      </c>
      <c r="C70" s="88">
        <v>1</v>
      </c>
      <c r="D70" s="89">
        <f t="shared" si="6"/>
        <v>3.2351999999999999</v>
      </c>
      <c r="E70" s="89">
        <f t="shared" si="6"/>
        <v>6.2776400001894217E-2</v>
      </c>
      <c r="F70" s="81">
        <f t="shared" si="7"/>
        <v>3.2351999999999999</v>
      </c>
      <c r="G70" s="81">
        <f t="shared" si="7"/>
        <v>6.2776400001894217E-2</v>
      </c>
      <c r="H70" s="81">
        <f t="shared" si="8"/>
        <v>10.46651904</v>
      </c>
      <c r="I70" s="81">
        <f t="shared" si="9"/>
        <v>33.861282398207997</v>
      </c>
      <c r="J70" s="81">
        <f t="shared" si="10"/>
        <v>109.5480208146825</v>
      </c>
      <c r="K70" s="81">
        <f t="shared" si="11"/>
        <v>0.20309420928612817</v>
      </c>
      <c r="L70" s="81">
        <f t="shared" si="12"/>
        <v>0.65705038588248188</v>
      </c>
      <c r="M70" s="81">
        <f t="shared" ca="1" si="4"/>
        <v>6.4571222661868474E-2</v>
      </c>
      <c r="N70" s="81">
        <f t="shared" ca="1" si="13"/>
        <v>3.2213883807570683E-6</v>
      </c>
      <c r="O70" s="21">
        <f t="shared" ca="1" si="14"/>
        <v>83818066.292505056</v>
      </c>
      <c r="P70" s="81">
        <f t="shared" ca="1" si="15"/>
        <v>48123879.046246305</v>
      </c>
      <c r="Q70" s="81">
        <f t="shared" ca="1" si="16"/>
        <v>1425232.4221771855</v>
      </c>
      <c r="R70" s="55">
        <f t="shared" ca="1" si="5"/>
        <v>-1.7948226599742573E-3</v>
      </c>
    </row>
    <row r="71" spans="1:18">
      <c r="A71" s="88">
        <v>32352</v>
      </c>
      <c r="B71" s="88">
        <v>6.4726399999926798E-2</v>
      </c>
      <c r="C71" s="88">
        <v>1</v>
      </c>
      <c r="D71" s="89">
        <f t="shared" si="6"/>
        <v>3.2351999999999999</v>
      </c>
      <c r="E71" s="89">
        <f t="shared" si="6"/>
        <v>6.4726399999926798E-2</v>
      </c>
      <c r="F71" s="81">
        <f t="shared" si="7"/>
        <v>3.2351999999999999</v>
      </c>
      <c r="G71" s="81">
        <f t="shared" si="7"/>
        <v>6.4726399999926798E-2</v>
      </c>
      <c r="H71" s="81">
        <f t="shared" si="8"/>
        <v>10.46651904</v>
      </c>
      <c r="I71" s="81">
        <f t="shared" si="9"/>
        <v>33.861282398207997</v>
      </c>
      <c r="J71" s="81">
        <f t="shared" si="10"/>
        <v>109.5480208146825</v>
      </c>
      <c r="K71" s="81">
        <f t="shared" si="11"/>
        <v>0.20940284927976316</v>
      </c>
      <c r="L71" s="81">
        <f t="shared" si="12"/>
        <v>0.67746009798988971</v>
      </c>
      <c r="M71" s="81">
        <f t="shared" ca="1" si="4"/>
        <v>6.4571222661868474E-2</v>
      </c>
      <c r="N71" s="81">
        <f t="shared" ca="1" si="13"/>
        <v>2.4080006246867306E-8</v>
      </c>
      <c r="O71" s="21">
        <f t="shared" ca="1" si="14"/>
        <v>83818066.292505056</v>
      </c>
      <c r="P71" s="81">
        <f t="shared" ca="1" si="15"/>
        <v>48123879.046246305</v>
      </c>
      <c r="Q71" s="81">
        <f t="shared" ca="1" si="16"/>
        <v>1425232.4221771855</v>
      </c>
      <c r="R71" s="55">
        <f t="shared" ca="1" si="5"/>
        <v>1.5517733805832379E-4</v>
      </c>
    </row>
    <row r="72" spans="1:18">
      <c r="A72" s="88">
        <v>32354</v>
      </c>
      <c r="B72" s="88">
        <v>6.2245300003269222E-2</v>
      </c>
      <c r="C72" s="88">
        <v>1</v>
      </c>
      <c r="D72" s="89">
        <f t="shared" si="6"/>
        <v>3.2353999999999998</v>
      </c>
      <c r="E72" s="89">
        <f t="shared" si="6"/>
        <v>6.2245300003269222E-2</v>
      </c>
      <c r="F72" s="81">
        <f t="shared" si="7"/>
        <v>3.2353999999999998</v>
      </c>
      <c r="G72" s="81">
        <f t="shared" si="7"/>
        <v>6.2245300003269222E-2</v>
      </c>
      <c r="H72" s="81">
        <f t="shared" si="8"/>
        <v>10.467813159999999</v>
      </c>
      <c r="I72" s="81">
        <f t="shared" si="9"/>
        <v>33.867562697863995</v>
      </c>
      <c r="J72" s="81">
        <f t="shared" si="10"/>
        <v>109.57511235266917</v>
      </c>
      <c r="K72" s="81">
        <f t="shared" si="11"/>
        <v>0.20138844363057723</v>
      </c>
      <c r="L72" s="81">
        <f t="shared" si="12"/>
        <v>0.65157217052236949</v>
      </c>
      <c r="M72" s="81">
        <f t="shared" ca="1" si="4"/>
        <v>6.4580224119611396E-2</v>
      </c>
      <c r="N72" s="81">
        <f t="shared" ca="1" si="13"/>
        <v>5.4518706290762824E-6</v>
      </c>
      <c r="O72" s="21">
        <f t="shared" ca="1" si="14"/>
        <v>83740772.487969875</v>
      </c>
      <c r="P72" s="81">
        <f t="shared" ca="1" si="15"/>
        <v>48075267.586260527</v>
      </c>
      <c r="Q72" s="81">
        <f t="shared" ca="1" si="16"/>
        <v>1423645.5175650159</v>
      </c>
      <c r="R72" s="55">
        <f t="shared" ca="1" si="5"/>
        <v>-2.3349241163421741E-3</v>
      </c>
    </row>
    <row r="73" spans="1:18">
      <c r="A73" s="88">
        <v>32392.5</v>
      </c>
      <c r="B73" s="88">
        <v>6.7559125003754161E-2</v>
      </c>
      <c r="C73" s="88">
        <v>1</v>
      </c>
      <c r="D73" s="89">
        <f t="shared" si="6"/>
        <v>3.2392500000000002</v>
      </c>
      <c r="E73" s="89">
        <f t="shared" si="6"/>
        <v>6.7559125003754161E-2</v>
      </c>
      <c r="F73" s="81">
        <f t="shared" si="7"/>
        <v>3.2392500000000002</v>
      </c>
      <c r="G73" s="81">
        <f t="shared" si="7"/>
        <v>6.7559125003754161E-2</v>
      </c>
      <c r="H73" s="81">
        <f t="shared" si="8"/>
        <v>10.492740562500002</v>
      </c>
      <c r="I73" s="81">
        <f t="shared" si="9"/>
        <v>33.988609867078132</v>
      </c>
      <c r="J73" s="81">
        <f t="shared" si="10"/>
        <v>110.09760451193284</v>
      </c>
      <c r="K73" s="81">
        <f t="shared" si="11"/>
        <v>0.21884089566841067</v>
      </c>
      <c r="L73" s="81">
        <f t="shared" si="12"/>
        <v>0.70888037129389925</v>
      </c>
      <c r="M73" s="81">
        <f t="shared" ca="1" si="4"/>
        <v>6.475366201235562E-2</v>
      </c>
      <c r="N73" s="81">
        <f t="shared" ca="1" si="13"/>
        <v>7.8706225961068522E-6</v>
      </c>
      <c r="O73" s="21">
        <f t="shared" ca="1" si="14"/>
        <v>82249878.470740154</v>
      </c>
      <c r="P73" s="81">
        <f t="shared" ca="1" si="15"/>
        <v>47138764.292831644</v>
      </c>
      <c r="Q73" s="81">
        <f t="shared" ca="1" si="16"/>
        <v>1393104.3149674463</v>
      </c>
      <c r="R73" s="55">
        <f t="shared" ref="R73:R136" ca="1" si="18">+E73-M73</f>
        <v>2.8054629913985413E-3</v>
      </c>
    </row>
    <row r="74" spans="1:18">
      <c r="A74" s="88">
        <v>32394.5</v>
      </c>
      <c r="B74" s="88">
        <v>6.5778024996689055E-2</v>
      </c>
      <c r="C74" s="88">
        <v>1</v>
      </c>
      <c r="D74" s="89">
        <f t="shared" ref="D74:E137" si="19">A74/A$18</f>
        <v>3.2394500000000002</v>
      </c>
      <c r="E74" s="89">
        <f t="shared" si="19"/>
        <v>6.5778024996689055E-2</v>
      </c>
      <c r="F74" s="81">
        <f t="shared" ref="F74:G137" si="20">$C74*D74</f>
        <v>3.2394500000000002</v>
      </c>
      <c r="G74" s="81">
        <f t="shared" si="20"/>
        <v>6.5778024996689055E-2</v>
      </c>
      <c r="H74" s="81">
        <f t="shared" ref="H74:H137" si="21">C74*D74*D74</f>
        <v>10.494036302500001</v>
      </c>
      <c r="I74" s="81">
        <f t="shared" ref="I74:I137" si="22">C74*D74*D74*D74</f>
        <v>33.994905900133631</v>
      </c>
      <c r="J74" s="81">
        <f t="shared" ref="J74:J137" si="23">C74*D74*D74*D74*D74</f>
        <v>110.12479791818789</v>
      </c>
      <c r="K74" s="81">
        <f t="shared" ref="K74:K137" si="24">C74*E74*D74</f>
        <v>0.21308462307552437</v>
      </c>
      <c r="L74" s="81">
        <f t="shared" ref="L74:L137" si="25">C74*E74*D74*D74</f>
        <v>0.6902769822220074</v>
      </c>
      <c r="M74" s="81">
        <f t="shared" ca="1" si="4"/>
        <v>6.4762680075936774E-2</v>
      </c>
      <c r="N74" s="81">
        <f t="shared" ref="N74:N137" ca="1" si="26">C74*(M74-E74)^2</f>
        <v>1.0309253080974565E-6</v>
      </c>
      <c r="O74" s="21">
        <f t="shared" ref="O74:O137" ca="1" si="27">(C74*O$1-O$2*F74+O$3*H74)^2</f>
        <v>82172279.337144956</v>
      </c>
      <c r="P74" s="81">
        <f t="shared" ref="P74:P137" ca="1" si="28">(-C74*O$2+O$4*F74-O$5*H74)^2</f>
        <v>47090079.838439338</v>
      </c>
      <c r="Q74" s="81">
        <f t="shared" ref="Q74:Q137" ca="1" si="29">+(C74*O$3-F74*O$5+H74*O$6)^2</f>
        <v>1391518.2111342659</v>
      </c>
      <c r="R74" s="55">
        <f t="shared" ca="1" si="18"/>
        <v>1.0153449207522813E-3</v>
      </c>
    </row>
    <row r="75" spans="1:18">
      <c r="A75" s="88">
        <v>32395</v>
      </c>
      <c r="B75" s="88">
        <v>6.4432749997649807E-2</v>
      </c>
      <c r="C75" s="88">
        <v>1</v>
      </c>
      <c r="D75" s="89">
        <f t="shared" si="19"/>
        <v>3.2395</v>
      </c>
      <c r="E75" s="89">
        <f t="shared" si="19"/>
        <v>6.4432749997649807E-2</v>
      </c>
      <c r="F75" s="81">
        <f t="shared" si="20"/>
        <v>3.2395</v>
      </c>
      <c r="G75" s="81">
        <f t="shared" si="20"/>
        <v>6.4432749997649807E-2</v>
      </c>
      <c r="H75" s="81">
        <f t="shared" si="21"/>
        <v>10.49436025</v>
      </c>
      <c r="I75" s="81">
        <f t="shared" si="22"/>
        <v>33.996480029875002</v>
      </c>
      <c r="J75" s="81">
        <f t="shared" si="23"/>
        <v>110.13159705678007</v>
      </c>
      <c r="K75" s="81">
        <f t="shared" si="24"/>
        <v>0.20872989361738656</v>
      </c>
      <c r="L75" s="81">
        <f t="shared" si="25"/>
        <v>0.67618049037352379</v>
      </c>
      <c r="M75" s="81">
        <f t="shared" ca="1" si="4"/>
        <v>6.4764934719963502E-2</v>
      </c>
      <c r="N75" s="81">
        <f t="shared" ca="1" si="26"/>
        <v>1.1034668973862614E-7</v>
      </c>
      <c r="O75" s="21">
        <f t="shared" ca="1" si="27"/>
        <v>82152877.314302146</v>
      </c>
      <c r="P75" s="81">
        <f t="shared" ca="1" si="28"/>
        <v>47077908.232487664</v>
      </c>
      <c r="Q75" s="81">
        <f t="shared" ca="1" si="29"/>
        <v>1391121.6936990418</v>
      </c>
      <c r="R75" s="55">
        <f t="shared" ca="1" si="18"/>
        <v>-3.3218472231369423E-4</v>
      </c>
    </row>
    <row r="76" spans="1:18">
      <c r="A76" s="88">
        <v>32475</v>
      </c>
      <c r="B76" s="88">
        <v>6.6588749999937136E-2</v>
      </c>
      <c r="C76" s="88">
        <v>1</v>
      </c>
      <c r="D76" s="89">
        <f t="shared" si="19"/>
        <v>3.2475000000000001</v>
      </c>
      <c r="E76" s="89">
        <f t="shared" si="19"/>
        <v>6.6588749999937136E-2</v>
      </c>
      <c r="F76" s="81">
        <f t="shared" si="20"/>
        <v>3.2475000000000001</v>
      </c>
      <c r="G76" s="81">
        <f t="shared" si="20"/>
        <v>6.6588749999937136E-2</v>
      </c>
      <c r="H76" s="81">
        <f t="shared" si="21"/>
        <v>10.546256250000001</v>
      </c>
      <c r="I76" s="81">
        <f t="shared" si="22"/>
        <v>34.248967171875002</v>
      </c>
      <c r="J76" s="81">
        <f t="shared" si="23"/>
        <v>111.22352089066408</v>
      </c>
      <c r="K76" s="81">
        <f t="shared" si="24"/>
        <v>0.21624696562479584</v>
      </c>
      <c r="L76" s="81">
        <f t="shared" si="25"/>
        <v>0.70226202086652445</v>
      </c>
      <c r="M76" s="81">
        <f t="shared" ca="1" si="4"/>
        <v>6.5126337897565084E-2</v>
      </c>
      <c r="N76" s="81">
        <f t="shared" ca="1" si="26"/>
        <v>2.1386491571642436E-6</v>
      </c>
      <c r="O76" s="21">
        <f t="shared" ca="1" si="27"/>
        <v>79037820.326935291</v>
      </c>
      <c r="P76" s="81">
        <f t="shared" ca="1" si="28"/>
        <v>45128403.397537984</v>
      </c>
      <c r="Q76" s="81">
        <f t="shared" ca="1" si="29"/>
        <v>1327738.9668828312</v>
      </c>
      <c r="R76" s="55">
        <f t="shared" ca="1" si="18"/>
        <v>1.4624121023720515E-3</v>
      </c>
    </row>
    <row r="77" spans="1:18">
      <c r="A77" s="88">
        <v>32477</v>
      </c>
      <c r="B77" s="88">
        <v>6.4907650004897732E-2</v>
      </c>
      <c r="C77" s="88">
        <v>1</v>
      </c>
      <c r="D77" s="89">
        <f t="shared" si="19"/>
        <v>3.2477</v>
      </c>
      <c r="E77" s="89">
        <f t="shared" si="19"/>
        <v>6.4907650004897732E-2</v>
      </c>
      <c r="F77" s="81">
        <f t="shared" si="20"/>
        <v>3.2477</v>
      </c>
      <c r="G77" s="81">
        <f t="shared" si="20"/>
        <v>6.4907650004897732E-2</v>
      </c>
      <c r="H77" s="81">
        <f t="shared" si="21"/>
        <v>10.54755529</v>
      </c>
      <c r="I77" s="81">
        <f t="shared" si="22"/>
        <v>34.255295315333001</v>
      </c>
      <c r="J77" s="81">
        <f t="shared" si="23"/>
        <v>111.25092259560699</v>
      </c>
      <c r="K77" s="81">
        <f t="shared" si="24"/>
        <v>0.21080057492090637</v>
      </c>
      <c r="L77" s="81">
        <f t="shared" si="25"/>
        <v>0.68461702717062767</v>
      </c>
      <c r="M77" s="81">
        <f t="shared" ref="M77:M140" ca="1" si="30">+E$4+E$5*D77+E$6*D77^2</f>
        <v>6.5135389787853673E-2</v>
      </c>
      <c r="N77" s="81">
        <f t="shared" ca="1" si="26"/>
        <v>5.1865408740819012E-8</v>
      </c>
      <c r="O77" s="21">
        <f t="shared" ca="1" si="27"/>
        <v>78959691.191890493</v>
      </c>
      <c r="P77" s="81">
        <f t="shared" ca="1" si="28"/>
        <v>45079626.14734295</v>
      </c>
      <c r="Q77" s="81">
        <f t="shared" ca="1" si="29"/>
        <v>1326156.3419005447</v>
      </c>
      <c r="R77" s="55">
        <f t="shared" ca="1" si="18"/>
        <v>-2.2773978295594077E-4</v>
      </c>
    </row>
    <row r="78" spans="1:18">
      <c r="A78" s="88">
        <v>32511</v>
      </c>
      <c r="B78" s="88">
        <v>6.292895000660792E-2</v>
      </c>
      <c r="C78" s="88">
        <v>1</v>
      </c>
      <c r="D78" s="89">
        <f t="shared" si="19"/>
        <v>3.2511000000000001</v>
      </c>
      <c r="E78" s="89">
        <f t="shared" si="19"/>
        <v>6.292895000660792E-2</v>
      </c>
      <c r="F78" s="81">
        <f t="shared" si="20"/>
        <v>3.2511000000000001</v>
      </c>
      <c r="G78" s="81">
        <f t="shared" si="20"/>
        <v>6.292895000660792E-2</v>
      </c>
      <c r="H78" s="81">
        <f t="shared" si="21"/>
        <v>10.56965121</v>
      </c>
      <c r="I78" s="81">
        <f t="shared" si="22"/>
        <v>34.362993048831001</v>
      </c>
      <c r="J78" s="81">
        <f t="shared" si="23"/>
        <v>111.71752670105447</v>
      </c>
      <c r="K78" s="81">
        <f t="shared" si="24"/>
        <v>0.20458830936648301</v>
      </c>
      <c r="L78" s="81">
        <f t="shared" si="25"/>
        <v>0.6651370525813729</v>
      </c>
      <c r="M78" s="81">
        <f t="shared" ca="1" si="30"/>
        <v>6.5289397389092813E-2</v>
      </c>
      <c r="N78" s="81">
        <f t="shared" ca="1" si="26"/>
        <v>5.5717118454797807E-6</v>
      </c>
      <c r="O78" s="21">
        <f t="shared" ca="1" si="27"/>
        <v>77629828.273456112</v>
      </c>
      <c r="P78" s="81">
        <f t="shared" ca="1" si="28"/>
        <v>44250249.626700662</v>
      </c>
      <c r="Q78" s="81">
        <f t="shared" ca="1" si="29"/>
        <v>1299270.5942136424</v>
      </c>
      <c r="R78" s="55">
        <f t="shared" ca="1" si="18"/>
        <v>-2.3604473824848926E-3</v>
      </c>
    </row>
    <row r="79" spans="1:18">
      <c r="A79" s="88">
        <v>33068</v>
      </c>
      <c r="B79" s="88">
        <v>6.8692599998030346E-2</v>
      </c>
      <c r="C79" s="88">
        <v>1</v>
      </c>
      <c r="D79" s="89">
        <f t="shared" si="19"/>
        <v>3.3068</v>
      </c>
      <c r="E79" s="89">
        <f t="shared" si="19"/>
        <v>6.8692599998030346E-2</v>
      </c>
      <c r="F79" s="81">
        <f t="shared" si="20"/>
        <v>3.3068</v>
      </c>
      <c r="G79" s="81">
        <f t="shared" si="20"/>
        <v>6.8692599998030346E-2</v>
      </c>
      <c r="H79" s="81">
        <f t="shared" si="21"/>
        <v>10.934926239999999</v>
      </c>
      <c r="I79" s="81">
        <f t="shared" si="22"/>
        <v>36.159614090432001</v>
      </c>
      <c r="J79" s="81">
        <f t="shared" si="23"/>
        <v>119.57261187424054</v>
      </c>
      <c r="K79" s="81">
        <f t="shared" si="24"/>
        <v>0.22715268967348676</v>
      </c>
      <c r="L79" s="81">
        <f t="shared" si="25"/>
        <v>0.75114851421228601</v>
      </c>
      <c r="M79" s="81">
        <f t="shared" ca="1" si="30"/>
        <v>6.7846147638962545E-2</v>
      </c>
      <c r="N79" s="81">
        <f t="shared" ca="1" si="26"/>
        <v>7.1648159617144517E-7</v>
      </c>
      <c r="O79" s="21">
        <f t="shared" ca="1" si="27"/>
        <v>55711618.346948072</v>
      </c>
      <c r="P79" s="81">
        <f t="shared" ca="1" si="28"/>
        <v>30810106.578840327</v>
      </c>
      <c r="Q79" s="81">
        <f t="shared" ca="1" si="29"/>
        <v>870175.36683113268</v>
      </c>
      <c r="R79" s="55">
        <f t="shared" ca="1" si="18"/>
        <v>8.4645235906780081E-4</v>
      </c>
    </row>
    <row r="80" spans="1:18">
      <c r="A80" s="88">
        <v>33068</v>
      </c>
      <c r="B80" s="88">
        <v>6.8732599997019861E-2</v>
      </c>
      <c r="C80" s="88">
        <v>1</v>
      </c>
      <c r="D80" s="89">
        <f t="shared" si="19"/>
        <v>3.3068</v>
      </c>
      <c r="E80" s="89">
        <f t="shared" si="19"/>
        <v>6.8732599997019861E-2</v>
      </c>
      <c r="F80" s="81">
        <f t="shared" si="20"/>
        <v>3.3068</v>
      </c>
      <c r="G80" s="81">
        <f t="shared" si="20"/>
        <v>6.8732599997019861E-2</v>
      </c>
      <c r="H80" s="81">
        <f t="shared" si="21"/>
        <v>10.934926239999999</v>
      </c>
      <c r="I80" s="81">
        <f t="shared" si="22"/>
        <v>36.159614090432001</v>
      </c>
      <c r="J80" s="81">
        <f t="shared" si="23"/>
        <v>119.57261187424054</v>
      </c>
      <c r="K80" s="81">
        <f t="shared" si="24"/>
        <v>0.22728496167014528</v>
      </c>
      <c r="L80" s="81">
        <f t="shared" si="25"/>
        <v>0.7515859112508364</v>
      </c>
      <c r="M80" s="81">
        <f t="shared" ca="1" si="30"/>
        <v>6.7846147638962545E-2</v>
      </c>
      <c r="N80" s="81">
        <f t="shared" ca="1" si="26"/>
        <v>7.8579778310537562E-7</v>
      </c>
      <c r="O80" s="21">
        <f t="shared" ca="1" si="27"/>
        <v>55711618.346948072</v>
      </c>
      <c r="P80" s="81">
        <f t="shared" ca="1" si="28"/>
        <v>30810106.578840327</v>
      </c>
      <c r="Q80" s="81">
        <f t="shared" ca="1" si="29"/>
        <v>870175.36683113268</v>
      </c>
      <c r="R80" s="55">
        <f t="shared" ca="1" si="18"/>
        <v>8.8645235805731581E-4</v>
      </c>
    </row>
    <row r="81" spans="1:18">
      <c r="A81" s="88">
        <v>33090</v>
      </c>
      <c r="B81" s="88">
        <v>6.6800500004319474E-2</v>
      </c>
      <c r="C81" s="88">
        <v>1</v>
      </c>
      <c r="D81" s="89">
        <f t="shared" si="19"/>
        <v>3.3090000000000002</v>
      </c>
      <c r="E81" s="89">
        <f t="shared" si="19"/>
        <v>6.6800500004319474E-2</v>
      </c>
      <c r="F81" s="81">
        <f t="shared" si="20"/>
        <v>3.3090000000000002</v>
      </c>
      <c r="G81" s="81">
        <f t="shared" si="20"/>
        <v>6.6800500004319474E-2</v>
      </c>
      <c r="H81" s="81">
        <f t="shared" si="21"/>
        <v>10.949481</v>
      </c>
      <c r="I81" s="81">
        <f t="shared" si="22"/>
        <v>36.231832629000003</v>
      </c>
      <c r="J81" s="81">
        <f t="shared" si="23"/>
        <v>119.89113416936101</v>
      </c>
      <c r="K81" s="81">
        <f t="shared" si="24"/>
        <v>0.22104285451429315</v>
      </c>
      <c r="L81" s="81">
        <f t="shared" si="25"/>
        <v>0.73143080558779605</v>
      </c>
      <c r="M81" s="81">
        <f t="shared" ca="1" si="30"/>
        <v>6.7948438099416253E-2</v>
      </c>
      <c r="N81" s="81">
        <f t="shared" ca="1" si="26"/>
        <v>1.3177618701744211E-6</v>
      </c>
      <c r="O81" s="21">
        <f t="shared" ca="1" si="27"/>
        <v>54854058.951349303</v>
      </c>
      <c r="P81" s="81">
        <f t="shared" ca="1" si="28"/>
        <v>30292900.693120699</v>
      </c>
      <c r="Q81" s="81">
        <f t="shared" ca="1" si="29"/>
        <v>853927.61618523812</v>
      </c>
      <c r="R81" s="55">
        <f t="shared" ca="1" si="18"/>
        <v>-1.1479380950967788E-3</v>
      </c>
    </row>
    <row r="82" spans="1:18">
      <c r="A82" s="88">
        <v>33136</v>
      </c>
      <c r="B82" s="88">
        <v>6.8335199997818563E-2</v>
      </c>
      <c r="C82" s="88">
        <v>1</v>
      </c>
      <c r="D82" s="89">
        <f t="shared" si="19"/>
        <v>3.3136000000000001</v>
      </c>
      <c r="E82" s="89">
        <f t="shared" si="19"/>
        <v>6.8335199997818563E-2</v>
      </c>
      <c r="F82" s="81">
        <f t="shared" si="20"/>
        <v>3.3136000000000001</v>
      </c>
      <c r="G82" s="81">
        <f t="shared" si="20"/>
        <v>6.8335199997818563E-2</v>
      </c>
      <c r="H82" s="81">
        <f t="shared" si="21"/>
        <v>10.979944960000001</v>
      </c>
      <c r="I82" s="81">
        <f t="shared" si="22"/>
        <v>36.383145619456002</v>
      </c>
      <c r="J82" s="81">
        <f t="shared" si="23"/>
        <v>120.55919132462941</v>
      </c>
      <c r="K82" s="81">
        <f t="shared" si="24"/>
        <v>0.22643551871277159</v>
      </c>
      <c r="L82" s="81">
        <f t="shared" si="25"/>
        <v>0.75031673480663996</v>
      </c>
      <c r="M82" s="81">
        <f t="shared" ca="1" si="30"/>
        <v>6.8162638789276739E-2</v>
      </c>
      <c r="N82" s="81">
        <f t="shared" ca="1" si="26"/>
        <v>2.9777370693414987E-8</v>
      </c>
      <c r="O82" s="21">
        <f t="shared" ca="1" si="27"/>
        <v>53066459.710871682</v>
      </c>
      <c r="P82" s="81">
        <f t="shared" ca="1" si="28"/>
        <v>29216898.057979714</v>
      </c>
      <c r="Q82" s="81">
        <f t="shared" ca="1" si="29"/>
        <v>820194.96004428063</v>
      </c>
      <c r="R82" s="55">
        <f t="shared" ca="1" si="18"/>
        <v>1.7256120854182433E-4</v>
      </c>
    </row>
    <row r="83" spans="1:18">
      <c r="A83" s="88">
        <v>33144.5</v>
      </c>
      <c r="B83" s="88">
        <v>6.8665524995594751E-2</v>
      </c>
      <c r="C83" s="88">
        <v>1</v>
      </c>
      <c r="D83" s="89">
        <f t="shared" si="19"/>
        <v>3.3144499999999999</v>
      </c>
      <c r="E83" s="89">
        <f t="shared" si="19"/>
        <v>6.8665524995594751E-2</v>
      </c>
      <c r="F83" s="81">
        <f t="shared" si="20"/>
        <v>3.3144499999999999</v>
      </c>
      <c r="G83" s="81">
        <f t="shared" si="20"/>
        <v>6.8665524995594751E-2</v>
      </c>
      <c r="H83" s="81">
        <f t="shared" si="21"/>
        <v>10.985578802499999</v>
      </c>
      <c r="I83" s="81">
        <f t="shared" si="22"/>
        <v>36.411151661946121</v>
      </c>
      <c r="J83" s="81">
        <f t="shared" si="23"/>
        <v>120.68294162593732</v>
      </c>
      <c r="K83" s="81">
        <f t="shared" si="24"/>
        <v>0.22758844932164901</v>
      </c>
      <c r="L83" s="81">
        <f t="shared" si="25"/>
        <v>0.75433053585413956</v>
      </c>
      <c r="M83" s="81">
        <f t="shared" ca="1" si="30"/>
        <v>6.820226683705545E-2</v>
      </c>
      <c r="N83" s="81">
        <f t="shared" ca="1" si="26"/>
        <v>2.1460812145322401E-7</v>
      </c>
      <c r="O83" s="21">
        <f t="shared" ca="1" si="27"/>
        <v>52737019.778068416</v>
      </c>
      <c r="P83" s="81">
        <f t="shared" ca="1" si="28"/>
        <v>29018914.488513686</v>
      </c>
      <c r="Q83" s="81">
        <f t="shared" ca="1" si="29"/>
        <v>813998.55932111107</v>
      </c>
      <c r="R83" s="55">
        <f t="shared" ca="1" si="18"/>
        <v>4.6325815853930086E-4</v>
      </c>
    </row>
    <row r="84" spans="1:18">
      <c r="A84" s="88">
        <v>33155</v>
      </c>
      <c r="B84" s="88">
        <v>6.7914749997726176E-2</v>
      </c>
      <c r="C84" s="88">
        <v>1</v>
      </c>
      <c r="D84" s="89">
        <f t="shared" si="19"/>
        <v>3.3155000000000001</v>
      </c>
      <c r="E84" s="89">
        <f t="shared" si="19"/>
        <v>6.7914749997726176E-2</v>
      </c>
      <c r="F84" s="81">
        <f t="shared" si="20"/>
        <v>3.3155000000000001</v>
      </c>
      <c r="G84" s="81">
        <f t="shared" si="20"/>
        <v>6.7914749997726176E-2</v>
      </c>
      <c r="H84" s="81">
        <f t="shared" si="21"/>
        <v>10.992540250000001</v>
      </c>
      <c r="I84" s="81">
        <f t="shared" si="22"/>
        <v>36.445767198875004</v>
      </c>
      <c r="J84" s="81">
        <f t="shared" si="23"/>
        <v>120.83594114787007</v>
      </c>
      <c r="K84" s="81">
        <f t="shared" si="24"/>
        <v>0.22517135361746116</v>
      </c>
      <c r="L84" s="81">
        <f t="shared" si="25"/>
        <v>0.74655562291869249</v>
      </c>
      <c r="M84" s="81">
        <f t="shared" ca="1" si="30"/>
        <v>6.8251239581152603E-2</v>
      </c>
      <c r="N84" s="81">
        <f t="shared" ca="1" si="26"/>
        <v>1.1322523975449074E-7</v>
      </c>
      <c r="O84" s="21">
        <f t="shared" ca="1" si="27"/>
        <v>52330466.609213375</v>
      </c>
      <c r="P84" s="81">
        <f t="shared" ca="1" si="28"/>
        <v>28774723.993102863</v>
      </c>
      <c r="Q84" s="81">
        <f t="shared" ca="1" si="29"/>
        <v>806360.50269865687</v>
      </c>
      <c r="R84" s="55">
        <f t="shared" ca="1" si="18"/>
        <v>-3.3648958342642754E-4</v>
      </c>
    </row>
    <row r="85" spans="1:18">
      <c r="A85" s="88">
        <v>33174</v>
      </c>
      <c r="B85" s="88">
        <v>6.9494299998041242E-2</v>
      </c>
      <c r="C85" s="88">
        <v>1</v>
      </c>
      <c r="D85" s="89">
        <f t="shared" si="19"/>
        <v>3.3174000000000001</v>
      </c>
      <c r="E85" s="89">
        <f t="shared" si="19"/>
        <v>6.9494299998041242E-2</v>
      </c>
      <c r="F85" s="81">
        <f t="shared" si="20"/>
        <v>3.3174000000000001</v>
      </c>
      <c r="G85" s="81">
        <f t="shared" si="20"/>
        <v>6.9494299998041242E-2</v>
      </c>
      <c r="H85" s="81">
        <f t="shared" si="21"/>
        <v>11.00514276</v>
      </c>
      <c r="I85" s="81">
        <f t="shared" si="22"/>
        <v>36.508460592024001</v>
      </c>
      <c r="J85" s="81">
        <f t="shared" si="23"/>
        <v>121.11316716798042</v>
      </c>
      <c r="K85" s="81">
        <f t="shared" si="24"/>
        <v>0.23054039081350203</v>
      </c>
      <c r="L85" s="81">
        <f t="shared" si="25"/>
        <v>0.76479469248471166</v>
      </c>
      <c r="M85" s="81">
        <f t="shared" ca="1" si="30"/>
        <v>6.833991438176415E-2</v>
      </c>
      <c r="N85" s="81">
        <f t="shared" ca="1" si="26"/>
        <v>1.332606151067443E-6</v>
      </c>
      <c r="O85" s="21">
        <f t="shared" ca="1" si="27"/>
        <v>51595968.523860358</v>
      </c>
      <c r="P85" s="81">
        <f t="shared" ca="1" si="28"/>
        <v>28333939.686036378</v>
      </c>
      <c r="Q85" s="81">
        <f t="shared" ca="1" si="29"/>
        <v>792585.88564918097</v>
      </c>
      <c r="R85" s="55">
        <f t="shared" ca="1" si="18"/>
        <v>1.1543856162770927E-3</v>
      </c>
    </row>
    <row r="86" spans="1:18">
      <c r="A86" s="88">
        <v>33223</v>
      </c>
      <c r="B86" s="88">
        <v>7.0357350006815977E-2</v>
      </c>
      <c r="C86" s="88">
        <v>1</v>
      </c>
      <c r="D86" s="89">
        <f t="shared" si="19"/>
        <v>3.3222999999999998</v>
      </c>
      <c r="E86" s="89">
        <f t="shared" si="19"/>
        <v>7.0357350006815977E-2</v>
      </c>
      <c r="F86" s="81">
        <f t="shared" si="20"/>
        <v>3.3222999999999998</v>
      </c>
      <c r="G86" s="81">
        <f t="shared" si="20"/>
        <v>7.0357350006815977E-2</v>
      </c>
      <c r="H86" s="81">
        <f t="shared" si="21"/>
        <v>11.03767729</v>
      </c>
      <c r="I86" s="81">
        <f t="shared" si="22"/>
        <v>36.670475260566995</v>
      </c>
      <c r="J86" s="81">
        <f t="shared" si="23"/>
        <v>121.83031995818172</v>
      </c>
      <c r="K86" s="81">
        <f t="shared" si="24"/>
        <v>0.23374822392764472</v>
      </c>
      <c r="L86" s="81">
        <f t="shared" si="25"/>
        <v>0.77658172435481398</v>
      </c>
      <c r="M86" s="81">
        <f t="shared" ca="1" si="30"/>
        <v>6.8568943572686697E-2</v>
      </c>
      <c r="N86" s="81">
        <f t="shared" ca="1" si="26"/>
        <v>3.1983975736350085E-6</v>
      </c>
      <c r="O86" s="21">
        <f t="shared" ca="1" si="27"/>
        <v>49709183.360444374</v>
      </c>
      <c r="P86" s="81">
        <f t="shared" ca="1" si="28"/>
        <v>27203918.891783666</v>
      </c>
      <c r="Q86" s="81">
        <f t="shared" ca="1" si="29"/>
        <v>757348.62437416811</v>
      </c>
      <c r="R86" s="55">
        <f t="shared" ca="1" si="18"/>
        <v>1.7884064341292805E-3</v>
      </c>
    </row>
    <row r="87" spans="1:18">
      <c r="A87" s="88">
        <v>33235</v>
      </c>
      <c r="B87" s="88">
        <v>7.1470750001026317E-2</v>
      </c>
      <c r="C87" s="88">
        <v>1</v>
      </c>
      <c r="D87" s="89">
        <f t="shared" si="19"/>
        <v>3.3235000000000001</v>
      </c>
      <c r="E87" s="89">
        <f t="shared" si="19"/>
        <v>7.1470750001026317E-2</v>
      </c>
      <c r="F87" s="81">
        <f t="shared" si="20"/>
        <v>3.3235000000000001</v>
      </c>
      <c r="G87" s="81">
        <f t="shared" si="20"/>
        <v>7.1470750001026317E-2</v>
      </c>
      <c r="H87" s="81">
        <f t="shared" si="21"/>
        <v>11.045652250000002</v>
      </c>
      <c r="I87" s="81">
        <f t="shared" si="22"/>
        <v>36.710225252875006</v>
      </c>
      <c r="J87" s="81">
        <f t="shared" si="23"/>
        <v>122.00643362793008</v>
      </c>
      <c r="K87" s="81">
        <f t="shared" si="24"/>
        <v>0.23753303762841096</v>
      </c>
      <c r="L87" s="81">
        <f t="shared" si="25"/>
        <v>0.78944105055802383</v>
      </c>
      <c r="M87" s="81">
        <f t="shared" ca="1" si="30"/>
        <v>6.8625107387924572E-2</v>
      </c>
      <c r="N87" s="81">
        <f t="shared" ca="1" si="26"/>
        <v>8.0976818815005289E-6</v>
      </c>
      <c r="O87" s="21">
        <f t="shared" ca="1" si="27"/>
        <v>49248860.760575712</v>
      </c>
      <c r="P87" s="81">
        <f t="shared" ca="1" si="28"/>
        <v>26928725.575035606</v>
      </c>
      <c r="Q87" s="81">
        <f t="shared" ca="1" si="29"/>
        <v>748784.23790870106</v>
      </c>
      <c r="R87" s="55">
        <f t="shared" ca="1" si="18"/>
        <v>2.8456426131017454E-3</v>
      </c>
    </row>
    <row r="88" spans="1:18">
      <c r="A88" s="88">
        <v>33293</v>
      </c>
      <c r="B88" s="88">
        <v>7.0378849995904602E-2</v>
      </c>
      <c r="C88" s="88">
        <v>1</v>
      </c>
      <c r="D88" s="89">
        <f t="shared" si="19"/>
        <v>3.3292999999999999</v>
      </c>
      <c r="E88" s="89">
        <f t="shared" si="19"/>
        <v>7.0378849995904602E-2</v>
      </c>
      <c r="F88" s="81">
        <f t="shared" si="20"/>
        <v>3.3292999999999999</v>
      </c>
      <c r="G88" s="81">
        <f t="shared" si="20"/>
        <v>7.0378849995904602E-2</v>
      </c>
      <c r="H88" s="81">
        <f t="shared" si="21"/>
        <v>11.084238489999999</v>
      </c>
      <c r="I88" s="81">
        <f t="shared" si="22"/>
        <v>36.902755204756993</v>
      </c>
      <c r="J88" s="81">
        <f t="shared" si="23"/>
        <v>122.86034290319745</v>
      </c>
      <c r="K88" s="81">
        <f t="shared" si="24"/>
        <v>0.23431230529136518</v>
      </c>
      <c r="L88" s="81">
        <f t="shared" si="25"/>
        <v>0.78009595800654208</v>
      </c>
      <c r="M88" s="81">
        <f t="shared" ca="1" si="30"/>
        <v>6.8896981999247708E-2</v>
      </c>
      <c r="N88" s="81">
        <f t="shared" ca="1" si="26"/>
        <v>2.1959327595159154E-6</v>
      </c>
      <c r="O88" s="21">
        <f t="shared" ca="1" si="27"/>
        <v>47034585.456425317</v>
      </c>
      <c r="P88" s="81">
        <f t="shared" ca="1" si="28"/>
        <v>25607751.335598633</v>
      </c>
      <c r="Q88" s="81">
        <f t="shared" ca="1" si="29"/>
        <v>707768.92002346728</v>
      </c>
      <c r="R88" s="55">
        <f t="shared" ca="1" si="18"/>
        <v>1.4818679966568937E-3</v>
      </c>
    </row>
    <row r="89" spans="1:18">
      <c r="A89" s="88">
        <v>33784</v>
      </c>
      <c r="B89" s="88">
        <v>7.2028799993859138E-2</v>
      </c>
      <c r="C89" s="88">
        <v>1</v>
      </c>
      <c r="D89" s="89">
        <f t="shared" si="19"/>
        <v>3.3784000000000001</v>
      </c>
      <c r="E89" s="89">
        <f t="shared" si="19"/>
        <v>7.2028799993859138E-2</v>
      </c>
      <c r="F89" s="81">
        <f t="shared" si="20"/>
        <v>3.3784000000000001</v>
      </c>
      <c r="G89" s="81">
        <f t="shared" si="20"/>
        <v>7.2028799993859138E-2</v>
      </c>
      <c r="H89" s="81">
        <f t="shared" si="21"/>
        <v>11.413586560000001</v>
      </c>
      <c r="I89" s="81">
        <f t="shared" si="22"/>
        <v>38.559660834304005</v>
      </c>
      <c r="J89" s="81">
        <f t="shared" si="23"/>
        <v>130.26995816261265</v>
      </c>
      <c r="K89" s="81">
        <f t="shared" si="24"/>
        <v>0.24334209789925371</v>
      </c>
      <c r="L89" s="81">
        <f t="shared" si="25"/>
        <v>0.82210694354283875</v>
      </c>
      <c r="M89" s="81">
        <f t="shared" ca="1" si="30"/>
        <v>7.1226172401122084E-2</v>
      </c>
      <c r="N89" s="81">
        <f t="shared" ca="1" si="26"/>
        <v>6.4421105262287836E-7</v>
      </c>
      <c r="O89" s="21">
        <f t="shared" ca="1" si="27"/>
        <v>29295842.838127691</v>
      </c>
      <c r="P89" s="81">
        <f t="shared" ca="1" si="28"/>
        <v>15209070.962047275</v>
      </c>
      <c r="Q89" s="81">
        <f t="shared" ca="1" si="29"/>
        <v>391514.64275106398</v>
      </c>
      <c r="R89" s="55">
        <f t="shared" ca="1" si="18"/>
        <v>8.0262759273705409E-4</v>
      </c>
    </row>
    <row r="90" spans="1:18">
      <c r="A90" s="88">
        <v>33888</v>
      </c>
      <c r="B90" s="88">
        <v>7.2831600002245978E-2</v>
      </c>
      <c r="C90" s="88">
        <v>1</v>
      </c>
      <c r="D90" s="89">
        <f t="shared" si="19"/>
        <v>3.3887999999999998</v>
      </c>
      <c r="E90" s="89">
        <f t="shared" si="19"/>
        <v>7.2831600002245978E-2</v>
      </c>
      <c r="F90" s="81">
        <f t="shared" si="20"/>
        <v>3.3887999999999998</v>
      </c>
      <c r="G90" s="81">
        <f t="shared" si="20"/>
        <v>7.2831600002245978E-2</v>
      </c>
      <c r="H90" s="81">
        <f t="shared" si="21"/>
        <v>11.483965439999999</v>
      </c>
      <c r="I90" s="81">
        <f t="shared" si="22"/>
        <v>38.91686208307199</v>
      </c>
      <c r="J90" s="81">
        <f t="shared" si="23"/>
        <v>131.88146222711435</v>
      </c>
      <c r="K90" s="81">
        <f t="shared" si="24"/>
        <v>0.24681172608761115</v>
      </c>
      <c r="L90" s="81">
        <f t="shared" si="25"/>
        <v>0.83639557736569659</v>
      </c>
      <c r="M90" s="81">
        <f t="shared" ca="1" si="30"/>
        <v>7.1725867359777845E-2</v>
      </c>
      <c r="N90" s="81">
        <f t="shared" ca="1" si="26"/>
        <v>1.2226446766195587E-6</v>
      </c>
      <c r="O90" s="21">
        <f t="shared" ca="1" si="27"/>
        <v>25853379.152102549</v>
      </c>
      <c r="P90" s="81">
        <f t="shared" ca="1" si="28"/>
        <v>13235857.964030832</v>
      </c>
      <c r="Q90" s="81">
        <f t="shared" ca="1" si="29"/>
        <v>333235.4239892693</v>
      </c>
      <c r="R90" s="55">
        <f t="shared" ca="1" si="18"/>
        <v>1.1057326424681324E-3</v>
      </c>
    </row>
    <row r="91" spans="1:18">
      <c r="A91" s="88">
        <v>33960</v>
      </c>
      <c r="B91" s="88">
        <v>7.1941999995033257E-2</v>
      </c>
      <c r="C91" s="88">
        <v>1</v>
      </c>
      <c r="D91" s="89">
        <f t="shared" si="19"/>
        <v>3.3959999999999999</v>
      </c>
      <c r="E91" s="89">
        <f t="shared" si="19"/>
        <v>7.1941999995033257E-2</v>
      </c>
      <c r="F91" s="81">
        <f t="shared" si="20"/>
        <v>3.3959999999999999</v>
      </c>
      <c r="G91" s="81">
        <f t="shared" si="20"/>
        <v>7.1941999995033257E-2</v>
      </c>
      <c r="H91" s="81">
        <f t="shared" si="21"/>
        <v>11.532815999999999</v>
      </c>
      <c r="I91" s="81">
        <f t="shared" si="22"/>
        <v>39.165443135999993</v>
      </c>
      <c r="J91" s="81">
        <f t="shared" si="23"/>
        <v>133.00584488985598</v>
      </c>
      <c r="K91" s="81">
        <f t="shared" si="24"/>
        <v>0.24431503198313292</v>
      </c>
      <c r="L91" s="81">
        <f t="shared" si="25"/>
        <v>0.8296938486147194</v>
      </c>
      <c r="M91" s="81">
        <f t="shared" ca="1" si="30"/>
        <v>7.2073108969028798E-2</v>
      </c>
      <c r="N91" s="81">
        <f t="shared" ca="1" si="26"/>
        <v>1.7189563062163649E-8</v>
      </c>
      <c r="O91" s="21">
        <f t="shared" ca="1" si="27"/>
        <v>23552898.356055643</v>
      </c>
      <c r="P91" s="81">
        <f t="shared" ca="1" si="28"/>
        <v>11927491.042960847</v>
      </c>
      <c r="Q91" s="81">
        <f t="shared" ca="1" si="29"/>
        <v>295018.46304898895</v>
      </c>
      <c r="R91" s="55">
        <f t="shared" ca="1" si="18"/>
        <v>-1.3110897399554178E-4</v>
      </c>
    </row>
    <row r="92" spans="1:18">
      <c r="A92" s="88">
        <v>33984</v>
      </c>
      <c r="B92" s="88">
        <v>7.3848799998813774E-2</v>
      </c>
      <c r="C92" s="88">
        <v>1</v>
      </c>
      <c r="D92" s="89">
        <f t="shared" si="19"/>
        <v>3.3984000000000001</v>
      </c>
      <c r="E92" s="89">
        <f t="shared" si="19"/>
        <v>7.3848799998813774E-2</v>
      </c>
      <c r="F92" s="81">
        <f t="shared" si="20"/>
        <v>3.3984000000000001</v>
      </c>
      <c r="G92" s="81">
        <f t="shared" si="20"/>
        <v>7.3848799998813774E-2</v>
      </c>
      <c r="H92" s="81">
        <f t="shared" si="21"/>
        <v>11.549122560000001</v>
      </c>
      <c r="I92" s="81">
        <f t="shared" si="22"/>
        <v>39.248538107904004</v>
      </c>
      <c r="J92" s="81">
        <f t="shared" si="23"/>
        <v>133.38223190590097</v>
      </c>
      <c r="K92" s="81">
        <f t="shared" si="24"/>
        <v>0.25096776191596876</v>
      </c>
      <c r="L92" s="81">
        <f t="shared" si="25"/>
        <v>0.85288884209522819</v>
      </c>
      <c r="M92" s="81">
        <f t="shared" ca="1" si="30"/>
        <v>7.2189092344033576E-2</v>
      </c>
      <c r="N92" s="81">
        <f t="shared" ca="1" si="26"/>
        <v>2.7546294993359873E-6</v>
      </c>
      <c r="O92" s="21">
        <f t="shared" ca="1" si="27"/>
        <v>22802155.860698964</v>
      </c>
      <c r="P92" s="81">
        <f t="shared" ca="1" si="28"/>
        <v>11502466.706638226</v>
      </c>
      <c r="Q92" s="81">
        <f t="shared" ca="1" si="29"/>
        <v>282686.34842391917</v>
      </c>
      <c r="R92" s="55">
        <f t="shared" ca="1" si="18"/>
        <v>1.6597076547801987E-3</v>
      </c>
    </row>
    <row r="93" spans="1:18">
      <c r="A93" s="88">
        <v>34024</v>
      </c>
      <c r="B93" s="88">
        <v>6.8326799999340437E-2</v>
      </c>
      <c r="C93" s="88">
        <v>1</v>
      </c>
      <c r="D93" s="89">
        <f t="shared" si="19"/>
        <v>3.4024000000000001</v>
      </c>
      <c r="E93" s="89">
        <f t="shared" si="19"/>
        <v>6.8326799999340437E-2</v>
      </c>
      <c r="F93" s="81">
        <f t="shared" si="20"/>
        <v>3.4024000000000001</v>
      </c>
      <c r="G93" s="81">
        <f t="shared" si="20"/>
        <v>6.8326799999340437E-2</v>
      </c>
      <c r="H93" s="81">
        <f t="shared" si="21"/>
        <v>11.576325760000001</v>
      </c>
      <c r="I93" s="81">
        <f t="shared" si="22"/>
        <v>39.387290765824005</v>
      </c>
      <c r="J93" s="81">
        <f t="shared" si="23"/>
        <v>134.0113181016396</v>
      </c>
      <c r="K93" s="81">
        <f t="shared" si="24"/>
        <v>0.23247510431775592</v>
      </c>
      <c r="L93" s="81">
        <f t="shared" si="25"/>
        <v>0.79097329493073276</v>
      </c>
      <c r="M93" s="81">
        <f t="shared" ca="1" si="30"/>
        <v>7.2382660382287231E-2</v>
      </c>
      <c r="N93" s="81">
        <f t="shared" ca="1" si="26"/>
        <v>1.6450003445957312E-5</v>
      </c>
      <c r="O93" s="21">
        <f t="shared" ca="1" si="27"/>
        <v>21569583.46307167</v>
      </c>
      <c r="P93" s="81">
        <f t="shared" ca="1" si="28"/>
        <v>10806887.617822951</v>
      </c>
      <c r="Q93" s="81">
        <f t="shared" ca="1" si="29"/>
        <v>262599.8559570653</v>
      </c>
      <c r="R93" s="55">
        <f t="shared" ca="1" si="18"/>
        <v>-4.0558603829467937E-3</v>
      </c>
    </row>
    <row r="94" spans="1:18">
      <c r="A94" s="88">
        <v>34047</v>
      </c>
      <c r="B94" s="88">
        <v>7.3684150003828108E-2</v>
      </c>
      <c r="C94" s="88">
        <v>1</v>
      </c>
      <c r="D94" s="89">
        <f t="shared" si="19"/>
        <v>3.4047000000000001</v>
      </c>
      <c r="E94" s="89">
        <f t="shared" si="19"/>
        <v>7.3684150003828108E-2</v>
      </c>
      <c r="F94" s="81">
        <f t="shared" si="20"/>
        <v>3.4047000000000001</v>
      </c>
      <c r="G94" s="81">
        <f t="shared" si="20"/>
        <v>7.3684150003828108E-2</v>
      </c>
      <c r="H94" s="81">
        <f t="shared" si="21"/>
        <v>11.59198209</v>
      </c>
      <c r="I94" s="81">
        <f t="shared" si="22"/>
        <v>39.467221421822998</v>
      </c>
      <c r="J94" s="81">
        <f t="shared" si="23"/>
        <v>134.37404877488078</v>
      </c>
      <c r="K94" s="81">
        <f t="shared" si="24"/>
        <v>0.25087242551803357</v>
      </c>
      <c r="L94" s="81">
        <f t="shared" si="25"/>
        <v>0.8541453471612489</v>
      </c>
      <c r="M94" s="81">
        <f t="shared" ca="1" si="30"/>
        <v>7.2494110534280329E-2</v>
      </c>
      <c r="N94" s="81">
        <f t="shared" ca="1" si="26"/>
        <v>1.4161939390815604E-6</v>
      </c>
      <c r="O94" s="21">
        <f t="shared" ca="1" si="27"/>
        <v>20871708.856901165</v>
      </c>
      <c r="P94" s="81">
        <f t="shared" ca="1" si="28"/>
        <v>10414340.941469386</v>
      </c>
      <c r="Q94" s="81">
        <f t="shared" ca="1" si="29"/>
        <v>251319.92440123222</v>
      </c>
      <c r="R94" s="55">
        <f t="shared" ca="1" si="18"/>
        <v>1.1900394695477795E-3</v>
      </c>
    </row>
    <row r="95" spans="1:18">
      <c r="A95" s="88">
        <v>34667</v>
      </c>
      <c r="B95" s="88">
        <v>7.5703149996115826E-2</v>
      </c>
      <c r="C95" s="88">
        <v>1</v>
      </c>
      <c r="D95" s="89">
        <f t="shared" si="19"/>
        <v>3.4666999999999999</v>
      </c>
      <c r="E95" s="89">
        <f t="shared" si="19"/>
        <v>7.5703149996115826E-2</v>
      </c>
      <c r="F95" s="81">
        <f t="shared" si="20"/>
        <v>3.4666999999999999</v>
      </c>
      <c r="G95" s="81">
        <f t="shared" si="20"/>
        <v>7.5703149996115826E-2</v>
      </c>
      <c r="H95" s="81">
        <f t="shared" si="21"/>
        <v>12.018008889999999</v>
      </c>
      <c r="I95" s="81">
        <f t="shared" si="22"/>
        <v>41.662831418962995</v>
      </c>
      <c r="J95" s="81">
        <f t="shared" si="23"/>
        <v>144.432537680119</v>
      </c>
      <c r="K95" s="81">
        <f t="shared" si="24"/>
        <v>0.26244011009153473</v>
      </c>
      <c r="L95" s="81">
        <f t="shared" si="25"/>
        <v>0.90980112965432336</v>
      </c>
      <c r="M95" s="81">
        <f t="shared" ca="1" si="30"/>
        <v>7.5539283692018303E-2</v>
      </c>
      <c r="N95" s="81">
        <f t="shared" ca="1" si="26"/>
        <v>2.6852165618582068E-8</v>
      </c>
      <c r="O95" s="21">
        <f t="shared" ca="1" si="27"/>
        <v>5695497.1364259124</v>
      </c>
      <c r="P95" s="81">
        <f t="shared" ca="1" si="28"/>
        <v>2250041.7309954781</v>
      </c>
      <c r="Q95" s="81">
        <f t="shared" ca="1" si="29"/>
        <v>33652.323872409783</v>
      </c>
      <c r="R95" s="55">
        <f t="shared" ca="1" si="18"/>
        <v>1.6386630409752356E-4</v>
      </c>
    </row>
    <row r="96" spans="1:18">
      <c r="A96" s="88">
        <v>34672</v>
      </c>
      <c r="B96" s="88">
        <v>7.4300399995991029E-2</v>
      </c>
      <c r="C96" s="88">
        <v>1</v>
      </c>
      <c r="D96" s="89">
        <f t="shared" si="19"/>
        <v>3.4672000000000001</v>
      </c>
      <c r="E96" s="89">
        <f t="shared" si="19"/>
        <v>7.4300399995991029E-2</v>
      </c>
      <c r="F96" s="81">
        <f t="shared" si="20"/>
        <v>3.4672000000000001</v>
      </c>
      <c r="G96" s="81">
        <f t="shared" si="20"/>
        <v>7.4300399995991029E-2</v>
      </c>
      <c r="H96" s="81">
        <f t="shared" si="21"/>
        <v>12.021475840000001</v>
      </c>
      <c r="I96" s="81">
        <f t="shared" si="22"/>
        <v>41.680861032448</v>
      </c>
      <c r="J96" s="81">
        <f t="shared" si="23"/>
        <v>144.5158813717037</v>
      </c>
      <c r="K96" s="81">
        <f t="shared" si="24"/>
        <v>0.25761434686610007</v>
      </c>
      <c r="L96" s="81">
        <f t="shared" si="25"/>
        <v>0.89320046345414217</v>
      </c>
      <c r="M96" s="81">
        <f t="shared" ca="1" si="30"/>
        <v>7.5564161868733659E-2</v>
      </c>
      <c r="N96" s="81">
        <f t="shared" ca="1" si="26"/>
        <v>1.59709407099796E-6</v>
      </c>
      <c r="O96" s="21">
        <f t="shared" ca="1" si="27"/>
        <v>5606614.2554776408</v>
      </c>
      <c r="P96" s="81">
        <f t="shared" ca="1" si="28"/>
        <v>2206056.3304425096</v>
      </c>
      <c r="Q96" s="81">
        <f t="shared" ca="1" si="29"/>
        <v>32667.539678956622</v>
      </c>
      <c r="R96" s="55">
        <f t="shared" ca="1" si="18"/>
        <v>-1.2637618727426303E-3</v>
      </c>
    </row>
    <row r="97" spans="1:18">
      <c r="A97" s="88">
        <v>34672</v>
      </c>
      <c r="B97" s="88">
        <v>7.4400399993464816E-2</v>
      </c>
      <c r="C97" s="88">
        <v>1</v>
      </c>
      <c r="D97" s="89">
        <f t="shared" si="19"/>
        <v>3.4672000000000001</v>
      </c>
      <c r="E97" s="89">
        <f t="shared" si="19"/>
        <v>7.4400399993464816E-2</v>
      </c>
      <c r="F97" s="81">
        <f t="shared" si="20"/>
        <v>3.4672000000000001</v>
      </c>
      <c r="G97" s="81">
        <f t="shared" si="20"/>
        <v>7.4400399993464816E-2</v>
      </c>
      <c r="H97" s="81">
        <f t="shared" si="21"/>
        <v>12.021475840000001</v>
      </c>
      <c r="I97" s="81">
        <f t="shared" si="22"/>
        <v>41.680861032448</v>
      </c>
      <c r="J97" s="81">
        <f t="shared" si="23"/>
        <v>144.5158813717037</v>
      </c>
      <c r="K97" s="81">
        <f t="shared" si="24"/>
        <v>0.25796106685734121</v>
      </c>
      <c r="L97" s="81">
        <f t="shared" si="25"/>
        <v>0.89440261100777352</v>
      </c>
      <c r="M97" s="81">
        <f t="shared" ca="1" si="30"/>
        <v>7.5564161868733659E-2</v>
      </c>
      <c r="N97" s="81">
        <f t="shared" ca="1" si="26"/>
        <v>1.3543417023292535E-6</v>
      </c>
      <c r="O97" s="21">
        <f t="shared" ca="1" si="27"/>
        <v>5606614.2554776408</v>
      </c>
      <c r="P97" s="81">
        <f t="shared" ca="1" si="28"/>
        <v>2206056.3304425096</v>
      </c>
      <c r="Q97" s="81">
        <f t="shared" ca="1" si="29"/>
        <v>32667.539678956622</v>
      </c>
      <c r="R97" s="55">
        <f t="shared" ca="1" si="18"/>
        <v>-1.1637618752688428E-3</v>
      </c>
    </row>
    <row r="98" spans="1:18">
      <c r="A98" s="88">
        <v>34672</v>
      </c>
      <c r="B98" s="88">
        <v>7.4400399993464816E-2</v>
      </c>
      <c r="C98" s="88">
        <v>1</v>
      </c>
      <c r="D98" s="89">
        <f t="shared" si="19"/>
        <v>3.4672000000000001</v>
      </c>
      <c r="E98" s="89">
        <f t="shared" si="19"/>
        <v>7.4400399993464816E-2</v>
      </c>
      <c r="F98" s="81">
        <f t="shared" si="20"/>
        <v>3.4672000000000001</v>
      </c>
      <c r="G98" s="81">
        <f t="shared" si="20"/>
        <v>7.4400399993464816E-2</v>
      </c>
      <c r="H98" s="81">
        <f t="shared" si="21"/>
        <v>12.021475840000001</v>
      </c>
      <c r="I98" s="81">
        <f t="shared" si="22"/>
        <v>41.680861032448</v>
      </c>
      <c r="J98" s="81">
        <f t="shared" si="23"/>
        <v>144.5158813717037</v>
      </c>
      <c r="K98" s="81">
        <f t="shared" si="24"/>
        <v>0.25796106685734121</v>
      </c>
      <c r="L98" s="81">
        <f t="shared" si="25"/>
        <v>0.89440261100777352</v>
      </c>
      <c r="M98" s="81">
        <f t="shared" ca="1" si="30"/>
        <v>7.5564161868733659E-2</v>
      </c>
      <c r="N98" s="81">
        <f t="shared" ca="1" si="26"/>
        <v>1.3543417023292535E-6</v>
      </c>
      <c r="O98" s="21">
        <f t="shared" ca="1" si="27"/>
        <v>5606614.2554776408</v>
      </c>
      <c r="P98" s="81">
        <f t="shared" ca="1" si="28"/>
        <v>2206056.3304425096</v>
      </c>
      <c r="Q98" s="81">
        <f t="shared" ca="1" si="29"/>
        <v>32667.539678956622</v>
      </c>
      <c r="R98" s="55">
        <f t="shared" ca="1" si="18"/>
        <v>-1.1637618752688428E-3</v>
      </c>
    </row>
    <row r="99" spans="1:18">
      <c r="A99" s="88">
        <v>34691</v>
      </c>
      <c r="B99" s="88">
        <v>7.5359949994890485E-2</v>
      </c>
      <c r="C99" s="88">
        <v>1</v>
      </c>
      <c r="D99" s="89">
        <f t="shared" si="19"/>
        <v>3.4691000000000001</v>
      </c>
      <c r="E99" s="89">
        <f t="shared" si="19"/>
        <v>7.5359949994890485E-2</v>
      </c>
      <c r="F99" s="81">
        <f t="shared" si="20"/>
        <v>3.4691000000000001</v>
      </c>
      <c r="G99" s="81">
        <f t="shared" si="20"/>
        <v>7.5359949994890485E-2</v>
      </c>
      <c r="H99" s="81">
        <f t="shared" si="21"/>
        <v>12.034654810000001</v>
      </c>
      <c r="I99" s="81">
        <f t="shared" si="22"/>
        <v>41.749421001371005</v>
      </c>
      <c r="J99" s="81">
        <f t="shared" si="23"/>
        <v>144.83291639585616</v>
      </c>
      <c r="K99" s="81">
        <f t="shared" si="24"/>
        <v>0.26143120252727459</v>
      </c>
      <c r="L99" s="81">
        <f t="shared" si="25"/>
        <v>0.90693098468736832</v>
      </c>
      <c r="M99" s="81">
        <f t="shared" ca="1" si="30"/>
        <v>7.56587456826113E-2</v>
      </c>
      <c r="N99" s="81">
        <f t="shared" ca="1" si="26"/>
        <v>8.9278863000554986E-8</v>
      </c>
      <c r="O99" s="21">
        <f t="shared" ca="1" si="27"/>
        <v>5274498.3100749701</v>
      </c>
      <c r="P99" s="81">
        <f t="shared" ca="1" si="28"/>
        <v>2042535.492968414</v>
      </c>
      <c r="Q99" s="81">
        <f t="shared" ca="1" si="29"/>
        <v>29051.736624799378</v>
      </c>
      <c r="R99" s="55">
        <f t="shared" ca="1" si="18"/>
        <v>-2.9879568772081533E-4</v>
      </c>
    </row>
    <row r="100" spans="1:18">
      <c r="A100" s="88">
        <v>34785</v>
      </c>
      <c r="B100" s="88">
        <v>7.6818249995994847E-2</v>
      </c>
      <c r="C100" s="88">
        <v>1</v>
      </c>
      <c r="D100" s="89">
        <f t="shared" si="19"/>
        <v>3.4784999999999999</v>
      </c>
      <c r="E100" s="89">
        <f t="shared" si="19"/>
        <v>7.6818249995994847E-2</v>
      </c>
      <c r="F100" s="81">
        <f t="shared" si="20"/>
        <v>3.4784999999999999</v>
      </c>
      <c r="G100" s="81">
        <f t="shared" si="20"/>
        <v>7.6818249995994847E-2</v>
      </c>
      <c r="H100" s="81">
        <f t="shared" si="21"/>
        <v>12.099962249999999</v>
      </c>
      <c r="I100" s="81">
        <f t="shared" si="22"/>
        <v>42.089718686624998</v>
      </c>
      <c r="J100" s="81">
        <f t="shared" si="23"/>
        <v>146.40908645142505</v>
      </c>
      <c r="K100" s="81">
        <f t="shared" si="24"/>
        <v>0.26721228261106805</v>
      </c>
      <c r="L100" s="81">
        <f t="shared" si="25"/>
        <v>0.92949792506260021</v>
      </c>
      <c r="M100" s="81">
        <f t="shared" ca="1" si="30"/>
        <v>7.612777546649159E-2</v>
      </c>
      <c r="N100" s="81">
        <f t="shared" ca="1" si="26"/>
        <v>4.7675507589274437E-7</v>
      </c>
      <c r="O100" s="21">
        <f t="shared" ca="1" si="27"/>
        <v>3766067.0143841812</v>
      </c>
      <c r="P100" s="81">
        <f t="shared" ca="1" si="28"/>
        <v>1319863.2478831946</v>
      </c>
      <c r="Q100" s="81">
        <f t="shared" ca="1" si="29"/>
        <v>14168.163029055942</v>
      </c>
      <c r="R100" s="55">
        <f t="shared" ca="1" si="18"/>
        <v>6.9047452950325716E-4</v>
      </c>
    </row>
    <row r="101" spans="1:18">
      <c r="A101" s="88">
        <v>34798</v>
      </c>
      <c r="B101" s="88">
        <v>7.584109999879729E-2</v>
      </c>
      <c r="C101" s="88">
        <v>1</v>
      </c>
      <c r="D101" s="89">
        <f t="shared" si="19"/>
        <v>3.4798</v>
      </c>
      <c r="E101" s="89">
        <f t="shared" si="19"/>
        <v>7.584109999879729E-2</v>
      </c>
      <c r="F101" s="81">
        <f t="shared" si="20"/>
        <v>3.4798</v>
      </c>
      <c r="G101" s="81">
        <f t="shared" si="20"/>
        <v>7.584109999879729E-2</v>
      </c>
      <c r="H101" s="81">
        <f t="shared" si="21"/>
        <v>12.109008040000001</v>
      </c>
      <c r="I101" s="81">
        <f t="shared" si="22"/>
        <v>42.136926177592002</v>
      </c>
      <c r="J101" s="81">
        <f t="shared" si="23"/>
        <v>146.62807571278464</v>
      </c>
      <c r="K101" s="81">
        <f t="shared" si="24"/>
        <v>0.26391185977581483</v>
      </c>
      <c r="L101" s="81">
        <f t="shared" si="25"/>
        <v>0.91836048964788042</v>
      </c>
      <c r="M101" s="81">
        <f t="shared" ca="1" si="30"/>
        <v>7.6192783872363695E-2</v>
      </c>
      <c r="N101" s="81">
        <f t="shared" ca="1" si="26"/>
        <v>1.2368154692667125E-7</v>
      </c>
      <c r="O101" s="21">
        <f t="shared" ca="1" si="27"/>
        <v>3575555.9705083314</v>
      </c>
      <c r="P101" s="81">
        <f t="shared" ca="1" si="28"/>
        <v>1231493.3915061867</v>
      </c>
      <c r="Q101" s="81">
        <f t="shared" ca="1" si="29"/>
        <v>12511.955490575285</v>
      </c>
      <c r="R101" s="55">
        <f t="shared" ca="1" si="18"/>
        <v>-3.5168387356640518E-4</v>
      </c>
    </row>
    <row r="102" spans="1:18">
      <c r="A102" s="88">
        <v>34802</v>
      </c>
      <c r="B102" s="88">
        <v>7.6978900004178286E-2</v>
      </c>
      <c r="C102" s="88">
        <v>1</v>
      </c>
      <c r="D102" s="89">
        <f t="shared" si="19"/>
        <v>3.4802</v>
      </c>
      <c r="E102" s="89">
        <f t="shared" si="19"/>
        <v>7.6978900004178286E-2</v>
      </c>
      <c r="F102" s="81">
        <f t="shared" si="20"/>
        <v>3.4802</v>
      </c>
      <c r="G102" s="81">
        <f t="shared" si="20"/>
        <v>7.6978900004178286E-2</v>
      </c>
      <c r="H102" s="81">
        <f t="shared" si="21"/>
        <v>12.111792039999999</v>
      </c>
      <c r="I102" s="81">
        <f t="shared" si="22"/>
        <v>42.151458657607996</v>
      </c>
      <c r="J102" s="81">
        <f t="shared" si="23"/>
        <v>146.69550642020735</v>
      </c>
      <c r="K102" s="81">
        <f t="shared" si="24"/>
        <v>0.26790196779454128</v>
      </c>
      <c r="L102" s="81">
        <f t="shared" si="25"/>
        <v>0.93235242831856258</v>
      </c>
      <c r="M102" s="81">
        <f t="shared" ca="1" si="30"/>
        <v>7.6212793429137712E-2</v>
      </c>
      <c r="N102" s="81">
        <f t="shared" ca="1" si="26"/>
        <v>5.8691928432039743E-7</v>
      </c>
      <c r="O102" s="21">
        <f t="shared" ca="1" si="27"/>
        <v>3517842.309956667</v>
      </c>
      <c r="P102" s="81">
        <f t="shared" ca="1" si="28"/>
        <v>1204880.1472353565</v>
      </c>
      <c r="Q102" s="81">
        <f t="shared" ca="1" si="29"/>
        <v>12022.386317370409</v>
      </c>
      <c r="R102" s="55">
        <f t="shared" ca="1" si="18"/>
        <v>7.6610657504057322E-4</v>
      </c>
    </row>
    <row r="103" spans="1:18">
      <c r="A103" s="88">
        <v>34906</v>
      </c>
      <c r="B103" s="88">
        <v>7.9861700003675651E-2</v>
      </c>
      <c r="C103" s="88">
        <v>1</v>
      </c>
      <c r="D103" s="89">
        <f t="shared" si="19"/>
        <v>3.4906000000000001</v>
      </c>
      <c r="E103" s="89">
        <f t="shared" si="19"/>
        <v>7.9861700003675651E-2</v>
      </c>
      <c r="F103" s="81">
        <f t="shared" si="20"/>
        <v>3.4906000000000001</v>
      </c>
      <c r="G103" s="81">
        <f t="shared" si="20"/>
        <v>7.9861700003675651E-2</v>
      </c>
      <c r="H103" s="81">
        <f t="shared" si="21"/>
        <v>12.184288360000002</v>
      </c>
      <c r="I103" s="81">
        <f t="shared" si="22"/>
        <v>42.530476949416006</v>
      </c>
      <c r="J103" s="81">
        <f t="shared" si="23"/>
        <v>148.4568828396315</v>
      </c>
      <c r="K103" s="81">
        <f t="shared" si="24"/>
        <v>0.27876525003283026</v>
      </c>
      <c r="L103" s="81">
        <f t="shared" si="25"/>
        <v>0.97305798176459735</v>
      </c>
      <c r="M103" s="81">
        <f t="shared" ca="1" si="30"/>
        <v>7.6734193243377852E-2</v>
      </c>
      <c r="N103" s="81">
        <f t="shared" ca="1" si="26"/>
        <v>9.7812985357084339E-6</v>
      </c>
      <c r="O103" s="21">
        <f t="shared" ca="1" si="27"/>
        <v>2170465.8613242074</v>
      </c>
      <c r="P103" s="81">
        <f t="shared" ca="1" si="28"/>
        <v>610442.55568057811</v>
      </c>
      <c r="Q103" s="81">
        <f t="shared" ca="1" si="29"/>
        <v>2670.403073904844</v>
      </c>
      <c r="R103" s="55">
        <f t="shared" ca="1" si="18"/>
        <v>3.1275067602977991E-3</v>
      </c>
    </row>
    <row r="104" spans="1:18">
      <c r="A104" s="88">
        <v>35359</v>
      </c>
      <c r="B104" s="88">
        <v>8.0042550005600788E-2</v>
      </c>
      <c r="C104" s="88">
        <v>1</v>
      </c>
      <c r="D104" s="89">
        <f t="shared" si="19"/>
        <v>3.5358999999999998</v>
      </c>
      <c r="E104" s="89">
        <f t="shared" si="19"/>
        <v>8.0042550005600788E-2</v>
      </c>
      <c r="F104" s="81">
        <f t="shared" si="20"/>
        <v>3.5358999999999998</v>
      </c>
      <c r="G104" s="81">
        <f t="shared" si="20"/>
        <v>8.0042550005600788E-2</v>
      </c>
      <c r="H104" s="81">
        <f t="shared" si="21"/>
        <v>12.502588809999999</v>
      </c>
      <c r="I104" s="81">
        <f t="shared" si="22"/>
        <v>44.207903773278993</v>
      </c>
      <c r="J104" s="81">
        <f t="shared" si="23"/>
        <v>156.31472695193719</v>
      </c>
      <c r="K104" s="81">
        <f t="shared" si="24"/>
        <v>0.28302245256480379</v>
      </c>
      <c r="L104" s="81">
        <f t="shared" si="25"/>
        <v>1.0007390900238897</v>
      </c>
      <c r="M104" s="81">
        <f t="shared" ca="1" si="30"/>
        <v>7.9031154719207491E-2</v>
      </c>
      <c r="N104" s="81">
        <f t="shared" ca="1" si="26"/>
        <v>1.0229204253385778E-6</v>
      </c>
      <c r="O104" s="21">
        <f t="shared" ca="1" si="27"/>
        <v>135358.99808122753</v>
      </c>
      <c r="P104" s="81">
        <f t="shared" ca="1" si="28"/>
        <v>437908.97241227643</v>
      </c>
      <c r="Q104" s="81">
        <f t="shared" ca="1" si="29"/>
        <v>45020.854032376512</v>
      </c>
      <c r="R104" s="55">
        <f t="shared" ca="1" si="18"/>
        <v>1.0113952863932962E-3</v>
      </c>
    </row>
    <row r="105" spans="1:18">
      <c r="A105" s="88">
        <v>35361</v>
      </c>
      <c r="B105" s="88">
        <v>8.1161449998035096E-2</v>
      </c>
      <c r="C105" s="88">
        <v>1</v>
      </c>
      <c r="D105" s="89">
        <f t="shared" si="19"/>
        <v>3.5360999999999998</v>
      </c>
      <c r="E105" s="89">
        <f t="shared" si="19"/>
        <v>8.1161449998035096E-2</v>
      </c>
      <c r="F105" s="81">
        <f t="shared" si="20"/>
        <v>3.5360999999999998</v>
      </c>
      <c r="G105" s="81">
        <f t="shared" si="20"/>
        <v>8.1161449998035096E-2</v>
      </c>
      <c r="H105" s="81">
        <f t="shared" si="21"/>
        <v>12.504003209999999</v>
      </c>
      <c r="I105" s="81">
        <f t="shared" si="22"/>
        <v>44.21540575088099</v>
      </c>
      <c r="J105" s="81">
        <f t="shared" si="23"/>
        <v>156.35009627569025</v>
      </c>
      <c r="K105" s="81">
        <f t="shared" si="24"/>
        <v>0.28699500333805189</v>
      </c>
      <c r="L105" s="81">
        <f t="shared" si="25"/>
        <v>1.0148430313036851</v>
      </c>
      <c r="M105" s="81">
        <f t="shared" ca="1" si="30"/>
        <v>7.9041389109184484E-2</v>
      </c>
      <c r="N105" s="81">
        <f t="shared" ca="1" si="26"/>
        <v>4.4946581724340432E-6</v>
      </c>
      <c r="O105" s="21">
        <f t="shared" ca="1" si="27"/>
        <v>141646.97269919631</v>
      </c>
      <c r="P105" s="81">
        <f t="shared" ca="1" si="28"/>
        <v>446695.24540495581</v>
      </c>
      <c r="Q105" s="81">
        <f t="shared" ca="1" si="29"/>
        <v>45534.03253453612</v>
      </c>
      <c r="R105" s="55">
        <f t="shared" ca="1" si="18"/>
        <v>2.1200608888506112E-3</v>
      </c>
    </row>
    <row r="106" spans="1:18">
      <c r="A106" s="88">
        <v>35380</v>
      </c>
      <c r="B106" s="88">
        <v>7.8940999999758787E-2</v>
      </c>
      <c r="C106" s="88">
        <v>1</v>
      </c>
      <c r="D106" s="89">
        <f t="shared" si="19"/>
        <v>3.5379999999999998</v>
      </c>
      <c r="E106" s="89">
        <f t="shared" si="19"/>
        <v>7.8940999999758787E-2</v>
      </c>
      <c r="F106" s="81">
        <f t="shared" si="20"/>
        <v>3.5379999999999998</v>
      </c>
      <c r="G106" s="81">
        <f t="shared" si="20"/>
        <v>7.8940999999758787E-2</v>
      </c>
      <c r="H106" s="81">
        <f t="shared" si="21"/>
        <v>12.517443999999999</v>
      </c>
      <c r="I106" s="81">
        <f t="shared" si="22"/>
        <v>44.286716871999992</v>
      </c>
      <c r="J106" s="81">
        <f t="shared" si="23"/>
        <v>156.68640429313595</v>
      </c>
      <c r="K106" s="81">
        <f t="shared" si="24"/>
        <v>0.27929325799914656</v>
      </c>
      <c r="L106" s="81">
        <f t="shared" si="25"/>
        <v>0.98813954680098048</v>
      </c>
      <c r="M106" s="81">
        <f t="shared" ca="1" si="30"/>
        <v>7.9138656713530389E-2</v>
      </c>
      <c r="N106" s="81">
        <f t="shared" ca="1" si="26"/>
        <v>3.9068176498988909E-8</v>
      </c>
      <c r="O106" s="21">
        <f t="shared" ca="1" si="27"/>
        <v>208630.64030553802</v>
      </c>
      <c r="P106" s="81">
        <f t="shared" ca="1" si="28"/>
        <v>534667.92357870936</v>
      </c>
      <c r="Q106" s="81">
        <f t="shared" ca="1" si="29"/>
        <v>50562.347554994602</v>
      </c>
      <c r="R106" s="55">
        <f t="shared" ca="1" si="18"/>
        <v>-1.9765671377160177E-4</v>
      </c>
    </row>
    <row r="107" spans="1:18">
      <c r="A107" s="88">
        <v>35442</v>
      </c>
      <c r="B107" s="88">
        <v>8.1626899998809677E-2</v>
      </c>
      <c r="C107" s="88">
        <v>1</v>
      </c>
      <c r="D107" s="89">
        <f t="shared" si="19"/>
        <v>3.5442</v>
      </c>
      <c r="E107" s="89">
        <f t="shared" si="19"/>
        <v>8.1626899998809677E-2</v>
      </c>
      <c r="F107" s="81">
        <f t="shared" si="20"/>
        <v>3.5442</v>
      </c>
      <c r="G107" s="81">
        <f t="shared" si="20"/>
        <v>8.1626899998809677E-2</v>
      </c>
      <c r="H107" s="81">
        <f t="shared" si="21"/>
        <v>12.56135364</v>
      </c>
      <c r="I107" s="81">
        <f t="shared" si="22"/>
        <v>44.519949570888002</v>
      </c>
      <c r="J107" s="81">
        <f t="shared" si="23"/>
        <v>157.78760526914127</v>
      </c>
      <c r="K107" s="81">
        <f t="shared" si="24"/>
        <v>0.28930205897578126</v>
      </c>
      <c r="L107" s="81">
        <f t="shared" si="25"/>
        <v>1.0253443574219641</v>
      </c>
      <c r="M107" s="81">
        <f t="shared" ca="1" si="30"/>
        <v>7.9456571045538188E-2</v>
      </c>
      <c r="N107" s="81">
        <f t="shared" ca="1" si="26"/>
        <v>4.7103277654085158E-6</v>
      </c>
      <c r="O107" s="21">
        <f t="shared" ca="1" si="27"/>
        <v>519677.08193035744</v>
      </c>
      <c r="P107" s="81">
        <f t="shared" ca="1" si="28"/>
        <v>879127.3203835868</v>
      </c>
      <c r="Q107" s="81">
        <f t="shared" ca="1" si="29"/>
        <v>68920.459754895157</v>
      </c>
      <c r="R107" s="55">
        <f t="shared" ca="1" si="18"/>
        <v>2.1703289532714887E-3</v>
      </c>
    </row>
    <row r="108" spans="1:18">
      <c r="A108" s="88">
        <v>35442.5</v>
      </c>
      <c r="B108" s="88">
        <v>7.8881624998757616E-2</v>
      </c>
      <c r="C108" s="88">
        <v>1</v>
      </c>
      <c r="D108" s="89">
        <f t="shared" si="19"/>
        <v>3.5442499999999999</v>
      </c>
      <c r="E108" s="89">
        <f t="shared" si="19"/>
        <v>7.8881624998757616E-2</v>
      </c>
      <c r="F108" s="81">
        <f t="shared" si="20"/>
        <v>3.5442499999999999</v>
      </c>
      <c r="G108" s="81">
        <f t="shared" si="20"/>
        <v>7.8881624998757616E-2</v>
      </c>
      <c r="H108" s="81">
        <f t="shared" si="21"/>
        <v>12.561708062499999</v>
      </c>
      <c r="I108" s="81">
        <f t="shared" si="22"/>
        <v>44.521833800515623</v>
      </c>
      <c r="J108" s="81">
        <f t="shared" si="23"/>
        <v>157.79650944747749</v>
      </c>
      <c r="K108" s="81">
        <f t="shared" si="24"/>
        <v>0.27957619940184669</v>
      </c>
      <c r="L108" s="81">
        <f t="shared" si="25"/>
        <v>0.99088794472999508</v>
      </c>
      <c r="M108" s="81">
        <f t="shared" ca="1" si="30"/>
        <v>7.9459138074083002E-2</v>
      </c>
      <c r="N108" s="81">
        <f t="shared" ca="1" si="26"/>
        <v>3.3352135217178561E-7</v>
      </c>
      <c r="O108" s="21">
        <f t="shared" ca="1" si="27"/>
        <v>522768.53397036472</v>
      </c>
      <c r="P108" s="81">
        <f t="shared" ca="1" si="28"/>
        <v>882266.70808118384</v>
      </c>
      <c r="Q108" s="81">
        <f t="shared" ca="1" si="29"/>
        <v>69080.781805517821</v>
      </c>
      <c r="R108" s="55">
        <f t="shared" ca="1" si="18"/>
        <v>-5.7751307532538654E-4</v>
      </c>
    </row>
    <row r="109" spans="1:18">
      <c r="A109" s="88">
        <v>35475</v>
      </c>
      <c r="B109" s="88">
        <v>8.1198749998293351E-2</v>
      </c>
      <c r="C109" s="88">
        <v>1</v>
      </c>
      <c r="D109" s="89">
        <f t="shared" si="19"/>
        <v>3.5474999999999999</v>
      </c>
      <c r="E109" s="89">
        <f t="shared" si="19"/>
        <v>8.1198749998293351E-2</v>
      </c>
      <c r="F109" s="81">
        <f t="shared" si="20"/>
        <v>3.5474999999999999</v>
      </c>
      <c r="G109" s="81">
        <f t="shared" si="20"/>
        <v>8.1198749998293351E-2</v>
      </c>
      <c r="H109" s="81">
        <f t="shared" si="21"/>
        <v>12.58475625</v>
      </c>
      <c r="I109" s="81">
        <f t="shared" si="22"/>
        <v>44.644422796874998</v>
      </c>
      <c r="J109" s="81">
        <f t="shared" si="23"/>
        <v>158.37608987191405</v>
      </c>
      <c r="K109" s="81">
        <f t="shared" si="24"/>
        <v>0.28805256561894566</v>
      </c>
      <c r="L109" s="81">
        <f t="shared" si="25"/>
        <v>1.0218664765332097</v>
      </c>
      <c r="M109" s="81">
        <f t="shared" ca="1" si="30"/>
        <v>7.96261048662954E-2</v>
      </c>
      <c r="N109" s="81">
        <f t="shared" ca="1" si="26"/>
        <v>2.4732127111968551E-6</v>
      </c>
      <c r="O109" s="21">
        <f t="shared" ca="1" si="27"/>
        <v>744028.14363647718</v>
      </c>
      <c r="P109" s="81">
        <f t="shared" ca="1" si="28"/>
        <v>1098908.7782594231</v>
      </c>
      <c r="Q109" s="81">
        <f t="shared" ca="1" si="29"/>
        <v>79928.504644108703</v>
      </c>
      <c r="R109" s="55">
        <f t="shared" ca="1" si="18"/>
        <v>1.5726451319979518E-3</v>
      </c>
    </row>
    <row r="110" spans="1:18">
      <c r="A110" s="88">
        <v>35475</v>
      </c>
      <c r="B110" s="88">
        <v>8.1798749997687992E-2</v>
      </c>
      <c r="C110" s="88">
        <v>1</v>
      </c>
      <c r="D110" s="89">
        <f t="shared" si="19"/>
        <v>3.5474999999999999</v>
      </c>
      <c r="E110" s="89">
        <f t="shared" si="19"/>
        <v>8.1798749997687992E-2</v>
      </c>
      <c r="F110" s="81">
        <f t="shared" si="20"/>
        <v>3.5474999999999999</v>
      </c>
      <c r="G110" s="81">
        <f t="shared" si="20"/>
        <v>8.1798749997687992E-2</v>
      </c>
      <c r="H110" s="81">
        <f t="shared" si="21"/>
        <v>12.58475625</v>
      </c>
      <c r="I110" s="81">
        <f t="shared" si="22"/>
        <v>44.644422796874998</v>
      </c>
      <c r="J110" s="81">
        <f t="shared" si="23"/>
        <v>158.37608987191405</v>
      </c>
      <c r="K110" s="81">
        <f t="shared" si="24"/>
        <v>0.29018106561679813</v>
      </c>
      <c r="L110" s="81">
        <f t="shared" si="25"/>
        <v>1.0294173302755913</v>
      </c>
      <c r="M110" s="81">
        <f t="shared" ca="1" si="30"/>
        <v>7.96261048662954E-2</v>
      </c>
      <c r="N110" s="81">
        <f t="shared" ca="1" si="26"/>
        <v>4.7203868669639338E-6</v>
      </c>
      <c r="O110" s="21">
        <f t="shared" ca="1" si="27"/>
        <v>744028.14363647718</v>
      </c>
      <c r="P110" s="81">
        <f t="shared" ca="1" si="28"/>
        <v>1098908.7782594231</v>
      </c>
      <c r="Q110" s="81">
        <f t="shared" ca="1" si="29"/>
        <v>79928.504644108703</v>
      </c>
      <c r="R110" s="55">
        <f t="shared" ca="1" si="18"/>
        <v>2.1726451313925921E-3</v>
      </c>
    </row>
    <row r="111" spans="1:18">
      <c r="A111" s="88">
        <v>35560</v>
      </c>
      <c r="B111" s="88">
        <v>8.2611999998334795E-2</v>
      </c>
      <c r="C111" s="88">
        <v>1</v>
      </c>
      <c r="D111" s="89">
        <f t="shared" si="19"/>
        <v>3.556</v>
      </c>
      <c r="E111" s="89">
        <f t="shared" si="19"/>
        <v>8.2611999998334795E-2</v>
      </c>
      <c r="F111" s="81">
        <f t="shared" si="20"/>
        <v>3.556</v>
      </c>
      <c r="G111" s="81">
        <f t="shared" si="20"/>
        <v>8.2611999998334795E-2</v>
      </c>
      <c r="H111" s="81">
        <f t="shared" si="21"/>
        <v>12.645136000000001</v>
      </c>
      <c r="I111" s="81">
        <f t="shared" si="22"/>
        <v>44.966103616000005</v>
      </c>
      <c r="J111" s="81">
        <f t="shared" si="23"/>
        <v>159.89946445849603</v>
      </c>
      <c r="K111" s="81">
        <f t="shared" si="24"/>
        <v>0.29376827199407851</v>
      </c>
      <c r="L111" s="81">
        <f t="shared" si="25"/>
        <v>1.0446399752109432</v>
      </c>
      <c r="M111" s="81">
        <f t="shared" ca="1" si="30"/>
        <v>8.0063811016354125E-2</v>
      </c>
      <c r="N111" s="81">
        <f t="shared" ca="1" si="26"/>
        <v>6.4932670878876845E-6</v>
      </c>
      <c r="O111" s="21">
        <f t="shared" ca="1" si="27"/>
        <v>1515457.9408335616</v>
      </c>
      <c r="P111" s="81">
        <f t="shared" ca="1" si="28"/>
        <v>1784722.6875195163</v>
      </c>
      <c r="Q111" s="81">
        <f t="shared" ca="1" si="29"/>
        <v>112338.95821114771</v>
      </c>
      <c r="R111" s="55">
        <f t="shared" ca="1" si="18"/>
        <v>2.5481889819806702E-3</v>
      </c>
    </row>
    <row r="112" spans="1:18">
      <c r="A112" s="88">
        <v>35692</v>
      </c>
      <c r="B112" s="88">
        <v>7.9589399996621069E-2</v>
      </c>
      <c r="C112" s="88">
        <v>1</v>
      </c>
      <c r="D112" s="89">
        <f t="shared" si="19"/>
        <v>3.5691999999999999</v>
      </c>
      <c r="E112" s="89">
        <f t="shared" si="19"/>
        <v>7.9589399996621069E-2</v>
      </c>
      <c r="F112" s="81">
        <f t="shared" si="20"/>
        <v>3.5691999999999999</v>
      </c>
      <c r="G112" s="81">
        <f t="shared" si="20"/>
        <v>7.9589399996621069E-2</v>
      </c>
      <c r="H112" s="81">
        <f t="shared" si="21"/>
        <v>12.73918864</v>
      </c>
      <c r="I112" s="81">
        <f t="shared" si="22"/>
        <v>45.468712093888001</v>
      </c>
      <c r="J112" s="81">
        <f t="shared" si="23"/>
        <v>162.28692720550504</v>
      </c>
      <c r="K112" s="81">
        <f t="shared" si="24"/>
        <v>0.28407048646793992</v>
      </c>
      <c r="L112" s="81">
        <f t="shared" si="25"/>
        <v>1.0139043803013712</v>
      </c>
      <c r="M112" s="81">
        <f t="shared" ca="1" si="30"/>
        <v>8.0746479078181568E-2</v>
      </c>
      <c r="N112" s="81">
        <f t="shared" ca="1" si="26"/>
        <v>1.3388320009848897E-6</v>
      </c>
      <c r="O112" s="21">
        <f t="shared" ca="1" si="27"/>
        <v>3288108.0977001637</v>
      </c>
      <c r="P112" s="81">
        <f t="shared" ca="1" si="28"/>
        <v>3204166.6056201207</v>
      </c>
      <c r="Q112" s="81">
        <f t="shared" ca="1" si="29"/>
        <v>174653.88105476976</v>
      </c>
      <c r="R112" s="55">
        <f t="shared" ca="1" si="18"/>
        <v>-1.1570790815604998E-3</v>
      </c>
    </row>
    <row r="113" spans="1:18">
      <c r="A113" s="88">
        <v>36077</v>
      </c>
      <c r="B113" s="88">
        <v>8.4527649996744003E-2</v>
      </c>
      <c r="C113" s="88">
        <v>1</v>
      </c>
      <c r="D113" s="89">
        <f t="shared" si="19"/>
        <v>3.6076999999999999</v>
      </c>
      <c r="E113" s="89">
        <f t="shared" si="19"/>
        <v>8.4527649996744003E-2</v>
      </c>
      <c r="F113" s="81">
        <f t="shared" si="20"/>
        <v>3.6076999999999999</v>
      </c>
      <c r="G113" s="81">
        <f t="shared" si="20"/>
        <v>8.4527649996744003E-2</v>
      </c>
      <c r="H113" s="81">
        <f t="shared" si="21"/>
        <v>13.015499289999999</v>
      </c>
      <c r="I113" s="81">
        <f t="shared" si="22"/>
        <v>46.956016788532999</v>
      </c>
      <c r="J113" s="81">
        <f t="shared" si="23"/>
        <v>169.40322176799049</v>
      </c>
      <c r="K113" s="81">
        <f t="shared" si="24"/>
        <v>0.30495040289325331</v>
      </c>
      <c r="L113" s="81">
        <f t="shared" si="25"/>
        <v>1.10016956851799</v>
      </c>
      <c r="M113" s="81">
        <f t="shared" ca="1" si="30"/>
        <v>8.275799740089014E-2</v>
      </c>
      <c r="N113" s="81">
        <f t="shared" ca="1" si="26"/>
        <v>3.1316703100123151E-6</v>
      </c>
      <c r="O113" s="21">
        <f t="shared" ca="1" si="27"/>
        <v>12827521.648606462</v>
      </c>
      <c r="P113" s="81">
        <f t="shared" ca="1" si="28"/>
        <v>10021958.26694618</v>
      </c>
      <c r="Q113" s="81">
        <f t="shared" ca="1" si="29"/>
        <v>446507.88545727456</v>
      </c>
      <c r="R113" s="55">
        <f t="shared" ca="1" si="18"/>
        <v>1.7696525958538628E-3</v>
      </c>
    </row>
    <row r="114" spans="1:18">
      <c r="A114" s="88">
        <v>36211</v>
      </c>
      <c r="B114" s="88">
        <v>7.879395000054501E-2</v>
      </c>
      <c r="C114" s="88">
        <v>1</v>
      </c>
      <c r="D114" s="89">
        <f t="shared" si="19"/>
        <v>3.6211000000000002</v>
      </c>
      <c r="E114" s="89">
        <f t="shared" si="19"/>
        <v>7.879395000054501E-2</v>
      </c>
      <c r="F114" s="81">
        <f t="shared" si="20"/>
        <v>3.6211000000000002</v>
      </c>
      <c r="G114" s="81">
        <f t="shared" si="20"/>
        <v>7.879395000054501E-2</v>
      </c>
      <c r="H114" s="81">
        <f t="shared" si="21"/>
        <v>13.112365210000002</v>
      </c>
      <c r="I114" s="81">
        <f t="shared" si="22"/>
        <v>47.481185661931008</v>
      </c>
      <c r="J114" s="81">
        <f t="shared" si="23"/>
        <v>171.93412140041838</v>
      </c>
      <c r="K114" s="81">
        <f t="shared" si="24"/>
        <v>0.28532077234697356</v>
      </c>
      <c r="L114" s="81">
        <f t="shared" si="25"/>
        <v>1.0331750487456259</v>
      </c>
      <c r="M114" s="81">
        <f t="shared" ca="1" si="30"/>
        <v>8.3465239096488938E-2</v>
      </c>
      <c r="N114" s="81">
        <f t="shared" ca="1" si="26"/>
        <v>2.1820941817884645E-5</v>
      </c>
      <c r="O114" s="21">
        <f t="shared" ca="1" si="27"/>
        <v>17820454.287697453</v>
      </c>
      <c r="P114" s="81">
        <f t="shared" ca="1" si="28"/>
        <v>13413932.595076595</v>
      </c>
      <c r="Q114" s="81">
        <f t="shared" ca="1" si="29"/>
        <v>575256.96769863286</v>
      </c>
      <c r="R114" s="55">
        <f t="shared" ca="1" si="18"/>
        <v>-4.6712890959439285E-3</v>
      </c>
    </row>
    <row r="115" spans="1:18">
      <c r="A115" s="88">
        <v>36225</v>
      </c>
      <c r="B115" s="88">
        <v>8.2926250004675239E-2</v>
      </c>
      <c r="C115" s="88">
        <v>1</v>
      </c>
      <c r="D115" s="89">
        <f t="shared" si="19"/>
        <v>3.6225000000000001</v>
      </c>
      <c r="E115" s="89">
        <f t="shared" si="19"/>
        <v>8.2926250004675239E-2</v>
      </c>
      <c r="F115" s="81">
        <f t="shared" si="20"/>
        <v>3.6225000000000001</v>
      </c>
      <c r="G115" s="81">
        <f t="shared" si="20"/>
        <v>8.2926250004675239E-2</v>
      </c>
      <c r="H115" s="81">
        <f t="shared" si="21"/>
        <v>13.122506250000001</v>
      </c>
      <c r="I115" s="81">
        <f t="shared" si="22"/>
        <v>47.536278890625006</v>
      </c>
      <c r="J115" s="81">
        <f t="shared" si="23"/>
        <v>172.20017028128908</v>
      </c>
      <c r="K115" s="81">
        <f t="shared" si="24"/>
        <v>0.30040034064193605</v>
      </c>
      <c r="L115" s="81">
        <f t="shared" si="25"/>
        <v>1.0882002339754133</v>
      </c>
      <c r="M115" s="81">
        <f t="shared" ca="1" si="30"/>
        <v>8.3539342410630407E-2</v>
      </c>
      <c r="N115" s="81">
        <f t="shared" ca="1" si="26"/>
        <v>3.7588229823989638E-7</v>
      </c>
      <c r="O115" s="21">
        <f t="shared" ca="1" si="27"/>
        <v>18395595.071255151</v>
      </c>
      <c r="P115" s="81">
        <f t="shared" ca="1" si="28"/>
        <v>13800762.005961932</v>
      </c>
      <c r="Q115" s="81">
        <f t="shared" ca="1" si="29"/>
        <v>589791.28428576805</v>
      </c>
      <c r="R115" s="55">
        <f t="shared" ca="1" si="18"/>
        <v>-6.130924059551679E-4</v>
      </c>
    </row>
    <row r="116" spans="1:18">
      <c r="A116" s="88">
        <v>36227</v>
      </c>
      <c r="B116" s="88">
        <v>8.2625149996601976E-2</v>
      </c>
      <c r="C116" s="88">
        <v>1</v>
      </c>
      <c r="D116" s="89">
        <f t="shared" si="19"/>
        <v>3.6227</v>
      </c>
      <c r="E116" s="89">
        <f t="shared" si="19"/>
        <v>8.2625149996601976E-2</v>
      </c>
      <c r="F116" s="81">
        <f t="shared" si="20"/>
        <v>3.6227</v>
      </c>
      <c r="G116" s="81">
        <f t="shared" si="20"/>
        <v>8.2625149996601976E-2</v>
      </c>
      <c r="H116" s="81">
        <f t="shared" si="21"/>
        <v>13.12395529</v>
      </c>
      <c r="I116" s="81">
        <f t="shared" si="22"/>
        <v>47.544152829082996</v>
      </c>
      <c r="J116" s="81">
        <f t="shared" si="23"/>
        <v>172.23820245391897</v>
      </c>
      <c r="K116" s="81">
        <f t="shared" si="24"/>
        <v>0.29932613089269</v>
      </c>
      <c r="L116" s="81">
        <f t="shared" si="25"/>
        <v>1.0843687743849482</v>
      </c>
      <c r="M116" s="81">
        <f t="shared" ca="1" si="30"/>
        <v>8.3549931878530478E-2</v>
      </c>
      <c r="N116" s="81">
        <f t="shared" ca="1" si="26"/>
        <v>8.5522152914322178E-7</v>
      </c>
      <c r="O116" s="21">
        <f t="shared" ca="1" si="27"/>
        <v>18478600.362183966</v>
      </c>
      <c r="P116" s="81">
        <f t="shared" ca="1" si="28"/>
        <v>13856533.644484924</v>
      </c>
      <c r="Q116" s="81">
        <f t="shared" ca="1" si="29"/>
        <v>591884.63227888651</v>
      </c>
      <c r="R116" s="55">
        <f t="shared" ca="1" si="18"/>
        <v>-9.2478188192850197E-4</v>
      </c>
    </row>
    <row r="117" spans="1:18">
      <c r="A117" s="88">
        <v>36227</v>
      </c>
      <c r="B117" s="88">
        <v>8.3225149995996617E-2</v>
      </c>
      <c r="C117" s="88">
        <v>1</v>
      </c>
      <c r="D117" s="89">
        <f t="shared" si="19"/>
        <v>3.6227</v>
      </c>
      <c r="E117" s="89">
        <f t="shared" si="19"/>
        <v>8.3225149995996617E-2</v>
      </c>
      <c r="F117" s="81">
        <f t="shared" si="20"/>
        <v>3.6227</v>
      </c>
      <c r="G117" s="81">
        <f t="shared" si="20"/>
        <v>8.3225149995996617E-2</v>
      </c>
      <c r="H117" s="81">
        <f t="shared" si="21"/>
        <v>13.12395529</v>
      </c>
      <c r="I117" s="81">
        <f t="shared" si="22"/>
        <v>47.544152829082996</v>
      </c>
      <c r="J117" s="81">
        <f t="shared" si="23"/>
        <v>172.23820245391897</v>
      </c>
      <c r="K117" s="81">
        <f t="shared" si="24"/>
        <v>0.30149975089049696</v>
      </c>
      <c r="L117" s="81">
        <f t="shared" si="25"/>
        <v>1.0922431475510033</v>
      </c>
      <c r="M117" s="81">
        <f t="shared" ca="1" si="30"/>
        <v>8.3549931878530478E-2</v>
      </c>
      <c r="N117" s="81">
        <f t="shared" ca="1" si="26"/>
        <v>1.054832712222391E-7</v>
      </c>
      <c r="O117" s="21">
        <f t="shared" ca="1" si="27"/>
        <v>18478600.362183966</v>
      </c>
      <c r="P117" s="81">
        <f t="shared" ca="1" si="28"/>
        <v>13856533.644484924</v>
      </c>
      <c r="Q117" s="81">
        <f t="shared" ca="1" si="29"/>
        <v>591884.63227888651</v>
      </c>
      <c r="R117" s="55">
        <f t="shared" ca="1" si="18"/>
        <v>-3.2478188253386164E-4</v>
      </c>
    </row>
    <row r="118" spans="1:18">
      <c r="A118" s="88">
        <v>36251</v>
      </c>
      <c r="B118" s="88">
        <v>8.3371949993306771E-2</v>
      </c>
      <c r="C118" s="88">
        <v>1</v>
      </c>
      <c r="D118" s="89">
        <f t="shared" si="19"/>
        <v>3.6251000000000002</v>
      </c>
      <c r="E118" s="89">
        <f t="shared" si="19"/>
        <v>8.3371949993306771E-2</v>
      </c>
      <c r="F118" s="81">
        <f t="shared" si="20"/>
        <v>3.6251000000000002</v>
      </c>
      <c r="G118" s="81">
        <f t="shared" si="20"/>
        <v>8.3371949993306771E-2</v>
      </c>
      <c r="H118" s="81">
        <f t="shared" si="21"/>
        <v>13.141350010000002</v>
      </c>
      <c r="I118" s="81">
        <f t="shared" si="22"/>
        <v>47.638707921251012</v>
      </c>
      <c r="J118" s="81">
        <f t="shared" si="23"/>
        <v>172.69508008532705</v>
      </c>
      <c r="K118" s="81">
        <f t="shared" si="24"/>
        <v>0.30223165592073642</v>
      </c>
      <c r="L118" s="81">
        <f t="shared" si="25"/>
        <v>1.0956199758782617</v>
      </c>
      <c r="M118" s="81">
        <f t="shared" ca="1" si="30"/>
        <v>8.3677069456560005E-2</v>
      </c>
      <c r="N118" s="81">
        <f t="shared" ca="1" si="26"/>
        <v>9.3097886855941564E-8</v>
      </c>
      <c r="O118" s="21">
        <f t="shared" ca="1" si="27"/>
        <v>19491173.928481705</v>
      </c>
      <c r="P118" s="81">
        <f t="shared" ca="1" si="28"/>
        <v>14535792.315997539</v>
      </c>
      <c r="Q118" s="81">
        <f t="shared" ca="1" si="29"/>
        <v>617338.17008417996</v>
      </c>
      <c r="R118" s="55">
        <f t="shared" ca="1" si="18"/>
        <v>-3.0511946325323391E-4</v>
      </c>
    </row>
    <row r="119" spans="1:18">
      <c r="A119" s="88">
        <v>36278</v>
      </c>
      <c r="B119" s="88">
        <v>8.2727100001648068E-2</v>
      </c>
      <c r="C119" s="88">
        <v>1</v>
      </c>
      <c r="D119" s="89">
        <f t="shared" si="19"/>
        <v>3.6278000000000001</v>
      </c>
      <c r="E119" s="89">
        <f t="shared" si="19"/>
        <v>8.2727100001648068E-2</v>
      </c>
      <c r="F119" s="81">
        <f t="shared" si="20"/>
        <v>3.6278000000000001</v>
      </c>
      <c r="G119" s="81">
        <f t="shared" si="20"/>
        <v>8.2727100001648068E-2</v>
      </c>
      <c r="H119" s="81">
        <f t="shared" si="21"/>
        <v>13.160932840000001</v>
      </c>
      <c r="I119" s="81">
        <f t="shared" si="22"/>
        <v>47.745232156952007</v>
      </c>
      <c r="J119" s="81">
        <f t="shared" si="23"/>
        <v>173.21015321899048</v>
      </c>
      <c r="K119" s="81">
        <f t="shared" si="24"/>
        <v>0.30011737338597888</v>
      </c>
      <c r="L119" s="81">
        <f t="shared" si="25"/>
        <v>1.0887658071696542</v>
      </c>
      <c r="M119" s="81">
        <f t="shared" ca="1" si="30"/>
        <v>8.3820240381467889E-2</v>
      </c>
      <c r="N119" s="81">
        <f t="shared" ca="1" si="26"/>
        <v>1.1949558899926222E-6</v>
      </c>
      <c r="O119" s="21">
        <f t="shared" ca="1" si="27"/>
        <v>20667001.030587584</v>
      </c>
      <c r="P119" s="81">
        <f t="shared" ca="1" si="28"/>
        <v>15322164.917322263</v>
      </c>
      <c r="Q119" s="81">
        <f t="shared" ca="1" si="29"/>
        <v>646713.52170159807</v>
      </c>
      <c r="R119" s="55">
        <f t="shared" ca="1" si="18"/>
        <v>-1.0931403798198208E-3</v>
      </c>
    </row>
    <row r="120" spans="1:18">
      <c r="A120" s="88">
        <v>36295</v>
      </c>
      <c r="B120" s="88">
        <v>8.5087750005186535E-2</v>
      </c>
      <c r="C120" s="88">
        <v>1</v>
      </c>
      <c r="D120" s="89">
        <f t="shared" si="19"/>
        <v>3.6295000000000002</v>
      </c>
      <c r="E120" s="89">
        <f t="shared" si="19"/>
        <v>8.5087750005186535E-2</v>
      </c>
      <c r="F120" s="81">
        <f t="shared" si="20"/>
        <v>3.6295000000000002</v>
      </c>
      <c r="G120" s="81">
        <f t="shared" si="20"/>
        <v>8.5087750005186535E-2</v>
      </c>
      <c r="H120" s="81">
        <f t="shared" si="21"/>
        <v>13.173270250000002</v>
      </c>
      <c r="I120" s="81">
        <f t="shared" si="22"/>
        <v>47.812384372375007</v>
      </c>
      <c r="J120" s="81">
        <f t="shared" si="23"/>
        <v>173.5350490795351</v>
      </c>
      <c r="K120" s="81">
        <f t="shared" si="24"/>
        <v>0.30882598864382454</v>
      </c>
      <c r="L120" s="81">
        <f t="shared" si="25"/>
        <v>1.1208839257827612</v>
      </c>
      <c r="M120" s="81">
        <f t="shared" ca="1" si="30"/>
        <v>8.3910461711761627E-2</v>
      </c>
      <c r="N120" s="81">
        <f t="shared" ca="1" si="26"/>
        <v>1.3860077258353322E-6</v>
      </c>
      <c r="O120" s="21">
        <f t="shared" ca="1" si="27"/>
        <v>21427436.216756321</v>
      </c>
      <c r="P120" s="81">
        <f t="shared" ca="1" si="28"/>
        <v>15829450.086386878</v>
      </c>
      <c r="Q120" s="81">
        <f t="shared" ca="1" si="29"/>
        <v>665614.2855011943</v>
      </c>
      <c r="R120" s="55">
        <f t="shared" ca="1" si="18"/>
        <v>1.1772882934249079E-3</v>
      </c>
    </row>
    <row r="121" spans="1:18">
      <c r="A121" s="88">
        <v>36295.5</v>
      </c>
      <c r="B121" s="88">
        <v>8.7842474997160025E-2</v>
      </c>
      <c r="C121" s="88">
        <v>1</v>
      </c>
      <c r="D121" s="89">
        <f t="shared" si="19"/>
        <v>3.6295500000000001</v>
      </c>
      <c r="E121" s="89">
        <f t="shared" si="19"/>
        <v>8.7842474997160025E-2</v>
      </c>
      <c r="F121" s="81">
        <f t="shared" si="20"/>
        <v>3.6295500000000001</v>
      </c>
      <c r="G121" s="81">
        <f t="shared" si="20"/>
        <v>8.7842474997160025E-2</v>
      </c>
      <c r="H121" s="81">
        <f t="shared" si="21"/>
        <v>13.1736332025</v>
      </c>
      <c r="I121" s="81">
        <f t="shared" si="22"/>
        <v>47.814360390133871</v>
      </c>
      <c r="J121" s="81">
        <f t="shared" si="23"/>
        <v>173.54461175401039</v>
      </c>
      <c r="K121" s="81">
        <f t="shared" si="24"/>
        <v>0.31882865512594216</v>
      </c>
      <c r="L121" s="81">
        <f t="shared" si="25"/>
        <v>1.1572045452123634</v>
      </c>
      <c r="M121" s="81">
        <f t="shared" ca="1" si="30"/>
        <v>8.3913116177219929E-2</v>
      </c>
      <c r="N121" s="81">
        <f t="shared" ca="1" si="26"/>
        <v>1.5439860735841023E-5</v>
      </c>
      <c r="O121" s="21">
        <f t="shared" ca="1" si="27"/>
        <v>21450038.41263153</v>
      </c>
      <c r="P121" s="81">
        <f t="shared" ca="1" si="28"/>
        <v>15844513.262444114</v>
      </c>
      <c r="Q121" s="81">
        <f t="shared" ca="1" si="29"/>
        <v>666174.95398505882</v>
      </c>
      <c r="R121" s="55">
        <f t="shared" ca="1" si="18"/>
        <v>3.9293588199400958E-3</v>
      </c>
    </row>
    <row r="122" spans="1:18">
      <c r="A122" s="88">
        <v>36306</v>
      </c>
      <c r="B122" s="88">
        <v>7.9491700002108701E-2</v>
      </c>
      <c r="C122" s="88">
        <v>1</v>
      </c>
      <c r="D122" s="89">
        <f t="shared" si="19"/>
        <v>3.6305999999999998</v>
      </c>
      <c r="E122" s="89">
        <f t="shared" si="19"/>
        <v>7.9491700002108701E-2</v>
      </c>
      <c r="F122" s="81">
        <f t="shared" si="20"/>
        <v>3.6305999999999998</v>
      </c>
      <c r="G122" s="81">
        <f t="shared" si="20"/>
        <v>7.9491700002108701E-2</v>
      </c>
      <c r="H122" s="81">
        <f t="shared" si="21"/>
        <v>13.181256359999999</v>
      </c>
      <c r="I122" s="81">
        <f t="shared" si="22"/>
        <v>47.855869340615996</v>
      </c>
      <c r="J122" s="81">
        <f t="shared" si="23"/>
        <v>173.74551922804042</v>
      </c>
      <c r="K122" s="81">
        <f t="shared" si="24"/>
        <v>0.28860256602765583</v>
      </c>
      <c r="L122" s="81">
        <f t="shared" si="25"/>
        <v>1.0478004762200073</v>
      </c>
      <c r="M122" s="81">
        <f t="shared" ca="1" si="30"/>
        <v>8.3968871791192348E-2</v>
      </c>
      <c r="N122" s="81">
        <f t="shared" ca="1" si="26"/>
        <v>2.0045067228966472E-5</v>
      </c>
      <c r="O122" s="21">
        <f t="shared" ca="1" si="27"/>
        <v>21927816.824620023</v>
      </c>
      <c r="P122" s="81">
        <f t="shared" ca="1" si="28"/>
        <v>16162734.187565275</v>
      </c>
      <c r="Q122" s="81">
        <f t="shared" ca="1" si="29"/>
        <v>678012.07240205212</v>
      </c>
      <c r="R122" s="55">
        <f t="shared" ca="1" si="18"/>
        <v>-4.4771717890836477E-3</v>
      </c>
    </row>
    <row r="123" spans="1:18">
      <c r="A123" s="88">
        <v>36306</v>
      </c>
      <c r="B123" s="88">
        <v>8.2691700001305435E-2</v>
      </c>
      <c r="C123" s="88">
        <v>1</v>
      </c>
      <c r="D123" s="89">
        <f t="shared" si="19"/>
        <v>3.6305999999999998</v>
      </c>
      <c r="E123" s="89">
        <f t="shared" si="19"/>
        <v>8.2691700001305435E-2</v>
      </c>
      <c r="F123" s="81">
        <f t="shared" si="20"/>
        <v>3.6305999999999998</v>
      </c>
      <c r="G123" s="81">
        <f t="shared" si="20"/>
        <v>8.2691700001305435E-2</v>
      </c>
      <c r="H123" s="81">
        <f t="shared" si="21"/>
        <v>13.181256359999999</v>
      </c>
      <c r="I123" s="81">
        <f t="shared" si="22"/>
        <v>47.855869340615996</v>
      </c>
      <c r="J123" s="81">
        <f t="shared" si="23"/>
        <v>173.74551922804042</v>
      </c>
      <c r="K123" s="81">
        <f t="shared" si="24"/>
        <v>0.3002204860247395</v>
      </c>
      <c r="L123" s="81">
        <f t="shared" si="25"/>
        <v>1.0899804965614193</v>
      </c>
      <c r="M123" s="81">
        <f t="shared" ca="1" si="30"/>
        <v>8.3968871791192348E-2</v>
      </c>
      <c r="N123" s="81">
        <f t="shared" ca="1" si="26"/>
        <v>1.631167780882942E-6</v>
      </c>
      <c r="O123" s="21">
        <f t="shared" ca="1" si="27"/>
        <v>21927816.824620023</v>
      </c>
      <c r="P123" s="81">
        <f t="shared" ca="1" si="28"/>
        <v>16162734.187565275</v>
      </c>
      <c r="Q123" s="81">
        <f t="shared" ca="1" si="29"/>
        <v>678012.07240205212</v>
      </c>
      <c r="R123" s="55">
        <f t="shared" ca="1" si="18"/>
        <v>-1.2771717898869134E-3</v>
      </c>
    </row>
    <row r="124" spans="1:18">
      <c r="A124" s="88">
        <v>36361.5</v>
      </c>
      <c r="B124" s="88">
        <v>8.1766174997028429E-2</v>
      </c>
      <c r="C124" s="88">
        <v>1</v>
      </c>
      <c r="D124" s="89">
        <f t="shared" si="19"/>
        <v>3.6361500000000002</v>
      </c>
      <c r="E124" s="89">
        <f t="shared" si="19"/>
        <v>8.1766174997028429E-2</v>
      </c>
      <c r="F124" s="81">
        <f t="shared" si="20"/>
        <v>3.6361500000000002</v>
      </c>
      <c r="G124" s="81">
        <f t="shared" si="20"/>
        <v>8.1766174997028429E-2</v>
      </c>
      <c r="H124" s="81">
        <f t="shared" si="21"/>
        <v>13.221586822500001</v>
      </c>
      <c r="I124" s="81">
        <f t="shared" si="22"/>
        <v>48.07567292463338</v>
      </c>
      <c r="J124" s="81">
        <f t="shared" si="23"/>
        <v>174.81035810490567</v>
      </c>
      <c r="K124" s="81">
        <f t="shared" si="24"/>
        <v>0.29731407721544495</v>
      </c>
      <c r="L124" s="81">
        <f t="shared" si="25"/>
        <v>1.0810785818669402</v>
      </c>
      <c r="M124" s="81">
        <f t="shared" ca="1" si="30"/>
        <v>8.4263955512927854E-2</v>
      </c>
      <c r="N124" s="81">
        <f t="shared" ca="1" si="26"/>
        <v>6.2389075056068001E-6</v>
      </c>
      <c r="O124" s="21">
        <f t="shared" ca="1" si="27"/>
        <v>24553393.530565482</v>
      </c>
      <c r="P124" s="81">
        <f t="shared" ca="1" si="28"/>
        <v>17905309.848685607</v>
      </c>
      <c r="Q124" s="81">
        <f t="shared" ca="1" si="29"/>
        <v>742595.33855973091</v>
      </c>
      <c r="R124" s="55">
        <f t="shared" ca="1" si="18"/>
        <v>-2.4977805158994254E-3</v>
      </c>
    </row>
    <row r="125" spans="1:18">
      <c r="A125" s="88">
        <v>36854</v>
      </c>
      <c r="B125" s="88">
        <v>8.5470300000451971E-2</v>
      </c>
      <c r="C125" s="88">
        <v>1</v>
      </c>
      <c r="D125" s="89">
        <f t="shared" si="19"/>
        <v>3.6854</v>
      </c>
      <c r="E125" s="89">
        <f t="shared" si="19"/>
        <v>8.5470300000451971E-2</v>
      </c>
      <c r="F125" s="81">
        <f t="shared" si="20"/>
        <v>3.6854</v>
      </c>
      <c r="G125" s="81">
        <f t="shared" si="20"/>
        <v>8.5470300000451971E-2</v>
      </c>
      <c r="H125" s="81">
        <f t="shared" si="21"/>
        <v>13.58217316</v>
      </c>
      <c r="I125" s="81">
        <f t="shared" si="22"/>
        <v>50.055740963863997</v>
      </c>
      <c r="J125" s="81">
        <f t="shared" si="23"/>
        <v>184.47542774822438</v>
      </c>
      <c r="K125" s="81">
        <f t="shared" si="24"/>
        <v>0.31499224362166567</v>
      </c>
      <c r="L125" s="81">
        <f t="shared" si="25"/>
        <v>1.1608724146432867</v>
      </c>
      <c r="M125" s="81">
        <f t="shared" ca="1" si="30"/>
        <v>8.6910156363279326E-2</v>
      </c>
      <c r="N125" s="81">
        <f t="shared" ca="1" si="26"/>
        <v>2.073186345574419E-6</v>
      </c>
      <c r="O125" s="21">
        <f t="shared" ca="1" si="27"/>
        <v>55762347.12827725</v>
      </c>
      <c r="P125" s="81">
        <f t="shared" ca="1" si="28"/>
        <v>38130665.350903586</v>
      </c>
      <c r="Q125" s="81">
        <f t="shared" ca="1" si="29"/>
        <v>1473722.8582842648</v>
      </c>
      <c r="R125" s="55">
        <f t="shared" ca="1" si="18"/>
        <v>-1.4398563628273547E-3</v>
      </c>
    </row>
    <row r="126" spans="1:18">
      <c r="A126" s="88">
        <v>36924</v>
      </c>
      <c r="B126" s="88">
        <v>8.4911800004192628E-2</v>
      </c>
      <c r="C126" s="88">
        <v>1</v>
      </c>
      <c r="D126" s="89">
        <f t="shared" si="19"/>
        <v>3.6924000000000001</v>
      </c>
      <c r="E126" s="89">
        <f t="shared" si="19"/>
        <v>8.4911800004192628E-2</v>
      </c>
      <c r="F126" s="81">
        <f t="shared" si="20"/>
        <v>3.6924000000000001</v>
      </c>
      <c r="G126" s="81">
        <f t="shared" si="20"/>
        <v>8.4911800004192628E-2</v>
      </c>
      <c r="H126" s="81">
        <f t="shared" si="21"/>
        <v>13.633817760000001</v>
      </c>
      <c r="I126" s="81">
        <f t="shared" si="22"/>
        <v>50.341508697024004</v>
      </c>
      <c r="J126" s="81">
        <f t="shared" si="23"/>
        <v>185.88098671289143</v>
      </c>
      <c r="K126" s="81">
        <f t="shared" si="24"/>
        <v>0.31352833033548089</v>
      </c>
      <c r="L126" s="81">
        <f t="shared" si="25"/>
        <v>1.1576720069307296</v>
      </c>
      <c r="M126" s="81">
        <f t="shared" ca="1" si="30"/>
        <v>8.7290302270041656E-2</v>
      </c>
      <c r="N126" s="81">
        <f t="shared" ca="1" si="26"/>
        <v>5.6572730286489602E-6</v>
      </c>
      <c r="O126" s="21">
        <f t="shared" ca="1" si="27"/>
        <v>61439409.561112553</v>
      </c>
      <c r="P126" s="81">
        <f t="shared" ca="1" si="28"/>
        <v>41749610.727497198</v>
      </c>
      <c r="Q126" s="81">
        <f t="shared" ca="1" si="29"/>
        <v>1602260.3925579891</v>
      </c>
      <c r="R126" s="55">
        <f t="shared" ca="1" si="18"/>
        <v>-2.3785022658490279E-3</v>
      </c>
    </row>
    <row r="127" spans="1:18">
      <c r="A127" s="88">
        <v>36986</v>
      </c>
      <c r="B127" s="88">
        <v>8.5217699997883756E-2</v>
      </c>
      <c r="C127" s="88">
        <v>1</v>
      </c>
      <c r="D127" s="89">
        <f t="shared" si="19"/>
        <v>3.6985999999999999</v>
      </c>
      <c r="E127" s="89">
        <f t="shared" si="19"/>
        <v>8.5217699997883756E-2</v>
      </c>
      <c r="F127" s="81">
        <f t="shared" si="20"/>
        <v>3.6985999999999999</v>
      </c>
      <c r="G127" s="81">
        <f t="shared" si="20"/>
        <v>8.5217699997883756E-2</v>
      </c>
      <c r="H127" s="81">
        <f t="shared" si="21"/>
        <v>13.67964196</v>
      </c>
      <c r="I127" s="81">
        <f t="shared" si="22"/>
        <v>50.595523753255996</v>
      </c>
      <c r="J127" s="81">
        <f t="shared" si="23"/>
        <v>187.13260415379261</v>
      </c>
      <c r="K127" s="81">
        <f t="shared" si="24"/>
        <v>0.31518618521217284</v>
      </c>
      <c r="L127" s="81">
        <f t="shared" si="25"/>
        <v>1.1657476246257423</v>
      </c>
      <c r="M127" s="81">
        <f t="shared" ca="1" si="30"/>
        <v>8.762784183266166E-2</v>
      </c>
      <c r="N127" s="81">
        <f t="shared" ca="1" si="26"/>
        <v>5.8087836637466018E-6</v>
      </c>
      <c r="O127" s="21">
        <f t="shared" ca="1" si="27"/>
        <v>66744419.507524356</v>
      </c>
      <c r="P127" s="81">
        <f t="shared" ca="1" si="28"/>
        <v>45120294.384022564</v>
      </c>
      <c r="Q127" s="81">
        <f t="shared" ca="1" si="29"/>
        <v>1721561.3559879691</v>
      </c>
      <c r="R127" s="55">
        <f t="shared" ca="1" si="18"/>
        <v>-2.4101418347779041E-3</v>
      </c>
    </row>
    <row r="128" spans="1:18">
      <c r="A128" s="88">
        <v>37002</v>
      </c>
      <c r="B128" s="88">
        <v>8.8168900001619477E-2</v>
      </c>
      <c r="C128" s="88">
        <v>1</v>
      </c>
      <c r="D128" s="89">
        <f t="shared" si="19"/>
        <v>3.7002000000000002</v>
      </c>
      <c r="E128" s="89">
        <f t="shared" si="19"/>
        <v>8.8168900001619477E-2</v>
      </c>
      <c r="F128" s="81">
        <f t="shared" si="20"/>
        <v>3.7002000000000002</v>
      </c>
      <c r="G128" s="81">
        <f t="shared" si="20"/>
        <v>8.8168900001619477E-2</v>
      </c>
      <c r="H128" s="81">
        <f t="shared" si="21"/>
        <v>13.691480040000002</v>
      </c>
      <c r="I128" s="81">
        <f t="shared" si="22"/>
        <v>50.66121444400801</v>
      </c>
      <c r="J128" s="81">
        <f t="shared" si="23"/>
        <v>187.45662568571845</v>
      </c>
      <c r="K128" s="81">
        <f t="shared" si="24"/>
        <v>0.32624256378599242</v>
      </c>
      <c r="L128" s="81">
        <f t="shared" si="25"/>
        <v>1.2071627345209293</v>
      </c>
      <c r="M128" s="81">
        <f t="shared" ca="1" si="30"/>
        <v>8.7715076743020898E-2</v>
      </c>
      <c r="N128" s="81">
        <f t="shared" ca="1" si="26"/>
        <v>2.0595555004503277E-7</v>
      </c>
      <c r="O128" s="21">
        <f t="shared" ca="1" si="27"/>
        <v>68156349.93488504</v>
      </c>
      <c r="P128" s="81">
        <f t="shared" ca="1" si="28"/>
        <v>46015752.399649672</v>
      </c>
      <c r="Q128" s="81">
        <f t="shared" ca="1" si="29"/>
        <v>1753192.6932120558</v>
      </c>
      <c r="R128" s="55">
        <f t="shared" ca="1" si="18"/>
        <v>4.5382325859857908E-4</v>
      </c>
    </row>
    <row r="129" spans="1:18">
      <c r="A129" s="88">
        <v>37097.5</v>
      </c>
      <c r="B129" s="88">
        <v>9.0321374998893589E-2</v>
      </c>
      <c r="C129" s="88">
        <v>1</v>
      </c>
      <c r="D129" s="89">
        <f t="shared" si="19"/>
        <v>3.7097500000000001</v>
      </c>
      <c r="E129" s="89">
        <f t="shared" si="19"/>
        <v>9.0321374998893589E-2</v>
      </c>
      <c r="F129" s="81">
        <f t="shared" si="20"/>
        <v>3.7097500000000001</v>
      </c>
      <c r="G129" s="81">
        <f t="shared" si="20"/>
        <v>9.0321374998893589E-2</v>
      </c>
      <c r="H129" s="81">
        <f t="shared" si="21"/>
        <v>13.7622450625</v>
      </c>
      <c r="I129" s="81">
        <f t="shared" si="22"/>
        <v>51.054488620609376</v>
      </c>
      <c r="J129" s="81">
        <f t="shared" si="23"/>
        <v>189.39938916030565</v>
      </c>
      <c r="K129" s="81">
        <f t="shared" si="24"/>
        <v>0.33506972090214548</v>
      </c>
      <c r="L129" s="81">
        <f t="shared" si="25"/>
        <v>1.2430248971167341</v>
      </c>
      <c r="M129" s="81">
        <f t="shared" ca="1" si="30"/>
        <v>8.8236851614947556E-2</v>
      </c>
      <c r="N129" s="81">
        <f t="shared" ca="1" si="26"/>
        <v>4.3452377382178186E-6</v>
      </c>
      <c r="O129" s="21">
        <f t="shared" ca="1" si="27"/>
        <v>76956788.377550066</v>
      </c>
      <c r="P129" s="81">
        <f t="shared" ca="1" si="28"/>
        <v>51582931.9127535</v>
      </c>
      <c r="Q129" s="81">
        <f t="shared" ca="1" si="29"/>
        <v>1949318.1596472035</v>
      </c>
      <c r="R129" s="55">
        <f t="shared" ca="1" si="18"/>
        <v>2.0845233839460325E-3</v>
      </c>
    </row>
    <row r="130" spans="1:18">
      <c r="A130" s="88">
        <v>37137</v>
      </c>
      <c r="B130" s="88">
        <v>9.1644650005036965E-2</v>
      </c>
      <c r="C130" s="88">
        <v>1</v>
      </c>
      <c r="D130" s="89">
        <f t="shared" si="19"/>
        <v>3.7136999999999998</v>
      </c>
      <c r="E130" s="89">
        <f t="shared" si="19"/>
        <v>9.1644650005036965E-2</v>
      </c>
      <c r="F130" s="81">
        <f t="shared" si="20"/>
        <v>3.7136999999999998</v>
      </c>
      <c r="G130" s="81">
        <f t="shared" si="20"/>
        <v>9.1644650005036965E-2</v>
      </c>
      <c r="H130" s="81">
        <f t="shared" si="21"/>
        <v>13.791567689999999</v>
      </c>
      <c r="I130" s="81">
        <f t="shared" si="22"/>
        <v>51.217744930352993</v>
      </c>
      <c r="J130" s="81">
        <f t="shared" si="23"/>
        <v>190.2073393478519</v>
      </c>
      <c r="K130" s="81">
        <f t="shared" si="24"/>
        <v>0.34034073672370574</v>
      </c>
      <c r="L130" s="81">
        <f t="shared" si="25"/>
        <v>1.2639233939708259</v>
      </c>
      <c r="M130" s="81">
        <f t="shared" ca="1" si="30"/>
        <v>8.8453210867150772E-2</v>
      </c>
      <c r="N130" s="81">
        <f t="shared" ca="1" si="26"/>
        <v>1.0185283770831765E-5</v>
      </c>
      <c r="O130" s="21">
        <f t="shared" ca="1" si="27"/>
        <v>80786607.509324208</v>
      </c>
      <c r="P130" s="81">
        <f t="shared" ca="1" si="28"/>
        <v>53998703.893801764</v>
      </c>
      <c r="Q130" s="81">
        <f t="shared" ca="1" si="29"/>
        <v>2034161.5680591692</v>
      </c>
      <c r="R130" s="55">
        <f t="shared" ca="1" si="18"/>
        <v>3.1914391378861928E-3</v>
      </c>
    </row>
    <row r="131" spans="1:18">
      <c r="A131" s="88">
        <v>37677.5</v>
      </c>
      <c r="B131" s="88">
        <v>9.2202375002671033E-2</v>
      </c>
      <c r="C131" s="88">
        <v>1</v>
      </c>
      <c r="D131" s="89">
        <f t="shared" si="19"/>
        <v>3.7677499999999999</v>
      </c>
      <c r="E131" s="89">
        <f t="shared" si="19"/>
        <v>9.2202375002671033E-2</v>
      </c>
      <c r="F131" s="81">
        <f t="shared" si="20"/>
        <v>3.7677499999999999</v>
      </c>
      <c r="G131" s="81">
        <f t="shared" si="20"/>
        <v>9.2202375002671033E-2</v>
      </c>
      <c r="H131" s="81">
        <f t="shared" si="21"/>
        <v>14.1959400625</v>
      </c>
      <c r="I131" s="81">
        <f t="shared" si="22"/>
        <v>53.486753170484377</v>
      </c>
      <c r="J131" s="81">
        <f t="shared" si="23"/>
        <v>201.5247142580925</v>
      </c>
      <c r="K131" s="81">
        <f t="shared" si="24"/>
        <v>0.34739549841631379</v>
      </c>
      <c r="L131" s="81">
        <f t="shared" si="25"/>
        <v>1.3088993891580663</v>
      </c>
      <c r="M131" s="81">
        <f t="shared" ca="1" si="30"/>
        <v>9.1445906627238241E-2</v>
      </c>
      <c r="N131" s="81">
        <f t="shared" ca="1" si="26"/>
        <v>5.7224440302992782E-7</v>
      </c>
      <c r="O131" s="21">
        <f t="shared" ca="1" si="27"/>
        <v>145176967.82904202</v>
      </c>
      <c r="P131" s="81">
        <f t="shared" ca="1" si="28"/>
        <v>94170855.638206407</v>
      </c>
      <c r="Q131" s="81">
        <f t="shared" ca="1" si="29"/>
        <v>3428705.7118295766</v>
      </c>
      <c r="R131" s="55">
        <f t="shared" ca="1" si="18"/>
        <v>7.5646837543279222E-4</v>
      </c>
    </row>
    <row r="132" spans="1:18">
      <c r="A132" s="88">
        <v>37805.5</v>
      </c>
      <c r="B132" s="88">
        <v>9.3041975007508881E-2</v>
      </c>
      <c r="C132" s="88">
        <v>1</v>
      </c>
      <c r="D132" s="89">
        <f t="shared" si="19"/>
        <v>3.7805499999999999</v>
      </c>
      <c r="E132" s="89">
        <f t="shared" si="19"/>
        <v>9.3041975007508881E-2</v>
      </c>
      <c r="F132" s="81">
        <f t="shared" si="20"/>
        <v>3.7805499999999999</v>
      </c>
      <c r="G132" s="81">
        <f t="shared" si="20"/>
        <v>9.3041975007508881E-2</v>
      </c>
      <c r="H132" s="81">
        <f t="shared" si="21"/>
        <v>14.292558302499998</v>
      </c>
      <c r="I132" s="81">
        <f t="shared" si="22"/>
        <v>54.033731290516364</v>
      </c>
      <c r="J132" s="81">
        <f t="shared" si="23"/>
        <v>204.27722283036164</v>
      </c>
      <c r="K132" s="81">
        <f t="shared" si="24"/>
        <v>0.35174983861463771</v>
      </c>
      <c r="L132" s="81">
        <f t="shared" si="25"/>
        <v>1.3298078523745684</v>
      </c>
      <c r="M132" s="81">
        <f t="shared" ca="1" si="30"/>
        <v>9.2163401300227474E-2</v>
      </c>
      <c r="N132" s="81">
        <f t="shared" ca="1" si="26"/>
        <v>7.7189175912619651E-7</v>
      </c>
      <c r="O132" s="21">
        <f t="shared" ca="1" si="27"/>
        <v>163938799.69292542</v>
      </c>
      <c r="P132" s="81">
        <f t="shared" ca="1" si="28"/>
        <v>105763134.46334428</v>
      </c>
      <c r="Q132" s="81">
        <f t="shared" ca="1" si="29"/>
        <v>3827017.2829600205</v>
      </c>
      <c r="R132" s="55">
        <f t="shared" ca="1" si="18"/>
        <v>8.785737072814076E-4</v>
      </c>
    </row>
    <row r="133" spans="1:18">
      <c r="A133" s="88">
        <v>37818.5</v>
      </c>
      <c r="B133" s="88">
        <v>9.5274824998341501E-2</v>
      </c>
      <c r="C133" s="88">
        <v>1</v>
      </c>
      <c r="D133" s="89">
        <f t="shared" si="19"/>
        <v>3.7818499999999999</v>
      </c>
      <c r="E133" s="89">
        <f t="shared" si="19"/>
        <v>9.5274824998341501E-2</v>
      </c>
      <c r="F133" s="81">
        <f t="shared" si="20"/>
        <v>3.7818499999999999</v>
      </c>
      <c r="G133" s="81">
        <f t="shared" si="20"/>
        <v>9.5274824998341501E-2</v>
      </c>
      <c r="H133" s="81">
        <f t="shared" si="21"/>
        <v>14.302389422499999</v>
      </c>
      <c r="I133" s="81">
        <f t="shared" si="22"/>
        <v>54.08949143748162</v>
      </c>
      <c r="J133" s="81">
        <f t="shared" si="23"/>
        <v>204.55834319283986</v>
      </c>
      <c r="K133" s="81">
        <f t="shared" si="24"/>
        <v>0.36031509691997782</v>
      </c>
      <c r="L133" s="81">
        <f t="shared" si="25"/>
        <v>1.3626576492868181</v>
      </c>
      <c r="M133" s="81">
        <f t="shared" ca="1" si="30"/>
        <v>9.2236459744937091E-2</v>
      </c>
      <c r="N133" s="81">
        <f t="shared" ca="1" si="26"/>
        <v>9.2316634130952431E-6</v>
      </c>
      <c r="O133" s="21">
        <f t="shared" ca="1" si="27"/>
        <v>165924649.26325884</v>
      </c>
      <c r="P133" s="81">
        <f t="shared" ca="1" si="28"/>
        <v>106987881.16743334</v>
      </c>
      <c r="Q133" s="81">
        <f t="shared" ca="1" si="29"/>
        <v>3869019.2321118894</v>
      </c>
      <c r="R133" s="55">
        <f t="shared" ca="1" si="18"/>
        <v>3.0383652534044098E-3</v>
      </c>
    </row>
    <row r="134" spans="1:18">
      <c r="A134" s="88">
        <v>37840</v>
      </c>
      <c r="B134" s="88">
        <v>9.3188000006193761E-2</v>
      </c>
      <c r="C134" s="88">
        <v>1</v>
      </c>
      <c r="D134" s="89">
        <f t="shared" si="19"/>
        <v>3.7839999999999998</v>
      </c>
      <c r="E134" s="89">
        <f t="shared" si="19"/>
        <v>9.3188000006193761E-2</v>
      </c>
      <c r="F134" s="81">
        <f t="shared" si="20"/>
        <v>3.7839999999999998</v>
      </c>
      <c r="G134" s="81">
        <f t="shared" si="20"/>
        <v>9.3188000006193761E-2</v>
      </c>
      <c r="H134" s="81">
        <f t="shared" si="21"/>
        <v>14.318655999999999</v>
      </c>
      <c r="I134" s="81">
        <f t="shared" si="22"/>
        <v>54.181794303999993</v>
      </c>
      <c r="J134" s="81">
        <f t="shared" si="23"/>
        <v>205.02390964633597</v>
      </c>
      <c r="K134" s="81">
        <f t="shared" si="24"/>
        <v>0.35262339202343718</v>
      </c>
      <c r="L134" s="81">
        <f t="shared" si="25"/>
        <v>1.3343269154166861</v>
      </c>
      <c r="M134" s="81">
        <f t="shared" ca="1" si="30"/>
        <v>9.2357363205938917E-2</v>
      </c>
      <c r="N134" s="81">
        <f t="shared" ca="1" si="26"/>
        <v>6.89957493937606E-7</v>
      </c>
      <c r="O134" s="21">
        <f t="shared" ca="1" si="27"/>
        <v>169241956.31600267</v>
      </c>
      <c r="P134" s="81">
        <f t="shared" ca="1" si="28"/>
        <v>109032890.28961998</v>
      </c>
      <c r="Q134" s="81">
        <f t="shared" ca="1" si="29"/>
        <v>3939119.4932404878</v>
      </c>
      <c r="R134" s="55">
        <f t="shared" ca="1" si="18"/>
        <v>8.3063680025484421E-4</v>
      </c>
    </row>
    <row r="135" spans="1:18">
      <c r="A135" s="88">
        <v>37923</v>
      </c>
      <c r="B135" s="88">
        <v>9.1972349997377023E-2</v>
      </c>
      <c r="C135" s="88">
        <v>1</v>
      </c>
      <c r="D135" s="89">
        <f t="shared" si="19"/>
        <v>3.7923</v>
      </c>
      <c r="E135" s="89">
        <f t="shared" si="19"/>
        <v>9.1972349997377023E-2</v>
      </c>
      <c r="F135" s="81">
        <f t="shared" si="20"/>
        <v>3.7923</v>
      </c>
      <c r="G135" s="81">
        <f t="shared" si="20"/>
        <v>9.1972349997377023E-2</v>
      </c>
      <c r="H135" s="81">
        <f t="shared" si="21"/>
        <v>14.381539289999999</v>
      </c>
      <c r="I135" s="81">
        <f t="shared" si="22"/>
        <v>54.539111449466994</v>
      </c>
      <c r="J135" s="81">
        <f t="shared" si="23"/>
        <v>206.82867234981367</v>
      </c>
      <c r="K135" s="81">
        <f t="shared" si="24"/>
        <v>0.3487867428950529</v>
      </c>
      <c r="L135" s="81">
        <f t="shared" si="25"/>
        <v>1.3227039650809091</v>
      </c>
      <c r="M135" s="81">
        <f t="shared" ca="1" si="30"/>
        <v>9.2824995878201436E-2</v>
      </c>
      <c r="N135" s="81">
        <f t="shared" ca="1" si="26"/>
        <v>7.2700499808683825E-7</v>
      </c>
      <c r="O135" s="21">
        <f t="shared" ca="1" si="27"/>
        <v>182438663.19832382</v>
      </c>
      <c r="P135" s="81">
        <f t="shared" ca="1" si="28"/>
        <v>117157613.69964948</v>
      </c>
      <c r="Q135" s="81">
        <f t="shared" ca="1" si="29"/>
        <v>4217245.9766690899</v>
      </c>
      <c r="R135" s="55">
        <f t="shared" ca="1" si="18"/>
        <v>-8.5264588082441251E-4</v>
      </c>
    </row>
    <row r="136" spans="1:18">
      <c r="A136" s="88">
        <v>38494</v>
      </c>
      <c r="B136" s="88">
        <v>9.4208299997262657E-2</v>
      </c>
      <c r="C136" s="88">
        <v>1</v>
      </c>
      <c r="D136" s="89">
        <f t="shared" si="19"/>
        <v>3.8494000000000002</v>
      </c>
      <c r="E136" s="89">
        <f t="shared" si="19"/>
        <v>9.4208299997262657E-2</v>
      </c>
      <c r="F136" s="81">
        <f t="shared" si="20"/>
        <v>3.8494000000000002</v>
      </c>
      <c r="G136" s="81">
        <f t="shared" si="20"/>
        <v>9.4208299997262657E-2</v>
      </c>
      <c r="H136" s="81">
        <f t="shared" si="21"/>
        <v>14.817880360000002</v>
      </c>
      <c r="I136" s="81">
        <f t="shared" si="22"/>
        <v>57.039948657784009</v>
      </c>
      <c r="J136" s="81">
        <f t="shared" si="23"/>
        <v>219.56957836327376</v>
      </c>
      <c r="K136" s="81">
        <f t="shared" si="24"/>
        <v>0.36264543000946287</v>
      </c>
      <c r="L136" s="81">
        <f t="shared" si="25"/>
        <v>1.3959673182784265</v>
      </c>
      <c r="M136" s="81">
        <f t="shared" ca="1" si="30"/>
        <v>9.6080362215408707E-2</v>
      </c>
      <c r="N136" s="81">
        <f t="shared" ca="1" si="26"/>
        <v>3.5046169486099111E-6</v>
      </c>
      <c r="O136" s="21">
        <f t="shared" ca="1" si="27"/>
        <v>291112420.56470728</v>
      </c>
      <c r="P136" s="81">
        <f t="shared" ca="1" si="28"/>
        <v>183563907.80955321</v>
      </c>
      <c r="Q136" s="81">
        <f t="shared" ca="1" si="29"/>
        <v>6472939.2009202298</v>
      </c>
      <c r="R136" s="55">
        <f t="shared" ca="1" si="18"/>
        <v>-1.8720622181460506E-3</v>
      </c>
    </row>
    <row r="137" spans="1:18">
      <c r="A137" s="88">
        <v>38605</v>
      </c>
      <c r="B137" s="88">
        <v>9.5917250000638887E-2</v>
      </c>
      <c r="C137" s="88">
        <v>1</v>
      </c>
      <c r="D137" s="89">
        <f t="shared" si="19"/>
        <v>3.8605</v>
      </c>
      <c r="E137" s="89">
        <f t="shared" si="19"/>
        <v>9.5917250000638887E-2</v>
      </c>
      <c r="F137" s="81">
        <f t="shared" si="20"/>
        <v>3.8605</v>
      </c>
      <c r="G137" s="81">
        <f t="shared" si="20"/>
        <v>9.5917250000638887E-2</v>
      </c>
      <c r="H137" s="81">
        <f t="shared" si="21"/>
        <v>14.90346025</v>
      </c>
      <c r="I137" s="81">
        <f t="shared" si="22"/>
        <v>57.534808295125003</v>
      </c>
      <c r="J137" s="81">
        <f t="shared" si="23"/>
        <v>222.11312742333007</v>
      </c>
      <c r="K137" s="81">
        <f t="shared" si="24"/>
        <v>0.37028854362746644</v>
      </c>
      <c r="L137" s="81">
        <f t="shared" si="25"/>
        <v>1.4294989226738342</v>
      </c>
      <c r="M137" s="81">
        <f t="shared" ca="1" si="30"/>
        <v>9.6720951595250682E-2</v>
      </c>
      <c r="N137" s="81">
        <f t="shared" ca="1" si="26"/>
        <v>6.459362531815409E-7</v>
      </c>
      <c r="O137" s="21">
        <f t="shared" ca="1" si="27"/>
        <v>316117699.01907074</v>
      </c>
      <c r="P137" s="81">
        <f t="shared" ca="1" si="28"/>
        <v>198746614.78068849</v>
      </c>
      <c r="Q137" s="81">
        <f t="shared" ca="1" si="29"/>
        <v>6985310.3075262196</v>
      </c>
      <c r="R137" s="55">
        <f t="shared" ref="R137:R200" ca="1" si="31">+E137-M137</f>
        <v>-8.0370159461179425E-4</v>
      </c>
    </row>
    <row r="138" spans="1:18">
      <c r="A138" s="88">
        <v>38641</v>
      </c>
      <c r="B138" s="88">
        <v>9.6457450003072154E-2</v>
      </c>
      <c r="C138" s="88">
        <v>1</v>
      </c>
      <c r="D138" s="89">
        <f t="shared" ref="D138:E201" si="32">A138/A$18</f>
        <v>3.8641000000000001</v>
      </c>
      <c r="E138" s="89">
        <f t="shared" si="32"/>
        <v>9.6457450003072154E-2</v>
      </c>
      <c r="F138" s="81">
        <f t="shared" ref="F138:G201" si="33">$C138*D138</f>
        <v>3.8641000000000001</v>
      </c>
      <c r="G138" s="81">
        <f t="shared" si="33"/>
        <v>9.6457450003072154E-2</v>
      </c>
      <c r="H138" s="81">
        <f t="shared" ref="H138:H201" si="34">C138*D138*D138</f>
        <v>14.931268810000001</v>
      </c>
      <c r="I138" s="81">
        <f t="shared" ref="I138:I201" si="35">C138*D138*D138*D138</f>
        <v>57.695915808721004</v>
      </c>
      <c r="J138" s="81">
        <f t="shared" ref="J138:J201" si="36">C138*D138*D138*D138*D138</f>
        <v>222.94278827647884</v>
      </c>
      <c r="K138" s="81">
        <f t="shared" ref="K138:K201" si="37">C138*E138*D138</f>
        <v>0.37272123255687112</v>
      </c>
      <c r="L138" s="81">
        <f t="shared" ref="L138:L201" si="38">C138*E138*D138*D138</f>
        <v>1.4402321147230057</v>
      </c>
      <c r="M138" s="81">
        <f t="shared" ca="1" si="30"/>
        <v>9.6929252770418611E-2</v>
      </c>
      <c r="N138" s="81">
        <f t="shared" ref="N138:N201" ca="1" si="39">C138*(M138-E138)^2</f>
        <v>2.2259785127577554E-7</v>
      </c>
      <c r="O138" s="21">
        <f t="shared" ref="O138:O201" ca="1" si="40">(C138*O$1-O$2*F138+O$3*H138)^2</f>
        <v>324515735.19375831</v>
      </c>
      <c r="P138" s="81">
        <f t="shared" ref="P138:P201" ca="1" si="41">(-C138*O$2+O$4*F138-O$5*H138)^2</f>
        <v>203839232.26432666</v>
      </c>
      <c r="Q138" s="81">
        <f t="shared" ref="Q138:Q201" ca="1" si="42">+(C138*O$3-F138*O$5+H138*O$6)^2</f>
        <v>7156949.0029224521</v>
      </c>
      <c r="R138" s="55">
        <f t="shared" ca="1" si="31"/>
        <v>-4.7180276734645754E-4</v>
      </c>
    </row>
    <row r="139" spans="1:18">
      <c r="A139" s="88">
        <v>38707</v>
      </c>
      <c r="B139" s="88">
        <v>9.6481150001636706E-2</v>
      </c>
      <c r="C139" s="88">
        <v>1</v>
      </c>
      <c r="D139" s="89">
        <f t="shared" si="32"/>
        <v>3.8706999999999998</v>
      </c>
      <c r="E139" s="89">
        <f t="shared" si="32"/>
        <v>9.6481150001636706E-2</v>
      </c>
      <c r="F139" s="81">
        <f t="shared" si="33"/>
        <v>3.8706999999999998</v>
      </c>
      <c r="G139" s="81">
        <f t="shared" si="33"/>
        <v>9.6481150001636706E-2</v>
      </c>
      <c r="H139" s="81">
        <f t="shared" si="34"/>
        <v>14.982318489999999</v>
      </c>
      <c r="I139" s="81">
        <f t="shared" si="35"/>
        <v>57.992060179242991</v>
      </c>
      <c r="J139" s="81">
        <f t="shared" si="36"/>
        <v>224.46986733579584</v>
      </c>
      <c r="K139" s="81">
        <f t="shared" si="37"/>
        <v>0.37344958731133521</v>
      </c>
      <c r="L139" s="81">
        <f t="shared" si="38"/>
        <v>1.4455113176059851</v>
      </c>
      <c r="M139" s="81">
        <f t="shared" ca="1" si="30"/>
        <v>9.7311828323058472E-2</v>
      </c>
      <c r="N139" s="81">
        <f t="shared" ca="1" si="39"/>
        <v>6.9002647368008207E-7</v>
      </c>
      <c r="O139" s="21">
        <f t="shared" ca="1" si="40"/>
        <v>340285336.33188778</v>
      </c>
      <c r="P139" s="81">
        <f t="shared" ca="1" si="41"/>
        <v>213393725.23564214</v>
      </c>
      <c r="Q139" s="81">
        <f t="shared" ca="1" si="42"/>
        <v>7478686.6264507389</v>
      </c>
      <c r="R139" s="55">
        <f t="shared" ca="1" si="31"/>
        <v>-8.3067832142176556E-4</v>
      </c>
    </row>
    <row r="140" spans="1:18">
      <c r="A140" s="88">
        <v>39318.5</v>
      </c>
      <c r="B140" s="88">
        <v>9.970982500090031E-2</v>
      </c>
      <c r="C140" s="88">
        <v>1</v>
      </c>
      <c r="D140" s="89">
        <f t="shared" si="32"/>
        <v>3.9318499999999998</v>
      </c>
      <c r="E140" s="89">
        <f t="shared" si="32"/>
        <v>9.970982500090031E-2</v>
      </c>
      <c r="F140" s="81">
        <f t="shared" si="33"/>
        <v>3.9318499999999998</v>
      </c>
      <c r="G140" s="81">
        <f t="shared" si="33"/>
        <v>9.970982500090031E-2</v>
      </c>
      <c r="H140" s="81">
        <f t="shared" si="34"/>
        <v>15.459444422499999</v>
      </c>
      <c r="I140" s="81">
        <f t="shared" si="35"/>
        <v>60.784216552606615</v>
      </c>
      <c r="J140" s="81">
        <f t="shared" si="36"/>
        <v>238.99442185236632</v>
      </c>
      <c r="K140" s="81">
        <f t="shared" si="37"/>
        <v>0.39204407542978986</v>
      </c>
      <c r="L140" s="81">
        <f t="shared" si="38"/>
        <v>1.5414584979786192</v>
      </c>
      <c r="M140" s="81">
        <f t="shared" ca="1" si="30"/>
        <v>0.10089891578096864</v>
      </c>
      <c r="N140" s="81">
        <f t="shared" ca="1" si="39"/>
        <v>1.4139368832435171E-6</v>
      </c>
      <c r="O140" s="21">
        <f t="shared" ca="1" si="40"/>
        <v>510742362.88904071</v>
      </c>
      <c r="P140" s="81">
        <f t="shared" ca="1" si="41"/>
        <v>316110317.93903649</v>
      </c>
      <c r="Q140" s="81">
        <f t="shared" ca="1" si="42"/>
        <v>10918829.426303919</v>
      </c>
      <c r="R140" s="55">
        <f t="shared" ca="1" si="31"/>
        <v>-1.1890907800683331E-3</v>
      </c>
    </row>
    <row r="141" spans="1:18">
      <c r="A141" s="88">
        <v>39444</v>
      </c>
      <c r="B141" s="88">
        <v>0.10264579999784473</v>
      </c>
      <c r="C141" s="88">
        <v>1</v>
      </c>
      <c r="D141" s="89">
        <f t="shared" si="32"/>
        <v>3.9443999999999999</v>
      </c>
      <c r="E141" s="89">
        <f t="shared" si="32"/>
        <v>0.10264579999784473</v>
      </c>
      <c r="F141" s="81">
        <f t="shared" si="33"/>
        <v>3.9443999999999999</v>
      </c>
      <c r="G141" s="81">
        <f t="shared" si="33"/>
        <v>0.10264579999784473</v>
      </c>
      <c r="H141" s="81">
        <f t="shared" si="34"/>
        <v>15.55829136</v>
      </c>
      <c r="I141" s="81">
        <f t="shared" si="35"/>
        <v>61.368124440384001</v>
      </c>
      <c r="J141" s="81">
        <f t="shared" si="36"/>
        <v>242.06043004265064</v>
      </c>
      <c r="K141" s="81">
        <f t="shared" si="37"/>
        <v>0.40487609351149878</v>
      </c>
      <c r="L141" s="81">
        <f t="shared" si="38"/>
        <v>1.5969932632467558</v>
      </c>
      <c r="M141" s="81">
        <f t="shared" ref="M141:M204" ca="1" si="43">+E$4+E$5*D141+E$6*D141^2</f>
        <v>0.10164458568379239</v>
      </c>
      <c r="N141" s="81">
        <f t="shared" ca="1" si="39"/>
        <v>1.0024301026632976E-6</v>
      </c>
      <c r="O141" s="21">
        <f t="shared" ca="1" si="40"/>
        <v>551516926.50181472</v>
      </c>
      <c r="P141" s="81">
        <f t="shared" ca="1" si="41"/>
        <v>340558719.37878788</v>
      </c>
      <c r="Q141" s="81">
        <f t="shared" ca="1" si="42"/>
        <v>11733612.515170639</v>
      </c>
      <c r="R141" s="55">
        <f t="shared" ca="1" si="31"/>
        <v>1.00121431405234E-3</v>
      </c>
    </row>
    <row r="142" spans="1:18">
      <c r="A142" s="88"/>
      <c r="B142" s="88"/>
      <c r="C142" s="88"/>
      <c r="D142" s="89">
        <f t="shared" si="32"/>
        <v>0</v>
      </c>
      <c r="E142" s="89">
        <f t="shared" si="32"/>
        <v>0</v>
      </c>
      <c r="F142" s="81">
        <f t="shared" si="33"/>
        <v>0</v>
      </c>
      <c r="G142" s="81">
        <f t="shared" si="33"/>
        <v>0</v>
      </c>
      <c r="H142" s="81">
        <f t="shared" si="34"/>
        <v>0</v>
      </c>
      <c r="I142" s="81">
        <f t="shared" si="35"/>
        <v>0</v>
      </c>
      <c r="J142" s="81">
        <f t="shared" si="36"/>
        <v>0</v>
      </c>
      <c r="K142" s="81">
        <f t="shared" si="37"/>
        <v>0</v>
      </c>
      <c r="L142" s="81">
        <f t="shared" si="38"/>
        <v>0</v>
      </c>
      <c r="M142" s="81">
        <f t="shared" ca="1" si="43"/>
        <v>2.6257510347138888E-2</v>
      </c>
      <c r="N142" s="81">
        <f t="shared" ca="1" si="39"/>
        <v>0</v>
      </c>
      <c r="O142" s="21">
        <f t="shared" ca="1" si="40"/>
        <v>0</v>
      </c>
      <c r="P142" s="81">
        <f t="shared" ca="1" si="41"/>
        <v>0</v>
      </c>
      <c r="Q142" s="81">
        <f t="shared" ca="1" si="42"/>
        <v>0</v>
      </c>
      <c r="R142" s="55">
        <f t="shared" ca="1" si="31"/>
        <v>-2.6257510347138888E-2</v>
      </c>
    </row>
    <row r="143" spans="1:18">
      <c r="A143" s="88"/>
      <c r="B143" s="88"/>
      <c r="C143" s="88"/>
      <c r="D143" s="89">
        <f t="shared" si="32"/>
        <v>0</v>
      </c>
      <c r="E143" s="89">
        <f t="shared" si="32"/>
        <v>0</v>
      </c>
      <c r="F143" s="81">
        <f t="shared" si="33"/>
        <v>0</v>
      </c>
      <c r="G143" s="81">
        <f t="shared" si="33"/>
        <v>0</v>
      </c>
      <c r="H143" s="81">
        <f t="shared" si="34"/>
        <v>0</v>
      </c>
      <c r="I143" s="81">
        <f t="shared" si="35"/>
        <v>0</v>
      </c>
      <c r="J143" s="81">
        <f t="shared" si="36"/>
        <v>0</v>
      </c>
      <c r="K143" s="81">
        <f t="shared" si="37"/>
        <v>0</v>
      </c>
      <c r="L143" s="81">
        <f t="shared" si="38"/>
        <v>0</v>
      </c>
      <c r="M143" s="81">
        <f t="shared" ca="1" si="43"/>
        <v>2.6257510347138888E-2</v>
      </c>
      <c r="N143" s="81">
        <f t="shared" ca="1" si="39"/>
        <v>0</v>
      </c>
      <c r="O143" s="21">
        <f t="shared" ca="1" si="40"/>
        <v>0</v>
      </c>
      <c r="P143" s="81">
        <f t="shared" ca="1" si="41"/>
        <v>0</v>
      </c>
      <c r="Q143" s="81">
        <f t="shared" ca="1" si="42"/>
        <v>0</v>
      </c>
      <c r="R143" s="55">
        <f t="shared" ca="1" si="31"/>
        <v>-2.6257510347138888E-2</v>
      </c>
    </row>
    <row r="144" spans="1:18">
      <c r="A144" s="88"/>
      <c r="B144" s="88"/>
      <c r="C144" s="88"/>
      <c r="D144" s="89">
        <f t="shared" si="32"/>
        <v>0</v>
      </c>
      <c r="E144" s="89">
        <f t="shared" si="32"/>
        <v>0</v>
      </c>
      <c r="F144" s="81">
        <f t="shared" si="33"/>
        <v>0</v>
      </c>
      <c r="G144" s="81">
        <f t="shared" si="33"/>
        <v>0</v>
      </c>
      <c r="H144" s="81">
        <f t="shared" si="34"/>
        <v>0</v>
      </c>
      <c r="I144" s="81">
        <f t="shared" si="35"/>
        <v>0</v>
      </c>
      <c r="J144" s="81">
        <f t="shared" si="36"/>
        <v>0</v>
      </c>
      <c r="K144" s="81">
        <f t="shared" si="37"/>
        <v>0</v>
      </c>
      <c r="L144" s="81">
        <f t="shared" si="38"/>
        <v>0</v>
      </c>
      <c r="M144" s="81">
        <f t="shared" ca="1" si="43"/>
        <v>2.6257510347138888E-2</v>
      </c>
      <c r="N144" s="81">
        <f t="shared" ca="1" si="39"/>
        <v>0</v>
      </c>
      <c r="O144" s="21">
        <f t="shared" ca="1" si="40"/>
        <v>0</v>
      </c>
      <c r="P144" s="81">
        <f t="shared" ca="1" si="41"/>
        <v>0</v>
      </c>
      <c r="Q144" s="81">
        <f t="shared" ca="1" si="42"/>
        <v>0</v>
      </c>
      <c r="R144" s="55">
        <f t="shared" ca="1" si="31"/>
        <v>-2.6257510347138888E-2</v>
      </c>
    </row>
    <row r="145" spans="1:18">
      <c r="A145" s="88"/>
      <c r="B145" s="88"/>
      <c r="C145" s="88"/>
      <c r="D145" s="89">
        <f t="shared" si="32"/>
        <v>0</v>
      </c>
      <c r="E145" s="89">
        <f t="shared" si="32"/>
        <v>0</v>
      </c>
      <c r="F145" s="81">
        <f t="shared" si="33"/>
        <v>0</v>
      </c>
      <c r="G145" s="81">
        <f t="shared" si="33"/>
        <v>0</v>
      </c>
      <c r="H145" s="81">
        <f t="shared" si="34"/>
        <v>0</v>
      </c>
      <c r="I145" s="81">
        <f t="shared" si="35"/>
        <v>0</v>
      </c>
      <c r="J145" s="81">
        <f t="shared" si="36"/>
        <v>0</v>
      </c>
      <c r="K145" s="81">
        <f t="shared" si="37"/>
        <v>0</v>
      </c>
      <c r="L145" s="81">
        <f t="shared" si="38"/>
        <v>0</v>
      </c>
      <c r="M145" s="81">
        <f t="shared" ca="1" si="43"/>
        <v>2.6257510347138888E-2</v>
      </c>
      <c r="N145" s="81">
        <f t="shared" ca="1" si="39"/>
        <v>0</v>
      </c>
      <c r="O145" s="21">
        <f t="shared" ca="1" si="40"/>
        <v>0</v>
      </c>
      <c r="P145" s="81">
        <f t="shared" ca="1" si="41"/>
        <v>0</v>
      </c>
      <c r="Q145" s="81">
        <f t="shared" ca="1" si="42"/>
        <v>0</v>
      </c>
      <c r="R145" s="55">
        <f t="shared" ca="1" si="31"/>
        <v>-2.6257510347138888E-2</v>
      </c>
    </row>
    <row r="146" spans="1:18">
      <c r="A146" s="88"/>
      <c r="B146" s="88"/>
      <c r="C146" s="88"/>
      <c r="D146" s="89">
        <f t="shared" si="32"/>
        <v>0</v>
      </c>
      <c r="E146" s="89">
        <f t="shared" si="32"/>
        <v>0</v>
      </c>
      <c r="F146" s="81">
        <f t="shared" si="33"/>
        <v>0</v>
      </c>
      <c r="G146" s="81">
        <f t="shared" si="33"/>
        <v>0</v>
      </c>
      <c r="H146" s="81">
        <f t="shared" si="34"/>
        <v>0</v>
      </c>
      <c r="I146" s="81">
        <f t="shared" si="35"/>
        <v>0</v>
      </c>
      <c r="J146" s="81">
        <f t="shared" si="36"/>
        <v>0</v>
      </c>
      <c r="K146" s="81">
        <f t="shared" si="37"/>
        <v>0</v>
      </c>
      <c r="L146" s="81">
        <f t="shared" si="38"/>
        <v>0</v>
      </c>
      <c r="M146" s="81">
        <f t="shared" ca="1" si="43"/>
        <v>2.6257510347138888E-2</v>
      </c>
      <c r="N146" s="81">
        <f t="shared" ca="1" si="39"/>
        <v>0</v>
      </c>
      <c r="O146" s="21">
        <f t="shared" ca="1" si="40"/>
        <v>0</v>
      </c>
      <c r="P146" s="81">
        <f t="shared" ca="1" si="41"/>
        <v>0</v>
      </c>
      <c r="Q146" s="81">
        <f t="shared" ca="1" si="42"/>
        <v>0</v>
      </c>
      <c r="R146" s="55">
        <f t="shared" ca="1" si="31"/>
        <v>-2.6257510347138888E-2</v>
      </c>
    </row>
    <row r="147" spans="1:18">
      <c r="A147" s="88"/>
      <c r="B147" s="88"/>
      <c r="C147" s="88"/>
      <c r="D147" s="89">
        <f t="shared" si="32"/>
        <v>0</v>
      </c>
      <c r="E147" s="89">
        <f t="shared" si="32"/>
        <v>0</v>
      </c>
      <c r="F147" s="81">
        <f t="shared" si="33"/>
        <v>0</v>
      </c>
      <c r="G147" s="81">
        <f t="shared" si="33"/>
        <v>0</v>
      </c>
      <c r="H147" s="81">
        <f t="shared" si="34"/>
        <v>0</v>
      </c>
      <c r="I147" s="81">
        <f t="shared" si="35"/>
        <v>0</v>
      </c>
      <c r="J147" s="81">
        <f t="shared" si="36"/>
        <v>0</v>
      </c>
      <c r="K147" s="81">
        <f t="shared" si="37"/>
        <v>0</v>
      </c>
      <c r="L147" s="81">
        <f t="shared" si="38"/>
        <v>0</v>
      </c>
      <c r="M147" s="81">
        <f t="shared" ca="1" si="43"/>
        <v>2.6257510347138888E-2</v>
      </c>
      <c r="N147" s="81">
        <f t="shared" ca="1" si="39"/>
        <v>0</v>
      </c>
      <c r="O147" s="21">
        <f t="shared" ca="1" si="40"/>
        <v>0</v>
      </c>
      <c r="P147" s="81">
        <f t="shared" ca="1" si="41"/>
        <v>0</v>
      </c>
      <c r="Q147" s="81">
        <f t="shared" ca="1" si="42"/>
        <v>0</v>
      </c>
      <c r="R147" s="55">
        <f t="shared" ca="1" si="31"/>
        <v>-2.6257510347138888E-2</v>
      </c>
    </row>
    <row r="148" spans="1:18">
      <c r="A148" s="88"/>
      <c r="B148" s="88"/>
      <c r="C148" s="88"/>
      <c r="D148" s="89">
        <f t="shared" si="32"/>
        <v>0</v>
      </c>
      <c r="E148" s="89">
        <f t="shared" si="32"/>
        <v>0</v>
      </c>
      <c r="F148" s="81">
        <f t="shared" si="33"/>
        <v>0</v>
      </c>
      <c r="G148" s="81">
        <f t="shared" si="33"/>
        <v>0</v>
      </c>
      <c r="H148" s="81">
        <f t="shared" si="34"/>
        <v>0</v>
      </c>
      <c r="I148" s="81">
        <f t="shared" si="35"/>
        <v>0</v>
      </c>
      <c r="J148" s="81">
        <f t="shared" si="36"/>
        <v>0</v>
      </c>
      <c r="K148" s="81">
        <f t="shared" si="37"/>
        <v>0</v>
      </c>
      <c r="L148" s="81">
        <f t="shared" si="38"/>
        <v>0</v>
      </c>
      <c r="M148" s="81">
        <f t="shared" ca="1" si="43"/>
        <v>2.6257510347138888E-2</v>
      </c>
      <c r="N148" s="81">
        <f t="shared" ca="1" si="39"/>
        <v>0</v>
      </c>
      <c r="O148" s="21">
        <f t="shared" ca="1" si="40"/>
        <v>0</v>
      </c>
      <c r="P148" s="81">
        <f t="shared" ca="1" si="41"/>
        <v>0</v>
      </c>
      <c r="Q148" s="81">
        <f t="shared" ca="1" si="42"/>
        <v>0</v>
      </c>
      <c r="R148" s="55">
        <f t="shared" ca="1" si="31"/>
        <v>-2.6257510347138888E-2</v>
      </c>
    </row>
    <row r="149" spans="1:18">
      <c r="A149" s="88"/>
      <c r="B149" s="88"/>
      <c r="C149" s="88"/>
      <c r="D149" s="89">
        <f t="shared" si="32"/>
        <v>0</v>
      </c>
      <c r="E149" s="89">
        <f t="shared" si="32"/>
        <v>0</v>
      </c>
      <c r="F149" s="81">
        <f t="shared" si="33"/>
        <v>0</v>
      </c>
      <c r="G149" s="81">
        <f t="shared" si="33"/>
        <v>0</v>
      </c>
      <c r="H149" s="81">
        <f t="shared" si="34"/>
        <v>0</v>
      </c>
      <c r="I149" s="81">
        <f t="shared" si="35"/>
        <v>0</v>
      </c>
      <c r="J149" s="81">
        <f t="shared" si="36"/>
        <v>0</v>
      </c>
      <c r="K149" s="81">
        <f t="shared" si="37"/>
        <v>0</v>
      </c>
      <c r="L149" s="81">
        <f t="shared" si="38"/>
        <v>0</v>
      </c>
      <c r="M149" s="81">
        <f t="shared" ca="1" si="43"/>
        <v>2.6257510347138888E-2</v>
      </c>
      <c r="N149" s="81">
        <f t="shared" ca="1" si="39"/>
        <v>0</v>
      </c>
      <c r="O149" s="21">
        <f t="shared" ca="1" si="40"/>
        <v>0</v>
      </c>
      <c r="P149" s="81">
        <f t="shared" ca="1" si="41"/>
        <v>0</v>
      </c>
      <c r="Q149" s="81">
        <f t="shared" ca="1" si="42"/>
        <v>0</v>
      </c>
      <c r="R149" s="55">
        <f t="shared" ca="1" si="31"/>
        <v>-2.6257510347138888E-2</v>
      </c>
    </row>
    <row r="150" spans="1:18">
      <c r="A150" s="88"/>
      <c r="B150" s="88"/>
      <c r="C150" s="88"/>
      <c r="D150" s="89">
        <f t="shared" si="32"/>
        <v>0</v>
      </c>
      <c r="E150" s="89">
        <f t="shared" si="32"/>
        <v>0</v>
      </c>
      <c r="F150" s="81">
        <f t="shared" si="33"/>
        <v>0</v>
      </c>
      <c r="G150" s="81">
        <f t="shared" si="33"/>
        <v>0</v>
      </c>
      <c r="H150" s="81">
        <f t="shared" si="34"/>
        <v>0</v>
      </c>
      <c r="I150" s="81">
        <f t="shared" si="35"/>
        <v>0</v>
      </c>
      <c r="J150" s="81">
        <f t="shared" si="36"/>
        <v>0</v>
      </c>
      <c r="K150" s="81">
        <f t="shared" si="37"/>
        <v>0</v>
      </c>
      <c r="L150" s="81">
        <f t="shared" si="38"/>
        <v>0</v>
      </c>
      <c r="M150" s="81">
        <f t="shared" ca="1" si="43"/>
        <v>2.6257510347138888E-2</v>
      </c>
      <c r="N150" s="81">
        <f t="shared" ca="1" si="39"/>
        <v>0</v>
      </c>
      <c r="O150" s="21">
        <f t="shared" ca="1" si="40"/>
        <v>0</v>
      </c>
      <c r="P150" s="81">
        <f t="shared" ca="1" si="41"/>
        <v>0</v>
      </c>
      <c r="Q150" s="81">
        <f t="shared" ca="1" si="42"/>
        <v>0</v>
      </c>
      <c r="R150" s="55">
        <f t="shared" ca="1" si="31"/>
        <v>-2.6257510347138888E-2</v>
      </c>
    </row>
    <row r="151" spans="1:18">
      <c r="A151" s="88"/>
      <c r="B151" s="88"/>
      <c r="C151" s="88"/>
      <c r="D151" s="89">
        <f t="shared" si="32"/>
        <v>0</v>
      </c>
      <c r="E151" s="89">
        <f t="shared" si="32"/>
        <v>0</v>
      </c>
      <c r="F151" s="81">
        <f t="shared" si="33"/>
        <v>0</v>
      </c>
      <c r="G151" s="81">
        <f t="shared" si="33"/>
        <v>0</v>
      </c>
      <c r="H151" s="81">
        <f t="shared" si="34"/>
        <v>0</v>
      </c>
      <c r="I151" s="81">
        <f t="shared" si="35"/>
        <v>0</v>
      </c>
      <c r="J151" s="81">
        <f t="shared" si="36"/>
        <v>0</v>
      </c>
      <c r="K151" s="81">
        <f t="shared" si="37"/>
        <v>0</v>
      </c>
      <c r="L151" s="81">
        <f t="shared" si="38"/>
        <v>0</v>
      </c>
      <c r="M151" s="81">
        <f t="shared" ca="1" si="43"/>
        <v>2.6257510347138888E-2</v>
      </c>
      <c r="N151" s="81">
        <f t="shared" ca="1" si="39"/>
        <v>0</v>
      </c>
      <c r="O151" s="21">
        <f t="shared" ca="1" si="40"/>
        <v>0</v>
      </c>
      <c r="P151" s="81">
        <f t="shared" ca="1" si="41"/>
        <v>0</v>
      </c>
      <c r="Q151" s="81">
        <f t="shared" ca="1" si="42"/>
        <v>0</v>
      </c>
      <c r="R151" s="55">
        <f t="shared" ca="1" si="31"/>
        <v>-2.6257510347138888E-2</v>
      </c>
    </row>
    <row r="152" spans="1:18">
      <c r="A152" s="88"/>
      <c r="B152" s="88"/>
      <c r="C152" s="88"/>
      <c r="D152" s="89">
        <f t="shared" si="32"/>
        <v>0</v>
      </c>
      <c r="E152" s="89">
        <f t="shared" si="32"/>
        <v>0</v>
      </c>
      <c r="F152" s="81">
        <f t="shared" si="33"/>
        <v>0</v>
      </c>
      <c r="G152" s="81">
        <f t="shared" si="33"/>
        <v>0</v>
      </c>
      <c r="H152" s="81">
        <f t="shared" si="34"/>
        <v>0</v>
      </c>
      <c r="I152" s="81">
        <f t="shared" si="35"/>
        <v>0</v>
      </c>
      <c r="J152" s="81">
        <f t="shared" si="36"/>
        <v>0</v>
      </c>
      <c r="K152" s="81">
        <f t="shared" si="37"/>
        <v>0</v>
      </c>
      <c r="L152" s="81">
        <f t="shared" si="38"/>
        <v>0</v>
      </c>
      <c r="M152" s="81">
        <f t="shared" ca="1" si="43"/>
        <v>2.6257510347138888E-2</v>
      </c>
      <c r="N152" s="81">
        <f t="shared" ca="1" si="39"/>
        <v>0</v>
      </c>
      <c r="O152" s="21">
        <f t="shared" ca="1" si="40"/>
        <v>0</v>
      </c>
      <c r="P152" s="81">
        <f t="shared" ca="1" si="41"/>
        <v>0</v>
      </c>
      <c r="Q152" s="81">
        <f t="shared" ca="1" si="42"/>
        <v>0</v>
      </c>
      <c r="R152" s="55">
        <f t="shared" ca="1" si="31"/>
        <v>-2.6257510347138888E-2</v>
      </c>
    </row>
    <row r="153" spans="1:18">
      <c r="A153" s="88"/>
      <c r="B153" s="88"/>
      <c r="C153" s="88"/>
      <c r="D153" s="89">
        <f t="shared" si="32"/>
        <v>0</v>
      </c>
      <c r="E153" s="89">
        <f t="shared" si="32"/>
        <v>0</v>
      </c>
      <c r="F153" s="81">
        <f t="shared" si="33"/>
        <v>0</v>
      </c>
      <c r="G153" s="81">
        <f t="shared" si="33"/>
        <v>0</v>
      </c>
      <c r="H153" s="81">
        <f t="shared" si="34"/>
        <v>0</v>
      </c>
      <c r="I153" s="81">
        <f t="shared" si="35"/>
        <v>0</v>
      </c>
      <c r="J153" s="81">
        <f t="shared" si="36"/>
        <v>0</v>
      </c>
      <c r="K153" s="81">
        <f t="shared" si="37"/>
        <v>0</v>
      </c>
      <c r="L153" s="81">
        <f t="shared" si="38"/>
        <v>0</v>
      </c>
      <c r="M153" s="81">
        <f t="shared" ca="1" si="43"/>
        <v>2.6257510347138888E-2</v>
      </c>
      <c r="N153" s="81">
        <f t="shared" ca="1" si="39"/>
        <v>0</v>
      </c>
      <c r="O153" s="21">
        <f t="shared" ca="1" si="40"/>
        <v>0</v>
      </c>
      <c r="P153" s="81">
        <f t="shared" ca="1" si="41"/>
        <v>0</v>
      </c>
      <c r="Q153" s="81">
        <f t="shared" ca="1" si="42"/>
        <v>0</v>
      </c>
      <c r="R153" s="55">
        <f t="shared" ca="1" si="31"/>
        <v>-2.6257510347138888E-2</v>
      </c>
    </row>
    <row r="154" spans="1:18">
      <c r="A154" s="88"/>
      <c r="B154" s="88"/>
      <c r="C154" s="88"/>
      <c r="D154" s="89">
        <f t="shared" si="32"/>
        <v>0</v>
      </c>
      <c r="E154" s="89">
        <f t="shared" si="32"/>
        <v>0</v>
      </c>
      <c r="F154" s="81">
        <f t="shared" si="33"/>
        <v>0</v>
      </c>
      <c r="G154" s="81">
        <f t="shared" si="33"/>
        <v>0</v>
      </c>
      <c r="H154" s="81">
        <f t="shared" si="34"/>
        <v>0</v>
      </c>
      <c r="I154" s="81">
        <f t="shared" si="35"/>
        <v>0</v>
      </c>
      <c r="J154" s="81">
        <f t="shared" si="36"/>
        <v>0</v>
      </c>
      <c r="K154" s="81">
        <f t="shared" si="37"/>
        <v>0</v>
      </c>
      <c r="L154" s="81">
        <f t="shared" si="38"/>
        <v>0</v>
      </c>
      <c r="M154" s="81">
        <f t="shared" ca="1" si="43"/>
        <v>2.6257510347138888E-2</v>
      </c>
      <c r="N154" s="81">
        <f t="shared" ca="1" si="39"/>
        <v>0</v>
      </c>
      <c r="O154" s="21">
        <f t="shared" ca="1" si="40"/>
        <v>0</v>
      </c>
      <c r="P154" s="81">
        <f t="shared" ca="1" si="41"/>
        <v>0</v>
      </c>
      <c r="Q154" s="81">
        <f t="shared" ca="1" si="42"/>
        <v>0</v>
      </c>
      <c r="R154" s="55">
        <f t="shared" ca="1" si="31"/>
        <v>-2.6257510347138888E-2</v>
      </c>
    </row>
    <row r="155" spans="1:18">
      <c r="A155" s="88"/>
      <c r="B155" s="88"/>
      <c r="C155" s="88"/>
      <c r="D155" s="89">
        <f t="shared" si="32"/>
        <v>0</v>
      </c>
      <c r="E155" s="89">
        <f t="shared" si="32"/>
        <v>0</v>
      </c>
      <c r="F155" s="81">
        <f t="shared" si="33"/>
        <v>0</v>
      </c>
      <c r="G155" s="81">
        <f t="shared" si="33"/>
        <v>0</v>
      </c>
      <c r="H155" s="81">
        <f t="shared" si="34"/>
        <v>0</v>
      </c>
      <c r="I155" s="81">
        <f t="shared" si="35"/>
        <v>0</v>
      </c>
      <c r="J155" s="81">
        <f t="shared" si="36"/>
        <v>0</v>
      </c>
      <c r="K155" s="81">
        <f t="shared" si="37"/>
        <v>0</v>
      </c>
      <c r="L155" s="81">
        <f t="shared" si="38"/>
        <v>0</v>
      </c>
      <c r="M155" s="81">
        <f t="shared" ca="1" si="43"/>
        <v>2.6257510347138888E-2</v>
      </c>
      <c r="N155" s="81">
        <f t="shared" ca="1" si="39"/>
        <v>0</v>
      </c>
      <c r="O155" s="21">
        <f t="shared" ca="1" si="40"/>
        <v>0</v>
      </c>
      <c r="P155" s="81">
        <f t="shared" ca="1" si="41"/>
        <v>0</v>
      </c>
      <c r="Q155" s="81">
        <f t="shared" ca="1" si="42"/>
        <v>0</v>
      </c>
      <c r="R155" s="55">
        <f t="shared" ca="1" si="31"/>
        <v>-2.6257510347138888E-2</v>
      </c>
    </row>
    <row r="156" spans="1:18">
      <c r="A156" s="88"/>
      <c r="B156" s="88"/>
      <c r="C156" s="88"/>
      <c r="D156" s="89">
        <f t="shared" si="32"/>
        <v>0</v>
      </c>
      <c r="E156" s="89">
        <f t="shared" si="32"/>
        <v>0</v>
      </c>
      <c r="F156" s="81">
        <f t="shared" si="33"/>
        <v>0</v>
      </c>
      <c r="G156" s="81">
        <f t="shared" si="33"/>
        <v>0</v>
      </c>
      <c r="H156" s="81">
        <f t="shared" si="34"/>
        <v>0</v>
      </c>
      <c r="I156" s="81">
        <f t="shared" si="35"/>
        <v>0</v>
      </c>
      <c r="J156" s="81">
        <f t="shared" si="36"/>
        <v>0</v>
      </c>
      <c r="K156" s="81">
        <f t="shared" si="37"/>
        <v>0</v>
      </c>
      <c r="L156" s="81">
        <f t="shared" si="38"/>
        <v>0</v>
      </c>
      <c r="M156" s="81">
        <f t="shared" ca="1" si="43"/>
        <v>2.6257510347138888E-2</v>
      </c>
      <c r="N156" s="81">
        <f t="shared" ca="1" si="39"/>
        <v>0</v>
      </c>
      <c r="O156" s="21">
        <f t="shared" ca="1" si="40"/>
        <v>0</v>
      </c>
      <c r="P156" s="81">
        <f t="shared" ca="1" si="41"/>
        <v>0</v>
      </c>
      <c r="Q156" s="81">
        <f t="shared" ca="1" si="42"/>
        <v>0</v>
      </c>
      <c r="R156" s="55">
        <f t="shared" ca="1" si="31"/>
        <v>-2.6257510347138888E-2</v>
      </c>
    </row>
    <row r="157" spans="1:18">
      <c r="A157" s="88"/>
      <c r="B157" s="88"/>
      <c r="C157" s="88"/>
      <c r="D157" s="89">
        <f t="shared" si="32"/>
        <v>0</v>
      </c>
      <c r="E157" s="89">
        <f t="shared" si="32"/>
        <v>0</v>
      </c>
      <c r="F157" s="81">
        <f t="shared" si="33"/>
        <v>0</v>
      </c>
      <c r="G157" s="81">
        <f t="shared" si="33"/>
        <v>0</v>
      </c>
      <c r="H157" s="81">
        <f t="shared" si="34"/>
        <v>0</v>
      </c>
      <c r="I157" s="81">
        <f t="shared" si="35"/>
        <v>0</v>
      </c>
      <c r="J157" s="81">
        <f t="shared" si="36"/>
        <v>0</v>
      </c>
      <c r="K157" s="81">
        <f t="shared" si="37"/>
        <v>0</v>
      </c>
      <c r="L157" s="81">
        <f t="shared" si="38"/>
        <v>0</v>
      </c>
      <c r="M157" s="81">
        <f t="shared" ca="1" si="43"/>
        <v>2.6257510347138888E-2</v>
      </c>
      <c r="N157" s="81">
        <f t="shared" ca="1" si="39"/>
        <v>0</v>
      </c>
      <c r="O157" s="21">
        <f t="shared" ca="1" si="40"/>
        <v>0</v>
      </c>
      <c r="P157" s="81">
        <f t="shared" ca="1" si="41"/>
        <v>0</v>
      </c>
      <c r="Q157" s="81">
        <f t="shared" ca="1" si="42"/>
        <v>0</v>
      </c>
      <c r="R157" s="55">
        <f t="shared" ca="1" si="31"/>
        <v>-2.6257510347138888E-2</v>
      </c>
    </row>
    <row r="158" spans="1:18">
      <c r="A158" s="88"/>
      <c r="B158" s="88"/>
      <c r="C158" s="88"/>
      <c r="D158" s="89">
        <f t="shared" si="32"/>
        <v>0</v>
      </c>
      <c r="E158" s="89">
        <f t="shared" si="32"/>
        <v>0</v>
      </c>
      <c r="F158" s="81">
        <f t="shared" si="33"/>
        <v>0</v>
      </c>
      <c r="G158" s="81">
        <f t="shared" si="33"/>
        <v>0</v>
      </c>
      <c r="H158" s="81">
        <f t="shared" si="34"/>
        <v>0</v>
      </c>
      <c r="I158" s="81">
        <f t="shared" si="35"/>
        <v>0</v>
      </c>
      <c r="J158" s="81">
        <f t="shared" si="36"/>
        <v>0</v>
      </c>
      <c r="K158" s="81">
        <f t="shared" si="37"/>
        <v>0</v>
      </c>
      <c r="L158" s="81">
        <f t="shared" si="38"/>
        <v>0</v>
      </c>
      <c r="M158" s="81">
        <f t="shared" ca="1" si="43"/>
        <v>2.6257510347138888E-2</v>
      </c>
      <c r="N158" s="81">
        <f t="shared" ca="1" si="39"/>
        <v>0</v>
      </c>
      <c r="O158" s="21">
        <f t="shared" ca="1" si="40"/>
        <v>0</v>
      </c>
      <c r="P158" s="81">
        <f t="shared" ca="1" si="41"/>
        <v>0</v>
      </c>
      <c r="Q158" s="81">
        <f t="shared" ca="1" si="42"/>
        <v>0</v>
      </c>
      <c r="R158" s="55">
        <f t="shared" ca="1" si="31"/>
        <v>-2.6257510347138888E-2</v>
      </c>
    </row>
    <row r="159" spans="1:18">
      <c r="A159" s="88"/>
      <c r="B159" s="88"/>
      <c r="C159" s="88"/>
      <c r="D159" s="89">
        <f t="shared" si="32"/>
        <v>0</v>
      </c>
      <c r="E159" s="89">
        <f t="shared" si="32"/>
        <v>0</v>
      </c>
      <c r="F159" s="81">
        <f t="shared" si="33"/>
        <v>0</v>
      </c>
      <c r="G159" s="81">
        <f t="shared" si="33"/>
        <v>0</v>
      </c>
      <c r="H159" s="81">
        <f t="shared" si="34"/>
        <v>0</v>
      </c>
      <c r="I159" s="81">
        <f t="shared" si="35"/>
        <v>0</v>
      </c>
      <c r="J159" s="81">
        <f t="shared" si="36"/>
        <v>0</v>
      </c>
      <c r="K159" s="81">
        <f t="shared" si="37"/>
        <v>0</v>
      </c>
      <c r="L159" s="81">
        <f t="shared" si="38"/>
        <v>0</v>
      </c>
      <c r="M159" s="81">
        <f t="shared" ca="1" si="43"/>
        <v>2.6257510347138888E-2</v>
      </c>
      <c r="N159" s="81">
        <f t="shared" ca="1" si="39"/>
        <v>0</v>
      </c>
      <c r="O159" s="21">
        <f t="shared" ca="1" si="40"/>
        <v>0</v>
      </c>
      <c r="P159" s="81">
        <f t="shared" ca="1" si="41"/>
        <v>0</v>
      </c>
      <c r="Q159" s="81">
        <f t="shared" ca="1" si="42"/>
        <v>0</v>
      </c>
      <c r="R159" s="55">
        <f t="shared" ca="1" si="31"/>
        <v>-2.6257510347138888E-2</v>
      </c>
    </row>
    <row r="160" spans="1:18">
      <c r="A160" s="88"/>
      <c r="B160" s="88"/>
      <c r="C160" s="88"/>
      <c r="D160" s="89">
        <f t="shared" si="32"/>
        <v>0</v>
      </c>
      <c r="E160" s="89">
        <f t="shared" si="32"/>
        <v>0</v>
      </c>
      <c r="F160" s="81">
        <f t="shared" si="33"/>
        <v>0</v>
      </c>
      <c r="G160" s="81">
        <f t="shared" si="33"/>
        <v>0</v>
      </c>
      <c r="H160" s="81">
        <f t="shared" si="34"/>
        <v>0</v>
      </c>
      <c r="I160" s="81">
        <f t="shared" si="35"/>
        <v>0</v>
      </c>
      <c r="J160" s="81">
        <f t="shared" si="36"/>
        <v>0</v>
      </c>
      <c r="K160" s="81">
        <f t="shared" si="37"/>
        <v>0</v>
      </c>
      <c r="L160" s="81">
        <f t="shared" si="38"/>
        <v>0</v>
      </c>
      <c r="M160" s="81">
        <f t="shared" ca="1" si="43"/>
        <v>2.6257510347138888E-2</v>
      </c>
      <c r="N160" s="81">
        <f t="shared" ca="1" si="39"/>
        <v>0</v>
      </c>
      <c r="O160" s="21">
        <f t="shared" ca="1" si="40"/>
        <v>0</v>
      </c>
      <c r="P160" s="81">
        <f t="shared" ca="1" si="41"/>
        <v>0</v>
      </c>
      <c r="Q160" s="81">
        <f t="shared" ca="1" si="42"/>
        <v>0</v>
      </c>
      <c r="R160" s="55">
        <f t="shared" ca="1" si="31"/>
        <v>-2.6257510347138888E-2</v>
      </c>
    </row>
    <row r="161" spans="1:18">
      <c r="A161" s="88"/>
      <c r="B161" s="88"/>
      <c r="C161" s="88"/>
      <c r="D161" s="89">
        <f t="shared" si="32"/>
        <v>0</v>
      </c>
      <c r="E161" s="89">
        <f t="shared" si="32"/>
        <v>0</v>
      </c>
      <c r="F161" s="81">
        <f t="shared" si="33"/>
        <v>0</v>
      </c>
      <c r="G161" s="81">
        <f t="shared" si="33"/>
        <v>0</v>
      </c>
      <c r="H161" s="81">
        <f t="shared" si="34"/>
        <v>0</v>
      </c>
      <c r="I161" s="81">
        <f t="shared" si="35"/>
        <v>0</v>
      </c>
      <c r="J161" s="81">
        <f t="shared" si="36"/>
        <v>0</v>
      </c>
      <c r="K161" s="81">
        <f t="shared" si="37"/>
        <v>0</v>
      </c>
      <c r="L161" s="81">
        <f t="shared" si="38"/>
        <v>0</v>
      </c>
      <c r="M161" s="81">
        <f t="shared" ca="1" si="43"/>
        <v>2.6257510347138888E-2</v>
      </c>
      <c r="N161" s="81">
        <f t="shared" ca="1" si="39"/>
        <v>0</v>
      </c>
      <c r="O161" s="21">
        <f t="shared" ca="1" si="40"/>
        <v>0</v>
      </c>
      <c r="P161" s="81">
        <f t="shared" ca="1" si="41"/>
        <v>0</v>
      </c>
      <c r="Q161" s="81">
        <f t="shared" ca="1" si="42"/>
        <v>0</v>
      </c>
      <c r="R161" s="55">
        <f t="shared" ca="1" si="31"/>
        <v>-2.6257510347138888E-2</v>
      </c>
    </row>
    <row r="162" spans="1:18">
      <c r="A162" s="88"/>
      <c r="B162" s="88"/>
      <c r="C162" s="88"/>
      <c r="D162" s="89">
        <f t="shared" si="32"/>
        <v>0</v>
      </c>
      <c r="E162" s="89">
        <f t="shared" si="32"/>
        <v>0</v>
      </c>
      <c r="F162" s="81">
        <f t="shared" si="33"/>
        <v>0</v>
      </c>
      <c r="G162" s="81">
        <f t="shared" si="33"/>
        <v>0</v>
      </c>
      <c r="H162" s="81">
        <f t="shared" si="34"/>
        <v>0</v>
      </c>
      <c r="I162" s="81">
        <f t="shared" si="35"/>
        <v>0</v>
      </c>
      <c r="J162" s="81">
        <f t="shared" si="36"/>
        <v>0</v>
      </c>
      <c r="K162" s="81">
        <f t="shared" si="37"/>
        <v>0</v>
      </c>
      <c r="L162" s="81">
        <f t="shared" si="38"/>
        <v>0</v>
      </c>
      <c r="M162" s="81">
        <f t="shared" ca="1" si="43"/>
        <v>2.6257510347138888E-2</v>
      </c>
      <c r="N162" s="81">
        <f t="shared" ca="1" si="39"/>
        <v>0</v>
      </c>
      <c r="O162" s="21">
        <f t="shared" ca="1" si="40"/>
        <v>0</v>
      </c>
      <c r="P162" s="81">
        <f t="shared" ca="1" si="41"/>
        <v>0</v>
      </c>
      <c r="Q162" s="81">
        <f t="shared" ca="1" si="42"/>
        <v>0</v>
      </c>
      <c r="R162" s="55">
        <f t="shared" ca="1" si="31"/>
        <v>-2.6257510347138888E-2</v>
      </c>
    </row>
    <row r="163" spans="1:18">
      <c r="A163" s="88"/>
      <c r="B163" s="88"/>
      <c r="C163" s="88"/>
      <c r="D163" s="89">
        <f t="shared" si="32"/>
        <v>0</v>
      </c>
      <c r="E163" s="89">
        <f t="shared" si="32"/>
        <v>0</v>
      </c>
      <c r="F163" s="81">
        <f t="shared" si="33"/>
        <v>0</v>
      </c>
      <c r="G163" s="81">
        <f t="shared" si="33"/>
        <v>0</v>
      </c>
      <c r="H163" s="81">
        <f t="shared" si="34"/>
        <v>0</v>
      </c>
      <c r="I163" s="81">
        <f t="shared" si="35"/>
        <v>0</v>
      </c>
      <c r="J163" s="81">
        <f t="shared" si="36"/>
        <v>0</v>
      </c>
      <c r="K163" s="81">
        <f t="shared" si="37"/>
        <v>0</v>
      </c>
      <c r="L163" s="81">
        <f t="shared" si="38"/>
        <v>0</v>
      </c>
      <c r="M163" s="81">
        <f t="shared" ca="1" si="43"/>
        <v>2.6257510347138888E-2</v>
      </c>
      <c r="N163" s="81">
        <f t="shared" ca="1" si="39"/>
        <v>0</v>
      </c>
      <c r="O163" s="21">
        <f t="shared" ca="1" si="40"/>
        <v>0</v>
      </c>
      <c r="P163" s="81">
        <f t="shared" ca="1" si="41"/>
        <v>0</v>
      </c>
      <c r="Q163" s="81">
        <f t="shared" ca="1" si="42"/>
        <v>0</v>
      </c>
      <c r="R163" s="55">
        <f t="shared" ca="1" si="31"/>
        <v>-2.6257510347138888E-2</v>
      </c>
    </row>
    <row r="164" spans="1:18">
      <c r="A164" s="88"/>
      <c r="B164" s="88"/>
      <c r="C164" s="88"/>
      <c r="D164" s="89">
        <f t="shared" si="32"/>
        <v>0</v>
      </c>
      <c r="E164" s="89">
        <f t="shared" si="32"/>
        <v>0</v>
      </c>
      <c r="F164" s="81">
        <f t="shared" si="33"/>
        <v>0</v>
      </c>
      <c r="G164" s="81">
        <f t="shared" si="33"/>
        <v>0</v>
      </c>
      <c r="H164" s="81">
        <f t="shared" si="34"/>
        <v>0</v>
      </c>
      <c r="I164" s="81">
        <f t="shared" si="35"/>
        <v>0</v>
      </c>
      <c r="J164" s="81">
        <f t="shared" si="36"/>
        <v>0</v>
      </c>
      <c r="K164" s="81">
        <f t="shared" si="37"/>
        <v>0</v>
      </c>
      <c r="L164" s="81">
        <f t="shared" si="38"/>
        <v>0</v>
      </c>
      <c r="M164" s="81">
        <f t="shared" ca="1" si="43"/>
        <v>2.6257510347138888E-2</v>
      </c>
      <c r="N164" s="81">
        <f t="shared" ca="1" si="39"/>
        <v>0</v>
      </c>
      <c r="O164" s="21">
        <f t="shared" ca="1" si="40"/>
        <v>0</v>
      </c>
      <c r="P164" s="81">
        <f t="shared" ca="1" si="41"/>
        <v>0</v>
      </c>
      <c r="Q164" s="81">
        <f t="shared" ca="1" si="42"/>
        <v>0</v>
      </c>
      <c r="R164" s="55">
        <f t="shared" ca="1" si="31"/>
        <v>-2.6257510347138888E-2</v>
      </c>
    </row>
    <row r="165" spans="1:18">
      <c r="A165" s="88"/>
      <c r="B165" s="88"/>
      <c r="C165" s="88"/>
      <c r="D165" s="89">
        <f t="shared" si="32"/>
        <v>0</v>
      </c>
      <c r="E165" s="89">
        <f t="shared" si="32"/>
        <v>0</v>
      </c>
      <c r="F165" s="81">
        <f t="shared" si="33"/>
        <v>0</v>
      </c>
      <c r="G165" s="81">
        <f t="shared" si="33"/>
        <v>0</v>
      </c>
      <c r="H165" s="81">
        <f t="shared" si="34"/>
        <v>0</v>
      </c>
      <c r="I165" s="81">
        <f t="shared" si="35"/>
        <v>0</v>
      </c>
      <c r="J165" s="81">
        <f t="shared" si="36"/>
        <v>0</v>
      </c>
      <c r="K165" s="81">
        <f t="shared" si="37"/>
        <v>0</v>
      </c>
      <c r="L165" s="81">
        <f t="shared" si="38"/>
        <v>0</v>
      </c>
      <c r="M165" s="81">
        <f t="shared" ca="1" si="43"/>
        <v>2.6257510347138888E-2</v>
      </c>
      <c r="N165" s="81">
        <f t="shared" ca="1" si="39"/>
        <v>0</v>
      </c>
      <c r="O165" s="21">
        <f t="shared" ca="1" si="40"/>
        <v>0</v>
      </c>
      <c r="P165" s="81">
        <f t="shared" ca="1" si="41"/>
        <v>0</v>
      </c>
      <c r="Q165" s="81">
        <f t="shared" ca="1" si="42"/>
        <v>0</v>
      </c>
      <c r="R165" s="55">
        <f t="shared" ca="1" si="31"/>
        <v>-2.6257510347138888E-2</v>
      </c>
    </row>
    <row r="166" spans="1:18">
      <c r="A166" s="88"/>
      <c r="B166" s="88"/>
      <c r="C166" s="88"/>
      <c r="D166" s="89">
        <f t="shared" si="32"/>
        <v>0</v>
      </c>
      <c r="E166" s="89">
        <f t="shared" si="32"/>
        <v>0</v>
      </c>
      <c r="F166" s="81">
        <f t="shared" si="33"/>
        <v>0</v>
      </c>
      <c r="G166" s="81">
        <f t="shared" si="33"/>
        <v>0</v>
      </c>
      <c r="H166" s="81">
        <f t="shared" si="34"/>
        <v>0</v>
      </c>
      <c r="I166" s="81">
        <f t="shared" si="35"/>
        <v>0</v>
      </c>
      <c r="J166" s="81">
        <f t="shared" si="36"/>
        <v>0</v>
      </c>
      <c r="K166" s="81">
        <f t="shared" si="37"/>
        <v>0</v>
      </c>
      <c r="L166" s="81">
        <f t="shared" si="38"/>
        <v>0</v>
      </c>
      <c r="M166" s="81">
        <f t="shared" ca="1" si="43"/>
        <v>2.6257510347138888E-2</v>
      </c>
      <c r="N166" s="81">
        <f t="shared" ca="1" si="39"/>
        <v>0</v>
      </c>
      <c r="O166" s="21">
        <f t="shared" ca="1" si="40"/>
        <v>0</v>
      </c>
      <c r="P166" s="81">
        <f t="shared" ca="1" si="41"/>
        <v>0</v>
      </c>
      <c r="Q166" s="81">
        <f t="shared" ca="1" si="42"/>
        <v>0</v>
      </c>
      <c r="R166" s="55">
        <f t="shared" ca="1" si="31"/>
        <v>-2.6257510347138888E-2</v>
      </c>
    </row>
    <row r="167" spans="1:18">
      <c r="A167" s="88"/>
      <c r="B167" s="88"/>
      <c r="C167" s="88"/>
      <c r="D167" s="89">
        <f t="shared" si="32"/>
        <v>0</v>
      </c>
      <c r="E167" s="89">
        <f t="shared" si="32"/>
        <v>0</v>
      </c>
      <c r="F167" s="81">
        <f t="shared" si="33"/>
        <v>0</v>
      </c>
      <c r="G167" s="81">
        <f t="shared" si="33"/>
        <v>0</v>
      </c>
      <c r="H167" s="81">
        <f t="shared" si="34"/>
        <v>0</v>
      </c>
      <c r="I167" s="81">
        <f t="shared" si="35"/>
        <v>0</v>
      </c>
      <c r="J167" s="81">
        <f t="shared" si="36"/>
        <v>0</v>
      </c>
      <c r="K167" s="81">
        <f t="shared" si="37"/>
        <v>0</v>
      </c>
      <c r="L167" s="81">
        <f t="shared" si="38"/>
        <v>0</v>
      </c>
      <c r="M167" s="81">
        <f t="shared" ca="1" si="43"/>
        <v>2.6257510347138888E-2</v>
      </c>
      <c r="N167" s="81">
        <f t="shared" ca="1" si="39"/>
        <v>0</v>
      </c>
      <c r="O167" s="21">
        <f t="shared" ca="1" si="40"/>
        <v>0</v>
      </c>
      <c r="P167" s="81">
        <f t="shared" ca="1" si="41"/>
        <v>0</v>
      </c>
      <c r="Q167" s="81">
        <f t="shared" ca="1" si="42"/>
        <v>0</v>
      </c>
      <c r="R167" s="55">
        <f t="shared" ca="1" si="31"/>
        <v>-2.6257510347138888E-2</v>
      </c>
    </row>
    <row r="168" spans="1:18">
      <c r="A168" s="88"/>
      <c r="B168" s="88"/>
      <c r="C168" s="88"/>
      <c r="D168" s="89">
        <f t="shared" si="32"/>
        <v>0</v>
      </c>
      <c r="E168" s="89">
        <f t="shared" si="32"/>
        <v>0</v>
      </c>
      <c r="F168" s="81">
        <f t="shared" si="33"/>
        <v>0</v>
      </c>
      <c r="G168" s="81">
        <f t="shared" si="33"/>
        <v>0</v>
      </c>
      <c r="H168" s="81">
        <f t="shared" si="34"/>
        <v>0</v>
      </c>
      <c r="I168" s="81">
        <f t="shared" si="35"/>
        <v>0</v>
      </c>
      <c r="J168" s="81">
        <f t="shared" si="36"/>
        <v>0</v>
      </c>
      <c r="K168" s="81">
        <f t="shared" si="37"/>
        <v>0</v>
      </c>
      <c r="L168" s="81">
        <f t="shared" si="38"/>
        <v>0</v>
      </c>
      <c r="M168" s="81">
        <f t="shared" ca="1" si="43"/>
        <v>2.6257510347138888E-2</v>
      </c>
      <c r="N168" s="81">
        <f t="shared" ca="1" si="39"/>
        <v>0</v>
      </c>
      <c r="O168" s="21">
        <f t="shared" ca="1" si="40"/>
        <v>0</v>
      </c>
      <c r="P168" s="81">
        <f t="shared" ca="1" si="41"/>
        <v>0</v>
      </c>
      <c r="Q168" s="81">
        <f t="shared" ca="1" si="42"/>
        <v>0</v>
      </c>
      <c r="R168" s="55">
        <f t="shared" ca="1" si="31"/>
        <v>-2.6257510347138888E-2</v>
      </c>
    </row>
    <row r="169" spans="1:18">
      <c r="A169" s="88"/>
      <c r="B169" s="88"/>
      <c r="C169" s="88"/>
      <c r="D169" s="89">
        <f t="shared" si="32"/>
        <v>0</v>
      </c>
      <c r="E169" s="89">
        <f t="shared" si="32"/>
        <v>0</v>
      </c>
      <c r="F169" s="81">
        <f t="shared" si="33"/>
        <v>0</v>
      </c>
      <c r="G169" s="81">
        <f t="shared" si="33"/>
        <v>0</v>
      </c>
      <c r="H169" s="81">
        <f t="shared" si="34"/>
        <v>0</v>
      </c>
      <c r="I169" s="81">
        <f t="shared" si="35"/>
        <v>0</v>
      </c>
      <c r="J169" s="81">
        <f t="shared" si="36"/>
        <v>0</v>
      </c>
      <c r="K169" s="81">
        <f t="shared" si="37"/>
        <v>0</v>
      </c>
      <c r="L169" s="81">
        <f t="shared" si="38"/>
        <v>0</v>
      </c>
      <c r="M169" s="81">
        <f t="shared" ca="1" si="43"/>
        <v>2.6257510347138888E-2</v>
      </c>
      <c r="N169" s="81">
        <f t="shared" ca="1" si="39"/>
        <v>0</v>
      </c>
      <c r="O169" s="21">
        <f t="shared" ca="1" si="40"/>
        <v>0</v>
      </c>
      <c r="P169" s="81">
        <f t="shared" ca="1" si="41"/>
        <v>0</v>
      </c>
      <c r="Q169" s="81">
        <f t="shared" ca="1" si="42"/>
        <v>0</v>
      </c>
      <c r="R169" s="55">
        <f t="shared" ca="1" si="31"/>
        <v>-2.6257510347138888E-2</v>
      </c>
    </row>
    <row r="170" spans="1:18">
      <c r="A170" s="88"/>
      <c r="B170" s="88"/>
      <c r="C170" s="88"/>
      <c r="D170" s="89">
        <f t="shared" si="32"/>
        <v>0</v>
      </c>
      <c r="E170" s="89">
        <f t="shared" si="32"/>
        <v>0</v>
      </c>
      <c r="F170" s="81">
        <f t="shared" si="33"/>
        <v>0</v>
      </c>
      <c r="G170" s="81">
        <f t="shared" si="33"/>
        <v>0</v>
      </c>
      <c r="H170" s="81">
        <f t="shared" si="34"/>
        <v>0</v>
      </c>
      <c r="I170" s="81">
        <f t="shared" si="35"/>
        <v>0</v>
      </c>
      <c r="J170" s="81">
        <f t="shared" si="36"/>
        <v>0</v>
      </c>
      <c r="K170" s="81">
        <f t="shared" si="37"/>
        <v>0</v>
      </c>
      <c r="L170" s="81">
        <f t="shared" si="38"/>
        <v>0</v>
      </c>
      <c r="M170" s="81">
        <f t="shared" ca="1" si="43"/>
        <v>2.6257510347138888E-2</v>
      </c>
      <c r="N170" s="81">
        <f t="shared" ca="1" si="39"/>
        <v>0</v>
      </c>
      <c r="O170" s="21">
        <f t="shared" ca="1" si="40"/>
        <v>0</v>
      </c>
      <c r="P170" s="81">
        <f t="shared" ca="1" si="41"/>
        <v>0</v>
      </c>
      <c r="Q170" s="81">
        <f t="shared" ca="1" si="42"/>
        <v>0</v>
      </c>
      <c r="R170" s="55">
        <f t="shared" ca="1" si="31"/>
        <v>-2.6257510347138888E-2</v>
      </c>
    </row>
    <row r="171" spans="1:18">
      <c r="A171" s="88"/>
      <c r="B171" s="88"/>
      <c r="C171" s="88"/>
      <c r="D171" s="89">
        <f t="shared" si="32"/>
        <v>0</v>
      </c>
      <c r="E171" s="89">
        <f t="shared" si="32"/>
        <v>0</v>
      </c>
      <c r="F171" s="81">
        <f t="shared" si="33"/>
        <v>0</v>
      </c>
      <c r="G171" s="81">
        <f t="shared" si="33"/>
        <v>0</v>
      </c>
      <c r="H171" s="81">
        <f t="shared" si="34"/>
        <v>0</v>
      </c>
      <c r="I171" s="81">
        <f t="shared" si="35"/>
        <v>0</v>
      </c>
      <c r="J171" s="81">
        <f t="shared" si="36"/>
        <v>0</v>
      </c>
      <c r="K171" s="81">
        <f t="shared" si="37"/>
        <v>0</v>
      </c>
      <c r="L171" s="81">
        <f t="shared" si="38"/>
        <v>0</v>
      </c>
      <c r="M171" s="81">
        <f t="shared" ca="1" si="43"/>
        <v>2.6257510347138888E-2</v>
      </c>
      <c r="N171" s="81">
        <f t="shared" ca="1" si="39"/>
        <v>0</v>
      </c>
      <c r="O171" s="21">
        <f t="shared" ca="1" si="40"/>
        <v>0</v>
      </c>
      <c r="P171" s="81">
        <f t="shared" ca="1" si="41"/>
        <v>0</v>
      </c>
      <c r="Q171" s="81">
        <f t="shared" ca="1" si="42"/>
        <v>0</v>
      </c>
      <c r="R171" s="55">
        <f t="shared" ca="1" si="31"/>
        <v>-2.6257510347138888E-2</v>
      </c>
    </row>
    <row r="172" spans="1:18">
      <c r="A172" s="88"/>
      <c r="B172" s="88"/>
      <c r="C172" s="88"/>
      <c r="D172" s="89">
        <f t="shared" si="32"/>
        <v>0</v>
      </c>
      <c r="E172" s="89">
        <f t="shared" si="32"/>
        <v>0</v>
      </c>
      <c r="F172" s="81">
        <f t="shared" si="33"/>
        <v>0</v>
      </c>
      <c r="G172" s="81">
        <f t="shared" si="33"/>
        <v>0</v>
      </c>
      <c r="H172" s="81">
        <f t="shared" si="34"/>
        <v>0</v>
      </c>
      <c r="I172" s="81">
        <f t="shared" si="35"/>
        <v>0</v>
      </c>
      <c r="J172" s="81">
        <f t="shared" si="36"/>
        <v>0</v>
      </c>
      <c r="K172" s="81">
        <f t="shared" si="37"/>
        <v>0</v>
      </c>
      <c r="L172" s="81">
        <f t="shared" si="38"/>
        <v>0</v>
      </c>
      <c r="M172" s="81">
        <f t="shared" ca="1" si="43"/>
        <v>2.6257510347138888E-2</v>
      </c>
      <c r="N172" s="81">
        <f t="shared" ca="1" si="39"/>
        <v>0</v>
      </c>
      <c r="O172" s="21">
        <f t="shared" ca="1" si="40"/>
        <v>0</v>
      </c>
      <c r="P172" s="81">
        <f t="shared" ca="1" si="41"/>
        <v>0</v>
      </c>
      <c r="Q172" s="81">
        <f t="shared" ca="1" si="42"/>
        <v>0</v>
      </c>
      <c r="R172" s="55">
        <f t="shared" ca="1" si="31"/>
        <v>-2.6257510347138888E-2</v>
      </c>
    </row>
    <row r="173" spans="1:18">
      <c r="A173" s="88"/>
      <c r="B173" s="88"/>
      <c r="C173" s="88"/>
      <c r="D173" s="89">
        <f t="shared" si="32"/>
        <v>0</v>
      </c>
      <c r="E173" s="89">
        <f t="shared" si="32"/>
        <v>0</v>
      </c>
      <c r="F173" s="81">
        <f t="shared" si="33"/>
        <v>0</v>
      </c>
      <c r="G173" s="81">
        <f t="shared" si="33"/>
        <v>0</v>
      </c>
      <c r="H173" s="81">
        <f t="shared" si="34"/>
        <v>0</v>
      </c>
      <c r="I173" s="81">
        <f t="shared" si="35"/>
        <v>0</v>
      </c>
      <c r="J173" s="81">
        <f t="shared" si="36"/>
        <v>0</v>
      </c>
      <c r="K173" s="81">
        <f t="shared" si="37"/>
        <v>0</v>
      </c>
      <c r="L173" s="81">
        <f t="shared" si="38"/>
        <v>0</v>
      </c>
      <c r="M173" s="81">
        <f t="shared" ca="1" si="43"/>
        <v>2.6257510347138888E-2</v>
      </c>
      <c r="N173" s="81">
        <f t="shared" ca="1" si="39"/>
        <v>0</v>
      </c>
      <c r="O173" s="21">
        <f t="shared" ca="1" si="40"/>
        <v>0</v>
      </c>
      <c r="P173" s="81">
        <f t="shared" ca="1" si="41"/>
        <v>0</v>
      </c>
      <c r="Q173" s="81">
        <f t="shared" ca="1" si="42"/>
        <v>0</v>
      </c>
      <c r="R173" s="55">
        <f t="shared" ca="1" si="31"/>
        <v>-2.6257510347138888E-2</v>
      </c>
    </row>
    <row r="174" spans="1:18">
      <c r="A174" s="88"/>
      <c r="B174" s="88"/>
      <c r="C174" s="88"/>
      <c r="D174" s="89">
        <f t="shared" si="32"/>
        <v>0</v>
      </c>
      <c r="E174" s="89">
        <f t="shared" si="32"/>
        <v>0</v>
      </c>
      <c r="F174" s="81">
        <f t="shared" si="33"/>
        <v>0</v>
      </c>
      <c r="G174" s="81">
        <f t="shared" si="33"/>
        <v>0</v>
      </c>
      <c r="H174" s="81">
        <f t="shared" si="34"/>
        <v>0</v>
      </c>
      <c r="I174" s="81">
        <f t="shared" si="35"/>
        <v>0</v>
      </c>
      <c r="J174" s="81">
        <f t="shared" si="36"/>
        <v>0</v>
      </c>
      <c r="K174" s="81">
        <f t="shared" si="37"/>
        <v>0</v>
      </c>
      <c r="L174" s="81">
        <f t="shared" si="38"/>
        <v>0</v>
      </c>
      <c r="M174" s="81">
        <f t="shared" ca="1" si="43"/>
        <v>2.6257510347138888E-2</v>
      </c>
      <c r="N174" s="81">
        <f t="shared" ca="1" si="39"/>
        <v>0</v>
      </c>
      <c r="O174" s="21">
        <f t="shared" ca="1" si="40"/>
        <v>0</v>
      </c>
      <c r="P174" s="81">
        <f t="shared" ca="1" si="41"/>
        <v>0</v>
      </c>
      <c r="Q174" s="81">
        <f t="shared" ca="1" si="42"/>
        <v>0</v>
      </c>
      <c r="R174" s="55">
        <f t="shared" ca="1" si="31"/>
        <v>-2.6257510347138888E-2</v>
      </c>
    </row>
    <row r="175" spans="1:18">
      <c r="A175" s="88"/>
      <c r="B175" s="88"/>
      <c r="C175" s="88"/>
      <c r="D175" s="89">
        <f t="shared" si="32"/>
        <v>0</v>
      </c>
      <c r="E175" s="89">
        <f t="shared" si="32"/>
        <v>0</v>
      </c>
      <c r="F175" s="81">
        <f t="shared" si="33"/>
        <v>0</v>
      </c>
      <c r="G175" s="81">
        <f t="shared" si="33"/>
        <v>0</v>
      </c>
      <c r="H175" s="81">
        <f t="shared" si="34"/>
        <v>0</v>
      </c>
      <c r="I175" s="81">
        <f t="shared" si="35"/>
        <v>0</v>
      </c>
      <c r="J175" s="81">
        <f t="shared" si="36"/>
        <v>0</v>
      </c>
      <c r="K175" s="81">
        <f t="shared" si="37"/>
        <v>0</v>
      </c>
      <c r="L175" s="81">
        <f t="shared" si="38"/>
        <v>0</v>
      </c>
      <c r="M175" s="81">
        <f t="shared" ca="1" si="43"/>
        <v>2.6257510347138888E-2</v>
      </c>
      <c r="N175" s="81">
        <f t="shared" ca="1" si="39"/>
        <v>0</v>
      </c>
      <c r="O175" s="21">
        <f t="shared" ca="1" si="40"/>
        <v>0</v>
      </c>
      <c r="P175" s="81">
        <f t="shared" ca="1" si="41"/>
        <v>0</v>
      </c>
      <c r="Q175" s="81">
        <f t="shared" ca="1" si="42"/>
        <v>0</v>
      </c>
      <c r="R175" s="55">
        <f t="shared" ca="1" si="31"/>
        <v>-2.6257510347138888E-2</v>
      </c>
    </row>
    <row r="176" spans="1:18">
      <c r="A176" s="88"/>
      <c r="B176" s="88"/>
      <c r="C176" s="88"/>
      <c r="D176" s="89">
        <f t="shared" si="32"/>
        <v>0</v>
      </c>
      <c r="E176" s="89">
        <f t="shared" si="32"/>
        <v>0</v>
      </c>
      <c r="F176" s="81">
        <f t="shared" si="33"/>
        <v>0</v>
      </c>
      <c r="G176" s="81">
        <f t="shared" si="33"/>
        <v>0</v>
      </c>
      <c r="H176" s="81">
        <f t="shared" si="34"/>
        <v>0</v>
      </c>
      <c r="I176" s="81">
        <f t="shared" si="35"/>
        <v>0</v>
      </c>
      <c r="J176" s="81">
        <f t="shared" si="36"/>
        <v>0</v>
      </c>
      <c r="K176" s="81">
        <f t="shared" si="37"/>
        <v>0</v>
      </c>
      <c r="L176" s="81">
        <f t="shared" si="38"/>
        <v>0</v>
      </c>
      <c r="M176" s="81">
        <f t="shared" ca="1" si="43"/>
        <v>2.6257510347138888E-2</v>
      </c>
      <c r="N176" s="81">
        <f t="shared" ca="1" si="39"/>
        <v>0</v>
      </c>
      <c r="O176" s="21">
        <f t="shared" ca="1" si="40"/>
        <v>0</v>
      </c>
      <c r="P176" s="81">
        <f t="shared" ca="1" si="41"/>
        <v>0</v>
      </c>
      <c r="Q176" s="81">
        <f t="shared" ca="1" si="42"/>
        <v>0</v>
      </c>
      <c r="R176" s="55">
        <f t="shared" ca="1" si="31"/>
        <v>-2.6257510347138888E-2</v>
      </c>
    </row>
    <row r="177" spans="1:18">
      <c r="A177" s="88"/>
      <c r="B177" s="88"/>
      <c r="C177" s="88"/>
      <c r="D177" s="89">
        <f t="shared" si="32"/>
        <v>0</v>
      </c>
      <c r="E177" s="89">
        <f t="shared" si="32"/>
        <v>0</v>
      </c>
      <c r="F177" s="81">
        <f t="shared" si="33"/>
        <v>0</v>
      </c>
      <c r="G177" s="81">
        <f t="shared" si="33"/>
        <v>0</v>
      </c>
      <c r="H177" s="81">
        <f t="shared" si="34"/>
        <v>0</v>
      </c>
      <c r="I177" s="81">
        <f t="shared" si="35"/>
        <v>0</v>
      </c>
      <c r="J177" s="81">
        <f t="shared" si="36"/>
        <v>0</v>
      </c>
      <c r="K177" s="81">
        <f t="shared" si="37"/>
        <v>0</v>
      </c>
      <c r="L177" s="81">
        <f t="shared" si="38"/>
        <v>0</v>
      </c>
      <c r="M177" s="81">
        <f t="shared" ca="1" si="43"/>
        <v>2.6257510347138888E-2</v>
      </c>
      <c r="N177" s="81">
        <f t="shared" ca="1" si="39"/>
        <v>0</v>
      </c>
      <c r="O177" s="21">
        <f t="shared" ca="1" si="40"/>
        <v>0</v>
      </c>
      <c r="P177" s="81">
        <f t="shared" ca="1" si="41"/>
        <v>0</v>
      </c>
      <c r="Q177" s="81">
        <f t="shared" ca="1" si="42"/>
        <v>0</v>
      </c>
      <c r="R177" s="55">
        <f t="shared" ca="1" si="31"/>
        <v>-2.6257510347138888E-2</v>
      </c>
    </row>
    <row r="178" spans="1:18">
      <c r="A178" s="88"/>
      <c r="B178" s="88"/>
      <c r="C178" s="88"/>
      <c r="D178" s="89">
        <f t="shared" si="32"/>
        <v>0</v>
      </c>
      <c r="E178" s="89">
        <f t="shared" si="32"/>
        <v>0</v>
      </c>
      <c r="F178" s="81">
        <f t="shared" si="33"/>
        <v>0</v>
      </c>
      <c r="G178" s="81">
        <f t="shared" si="33"/>
        <v>0</v>
      </c>
      <c r="H178" s="81">
        <f t="shared" si="34"/>
        <v>0</v>
      </c>
      <c r="I178" s="81">
        <f t="shared" si="35"/>
        <v>0</v>
      </c>
      <c r="J178" s="81">
        <f t="shared" si="36"/>
        <v>0</v>
      </c>
      <c r="K178" s="81">
        <f t="shared" si="37"/>
        <v>0</v>
      </c>
      <c r="L178" s="81">
        <f t="shared" si="38"/>
        <v>0</v>
      </c>
      <c r="M178" s="81">
        <f t="shared" ca="1" si="43"/>
        <v>2.6257510347138888E-2</v>
      </c>
      <c r="N178" s="81">
        <f t="shared" ca="1" si="39"/>
        <v>0</v>
      </c>
      <c r="O178" s="21">
        <f t="shared" ca="1" si="40"/>
        <v>0</v>
      </c>
      <c r="P178" s="81">
        <f t="shared" ca="1" si="41"/>
        <v>0</v>
      </c>
      <c r="Q178" s="81">
        <f t="shared" ca="1" si="42"/>
        <v>0</v>
      </c>
      <c r="R178" s="55">
        <f t="shared" ca="1" si="31"/>
        <v>-2.6257510347138888E-2</v>
      </c>
    </row>
    <row r="179" spans="1:18">
      <c r="A179" s="88"/>
      <c r="B179" s="88"/>
      <c r="C179" s="88"/>
      <c r="D179" s="89">
        <f t="shared" si="32"/>
        <v>0</v>
      </c>
      <c r="E179" s="89">
        <f t="shared" si="32"/>
        <v>0</v>
      </c>
      <c r="F179" s="81">
        <f t="shared" si="33"/>
        <v>0</v>
      </c>
      <c r="G179" s="81">
        <f t="shared" si="33"/>
        <v>0</v>
      </c>
      <c r="H179" s="81">
        <f t="shared" si="34"/>
        <v>0</v>
      </c>
      <c r="I179" s="81">
        <f t="shared" si="35"/>
        <v>0</v>
      </c>
      <c r="J179" s="81">
        <f t="shared" si="36"/>
        <v>0</v>
      </c>
      <c r="K179" s="81">
        <f t="shared" si="37"/>
        <v>0</v>
      </c>
      <c r="L179" s="81">
        <f t="shared" si="38"/>
        <v>0</v>
      </c>
      <c r="M179" s="81">
        <f t="shared" ca="1" si="43"/>
        <v>2.6257510347138888E-2</v>
      </c>
      <c r="N179" s="81">
        <f t="shared" ca="1" si="39"/>
        <v>0</v>
      </c>
      <c r="O179" s="21">
        <f t="shared" ca="1" si="40"/>
        <v>0</v>
      </c>
      <c r="P179" s="81">
        <f t="shared" ca="1" si="41"/>
        <v>0</v>
      </c>
      <c r="Q179" s="81">
        <f t="shared" ca="1" si="42"/>
        <v>0</v>
      </c>
      <c r="R179" s="55">
        <f t="shared" ca="1" si="31"/>
        <v>-2.6257510347138888E-2</v>
      </c>
    </row>
    <row r="180" spans="1:18">
      <c r="A180" s="88"/>
      <c r="B180" s="88"/>
      <c r="C180" s="88"/>
      <c r="D180" s="89">
        <f t="shared" si="32"/>
        <v>0</v>
      </c>
      <c r="E180" s="89">
        <f t="shared" si="32"/>
        <v>0</v>
      </c>
      <c r="F180" s="81">
        <f t="shared" si="33"/>
        <v>0</v>
      </c>
      <c r="G180" s="81">
        <f t="shared" si="33"/>
        <v>0</v>
      </c>
      <c r="H180" s="81">
        <f t="shared" si="34"/>
        <v>0</v>
      </c>
      <c r="I180" s="81">
        <f t="shared" si="35"/>
        <v>0</v>
      </c>
      <c r="J180" s="81">
        <f t="shared" si="36"/>
        <v>0</v>
      </c>
      <c r="K180" s="81">
        <f t="shared" si="37"/>
        <v>0</v>
      </c>
      <c r="L180" s="81">
        <f t="shared" si="38"/>
        <v>0</v>
      </c>
      <c r="M180" s="81">
        <f t="shared" ca="1" si="43"/>
        <v>2.6257510347138888E-2</v>
      </c>
      <c r="N180" s="81">
        <f t="shared" ca="1" si="39"/>
        <v>0</v>
      </c>
      <c r="O180" s="21">
        <f t="shared" ca="1" si="40"/>
        <v>0</v>
      </c>
      <c r="P180" s="81">
        <f t="shared" ca="1" si="41"/>
        <v>0</v>
      </c>
      <c r="Q180" s="81">
        <f t="shared" ca="1" si="42"/>
        <v>0</v>
      </c>
      <c r="R180" s="55">
        <f t="shared" ca="1" si="31"/>
        <v>-2.6257510347138888E-2</v>
      </c>
    </row>
    <row r="181" spans="1:18">
      <c r="A181" s="88"/>
      <c r="B181" s="88"/>
      <c r="C181" s="88"/>
      <c r="D181" s="89">
        <f t="shared" si="32"/>
        <v>0</v>
      </c>
      <c r="E181" s="89">
        <f t="shared" si="32"/>
        <v>0</v>
      </c>
      <c r="F181" s="81">
        <f t="shared" si="33"/>
        <v>0</v>
      </c>
      <c r="G181" s="81">
        <f t="shared" si="33"/>
        <v>0</v>
      </c>
      <c r="H181" s="81">
        <f t="shared" si="34"/>
        <v>0</v>
      </c>
      <c r="I181" s="81">
        <f t="shared" si="35"/>
        <v>0</v>
      </c>
      <c r="J181" s="81">
        <f t="shared" si="36"/>
        <v>0</v>
      </c>
      <c r="K181" s="81">
        <f t="shared" si="37"/>
        <v>0</v>
      </c>
      <c r="L181" s="81">
        <f t="shared" si="38"/>
        <v>0</v>
      </c>
      <c r="M181" s="81">
        <f t="shared" ca="1" si="43"/>
        <v>2.6257510347138888E-2</v>
      </c>
      <c r="N181" s="81">
        <f t="shared" ca="1" si="39"/>
        <v>0</v>
      </c>
      <c r="O181" s="21">
        <f t="shared" ca="1" si="40"/>
        <v>0</v>
      </c>
      <c r="P181" s="81">
        <f t="shared" ca="1" si="41"/>
        <v>0</v>
      </c>
      <c r="Q181" s="81">
        <f t="shared" ca="1" si="42"/>
        <v>0</v>
      </c>
      <c r="R181" s="55">
        <f t="shared" ca="1" si="31"/>
        <v>-2.6257510347138888E-2</v>
      </c>
    </row>
    <row r="182" spans="1:18">
      <c r="A182" s="88"/>
      <c r="B182" s="88"/>
      <c r="C182" s="88"/>
      <c r="D182" s="89">
        <f t="shared" si="32"/>
        <v>0</v>
      </c>
      <c r="E182" s="89">
        <f t="shared" si="32"/>
        <v>0</v>
      </c>
      <c r="F182" s="81">
        <f t="shared" si="33"/>
        <v>0</v>
      </c>
      <c r="G182" s="81">
        <f t="shared" si="33"/>
        <v>0</v>
      </c>
      <c r="H182" s="81">
        <f t="shared" si="34"/>
        <v>0</v>
      </c>
      <c r="I182" s="81">
        <f t="shared" si="35"/>
        <v>0</v>
      </c>
      <c r="J182" s="81">
        <f t="shared" si="36"/>
        <v>0</v>
      </c>
      <c r="K182" s="81">
        <f t="shared" si="37"/>
        <v>0</v>
      </c>
      <c r="L182" s="81">
        <f t="shared" si="38"/>
        <v>0</v>
      </c>
      <c r="M182" s="81">
        <f t="shared" ca="1" si="43"/>
        <v>2.6257510347138888E-2</v>
      </c>
      <c r="N182" s="81">
        <f t="shared" ca="1" si="39"/>
        <v>0</v>
      </c>
      <c r="O182" s="21">
        <f t="shared" ca="1" si="40"/>
        <v>0</v>
      </c>
      <c r="P182" s="81">
        <f t="shared" ca="1" si="41"/>
        <v>0</v>
      </c>
      <c r="Q182" s="81">
        <f t="shared" ca="1" si="42"/>
        <v>0</v>
      </c>
      <c r="R182" s="55">
        <f t="shared" ca="1" si="31"/>
        <v>-2.6257510347138888E-2</v>
      </c>
    </row>
    <row r="183" spans="1:18">
      <c r="A183" s="88"/>
      <c r="B183" s="88"/>
      <c r="C183" s="88"/>
      <c r="D183" s="89">
        <f t="shared" si="32"/>
        <v>0</v>
      </c>
      <c r="E183" s="89">
        <f t="shared" si="32"/>
        <v>0</v>
      </c>
      <c r="F183" s="81">
        <f t="shared" si="33"/>
        <v>0</v>
      </c>
      <c r="G183" s="81">
        <f t="shared" si="33"/>
        <v>0</v>
      </c>
      <c r="H183" s="81">
        <f t="shared" si="34"/>
        <v>0</v>
      </c>
      <c r="I183" s="81">
        <f t="shared" si="35"/>
        <v>0</v>
      </c>
      <c r="J183" s="81">
        <f t="shared" si="36"/>
        <v>0</v>
      </c>
      <c r="K183" s="81">
        <f t="shared" si="37"/>
        <v>0</v>
      </c>
      <c r="L183" s="81">
        <f t="shared" si="38"/>
        <v>0</v>
      </c>
      <c r="M183" s="81">
        <f t="shared" ca="1" si="43"/>
        <v>2.6257510347138888E-2</v>
      </c>
      <c r="N183" s="81">
        <f t="shared" ca="1" si="39"/>
        <v>0</v>
      </c>
      <c r="O183" s="21">
        <f t="shared" ca="1" si="40"/>
        <v>0</v>
      </c>
      <c r="P183" s="81">
        <f t="shared" ca="1" si="41"/>
        <v>0</v>
      </c>
      <c r="Q183" s="81">
        <f t="shared" ca="1" si="42"/>
        <v>0</v>
      </c>
      <c r="R183" s="55">
        <f t="shared" ca="1" si="31"/>
        <v>-2.6257510347138888E-2</v>
      </c>
    </row>
    <row r="184" spans="1:18">
      <c r="A184" s="88"/>
      <c r="B184" s="88"/>
      <c r="C184" s="88"/>
      <c r="D184" s="89">
        <f t="shared" si="32"/>
        <v>0</v>
      </c>
      <c r="E184" s="89">
        <f t="shared" si="32"/>
        <v>0</v>
      </c>
      <c r="F184" s="81">
        <f t="shared" si="33"/>
        <v>0</v>
      </c>
      <c r="G184" s="81">
        <f t="shared" si="33"/>
        <v>0</v>
      </c>
      <c r="H184" s="81">
        <f t="shared" si="34"/>
        <v>0</v>
      </c>
      <c r="I184" s="81">
        <f t="shared" si="35"/>
        <v>0</v>
      </c>
      <c r="J184" s="81">
        <f t="shared" si="36"/>
        <v>0</v>
      </c>
      <c r="K184" s="81">
        <f t="shared" si="37"/>
        <v>0</v>
      </c>
      <c r="L184" s="81">
        <f t="shared" si="38"/>
        <v>0</v>
      </c>
      <c r="M184" s="81">
        <f t="shared" ca="1" si="43"/>
        <v>2.6257510347138888E-2</v>
      </c>
      <c r="N184" s="81">
        <f t="shared" ca="1" si="39"/>
        <v>0</v>
      </c>
      <c r="O184" s="21">
        <f t="shared" ca="1" si="40"/>
        <v>0</v>
      </c>
      <c r="P184" s="81">
        <f t="shared" ca="1" si="41"/>
        <v>0</v>
      </c>
      <c r="Q184" s="81">
        <f t="shared" ca="1" si="42"/>
        <v>0</v>
      </c>
      <c r="R184" s="55">
        <f t="shared" ca="1" si="31"/>
        <v>-2.6257510347138888E-2</v>
      </c>
    </row>
    <row r="185" spans="1:18">
      <c r="A185" s="88"/>
      <c r="B185" s="88"/>
      <c r="C185" s="88"/>
      <c r="D185" s="89">
        <f t="shared" si="32"/>
        <v>0</v>
      </c>
      <c r="E185" s="89">
        <f t="shared" si="32"/>
        <v>0</v>
      </c>
      <c r="F185" s="81">
        <f t="shared" si="33"/>
        <v>0</v>
      </c>
      <c r="G185" s="81">
        <f t="shared" si="33"/>
        <v>0</v>
      </c>
      <c r="H185" s="81">
        <f t="shared" si="34"/>
        <v>0</v>
      </c>
      <c r="I185" s="81">
        <f t="shared" si="35"/>
        <v>0</v>
      </c>
      <c r="J185" s="81">
        <f t="shared" si="36"/>
        <v>0</v>
      </c>
      <c r="K185" s="81">
        <f t="shared" si="37"/>
        <v>0</v>
      </c>
      <c r="L185" s="81">
        <f t="shared" si="38"/>
        <v>0</v>
      </c>
      <c r="M185" s="81">
        <f t="shared" ca="1" si="43"/>
        <v>2.6257510347138888E-2</v>
      </c>
      <c r="N185" s="81">
        <f t="shared" ca="1" si="39"/>
        <v>0</v>
      </c>
      <c r="O185" s="21">
        <f t="shared" ca="1" si="40"/>
        <v>0</v>
      </c>
      <c r="P185" s="81">
        <f t="shared" ca="1" si="41"/>
        <v>0</v>
      </c>
      <c r="Q185" s="81">
        <f t="shared" ca="1" si="42"/>
        <v>0</v>
      </c>
      <c r="R185" s="55">
        <f t="shared" ca="1" si="31"/>
        <v>-2.6257510347138888E-2</v>
      </c>
    </row>
    <row r="186" spans="1:18">
      <c r="A186" s="88"/>
      <c r="B186" s="88"/>
      <c r="C186" s="88"/>
      <c r="D186" s="89">
        <f t="shared" si="32"/>
        <v>0</v>
      </c>
      <c r="E186" s="89">
        <f t="shared" si="32"/>
        <v>0</v>
      </c>
      <c r="F186" s="81">
        <f t="shared" si="33"/>
        <v>0</v>
      </c>
      <c r="G186" s="81">
        <f t="shared" si="33"/>
        <v>0</v>
      </c>
      <c r="H186" s="81">
        <f t="shared" si="34"/>
        <v>0</v>
      </c>
      <c r="I186" s="81">
        <f t="shared" si="35"/>
        <v>0</v>
      </c>
      <c r="J186" s="81">
        <f t="shared" si="36"/>
        <v>0</v>
      </c>
      <c r="K186" s="81">
        <f t="shared" si="37"/>
        <v>0</v>
      </c>
      <c r="L186" s="81">
        <f t="shared" si="38"/>
        <v>0</v>
      </c>
      <c r="M186" s="81">
        <f t="shared" ca="1" si="43"/>
        <v>2.6257510347138888E-2</v>
      </c>
      <c r="N186" s="81">
        <f t="shared" ca="1" si="39"/>
        <v>0</v>
      </c>
      <c r="O186" s="21">
        <f t="shared" ca="1" si="40"/>
        <v>0</v>
      </c>
      <c r="P186" s="81">
        <f t="shared" ca="1" si="41"/>
        <v>0</v>
      </c>
      <c r="Q186" s="81">
        <f t="shared" ca="1" si="42"/>
        <v>0</v>
      </c>
      <c r="R186" s="55">
        <f t="shared" ca="1" si="31"/>
        <v>-2.6257510347138888E-2</v>
      </c>
    </row>
    <row r="187" spans="1:18">
      <c r="A187" s="88"/>
      <c r="B187" s="88"/>
      <c r="C187" s="88"/>
      <c r="D187" s="89">
        <f t="shared" si="32"/>
        <v>0</v>
      </c>
      <c r="E187" s="89">
        <f t="shared" si="32"/>
        <v>0</v>
      </c>
      <c r="F187" s="81">
        <f t="shared" si="33"/>
        <v>0</v>
      </c>
      <c r="G187" s="81">
        <f t="shared" si="33"/>
        <v>0</v>
      </c>
      <c r="H187" s="81">
        <f t="shared" si="34"/>
        <v>0</v>
      </c>
      <c r="I187" s="81">
        <f t="shared" si="35"/>
        <v>0</v>
      </c>
      <c r="J187" s="81">
        <f t="shared" si="36"/>
        <v>0</v>
      </c>
      <c r="K187" s="81">
        <f t="shared" si="37"/>
        <v>0</v>
      </c>
      <c r="L187" s="81">
        <f t="shared" si="38"/>
        <v>0</v>
      </c>
      <c r="M187" s="81">
        <f t="shared" ca="1" si="43"/>
        <v>2.6257510347138888E-2</v>
      </c>
      <c r="N187" s="81">
        <f t="shared" ca="1" si="39"/>
        <v>0</v>
      </c>
      <c r="O187" s="21">
        <f t="shared" ca="1" si="40"/>
        <v>0</v>
      </c>
      <c r="P187" s="81">
        <f t="shared" ca="1" si="41"/>
        <v>0</v>
      </c>
      <c r="Q187" s="81">
        <f t="shared" ca="1" si="42"/>
        <v>0</v>
      </c>
      <c r="R187" s="55">
        <f t="shared" ca="1" si="31"/>
        <v>-2.6257510347138888E-2</v>
      </c>
    </row>
    <row r="188" spans="1:18">
      <c r="A188" s="88"/>
      <c r="B188" s="88"/>
      <c r="C188" s="88"/>
      <c r="D188" s="89">
        <f t="shared" si="32"/>
        <v>0</v>
      </c>
      <c r="E188" s="89">
        <f t="shared" si="32"/>
        <v>0</v>
      </c>
      <c r="F188" s="81">
        <f t="shared" si="33"/>
        <v>0</v>
      </c>
      <c r="G188" s="81">
        <f t="shared" si="33"/>
        <v>0</v>
      </c>
      <c r="H188" s="81">
        <f t="shared" si="34"/>
        <v>0</v>
      </c>
      <c r="I188" s="81">
        <f t="shared" si="35"/>
        <v>0</v>
      </c>
      <c r="J188" s="81">
        <f t="shared" si="36"/>
        <v>0</v>
      </c>
      <c r="K188" s="81">
        <f t="shared" si="37"/>
        <v>0</v>
      </c>
      <c r="L188" s="81">
        <f t="shared" si="38"/>
        <v>0</v>
      </c>
      <c r="M188" s="81">
        <f t="shared" ca="1" si="43"/>
        <v>2.6257510347138888E-2</v>
      </c>
      <c r="N188" s="81">
        <f t="shared" ca="1" si="39"/>
        <v>0</v>
      </c>
      <c r="O188" s="21">
        <f t="shared" ca="1" si="40"/>
        <v>0</v>
      </c>
      <c r="P188" s="81">
        <f t="shared" ca="1" si="41"/>
        <v>0</v>
      </c>
      <c r="Q188" s="81">
        <f t="shared" ca="1" si="42"/>
        <v>0</v>
      </c>
      <c r="R188" s="55">
        <f t="shared" ca="1" si="31"/>
        <v>-2.6257510347138888E-2</v>
      </c>
    </row>
    <row r="189" spans="1:18">
      <c r="A189" s="88"/>
      <c r="B189" s="88"/>
      <c r="C189" s="88"/>
      <c r="D189" s="89">
        <f t="shared" si="32"/>
        <v>0</v>
      </c>
      <c r="E189" s="89">
        <f t="shared" si="32"/>
        <v>0</v>
      </c>
      <c r="F189" s="81">
        <f t="shared" si="33"/>
        <v>0</v>
      </c>
      <c r="G189" s="81">
        <f t="shared" si="33"/>
        <v>0</v>
      </c>
      <c r="H189" s="81">
        <f t="shared" si="34"/>
        <v>0</v>
      </c>
      <c r="I189" s="81">
        <f t="shared" si="35"/>
        <v>0</v>
      </c>
      <c r="J189" s="81">
        <f t="shared" si="36"/>
        <v>0</v>
      </c>
      <c r="K189" s="81">
        <f t="shared" si="37"/>
        <v>0</v>
      </c>
      <c r="L189" s="81">
        <f t="shared" si="38"/>
        <v>0</v>
      </c>
      <c r="M189" s="81">
        <f t="shared" ca="1" si="43"/>
        <v>2.6257510347138888E-2</v>
      </c>
      <c r="N189" s="81">
        <f t="shared" ca="1" si="39"/>
        <v>0</v>
      </c>
      <c r="O189" s="21">
        <f t="shared" ca="1" si="40"/>
        <v>0</v>
      </c>
      <c r="P189" s="81">
        <f t="shared" ca="1" si="41"/>
        <v>0</v>
      </c>
      <c r="Q189" s="81">
        <f t="shared" ca="1" si="42"/>
        <v>0</v>
      </c>
      <c r="R189" s="55">
        <f t="shared" ca="1" si="31"/>
        <v>-2.6257510347138888E-2</v>
      </c>
    </row>
    <row r="190" spans="1:18">
      <c r="A190" s="88"/>
      <c r="B190" s="88"/>
      <c r="C190" s="88"/>
      <c r="D190" s="89">
        <f t="shared" si="32"/>
        <v>0</v>
      </c>
      <c r="E190" s="89">
        <f t="shared" si="32"/>
        <v>0</v>
      </c>
      <c r="F190" s="81">
        <f t="shared" si="33"/>
        <v>0</v>
      </c>
      <c r="G190" s="81">
        <f t="shared" si="33"/>
        <v>0</v>
      </c>
      <c r="H190" s="81">
        <f t="shared" si="34"/>
        <v>0</v>
      </c>
      <c r="I190" s="81">
        <f t="shared" si="35"/>
        <v>0</v>
      </c>
      <c r="J190" s="81">
        <f t="shared" si="36"/>
        <v>0</v>
      </c>
      <c r="K190" s="81">
        <f t="shared" si="37"/>
        <v>0</v>
      </c>
      <c r="L190" s="81">
        <f t="shared" si="38"/>
        <v>0</v>
      </c>
      <c r="M190" s="81">
        <f t="shared" ca="1" si="43"/>
        <v>2.6257510347138888E-2</v>
      </c>
      <c r="N190" s="81">
        <f t="shared" ca="1" si="39"/>
        <v>0</v>
      </c>
      <c r="O190" s="21">
        <f t="shared" ca="1" si="40"/>
        <v>0</v>
      </c>
      <c r="P190" s="81">
        <f t="shared" ca="1" si="41"/>
        <v>0</v>
      </c>
      <c r="Q190" s="81">
        <f t="shared" ca="1" si="42"/>
        <v>0</v>
      </c>
      <c r="R190" s="55">
        <f t="shared" ca="1" si="31"/>
        <v>-2.6257510347138888E-2</v>
      </c>
    </row>
    <row r="191" spans="1:18">
      <c r="A191" s="88"/>
      <c r="B191" s="88"/>
      <c r="C191" s="88"/>
      <c r="D191" s="89">
        <f t="shared" si="32"/>
        <v>0</v>
      </c>
      <c r="E191" s="89">
        <f t="shared" si="32"/>
        <v>0</v>
      </c>
      <c r="F191" s="81">
        <f t="shared" si="33"/>
        <v>0</v>
      </c>
      <c r="G191" s="81">
        <f t="shared" si="33"/>
        <v>0</v>
      </c>
      <c r="H191" s="81">
        <f t="shared" si="34"/>
        <v>0</v>
      </c>
      <c r="I191" s="81">
        <f t="shared" si="35"/>
        <v>0</v>
      </c>
      <c r="J191" s="81">
        <f t="shared" si="36"/>
        <v>0</v>
      </c>
      <c r="K191" s="81">
        <f t="shared" si="37"/>
        <v>0</v>
      </c>
      <c r="L191" s="81">
        <f t="shared" si="38"/>
        <v>0</v>
      </c>
      <c r="M191" s="81">
        <f t="shared" ca="1" si="43"/>
        <v>2.6257510347138888E-2</v>
      </c>
      <c r="N191" s="81">
        <f t="shared" ca="1" si="39"/>
        <v>0</v>
      </c>
      <c r="O191" s="21">
        <f t="shared" ca="1" si="40"/>
        <v>0</v>
      </c>
      <c r="P191" s="81">
        <f t="shared" ca="1" si="41"/>
        <v>0</v>
      </c>
      <c r="Q191" s="81">
        <f t="shared" ca="1" si="42"/>
        <v>0</v>
      </c>
      <c r="R191" s="55">
        <f t="shared" ca="1" si="31"/>
        <v>-2.6257510347138888E-2</v>
      </c>
    </row>
    <row r="192" spans="1:18">
      <c r="A192" s="88"/>
      <c r="B192" s="88"/>
      <c r="C192" s="88"/>
      <c r="D192" s="89">
        <f t="shared" si="32"/>
        <v>0</v>
      </c>
      <c r="E192" s="89">
        <f t="shared" si="32"/>
        <v>0</v>
      </c>
      <c r="F192" s="81">
        <f t="shared" si="33"/>
        <v>0</v>
      </c>
      <c r="G192" s="81">
        <f t="shared" si="33"/>
        <v>0</v>
      </c>
      <c r="H192" s="81">
        <f t="shared" si="34"/>
        <v>0</v>
      </c>
      <c r="I192" s="81">
        <f t="shared" si="35"/>
        <v>0</v>
      </c>
      <c r="J192" s="81">
        <f t="shared" si="36"/>
        <v>0</v>
      </c>
      <c r="K192" s="81">
        <f t="shared" si="37"/>
        <v>0</v>
      </c>
      <c r="L192" s="81">
        <f t="shared" si="38"/>
        <v>0</v>
      </c>
      <c r="M192" s="81">
        <f t="shared" ca="1" si="43"/>
        <v>2.6257510347138888E-2</v>
      </c>
      <c r="N192" s="81">
        <f t="shared" ca="1" si="39"/>
        <v>0</v>
      </c>
      <c r="O192" s="21">
        <f t="shared" ca="1" si="40"/>
        <v>0</v>
      </c>
      <c r="P192" s="81">
        <f t="shared" ca="1" si="41"/>
        <v>0</v>
      </c>
      <c r="Q192" s="81">
        <f t="shared" ca="1" si="42"/>
        <v>0</v>
      </c>
      <c r="R192" s="55">
        <f t="shared" ca="1" si="31"/>
        <v>-2.6257510347138888E-2</v>
      </c>
    </row>
    <row r="193" spans="1:18">
      <c r="A193" s="88"/>
      <c r="B193" s="88"/>
      <c r="C193" s="88"/>
      <c r="D193" s="89">
        <f t="shared" si="32"/>
        <v>0</v>
      </c>
      <c r="E193" s="89">
        <f t="shared" si="32"/>
        <v>0</v>
      </c>
      <c r="F193" s="81">
        <f t="shared" si="33"/>
        <v>0</v>
      </c>
      <c r="G193" s="81">
        <f t="shared" si="33"/>
        <v>0</v>
      </c>
      <c r="H193" s="81">
        <f t="shared" si="34"/>
        <v>0</v>
      </c>
      <c r="I193" s="81">
        <f t="shared" si="35"/>
        <v>0</v>
      </c>
      <c r="J193" s="81">
        <f t="shared" si="36"/>
        <v>0</v>
      </c>
      <c r="K193" s="81">
        <f t="shared" si="37"/>
        <v>0</v>
      </c>
      <c r="L193" s="81">
        <f t="shared" si="38"/>
        <v>0</v>
      </c>
      <c r="M193" s="81">
        <f t="shared" ca="1" si="43"/>
        <v>2.6257510347138888E-2</v>
      </c>
      <c r="N193" s="81">
        <f t="shared" ca="1" si="39"/>
        <v>0</v>
      </c>
      <c r="O193" s="21">
        <f t="shared" ca="1" si="40"/>
        <v>0</v>
      </c>
      <c r="P193" s="81">
        <f t="shared" ca="1" si="41"/>
        <v>0</v>
      </c>
      <c r="Q193" s="81">
        <f t="shared" ca="1" si="42"/>
        <v>0</v>
      </c>
      <c r="R193" s="55">
        <f t="shared" ca="1" si="31"/>
        <v>-2.6257510347138888E-2</v>
      </c>
    </row>
    <row r="194" spans="1:18">
      <c r="A194" s="88"/>
      <c r="B194" s="88"/>
      <c r="C194" s="88"/>
      <c r="D194" s="89">
        <f t="shared" si="32"/>
        <v>0</v>
      </c>
      <c r="E194" s="89">
        <f t="shared" si="32"/>
        <v>0</v>
      </c>
      <c r="F194" s="81">
        <f t="shared" si="33"/>
        <v>0</v>
      </c>
      <c r="G194" s="81">
        <f t="shared" si="33"/>
        <v>0</v>
      </c>
      <c r="H194" s="81">
        <f t="shared" si="34"/>
        <v>0</v>
      </c>
      <c r="I194" s="81">
        <f t="shared" si="35"/>
        <v>0</v>
      </c>
      <c r="J194" s="81">
        <f t="shared" si="36"/>
        <v>0</v>
      </c>
      <c r="K194" s="81">
        <f t="shared" si="37"/>
        <v>0</v>
      </c>
      <c r="L194" s="81">
        <f t="shared" si="38"/>
        <v>0</v>
      </c>
      <c r="M194" s="81">
        <f t="shared" ca="1" si="43"/>
        <v>2.6257510347138888E-2</v>
      </c>
      <c r="N194" s="81">
        <f t="shared" ca="1" si="39"/>
        <v>0</v>
      </c>
      <c r="O194" s="21">
        <f t="shared" ca="1" si="40"/>
        <v>0</v>
      </c>
      <c r="P194" s="81">
        <f t="shared" ca="1" si="41"/>
        <v>0</v>
      </c>
      <c r="Q194" s="81">
        <f t="shared" ca="1" si="42"/>
        <v>0</v>
      </c>
      <c r="R194" s="55">
        <f t="shared" ca="1" si="31"/>
        <v>-2.6257510347138888E-2</v>
      </c>
    </row>
    <row r="195" spans="1:18">
      <c r="A195" s="88"/>
      <c r="B195" s="88"/>
      <c r="C195" s="88"/>
      <c r="D195" s="89">
        <f t="shared" si="32"/>
        <v>0</v>
      </c>
      <c r="E195" s="89">
        <f t="shared" si="32"/>
        <v>0</v>
      </c>
      <c r="F195" s="81">
        <f t="shared" si="33"/>
        <v>0</v>
      </c>
      <c r="G195" s="81">
        <f t="shared" si="33"/>
        <v>0</v>
      </c>
      <c r="H195" s="81">
        <f t="shared" si="34"/>
        <v>0</v>
      </c>
      <c r="I195" s="81">
        <f t="shared" si="35"/>
        <v>0</v>
      </c>
      <c r="J195" s="81">
        <f t="shared" si="36"/>
        <v>0</v>
      </c>
      <c r="K195" s="81">
        <f t="shared" si="37"/>
        <v>0</v>
      </c>
      <c r="L195" s="81">
        <f t="shared" si="38"/>
        <v>0</v>
      </c>
      <c r="M195" s="81">
        <f t="shared" ca="1" si="43"/>
        <v>2.6257510347138888E-2</v>
      </c>
      <c r="N195" s="81">
        <f t="shared" ca="1" si="39"/>
        <v>0</v>
      </c>
      <c r="O195" s="21">
        <f t="shared" ca="1" si="40"/>
        <v>0</v>
      </c>
      <c r="P195" s="81">
        <f t="shared" ca="1" si="41"/>
        <v>0</v>
      </c>
      <c r="Q195" s="81">
        <f t="shared" ca="1" si="42"/>
        <v>0</v>
      </c>
      <c r="R195" s="55">
        <f t="shared" ca="1" si="31"/>
        <v>-2.6257510347138888E-2</v>
      </c>
    </row>
    <row r="196" spans="1:18">
      <c r="A196" s="88"/>
      <c r="B196" s="88"/>
      <c r="C196" s="88"/>
      <c r="D196" s="89">
        <f t="shared" si="32"/>
        <v>0</v>
      </c>
      <c r="E196" s="89">
        <f t="shared" si="32"/>
        <v>0</v>
      </c>
      <c r="F196" s="81">
        <f t="shared" si="33"/>
        <v>0</v>
      </c>
      <c r="G196" s="81">
        <f t="shared" si="33"/>
        <v>0</v>
      </c>
      <c r="H196" s="81">
        <f t="shared" si="34"/>
        <v>0</v>
      </c>
      <c r="I196" s="81">
        <f t="shared" si="35"/>
        <v>0</v>
      </c>
      <c r="J196" s="81">
        <f t="shared" si="36"/>
        <v>0</v>
      </c>
      <c r="K196" s="81">
        <f t="shared" si="37"/>
        <v>0</v>
      </c>
      <c r="L196" s="81">
        <f t="shared" si="38"/>
        <v>0</v>
      </c>
      <c r="M196" s="81">
        <f t="shared" ca="1" si="43"/>
        <v>2.6257510347138888E-2</v>
      </c>
      <c r="N196" s="81">
        <f t="shared" ca="1" si="39"/>
        <v>0</v>
      </c>
      <c r="O196" s="21">
        <f t="shared" ca="1" si="40"/>
        <v>0</v>
      </c>
      <c r="P196" s="81">
        <f t="shared" ca="1" si="41"/>
        <v>0</v>
      </c>
      <c r="Q196" s="81">
        <f t="shared" ca="1" si="42"/>
        <v>0</v>
      </c>
      <c r="R196" s="55">
        <f t="shared" ca="1" si="31"/>
        <v>-2.6257510347138888E-2</v>
      </c>
    </row>
    <row r="197" spans="1:18">
      <c r="A197" s="88"/>
      <c r="B197" s="88"/>
      <c r="C197" s="88"/>
      <c r="D197" s="89">
        <f t="shared" si="32"/>
        <v>0</v>
      </c>
      <c r="E197" s="89">
        <f t="shared" si="32"/>
        <v>0</v>
      </c>
      <c r="F197" s="81">
        <f t="shared" si="33"/>
        <v>0</v>
      </c>
      <c r="G197" s="81">
        <f t="shared" si="33"/>
        <v>0</v>
      </c>
      <c r="H197" s="81">
        <f t="shared" si="34"/>
        <v>0</v>
      </c>
      <c r="I197" s="81">
        <f t="shared" si="35"/>
        <v>0</v>
      </c>
      <c r="J197" s="81">
        <f t="shared" si="36"/>
        <v>0</v>
      </c>
      <c r="K197" s="81">
        <f t="shared" si="37"/>
        <v>0</v>
      </c>
      <c r="L197" s="81">
        <f t="shared" si="38"/>
        <v>0</v>
      </c>
      <c r="M197" s="81">
        <f t="shared" ca="1" si="43"/>
        <v>2.6257510347138888E-2</v>
      </c>
      <c r="N197" s="81">
        <f t="shared" ca="1" si="39"/>
        <v>0</v>
      </c>
      <c r="O197" s="21">
        <f t="shared" ca="1" si="40"/>
        <v>0</v>
      </c>
      <c r="P197" s="81">
        <f t="shared" ca="1" si="41"/>
        <v>0</v>
      </c>
      <c r="Q197" s="81">
        <f t="shared" ca="1" si="42"/>
        <v>0</v>
      </c>
      <c r="R197" s="55">
        <f t="shared" ca="1" si="31"/>
        <v>-2.6257510347138888E-2</v>
      </c>
    </row>
    <row r="198" spans="1:18">
      <c r="A198" s="88"/>
      <c r="B198" s="88"/>
      <c r="C198" s="88"/>
      <c r="D198" s="89">
        <f t="shared" si="32"/>
        <v>0</v>
      </c>
      <c r="E198" s="89">
        <f t="shared" si="32"/>
        <v>0</v>
      </c>
      <c r="F198" s="81">
        <f t="shared" si="33"/>
        <v>0</v>
      </c>
      <c r="G198" s="81">
        <f t="shared" si="33"/>
        <v>0</v>
      </c>
      <c r="H198" s="81">
        <f t="shared" si="34"/>
        <v>0</v>
      </c>
      <c r="I198" s="81">
        <f t="shared" si="35"/>
        <v>0</v>
      </c>
      <c r="J198" s="81">
        <f t="shared" si="36"/>
        <v>0</v>
      </c>
      <c r="K198" s="81">
        <f t="shared" si="37"/>
        <v>0</v>
      </c>
      <c r="L198" s="81">
        <f t="shared" si="38"/>
        <v>0</v>
      </c>
      <c r="M198" s="81">
        <f t="shared" ca="1" si="43"/>
        <v>2.6257510347138888E-2</v>
      </c>
      <c r="N198" s="81">
        <f t="shared" ca="1" si="39"/>
        <v>0</v>
      </c>
      <c r="O198" s="21">
        <f t="shared" ca="1" si="40"/>
        <v>0</v>
      </c>
      <c r="P198" s="81">
        <f t="shared" ca="1" si="41"/>
        <v>0</v>
      </c>
      <c r="Q198" s="81">
        <f t="shared" ca="1" si="42"/>
        <v>0</v>
      </c>
      <c r="R198" s="55">
        <f t="shared" ca="1" si="31"/>
        <v>-2.6257510347138888E-2</v>
      </c>
    </row>
    <row r="199" spans="1:18">
      <c r="A199" s="88"/>
      <c r="B199" s="88"/>
      <c r="C199" s="88"/>
      <c r="D199" s="89">
        <f t="shared" si="32"/>
        <v>0</v>
      </c>
      <c r="E199" s="89">
        <f t="shared" si="32"/>
        <v>0</v>
      </c>
      <c r="F199" s="81">
        <f t="shared" si="33"/>
        <v>0</v>
      </c>
      <c r="G199" s="81">
        <f t="shared" si="33"/>
        <v>0</v>
      </c>
      <c r="H199" s="81">
        <f t="shared" si="34"/>
        <v>0</v>
      </c>
      <c r="I199" s="81">
        <f t="shared" si="35"/>
        <v>0</v>
      </c>
      <c r="J199" s="81">
        <f t="shared" si="36"/>
        <v>0</v>
      </c>
      <c r="K199" s="81">
        <f t="shared" si="37"/>
        <v>0</v>
      </c>
      <c r="L199" s="81">
        <f t="shared" si="38"/>
        <v>0</v>
      </c>
      <c r="M199" s="81">
        <f t="shared" ca="1" si="43"/>
        <v>2.6257510347138888E-2</v>
      </c>
      <c r="N199" s="81">
        <f t="shared" ca="1" si="39"/>
        <v>0</v>
      </c>
      <c r="O199" s="21">
        <f t="shared" ca="1" si="40"/>
        <v>0</v>
      </c>
      <c r="P199" s="81">
        <f t="shared" ca="1" si="41"/>
        <v>0</v>
      </c>
      <c r="Q199" s="81">
        <f t="shared" ca="1" si="42"/>
        <v>0</v>
      </c>
      <c r="R199" s="55">
        <f t="shared" ca="1" si="31"/>
        <v>-2.6257510347138888E-2</v>
      </c>
    </row>
    <row r="200" spans="1:18">
      <c r="A200" s="88"/>
      <c r="B200" s="88"/>
      <c r="C200" s="88"/>
      <c r="D200" s="89">
        <f t="shared" si="32"/>
        <v>0</v>
      </c>
      <c r="E200" s="89">
        <f t="shared" si="32"/>
        <v>0</v>
      </c>
      <c r="F200" s="81">
        <f t="shared" si="33"/>
        <v>0</v>
      </c>
      <c r="G200" s="81">
        <f t="shared" si="33"/>
        <v>0</v>
      </c>
      <c r="H200" s="81">
        <f t="shared" si="34"/>
        <v>0</v>
      </c>
      <c r="I200" s="81">
        <f t="shared" si="35"/>
        <v>0</v>
      </c>
      <c r="J200" s="81">
        <f t="shared" si="36"/>
        <v>0</v>
      </c>
      <c r="K200" s="81">
        <f t="shared" si="37"/>
        <v>0</v>
      </c>
      <c r="L200" s="81">
        <f t="shared" si="38"/>
        <v>0</v>
      </c>
      <c r="M200" s="81">
        <f t="shared" ca="1" si="43"/>
        <v>2.6257510347138888E-2</v>
      </c>
      <c r="N200" s="81">
        <f t="shared" ca="1" si="39"/>
        <v>0</v>
      </c>
      <c r="O200" s="21">
        <f t="shared" ca="1" si="40"/>
        <v>0</v>
      </c>
      <c r="P200" s="81">
        <f t="shared" ca="1" si="41"/>
        <v>0</v>
      </c>
      <c r="Q200" s="81">
        <f t="shared" ca="1" si="42"/>
        <v>0</v>
      </c>
      <c r="R200" s="55">
        <f t="shared" ca="1" si="31"/>
        <v>-2.6257510347138888E-2</v>
      </c>
    </row>
    <row r="201" spans="1:18">
      <c r="A201" s="88"/>
      <c r="B201" s="88"/>
      <c r="C201" s="88"/>
      <c r="D201" s="89">
        <f t="shared" si="32"/>
        <v>0</v>
      </c>
      <c r="E201" s="89">
        <f t="shared" si="32"/>
        <v>0</v>
      </c>
      <c r="F201" s="81">
        <f t="shared" si="33"/>
        <v>0</v>
      </c>
      <c r="G201" s="81">
        <f t="shared" si="33"/>
        <v>0</v>
      </c>
      <c r="H201" s="81">
        <f t="shared" si="34"/>
        <v>0</v>
      </c>
      <c r="I201" s="81">
        <f t="shared" si="35"/>
        <v>0</v>
      </c>
      <c r="J201" s="81">
        <f t="shared" si="36"/>
        <v>0</v>
      </c>
      <c r="K201" s="81">
        <f t="shared" si="37"/>
        <v>0</v>
      </c>
      <c r="L201" s="81">
        <f t="shared" si="38"/>
        <v>0</v>
      </c>
      <c r="M201" s="81">
        <f t="shared" ca="1" si="43"/>
        <v>2.6257510347138888E-2</v>
      </c>
      <c r="N201" s="81">
        <f t="shared" ca="1" si="39"/>
        <v>0</v>
      </c>
      <c r="O201" s="21">
        <f t="shared" ca="1" si="40"/>
        <v>0</v>
      </c>
      <c r="P201" s="81">
        <f t="shared" ca="1" si="41"/>
        <v>0</v>
      </c>
      <c r="Q201" s="81">
        <f t="shared" ca="1" si="42"/>
        <v>0</v>
      </c>
      <c r="R201" s="55">
        <f t="shared" ref="R201:R264" ca="1" si="44">+E201-M201</f>
        <v>-2.6257510347138888E-2</v>
      </c>
    </row>
    <row r="202" spans="1:18">
      <c r="A202" s="88"/>
      <c r="B202" s="88"/>
      <c r="C202" s="88"/>
      <c r="D202" s="89">
        <f t="shared" ref="D202:E265" si="45">A202/A$18</f>
        <v>0</v>
      </c>
      <c r="E202" s="89">
        <f t="shared" si="45"/>
        <v>0</v>
      </c>
      <c r="F202" s="81">
        <f t="shared" ref="F202:G265" si="46">$C202*D202</f>
        <v>0</v>
      </c>
      <c r="G202" s="81">
        <f t="shared" si="46"/>
        <v>0</v>
      </c>
      <c r="H202" s="81">
        <f t="shared" ref="H202:H265" si="47">C202*D202*D202</f>
        <v>0</v>
      </c>
      <c r="I202" s="81">
        <f t="shared" ref="I202:I265" si="48">C202*D202*D202*D202</f>
        <v>0</v>
      </c>
      <c r="J202" s="81">
        <f t="shared" ref="J202:J265" si="49">C202*D202*D202*D202*D202</f>
        <v>0</v>
      </c>
      <c r="K202" s="81">
        <f t="shared" ref="K202:K265" si="50">C202*E202*D202</f>
        <v>0</v>
      </c>
      <c r="L202" s="81">
        <f t="shared" ref="L202:L265" si="51">C202*E202*D202*D202</f>
        <v>0</v>
      </c>
      <c r="M202" s="81">
        <f t="shared" ca="1" si="43"/>
        <v>2.6257510347138888E-2</v>
      </c>
      <c r="N202" s="81">
        <f t="shared" ref="N202:N265" ca="1" si="52">C202*(M202-E202)^2</f>
        <v>0</v>
      </c>
      <c r="O202" s="21">
        <f t="shared" ref="O202:O265" ca="1" si="53">(C202*O$1-O$2*F202+O$3*H202)^2</f>
        <v>0</v>
      </c>
      <c r="P202" s="81">
        <f t="shared" ref="P202:P265" ca="1" si="54">(-C202*O$2+O$4*F202-O$5*H202)^2</f>
        <v>0</v>
      </c>
      <c r="Q202" s="81">
        <f t="shared" ref="Q202:Q265" ca="1" si="55">+(C202*O$3-F202*O$5+H202*O$6)^2</f>
        <v>0</v>
      </c>
      <c r="R202" s="55">
        <f t="shared" ca="1" si="44"/>
        <v>-2.6257510347138888E-2</v>
      </c>
    </row>
    <row r="203" spans="1:18">
      <c r="A203" s="88"/>
      <c r="B203" s="88"/>
      <c r="C203" s="88"/>
      <c r="D203" s="89">
        <f t="shared" si="45"/>
        <v>0</v>
      </c>
      <c r="E203" s="89">
        <f t="shared" si="45"/>
        <v>0</v>
      </c>
      <c r="F203" s="81">
        <f t="shared" si="46"/>
        <v>0</v>
      </c>
      <c r="G203" s="81">
        <f t="shared" si="46"/>
        <v>0</v>
      </c>
      <c r="H203" s="81">
        <f t="shared" si="47"/>
        <v>0</v>
      </c>
      <c r="I203" s="81">
        <f t="shared" si="48"/>
        <v>0</v>
      </c>
      <c r="J203" s="81">
        <f t="shared" si="49"/>
        <v>0</v>
      </c>
      <c r="K203" s="81">
        <f t="shared" si="50"/>
        <v>0</v>
      </c>
      <c r="L203" s="81">
        <f t="shared" si="51"/>
        <v>0</v>
      </c>
      <c r="M203" s="81">
        <f t="shared" ca="1" si="43"/>
        <v>2.6257510347138888E-2</v>
      </c>
      <c r="N203" s="81">
        <f t="shared" ca="1" si="52"/>
        <v>0</v>
      </c>
      <c r="O203" s="21">
        <f t="shared" ca="1" si="53"/>
        <v>0</v>
      </c>
      <c r="P203" s="81">
        <f t="shared" ca="1" si="54"/>
        <v>0</v>
      </c>
      <c r="Q203" s="81">
        <f t="shared" ca="1" si="55"/>
        <v>0</v>
      </c>
      <c r="R203" s="55">
        <f t="shared" ca="1" si="44"/>
        <v>-2.6257510347138888E-2</v>
      </c>
    </row>
    <row r="204" spans="1:18">
      <c r="A204" s="88"/>
      <c r="B204" s="88"/>
      <c r="C204" s="88"/>
      <c r="D204" s="89">
        <f t="shared" si="45"/>
        <v>0</v>
      </c>
      <c r="E204" s="89">
        <f t="shared" si="45"/>
        <v>0</v>
      </c>
      <c r="F204" s="81">
        <f t="shared" si="46"/>
        <v>0</v>
      </c>
      <c r="G204" s="81">
        <f t="shared" si="46"/>
        <v>0</v>
      </c>
      <c r="H204" s="81">
        <f t="shared" si="47"/>
        <v>0</v>
      </c>
      <c r="I204" s="81">
        <f t="shared" si="48"/>
        <v>0</v>
      </c>
      <c r="J204" s="81">
        <f t="shared" si="49"/>
        <v>0</v>
      </c>
      <c r="K204" s="81">
        <f t="shared" si="50"/>
        <v>0</v>
      </c>
      <c r="L204" s="81">
        <f t="shared" si="51"/>
        <v>0</v>
      </c>
      <c r="M204" s="81">
        <f t="shared" ca="1" si="43"/>
        <v>2.6257510347138888E-2</v>
      </c>
      <c r="N204" s="81">
        <f t="shared" ca="1" si="52"/>
        <v>0</v>
      </c>
      <c r="O204" s="21">
        <f t="shared" ca="1" si="53"/>
        <v>0</v>
      </c>
      <c r="P204" s="81">
        <f t="shared" ca="1" si="54"/>
        <v>0</v>
      </c>
      <c r="Q204" s="81">
        <f t="shared" ca="1" si="55"/>
        <v>0</v>
      </c>
      <c r="R204" s="55">
        <f t="shared" ca="1" si="44"/>
        <v>-2.6257510347138888E-2</v>
      </c>
    </row>
    <row r="205" spans="1:18">
      <c r="A205" s="88"/>
      <c r="B205" s="88"/>
      <c r="C205" s="88"/>
      <c r="D205" s="89">
        <f t="shared" si="45"/>
        <v>0</v>
      </c>
      <c r="E205" s="89">
        <f t="shared" si="45"/>
        <v>0</v>
      </c>
      <c r="F205" s="81">
        <f t="shared" si="46"/>
        <v>0</v>
      </c>
      <c r="G205" s="81">
        <f t="shared" si="46"/>
        <v>0</v>
      </c>
      <c r="H205" s="81">
        <f t="shared" si="47"/>
        <v>0</v>
      </c>
      <c r="I205" s="81">
        <f t="shared" si="48"/>
        <v>0</v>
      </c>
      <c r="J205" s="81">
        <f t="shared" si="49"/>
        <v>0</v>
      </c>
      <c r="K205" s="81">
        <f t="shared" si="50"/>
        <v>0</v>
      </c>
      <c r="L205" s="81">
        <f t="shared" si="51"/>
        <v>0</v>
      </c>
      <c r="M205" s="81">
        <f t="shared" ref="M205:M268" ca="1" si="56">+E$4+E$5*D205+E$6*D205^2</f>
        <v>2.6257510347138888E-2</v>
      </c>
      <c r="N205" s="81">
        <f t="shared" ca="1" si="52"/>
        <v>0</v>
      </c>
      <c r="O205" s="21">
        <f t="shared" ca="1" si="53"/>
        <v>0</v>
      </c>
      <c r="P205" s="81">
        <f t="shared" ca="1" si="54"/>
        <v>0</v>
      </c>
      <c r="Q205" s="81">
        <f t="shared" ca="1" si="55"/>
        <v>0</v>
      </c>
      <c r="R205" s="55">
        <f t="shared" ca="1" si="44"/>
        <v>-2.6257510347138888E-2</v>
      </c>
    </row>
    <row r="206" spans="1:18">
      <c r="A206" s="88"/>
      <c r="B206" s="88"/>
      <c r="C206" s="88"/>
      <c r="D206" s="89">
        <f t="shared" si="45"/>
        <v>0</v>
      </c>
      <c r="E206" s="89">
        <f t="shared" si="45"/>
        <v>0</v>
      </c>
      <c r="F206" s="81">
        <f t="shared" si="46"/>
        <v>0</v>
      </c>
      <c r="G206" s="81">
        <f t="shared" si="46"/>
        <v>0</v>
      </c>
      <c r="H206" s="81">
        <f t="shared" si="47"/>
        <v>0</v>
      </c>
      <c r="I206" s="81">
        <f t="shared" si="48"/>
        <v>0</v>
      </c>
      <c r="J206" s="81">
        <f t="shared" si="49"/>
        <v>0</v>
      </c>
      <c r="K206" s="81">
        <f t="shared" si="50"/>
        <v>0</v>
      </c>
      <c r="L206" s="81">
        <f t="shared" si="51"/>
        <v>0</v>
      </c>
      <c r="M206" s="81">
        <f t="shared" ca="1" si="56"/>
        <v>2.6257510347138888E-2</v>
      </c>
      <c r="N206" s="81">
        <f t="shared" ca="1" si="52"/>
        <v>0</v>
      </c>
      <c r="O206" s="21">
        <f t="shared" ca="1" si="53"/>
        <v>0</v>
      </c>
      <c r="P206" s="81">
        <f t="shared" ca="1" si="54"/>
        <v>0</v>
      </c>
      <c r="Q206" s="81">
        <f t="shared" ca="1" si="55"/>
        <v>0</v>
      </c>
      <c r="R206" s="55">
        <f t="shared" ca="1" si="44"/>
        <v>-2.6257510347138888E-2</v>
      </c>
    </row>
    <row r="207" spans="1:18">
      <c r="A207" s="88"/>
      <c r="B207" s="88"/>
      <c r="C207" s="88"/>
      <c r="D207" s="89">
        <f t="shared" si="45"/>
        <v>0</v>
      </c>
      <c r="E207" s="89">
        <f t="shared" si="45"/>
        <v>0</v>
      </c>
      <c r="F207" s="81">
        <f t="shared" si="46"/>
        <v>0</v>
      </c>
      <c r="G207" s="81">
        <f t="shared" si="46"/>
        <v>0</v>
      </c>
      <c r="H207" s="81">
        <f t="shared" si="47"/>
        <v>0</v>
      </c>
      <c r="I207" s="81">
        <f t="shared" si="48"/>
        <v>0</v>
      </c>
      <c r="J207" s="81">
        <f t="shared" si="49"/>
        <v>0</v>
      </c>
      <c r="K207" s="81">
        <f t="shared" si="50"/>
        <v>0</v>
      </c>
      <c r="L207" s="81">
        <f t="shared" si="51"/>
        <v>0</v>
      </c>
      <c r="M207" s="81">
        <f t="shared" ca="1" si="56"/>
        <v>2.6257510347138888E-2</v>
      </c>
      <c r="N207" s="81">
        <f t="shared" ca="1" si="52"/>
        <v>0</v>
      </c>
      <c r="O207" s="21">
        <f t="shared" ca="1" si="53"/>
        <v>0</v>
      </c>
      <c r="P207" s="81">
        <f t="shared" ca="1" si="54"/>
        <v>0</v>
      </c>
      <c r="Q207" s="81">
        <f t="shared" ca="1" si="55"/>
        <v>0</v>
      </c>
      <c r="R207" s="55">
        <f t="shared" ca="1" si="44"/>
        <v>-2.6257510347138888E-2</v>
      </c>
    </row>
    <row r="208" spans="1:18">
      <c r="A208" s="88"/>
      <c r="B208" s="88"/>
      <c r="C208" s="88"/>
      <c r="D208" s="89">
        <f t="shared" si="45"/>
        <v>0</v>
      </c>
      <c r="E208" s="89">
        <f t="shared" si="45"/>
        <v>0</v>
      </c>
      <c r="F208" s="81">
        <f t="shared" si="46"/>
        <v>0</v>
      </c>
      <c r="G208" s="81">
        <f t="shared" si="46"/>
        <v>0</v>
      </c>
      <c r="H208" s="81">
        <f t="shared" si="47"/>
        <v>0</v>
      </c>
      <c r="I208" s="81">
        <f t="shared" si="48"/>
        <v>0</v>
      </c>
      <c r="J208" s="81">
        <f t="shared" si="49"/>
        <v>0</v>
      </c>
      <c r="K208" s="81">
        <f t="shared" si="50"/>
        <v>0</v>
      </c>
      <c r="L208" s="81">
        <f t="shared" si="51"/>
        <v>0</v>
      </c>
      <c r="M208" s="81">
        <f t="shared" ca="1" si="56"/>
        <v>2.6257510347138888E-2</v>
      </c>
      <c r="N208" s="81">
        <f t="shared" ca="1" si="52"/>
        <v>0</v>
      </c>
      <c r="O208" s="21">
        <f t="shared" ca="1" si="53"/>
        <v>0</v>
      </c>
      <c r="P208" s="81">
        <f t="shared" ca="1" si="54"/>
        <v>0</v>
      </c>
      <c r="Q208" s="81">
        <f t="shared" ca="1" si="55"/>
        <v>0</v>
      </c>
      <c r="R208" s="55">
        <f t="shared" ca="1" si="44"/>
        <v>-2.6257510347138888E-2</v>
      </c>
    </row>
    <row r="209" spans="1:18">
      <c r="A209" s="88"/>
      <c r="B209" s="88"/>
      <c r="C209" s="88"/>
      <c r="D209" s="89">
        <f t="shared" si="45"/>
        <v>0</v>
      </c>
      <c r="E209" s="89">
        <f t="shared" si="45"/>
        <v>0</v>
      </c>
      <c r="F209" s="81">
        <f t="shared" si="46"/>
        <v>0</v>
      </c>
      <c r="G209" s="81">
        <f t="shared" si="46"/>
        <v>0</v>
      </c>
      <c r="H209" s="81">
        <f t="shared" si="47"/>
        <v>0</v>
      </c>
      <c r="I209" s="81">
        <f t="shared" si="48"/>
        <v>0</v>
      </c>
      <c r="J209" s="81">
        <f t="shared" si="49"/>
        <v>0</v>
      </c>
      <c r="K209" s="81">
        <f t="shared" si="50"/>
        <v>0</v>
      </c>
      <c r="L209" s="81">
        <f t="shared" si="51"/>
        <v>0</v>
      </c>
      <c r="M209" s="81">
        <f t="shared" ca="1" si="56"/>
        <v>2.6257510347138888E-2</v>
      </c>
      <c r="N209" s="81">
        <f t="shared" ca="1" si="52"/>
        <v>0</v>
      </c>
      <c r="O209" s="21">
        <f t="shared" ca="1" si="53"/>
        <v>0</v>
      </c>
      <c r="P209" s="81">
        <f t="shared" ca="1" si="54"/>
        <v>0</v>
      </c>
      <c r="Q209" s="81">
        <f t="shared" ca="1" si="55"/>
        <v>0</v>
      </c>
      <c r="R209" s="55">
        <f t="shared" ca="1" si="44"/>
        <v>-2.6257510347138888E-2</v>
      </c>
    </row>
    <row r="210" spans="1:18">
      <c r="A210" s="88"/>
      <c r="B210" s="88"/>
      <c r="C210" s="88"/>
      <c r="D210" s="89">
        <f t="shared" si="45"/>
        <v>0</v>
      </c>
      <c r="E210" s="89">
        <f t="shared" si="45"/>
        <v>0</v>
      </c>
      <c r="F210" s="81">
        <f t="shared" si="46"/>
        <v>0</v>
      </c>
      <c r="G210" s="81">
        <f t="shared" si="46"/>
        <v>0</v>
      </c>
      <c r="H210" s="81">
        <f t="shared" si="47"/>
        <v>0</v>
      </c>
      <c r="I210" s="81">
        <f t="shared" si="48"/>
        <v>0</v>
      </c>
      <c r="J210" s="81">
        <f t="shared" si="49"/>
        <v>0</v>
      </c>
      <c r="K210" s="81">
        <f t="shared" si="50"/>
        <v>0</v>
      </c>
      <c r="L210" s="81">
        <f t="shared" si="51"/>
        <v>0</v>
      </c>
      <c r="M210" s="81">
        <f t="shared" ca="1" si="56"/>
        <v>2.6257510347138888E-2</v>
      </c>
      <c r="N210" s="81">
        <f t="shared" ca="1" si="52"/>
        <v>0</v>
      </c>
      <c r="O210" s="21">
        <f t="shared" ca="1" si="53"/>
        <v>0</v>
      </c>
      <c r="P210" s="81">
        <f t="shared" ca="1" si="54"/>
        <v>0</v>
      </c>
      <c r="Q210" s="81">
        <f t="shared" ca="1" si="55"/>
        <v>0</v>
      </c>
      <c r="R210" s="55">
        <f t="shared" ca="1" si="44"/>
        <v>-2.6257510347138888E-2</v>
      </c>
    </row>
    <row r="211" spans="1:18">
      <c r="A211" s="88"/>
      <c r="B211" s="88"/>
      <c r="C211" s="88"/>
      <c r="D211" s="89">
        <f t="shared" si="45"/>
        <v>0</v>
      </c>
      <c r="E211" s="89">
        <f t="shared" si="45"/>
        <v>0</v>
      </c>
      <c r="F211" s="81">
        <f t="shared" si="46"/>
        <v>0</v>
      </c>
      <c r="G211" s="81">
        <f t="shared" si="46"/>
        <v>0</v>
      </c>
      <c r="H211" s="81">
        <f t="shared" si="47"/>
        <v>0</v>
      </c>
      <c r="I211" s="81">
        <f t="shared" si="48"/>
        <v>0</v>
      </c>
      <c r="J211" s="81">
        <f t="shared" si="49"/>
        <v>0</v>
      </c>
      <c r="K211" s="81">
        <f t="shared" si="50"/>
        <v>0</v>
      </c>
      <c r="L211" s="81">
        <f t="shared" si="51"/>
        <v>0</v>
      </c>
      <c r="M211" s="81">
        <f t="shared" ca="1" si="56"/>
        <v>2.6257510347138888E-2</v>
      </c>
      <c r="N211" s="81">
        <f t="shared" ca="1" si="52"/>
        <v>0</v>
      </c>
      <c r="O211" s="21">
        <f t="shared" ca="1" si="53"/>
        <v>0</v>
      </c>
      <c r="P211" s="81">
        <f t="shared" ca="1" si="54"/>
        <v>0</v>
      </c>
      <c r="Q211" s="81">
        <f t="shared" ca="1" si="55"/>
        <v>0</v>
      </c>
      <c r="R211" s="55">
        <f t="shared" ca="1" si="44"/>
        <v>-2.6257510347138888E-2</v>
      </c>
    </row>
    <row r="212" spans="1:18">
      <c r="A212" s="88"/>
      <c r="B212" s="88"/>
      <c r="C212" s="88"/>
      <c r="D212" s="89">
        <f t="shared" si="45"/>
        <v>0</v>
      </c>
      <c r="E212" s="89">
        <f t="shared" si="45"/>
        <v>0</v>
      </c>
      <c r="F212" s="81">
        <f t="shared" si="46"/>
        <v>0</v>
      </c>
      <c r="G212" s="81">
        <f t="shared" si="46"/>
        <v>0</v>
      </c>
      <c r="H212" s="81">
        <f t="shared" si="47"/>
        <v>0</v>
      </c>
      <c r="I212" s="81">
        <f t="shared" si="48"/>
        <v>0</v>
      </c>
      <c r="J212" s="81">
        <f t="shared" si="49"/>
        <v>0</v>
      </c>
      <c r="K212" s="81">
        <f t="shared" si="50"/>
        <v>0</v>
      </c>
      <c r="L212" s="81">
        <f t="shared" si="51"/>
        <v>0</v>
      </c>
      <c r="M212" s="81">
        <f t="shared" ca="1" si="56"/>
        <v>2.6257510347138888E-2</v>
      </c>
      <c r="N212" s="81">
        <f t="shared" ca="1" si="52"/>
        <v>0</v>
      </c>
      <c r="O212" s="21">
        <f t="shared" ca="1" si="53"/>
        <v>0</v>
      </c>
      <c r="P212" s="81">
        <f t="shared" ca="1" si="54"/>
        <v>0</v>
      </c>
      <c r="Q212" s="81">
        <f t="shared" ca="1" si="55"/>
        <v>0</v>
      </c>
      <c r="R212" s="55">
        <f t="shared" ca="1" si="44"/>
        <v>-2.6257510347138888E-2</v>
      </c>
    </row>
    <row r="213" spans="1:18">
      <c r="A213" s="88"/>
      <c r="B213" s="88"/>
      <c r="C213" s="88"/>
      <c r="D213" s="89">
        <f t="shared" si="45"/>
        <v>0</v>
      </c>
      <c r="E213" s="89">
        <f t="shared" si="45"/>
        <v>0</v>
      </c>
      <c r="F213" s="81">
        <f t="shared" si="46"/>
        <v>0</v>
      </c>
      <c r="G213" s="81">
        <f t="shared" si="46"/>
        <v>0</v>
      </c>
      <c r="H213" s="81">
        <f t="shared" si="47"/>
        <v>0</v>
      </c>
      <c r="I213" s="81">
        <f t="shared" si="48"/>
        <v>0</v>
      </c>
      <c r="J213" s="81">
        <f t="shared" si="49"/>
        <v>0</v>
      </c>
      <c r="K213" s="81">
        <f t="shared" si="50"/>
        <v>0</v>
      </c>
      <c r="L213" s="81">
        <f t="shared" si="51"/>
        <v>0</v>
      </c>
      <c r="M213" s="81">
        <f t="shared" ca="1" si="56"/>
        <v>2.6257510347138888E-2</v>
      </c>
      <c r="N213" s="81">
        <f t="shared" ca="1" si="52"/>
        <v>0</v>
      </c>
      <c r="O213" s="21">
        <f t="shared" ca="1" si="53"/>
        <v>0</v>
      </c>
      <c r="P213" s="81">
        <f t="shared" ca="1" si="54"/>
        <v>0</v>
      </c>
      <c r="Q213" s="81">
        <f t="shared" ca="1" si="55"/>
        <v>0</v>
      </c>
      <c r="R213" s="55">
        <f t="shared" ca="1" si="44"/>
        <v>-2.6257510347138888E-2</v>
      </c>
    </row>
    <row r="214" spans="1:18">
      <c r="A214" s="88"/>
      <c r="B214" s="88"/>
      <c r="C214" s="88"/>
      <c r="D214" s="89">
        <f t="shared" si="45"/>
        <v>0</v>
      </c>
      <c r="E214" s="89">
        <f t="shared" si="45"/>
        <v>0</v>
      </c>
      <c r="F214" s="81">
        <f t="shared" si="46"/>
        <v>0</v>
      </c>
      <c r="G214" s="81">
        <f t="shared" si="46"/>
        <v>0</v>
      </c>
      <c r="H214" s="81">
        <f t="shared" si="47"/>
        <v>0</v>
      </c>
      <c r="I214" s="81">
        <f t="shared" si="48"/>
        <v>0</v>
      </c>
      <c r="J214" s="81">
        <f t="shared" si="49"/>
        <v>0</v>
      </c>
      <c r="K214" s="81">
        <f t="shared" si="50"/>
        <v>0</v>
      </c>
      <c r="L214" s="81">
        <f t="shared" si="51"/>
        <v>0</v>
      </c>
      <c r="M214" s="81">
        <f t="shared" ca="1" si="56"/>
        <v>2.6257510347138888E-2</v>
      </c>
      <c r="N214" s="81">
        <f t="shared" ca="1" si="52"/>
        <v>0</v>
      </c>
      <c r="O214" s="21">
        <f t="shared" ca="1" si="53"/>
        <v>0</v>
      </c>
      <c r="P214" s="81">
        <f t="shared" ca="1" si="54"/>
        <v>0</v>
      </c>
      <c r="Q214" s="81">
        <f t="shared" ca="1" si="55"/>
        <v>0</v>
      </c>
      <c r="R214" s="55">
        <f t="shared" ca="1" si="44"/>
        <v>-2.6257510347138888E-2</v>
      </c>
    </row>
    <row r="215" spans="1:18">
      <c r="A215" s="88"/>
      <c r="B215" s="88"/>
      <c r="C215" s="88"/>
      <c r="D215" s="89">
        <f t="shared" si="45"/>
        <v>0</v>
      </c>
      <c r="E215" s="89">
        <f t="shared" si="45"/>
        <v>0</v>
      </c>
      <c r="F215" s="81">
        <f t="shared" si="46"/>
        <v>0</v>
      </c>
      <c r="G215" s="81">
        <f t="shared" si="46"/>
        <v>0</v>
      </c>
      <c r="H215" s="81">
        <f t="shared" si="47"/>
        <v>0</v>
      </c>
      <c r="I215" s="81">
        <f t="shared" si="48"/>
        <v>0</v>
      </c>
      <c r="J215" s="81">
        <f t="shared" si="49"/>
        <v>0</v>
      </c>
      <c r="K215" s="81">
        <f t="shared" si="50"/>
        <v>0</v>
      </c>
      <c r="L215" s="81">
        <f t="shared" si="51"/>
        <v>0</v>
      </c>
      <c r="M215" s="81">
        <f t="shared" ca="1" si="56"/>
        <v>2.6257510347138888E-2</v>
      </c>
      <c r="N215" s="81">
        <f t="shared" ca="1" si="52"/>
        <v>0</v>
      </c>
      <c r="O215" s="21">
        <f t="shared" ca="1" si="53"/>
        <v>0</v>
      </c>
      <c r="P215" s="81">
        <f t="shared" ca="1" si="54"/>
        <v>0</v>
      </c>
      <c r="Q215" s="81">
        <f t="shared" ca="1" si="55"/>
        <v>0</v>
      </c>
      <c r="R215" s="55">
        <f t="shared" ca="1" si="44"/>
        <v>-2.6257510347138888E-2</v>
      </c>
    </row>
    <row r="216" spans="1:18">
      <c r="A216" s="88"/>
      <c r="B216" s="88"/>
      <c r="C216" s="88"/>
      <c r="D216" s="89">
        <f t="shared" si="45"/>
        <v>0</v>
      </c>
      <c r="E216" s="89">
        <f t="shared" si="45"/>
        <v>0</v>
      </c>
      <c r="F216" s="81">
        <f t="shared" si="46"/>
        <v>0</v>
      </c>
      <c r="G216" s="81">
        <f t="shared" si="46"/>
        <v>0</v>
      </c>
      <c r="H216" s="81">
        <f t="shared" si="47"/>
        <v>0</v>
      </c>
      <c r="I216" s="81">
        <f t="shared" si="48"/>
        <v>0</v>
      </c>
      <c r="J216" s="81">
        <f t="shared" si="49"/>
        <v>0</v>
      </c>
      <c r="K216" s="81">
        <f t="shared" si="50"/>
        <v>0</v>
      </c>
      <c r="L216" s="81">
        <f t="shared" si="51"/>
        <v>0</v>
      </c>
      <c r="M216" s="81">
        <f t="shared" ca="1" si="56"/>
        <v>2.6257510347138888E-2</v>
      </c>
      <c r="N216" s="81">
        <f t="shared" ca="1" si="52"/>
        <v>0</v>
      </c>
      <c r="O216" s="21">
        <f t="shared" ca="1" si="53"/>
        <v>0</v>
      </c>
      <c r="P216" s="81">
        <f t="shared" ca="1" si="54"/>
        <v>0</v>
      </c>
      <c r="Q216" s="81">
        <f t="shared" ca="1" si="55"/>
        <v>0</v>
      </c>
      <c r="R216" s="55">
        <f t="shared" ca="1" si="44"/>
        <v>-2.6257510347138888E-2</v>
      </c>
    </row>
    <row r="217" spans="1:18">
      <c r="A217" s="88"/>
      <c r="B217" s="88"/>
      <c r="C217" s="88"/>
      <c r="D217" s="89">
        <f t="shared" si="45"/>
        <v>0</v>
      </c>
      <c r="E217" s="89">
        <f t="shared" si="45"/>
        <v>0</v>
      </c>
      <c r="F217" s="81">
        <f t="shared" si="46"/>
        <v>0</v>
      </c>
      <c r="G217" s="81">
        <f t="shared" si="46"/>
        <v>0</v>
      </c>
      <c r="H217" s="81">
        <f t="shared" si="47"/>
        <v>0</v>
      </c>
      <c r="I217" s="81">
        <f t="shared" si="48"/>
        <v>0</v>
      </c>
      <c r="J217" s="81">
        <f t="shared" si="49"/>
        <v>0</v>
      </c>
      <c r="K217" s="81">
        <f t="shared" si="50"/>
        <v>0</v>
      </c>
      <c r="L217" s="81">
        <f t="shared" si="51"/>
        <v>0</v>
      </c>
      <c r="M217" s="81">
        <f t="shared" ca="1" si="56"/>
        <v>2.6257510347138888E-2</v>
      </c>
      <c r="N217" s="81">
        <f t="shared" ca="1" si="52"/>
        <v>0</v>
      </c>
      <c r="O217" s="21">
        <f t="shared" ca="1" si="53"/>
        <v>0</v>
      </c>
      <c r="P217" s="81">
        <f t="shared" ca="1" si="54"/>
        <v>0</v>
      </c>
      <c r="Q217" s="81">
        <f t="shared" ca="1" si="55"/>
        <v>0</v>
      </c>
      <c r="R217" s="55">
        <f t="shared" ca="1" si="44"/>
        <v>-2.6257510347138888E-2</v>
      </c>
    </row>
    <row r="218" spans="1:18">
      <c r="A218" s="88"/>
      <c r="B218" s="88"/>
      <c r="C218" s="88"/>
      <c r="D218" s="89">
        <f t="shared" si="45"/>
        <v>0</v>
      </c>
      <c r="E218" s="89">
        <f t="shared" si="45"/>
        <v>0</v>
      </c>
      <c r="F218" s="81">
        <f t="shared" si="46"/>
        <v>0</v>
      </c>
      <c r="G218" s="81">
        <f t="shared" si="46"/>
        <v>0</v>
      </c>
      <c r="H218" s="81">
        <f t="shared" si="47"/>
        <v>0</v>
      </c>
      <c r="I218" s="81">
        <f t="shared" si="48"/>
        <v>0</v>
      </c>
      <c r="J218" s="81">
        <f t="shared" si="49"/>
        <v>0</v>
      </c>
      <c r="K218" s="81">
        <f t="shared" si="50"/>
        <v>0</v>
      </c>
      <c r="L218" s="81">
        <f t="shared" si="51"/>
        <v>0</v>
      </c>
      <c r="M218" s="81">
        <f t="shared" ca="1" si="56"/>
        <v>2.6257510347138888E-2</v>
      </c>
      <c r="N218" s="81">
        <f t="shared" ca="1" si="52"/>
        <v>0</v>
      </c>
      <c r="O218" s="21">
        <f t="shared" ca="1" si="53"/>
        <v>0</v>
      </c>
      <c r="P218" s="81">
        <f t="shared" ca="1" si="54"/>
        <v>0</v>
      </c>
      <c r="Q218" s="81">
        <f t="shared" ca="1" si="55"/>
        <v>0</v>
      </c>
      <c r="R218" s="55">
        <f t="shared" ca="1" si="44"/>
        <v>-2.6257510347138888E-2</v>
      </c>
    </row>
    <row r="219" spans="1:18">
      <c r="A219" s="88"/>
      <c r="B219" s="88"/>
      <c r="C219" s="88"/>
      <c r="D219" s="89">
        <f t="shared" si="45"/>
        <v>0</v>
      </c>
      <c r="E219" s="89">
        <f t="shared" si="45"/>
        <v>0</v>
      </c>
      <c r="F219" s="81">
        <f t="shared" si="46"/>
        <v>0</v>
      </c>
      <c r="G219" s="81">
        <f t="shared" si="46"/>
        <v>0</v>
      </c>
      <c r="H219" s="81">
        <f t="shared" si="47"/>
        <v>0</v>
      </c>
      <c r="I219" s="81">
        <f t="shared" si="48"/>
        <v>0</v>
      </c>
      <c r="J219" s="81">
        <f t="shared" si="49"/>
        <v>0</v>
      </c>
      <c r="K219" s="81">
        <f t="shared" si="50"/>
        <v>0</v>
      </c>
      <c r="L219" s="81">
        <f t="shared" si="51"/>
        <v>0</v>
      </c>
      <c r="M219" s="81">
        <f t="shared" ca="1" si="56"/>
        <v>2.6257510347138888E-2</v>
      </c>
      <c r="N219" s="81">
        <f t="shared" ca="1" si="52"/>
        <v>0</v>
      </c>
      <c r="O219" s="21">
        <f t="shared" ca="1" si="53"/>
        <v>0</v>
      </c>
      <c r="P219" s="81">
        <f t="shared" ca="1" si="54"/>
        <v>0</v>
      </c>
      <c r="Q219" s="81">
        <f t="shared" ca="1" si="55"/>
        <v>0</v>
      </c>
      <c r="R219" s="55">
        <f t="shared" ca="1" si="44"/>
        <v>-2.6257510347138888E-2</v>
      </c>
    </row>
    <row r="220" spans="1:18">
      <c r="A220" s="88"/>
      <c r="B220" s="88"/>
      <c r="C220" s="88"/>
      <c r="D220" s="89">
        <f t="shared" si="45"/>
        <v>0</v>
      </c>
      <c r="E220" s="89">
        <f t="shared" si="45"/>
        <v>0</v>
      </c>
      <c r="F220" s="81">
        <f t="shared" si="46"/>
        <v>0</v>
      </c>
      <c r="G220" s="81">
        <f t="shared" si="46"/>
        <v>0</v>
      </c>
      <c r="H220" s="81">
        <f t="shared" si="47"/>
        <v>0</v>
      </c>
      <c r="I220" s="81">
        <f t="shared" si="48"/>
        <v>0</v>
      </c>
      <c r="J220" s="81">
        <f t="shared" si="49"/>
        <v>0</v>
      </c>
      <c r="K220" s="81">
        <f t="shared" si="50"/>
        <v>0</v>
      </c>
      <c r="L220" s="81">
        <f t="shared" si="51"/>
        <v>0</v>
      </c>
      <c r="M220" s="81">
        <f t="shared" ca="1" si="56"/>
        <v>2.6257510347138888E-2</v>
      </c>
      <c r="N220" s="81">
        <f t="shared" ca="1" si="52"/>
        <v>0</v>
      </c>
      <c r="O220" s="21">
        <f t="shared" ca="1" si="53"/>
        <v>0</v>
      </c>
      <c r="P220" s="81">
        <f t="shared" ca="1" si="54"/>
        <v>0</v>
      </c>
      <c r="Q220" s="81">
        <f t="shared" ca="1" si="55"/>
        <v>0</v>
      </c>
      <c r="R220" s="55">
        <f t="shared" ca="1" si="44"/>
        <v>-2.6257510347138888E-2</v>
      </c>
    </row>
    <row r="221" spans="1:18">
      <c r="A221" s="88"/>
      <c r="B221" s="88"/>
      <c r="C221" s="88"/>
      <c r="D221" s="89">
        <f t="shared" si="45"/>
        <v>0</v>
      </c>
      <c r="E221" s="89">
        <f t="shared" si="45"/>
        <v>0</v>
      </c>
      <c r="F221" s="81">
        <f t="shared" si="46"/>
        <v>0</v>
      </c>
      <c r="G221" s="81">
        <f t="shared" si="46"/>
        <v>0</v>
      </c>
      <c r="H221" s="81">
        <f t="shared" si="47"/>
        <v>0</v>
      </c>
      <c r="I221" s="81">
        <f t="shared" si="48"/>
        <v>0</v>
      </c>
      <c r="J221" s="81">
        <f t="shared" si="49"/>
        <v>0</v>
      </c>
      <c r="K221" s="81">
        <f t="shared" si="50"/>
        <v>0</v>
      </c>
      <c r="L221" s="81">
        <f t="shared" si="51"/>
        <v>0</v>
      </c>
      <c r="M221" s="81">
        <f t="shared" ca="1" si="56"/>
        <v>2.6257510347138888E-2</v>
      </c>
      <c r="N221" s="81">
        <f t="shared" ca="1" si="52"/>
        <v>0</v>
      </c>
      <c r="O221" s="21">
        <f t="shared" ca="1" si="53"/>
        <v>0</v>
      </c>
      <c r="P221" s="81">
        <f t="shared" ca="1" si="54"/>
        <v>0</v>
      </c>
      <c r="Q221" s="81">
        <f t="shared" ca="1" si="55"/>
        <v>0</v>
      </c>
      <c r="R221" s="55">
        <f t="shared" ca="1" si="44"/>
        <v>-2.6257510347138888E-2</v>
      </c>
    </row>
    <row r="222" spans="1:18">
      <c r="A222" s="88"/>
      <c r="B222" s="88"/>
      <c r="C222" s="88"/>
      <c r="D222" s="89">
        <f t="shared" si="45"/>
        <v>0</v>
      </c>
      <c r="E222" s="89">
        <f t="shared" si="45"/>
        <v>0</v>
      </c>
      <c r="F222" s="81">
        <f t="shared" si="46"/>
        <v>0</v>
      </c>
      <c r="G222" s="81">
        <f t="shared" si="46"/>
        <v>0</v>
      </c>
      <c r="H222" s="81">
        <f t="shared" si="47"/>
        <v>0</v>
      </c>
      <c r="I222" s="81">
        <f t="shared" si="48"/>
        <v>0</v>
      </c>
      <c r="J222" s="81">
        <f t="shared" si="49"/>
        <v>0</v>
      </c>
      <c r="K222" s="81">
        <f t="shared" si="50"/>
        <v>0</v>
      </c>
      <c r="L222" s="81">
        <f t="shared" si="51"/>
        <v>0</v>
      </c>
      <c r="M222" s="81">
        <f t="shared" ca="1" si="56"/>
        <v>2.6257510347138888E-2</v>
      </c>
      <c r="N222" s="81">
        <f t="shared" ca="1" si="52"/>
        <v>0</v>
      </c>
      <c r="O222" s="21">
        <f t="shared" ca="1" si="53"/>
        <v>0</v>
      </c>
      <c r="P222" s="81">
        <f t="shared" ca="1" si="54"/>
        <v>0</v>
      </c>
      <c r="Q222" s="81">
        <f t="shared" ca="1" si="55"/>
        <v>0</v>
      </c>
      <c r="R222" s="55">
        <f t="shared" ca="1" si="44"/>
        <v>-2.6257510347138888E-2</v>
      </c>
    </row>
    <row r="223" spans="1:18">
      <c r="A223" s="88"/>
      <c r="B223" s="88"/>
      <c r="C223" s="88"/>
      <c r="D223" s="89">
        <f t="shared" si="45"/>
        <v>0</v>
      </c>
      <c r="E223" s="89">
        <f t="shared" si="45"/>
        <v>0</v>
      </c>
      <c r="F223" s="81">
        <f t="shared" si="46"/>
        <v>0</v>
      </c>
      <c r="G223" s="81">
        <f t="shared" si="46"/>
        <v>0</v>
      </c>
      <c r="H223" s="81">
        <f t="shared" si="47"/>
        <v>0</v>
      </c>
      <c r="I223" s="81">
        <f t="shared" si="48"/>
        <v>0</v>
      </c>
      <c r="J223" s="81">
        <f t="shared" si="49"/>
        <v>0</v>
      </c>
      <c r="K223" s="81">
        <f t="shared" si="50"/>
        <v>0</v>
      </c>
      <c r="L223" s="81">
        <f t="shared" si="51"/>
        <v>0</v>
      </c>
      <c r="M223" s="81">
        <f t="shared" ca="1" si="56"/>
        <v>2.6257510347138888E-2</v>
      </c>
      <c r="N223" s="81">
        <f t="shared" ca="1" si="52"/>
        <v>0</v>
      </c>
      <c r="O223" s="21">
        <f t="shared" ca="1" si="53"/>
        <v>0</v>
      </c>
      <c r="P223" s="81">
        <f t="shared" ca="1" si="54"/>
        <v>0</v>
      </c>
      <c r="Q223" s="81">
        <f t="shared" ca="1" si="55"/>
        <v>0</v>
      </c>
      <c r="R223" s="55">
        <f t="shared" ca="1" si="44"/>
        <v>-2.6257510347138888E-2</v>
      </c>
    </row>
    <row r="224" spans="1:18">
      <c r="A224" s="88"/>
      <c r="B224" s="88"/>
      <c r="C224" s="88"/>
      <c r="D224" s="89">
        <f t="shared" si="45"/>
        <v>0</v>
      </c>
      <c r="E224" s="89">
        <f t="shared" si="45"/>
        <v>0</v>
      </c>
      <c r="F224" s="81">
        <f t="shared" si="46"/>
        <v>0</v>
      </c>
      <c r="G224" s="81">
        <f t="shared" si="46"/>
        <v>0</v>
      </c>
      <c r="H224" s="81">
        <f t="shared" si="47"/>
        <v>0</v>
      </c>
      <c r="I224" s="81">
        <f t="shared" si="48"/>
        <v>0</v>
      </c>
      <c r="J224" s="81">
        <f t="shared" si="49"/>
        <v>0</v>
      </c>
      <c r="K224" s="81">
        <f t="shared" si="50"/>
        <v>0</v>
      </c>
      <c r="L224" s="81">
        <f t="shared" si="51"/>
        <v>0</v>
      </c>
      <c r="M224" s="81">
        <f t="shared" ca="1" si="56"/>
        <v>2.6257510347138888E-2</v>
      </c>
      <c r="N224" s="81">
        <f t="shared" ca="1" si="52"/>
        <v>0</v>
      </c>
      <c r="O224" s="21">
        <f t="shared" ca="1" si="53"/>
        <v>0</v>
      </c>
      <c r="P224" s="81">
        <f t="shared" ca="1" si="54"/>
        <v>0</v>
      </c>
      <c r="Q224" s="81">
        <f t="shared" ca="1" si="55"/>
        <v>0</v>
      </c>
      <c r="R224" s="55">
        <f t="shared" ca="1" si="44"/>
        <v>-2.6257510347138888E-2</v>
      </c>
    </row>
    <row r="225" spans="1:18">
      <c r="A225" s="88"/>
      <c r="B225" s="88"/>
      <c r="C225" s="88"/>
      <c r="D225" s="89">
        <f t="shared" si="45"/>
        <v>0</v>
      </c>
      <c r="E225" s="89">
        <f t="shared" si="45"/>
        <v>0</v>
      </c>
      <c r="F225" s="81">
        <f t="shared" si="46"/>
        <v>0</v>
      </c>
      <c r="G225" s="81">
        <f t="shared" si="46"/>
        <v>0</v>
      </c>
      <c r="H225" s="81">
        <f t="shared" si="47"/>
        <v>0</v>
      </c>
      <c r="I225" s="81">
        <f t="shared" si="48"/>
        <v>0</v>
      </c>
      <c r="J225" s="81">
        <f t="shared" si="49"/>
        <v>0</v>
      </c>
      <c r="K225" s="81">
        <f t="shared" si="50"/>
        <v>0</v>
      </c>
      <c r="L225" s="81">
        <f t="shared" si="51"/>
        <v>0</v>
      </c>
      <c r="M225" s="81">
        <f t="shared" ca="1" si="56"/>
        <v>2.6257510347138888E-2</v>
      </c>
      <c r="N225" s="81">
        <f t="shared" ca="1" si="52"/>
        <v>0</v>
      </c>
      <c r="O225" s="21">
        <f t="shared" ca="1" si="53"/>
        <v>0</v>
      </c>
      <c r="P225" s="81">
        <f t="shared" ca="1" si="54"/>
        <v>0</v>
      </c>
      <c r="Q225" s="81">
        <f t="shared" ca="1" si="55"/>
        <v>0</v>
      </c>
      <c r="R225" s="55">
        <f t="shared" ca="1" si="44"/>
        <v>-2.6257510347138888E-2</v>
      </c>
    </row>
    <row r="226" spans="1:18">
      <c r="A226" s="88"/>
      <c r="B226" s="88"/>
      <c r="C226" s="88"/>
      <c r="D226" s="89">
        <f t="shared" si="45"/>
        <v>0</v>
      </c>
      <c r="E226" s="89">
        <f t="shared" si="45"/>
        <v>0</v>
      </c>
      <c r="F226" s="81">
        <f t="shared" si="46"/>
        <v>0</v>
      </c>
      <c r="G226" s="81">
        <f t="shared" si="46"/>
        <v>0</v>
      </c>
      <c r="H226" s="81">
        <f t="shared" si="47"/>
        <v>0</v>
      </c>
      <c r="I226" s="81">
        <f t="shared" si="48"/>
        <v>0</v>
      </c>
      <c r="J226" s="81">
        <f t="shared" si="49"/>
        <v>0</v>
      </c>
      <c r="K226" s="81">
        <f t="shared" si="50"/>
        <v>0</v>
      </c>
      <c r="L226" s="81">
        <f t="shared" si="51"/>
        <v>0</v>
      </c>
      <c r="M226" s="81">
        <f t="shared" ca="1" si="56"/>
        <v>2.6257510347138888E-2</v>
      </c>
      <c r="N226" s="81">
        <f t="shared" ca="1" si="52"/>
        <v>0</v>
      </c>
      <c r="O226" s="21">
        <f t="shared" ca="1" si="53"/>
        <v>0</v>
      </c>
      <c r="P226" s="81">
        <f t="shared" ca="1" si="54"/>
        <v>0</v>
      </c>
      <c r="Q226" s="81">
        <f t="shared" ca="1" si="55"/>
        <v>0</v>
      </c>
      <c r="R226" s="55">
        <f t="shared" ca="1" si="44"/>
        <v>-2.6257510347138888E-2</v>
      </c>
    </row>
    <row r="227" spans="1:18">
      <c r="A227" s="88"/>
      <c r="B227" s="88"/>
      <c r="C227" s="88"/>
      <c r="D227" s="89">
        <f t="shared" si="45"/>
        <v>0</v>
      </c>
      <c r="E227" s="89">
        <f t="shared" si="45"/>
        <v>0</v>
      </c>
      <c r="F227" s="81">
        <f t="shared" si="46"/>
        <v>0</v>
      </c>
      <c r="G227" s="81">
        <f t="shared" si="46"/>
        <v>0</v>
      </c>
      <c r="H227" s="81">
        <f t="shared" si="47"/>
        <v>0</v>
      </c>
      <c r="I227" s="81">
        <f t="shared" si="48"/>
        <v>0</v>
      </c>
      <c r="J227" s="81">
        <f t="shared" si="49"/>
        <v>0</v>
      </c>
      <c r="K227" s="81">
        <f t="shared" si="50"/>
        <v>0</v>
      </c>
      <c r="L227" s="81">
        <f t="shared" si="51"/>
        <v>0</v>
      </c>
      <c r="M227" s="81">
        <f t="shared" ca="1" si="56"/>
        <v>2.6257510347138888E-2</v>
      </c>
      <c r="N227" s="81">
        <f t="shared" ca="1" si="52"/>
        <v>0</v>
      </c>
      <c r="O227" s="21">
        <f t="shared" ca="1" si="53"/>
        <v>0</v>
      </c>
      <c r="P227" s="81">
        <f t="shared" ca="1" si="54"/>
        <v>0</v>
      </c>
      <c r="Q227" s="81">
        <f t="shared" ca="1" si="55"/>
        <v>0</v>
      </c>
      <c r="R227" s="55">
        <f t="shared" ca="1" si="44"/>
        <v>-2.6257510347138888E-2</v>
      </c>
    </row>
    <row r="228" spans="1:18">
      <c r="A228" s="88"/>
      <c r="B228" s="88"/>
      <c r="C228" s="88"/>
      <c r="D228" s="89">
        <f t="shared" si="45"/>
        <v>0</v>
      </c>
      <c r="E228" s="89">
        <f t="shared" si="45"/>
        <v>0</v>
      </c>
      <c r="F228" s="81">
        <f t="shared" si="46"/>
        <v>0</v>
      </c>
      <c r="G228" s="81">
        <f t="shared" si="46"/>
        <v>0</v>
      </c>
      <c r="H228" s="81">
        <f t="shared" si="47"/>
        <v>0</v>
      </c>
      <c r="I228" s="81">
        <f t="shared" si="48"/>
        <v>0</v>
      </c>
      <c r="J228" s="81">
        <f t="shared" si="49"/>
        <v>0</v>
      </c>
      <c r="K228" s="81">
        <f t="shared" si="50"/>
        <v>0</v>
      </c>
      <c r="L228" s="81">
        <f t="shared" si="51"/>
        <v>0</v>
      </c>
      <c r="M228" s="81">
        <f t="shared" ca="1" si="56"/>
        <v>2.6257510347138888E-2</v>
      </c>
      <c r="N228" s="81">
        <f t="shared" ca="1" si="52"/>
        <v>0</v>
      </c>
      <c r="O228" s="21">
        <f t="shared" ca="1" si="53"/>
        <v>0</v>
      </c>
      <c r="P228" s="81">
        <f t="shared" ca="1" si="54"/>
        <v>0</v>
      </c>
      <c r="Q228" s="81">
        <f t="shared" ca="1" si="55"/>
        <v>0</v>
      </c>
      <c r="R228" s="55">
        <f t="shared" ca="1" si="44"/>
        <v>-2.6257510347138888E-2</v>
      </c>
    </row>
    <row r="229" spans="1:18">
      <c r="A229" s="88"/>
      <c r="B229" s="88"/>
      <c r="C229" s="88"/>
      <c r="D229" s="89">
        <f t="shared" si="45"/>
        <v>0</v>
      </c>
      <c r="E229" s="89">
        <f t="shared" si="45"/>
        <v>0</v>
      </c>
      <c r="F229" s="81">
        <f t="shared" si="46"/>
        <v>0</v>
      </c>
      <c r="G229" s="81">
        <f t="shared" si="46"/>
        <v>0</v>
      </c>
      <c r="H229" s="81">
        <f t="shared" si="47"/>
        <v>0</v>
      </c>
      <c r="I229" s="81">
        <f t="shared" si="48"/>
        <v>0</v>
      </c>
      <c r="J229" s="81">
        <f t="shared" si="49"/>
        <v>0</v>
      </c>
      <c r="K229" s="81">
        <f t="shared" si="50"/>
        <v>0</v>
      </c>
      <c r="L229" s="81">
        <f t="shared" si="51"/>
        <v>0</v>
      </c>
      <c r="M229" s="81">
        <f t="shared" ca="1" si="56"/>
        <v>2.6257510347138888E-2</v>
      </c>
      <c r="N229" s="81">
        <f t="shared" ca="1" si="52"/>
        <v>0</v>
      </c>
      <c r="O229" s="21">
        <f t="shared" ca="1" si="53"/>
        <v>0</v>
      </c>
      <c r="P229" s="81">
        <f t="shared" ca="1" si="54"/>
        <v>0</v>
      </c>
      <c r="Q229" s="81">
        <f t="shared" ca="1" si="55"/>
        <v>0</v>
      </c>
      <c r="R229" s="55">
        <f t="shared" ca="1" si="44"/>
        <v>-2.6257510347138888E-2</v>
      </c>
    </row>
    <row r="230" spans="1:18">
      <c r="A230" s="88"/>
      <c r="B230" s="88"/>
      <c r="C230" s="88"/>
      <c r="D230" s="89">
        <f t="shared" si="45"/>
        <v>0</v>
      </c>
      <c r="E230" s="89">
        <f t="shared" si="45"/>
        <v>0</v>
      </c>
      <c r="F230" s="81">
        <f t="shared" si="46"/>
        <v>0</v>
      </c>
      <c r="G230" s="81">
        <f t="shared" si="46"/>
        <v>0</v>
      </c>
      <c r="H230" s="81">
        <f t="shared" si="47"/>
        <v>0</v>
      </c>
      <c r="I230" s="81">
        <f t="shared" si="48"/>
        <v>0</v>
      </c>
      <c r="J230" s="81">
        <f t="shared" si="49"/>
        <v>0</v>
      </c>
      <c r="K230" s="81">
        <f t="shared" si="50"/>
        <v>0</v>
      </c>
      <c r="L230" s="81">
        <f t="shared" si="51"/>
        <v>0</v>
      </c>
      <c r="M230" s="81">
        <f t="shared" ca="1" si="56"/>
        <v>2.6257510347138888E-2</v>
      </c>
      <c r="N230" s="81">
        <f t="shared" ca="1" si="52"/>
        <v>0</v>
      </c>
      <c r="O230" s="21">
        <f t="shared" ca="1" si="53"/>
        <v>0</v>
      </c>
      <c r="P230" s="81">
        <f t="shared" ca="1" si="54"/>
        <v>0</v>
      </c>
      <c r="Q230" s="81">
        <f t="shared" ca="1" si="55"/>
        <v>0</v>
      </c>
      <c r="R230" s="55">
        <f t="shared" ca="1" si="44"/>
        <v>-2.6257510347138888E-2</v>
      </c>
    </row>
    <row r="231" spans="1:18">
      <c r="A231" s="88"/>
      <c r="B231" s="88"/>
      <c r="C231" s="88"/>
      <c r="D231" s="89">
        <f t="shared" si="45"/>
        <v>0</v>
      </c>
      <c r="E231" s="89">
        <f t="shared" si="45"/>
        <v>0</v>
      </c>
      <c r="F231" s="81">
        <f t="shared" si="46"/>
        <v>0</v>
      </c>
      <c r="G231" s="81">
        <f t="shared" si="46"/>
        <v>0</v>
      </c>
      <c r="H231" s="81">
        <f t="shared" si="47"/>
        <v>0</v>
      </c>
      <c r="I231" s="81">
        <f t="shared" si="48"/>
        <v>0</v>
      </c>
      <c r="J231" s="81">
        <f t="shared" si="49"/>
        <v>0</v>
      </c>
      <c r="K231" s="81">
        <f t="shared" si="50"/>
        <v>0</v>
      </c>
      <c r="L231" s="81">
        <f t="shared" si="51"/>
        <v>0</v>
      </c>
      <c r="M231" s="81">
        <f t="shared" ca="1" si="56"/>
        <v>2.6257510347138888E-2</v>
      </c>
      <c r="N231" s="81">
        <f t="shared" ca="1" si="52"/>
        <v>0</v>
      </c>
      <c r="O231" s="21">
        <f t="shared" ca="1" si="53"/>
        <v>0</v>
      </c>
      <c r="P231" s="81">
        <f t="shared" ca="1" si="54"/>
        <v>0</v>
      </c>
      <c r="Q231" s="81">
        <f t="shared" ca="1" si="55"/>
        <v>0</v>
      </c>
      <c r="R231" s="55">
        <f t="shared" ca="1" si="44"/>
        <v>-2.6257510347138888E-2</v>
      </c>
    </row>
    <row r="232" spans="1:18">
      <c r="A232" s="88"/>
      <c r="B232" s="88"/>
      <c r="C232" s="88"/>
      <c r="D232" s="89">
        <f t="shared" si="45"/>
        <v>0</v>
      </c>
      <c r="E232" s="89">
        <f t="shared" si="45"/>
        <v>0</v>
      </c>
      <c r="F232" s="81">
        <f t="shared" si="46"/>
        <v>0</v>
      </c>
      <c r="G232" s="81">
        <f t="shared" si="46"/>
        <v>0</v>
      </c>
      <c r="H232" s="81">
        <f t="shared" si="47"/>
        <v>0</v>
      </c>
      <c r="I232" s="81">
        <f t="shared" si="48"/>
        <v>0</v>
      </c>
      <c r="J232" s="81">
        <f t="shared" si="49"/>
        <v>0</v>
      </c>
      <c r="K232" s="81">
        <f t="shared" si="50"/>
        <v>0</v>
      </c>
      <c r="L232" s="81">
        <f t="shared" si="51"/>
        <v>0</v>
      </c>
      <c r="M232" s="81">
        <f t="shared" ca="1" si="56"/>
        <v>2.6257510347138888E-2</v>
      </c>
      <c r="N232" s="81">
        <f t="shared" ca="1" si="52"/>
        <v>0</v>
      </c>
      <c r="O232" s="21">
        <f t="shared" ca="1" si="53"/>
        <v>0</v>
      </c>
      <c r="P232" s="81">
        <f t="shared" ca="1" si="54"/>
        <v>0</v>
      </c>
      <c r="Q232" s="81">
        <f t="shared" ca="1" si="55"/>
        <v>0</v>
      </c>
      <c r="R232" s="55">
        <f t="shared" ca="1" si="44"/>
        <v>-2.6257510347138888E-2</v>
      </c>
    </row>
    <row r="233" spans="1:18">
      <c r="A233" s="88"/>
      <c r="B233" s="88"/>
      <c r="C233" s="88"/>
      <c r="D233" s="89">
        <f t="shared" si="45"/>
        <v>0</v>
      </c>
      <c r="E233" s="89">
        <f t="shared" si="45"/>
        <v>0</v>
      </c>
      <c r="F233" s="81">
        <f t="shared" si="46"/>
        <v>0</v>
      </c>
      <c r="G233" s="81">
        <f t="shared" si="46"/>
        <v>0</v>
      </c>
      <c r="H233" s="81">
        <f t="shared" si="47"/>
        <v>0</v>
      </c>
      <c r="I233" s="81">
        <f t="shared" si="48"/>
        <v>0</v>
      </c>
      <c r="J233" s="81">
        <f t="shared" si="49"/>
        <v>0</v>
      </c>
      <c r="K233" s="81">
        <f t="shared" si="50"/>
        <v>0</v>
      </c>
      <c r="L233" s="81">
        <f t="shared" si="51"/>
        <v>0</v>
      </c>
      <c r="M233" s="81">
        <f t="shared" ca="1" si="56"/>
        <v>2.6257510347138888E-2</v>
      </c>
      <c r="N233" s="81">
        <f t="shared" ca="1" si="52"/>
        <v>0</v>
      </c>
      <c r="O233" s="21">
        <f t="shared" ca="1" si="53"/>
        <v>0</v>
      </c>
      <c r="P233" s="81">
        <f t="shared" ca="1" si="54"/>
        <v>0</v>
      </c>
      <c r="Q233" s="81">
        <f t="shared" ca="1" si="55"/>
        <v>0</v>
      </c>
      <c r="R233" s="55">
        <f t="shared" ca="1" si="44"/>
        <v>-2.6257510347138888E-2</v>
      </c>
    </row>
    <row r="234" spans="1:18">
      <c r="A234" s="88"/>
      <c r="B234" s="88"/>
      <c r="C234" s="88"/>
      <c r="D234" s="89">
        <f t="shared" si="45"/>
        <v>0</v>
      </c>
      <c r="E234" s="89">
        <f t="shared" si="45"/>
        <v>0</v>
      </c>
      <c r="F234" s="81">
        <f t="shared" si="46"/>
        <v>0</v>
      </c>
      <c r="G234" s="81">
        <f t="shared" si="46"/>
        <v>0</v>
      </c>
      <c r="H234" s="81">
        <f t="shared" si="47"/>
        <v>0</v>
      </c>
      <c r="I234" s="81">
        <f t="shared" si="48"/>
        <v>0</v>
      </c>
      <c r="J234" s="81">
        <f t="shared" si="49"/>
        <v>0</v>
      </c>
      <c r="K234" s="81">
        <f t="shared" si="50"/>
        <v>0</v>
      </c>
      <c r="L234" s="81">
        <f t="shared" si="51"/>
        <v>0</v>
      </c>
      <c r="M234" s="81">
        <f t="shared" ca="1" si="56"/>
        <v>2.6257510347138888E-2</v>
      </c>
      <c r="N234" s="81">
        <f t="shared" ca="1" si="52"/>
        <v>0</v>
      </c>
      <c r="O234" s="21">
        <f t="shared" ca="1" si="53"/>
        <v>0</v>
      </c>
      <c r="P234" s="81">
        <f t="shared" ca="1" si="54"/>
        <v>0</v>
      </c>
      <c r="Q234" s="81">
        <f t="shared" ca="1" si="55"/>
        <v>0</v>
      </c>
      <c r="R234" s="55">
        <f t="shared" ca="1" si="44"/>
        <v>-2.6257510347138888E-2</v>
      </c>
    </row>
    <row r="235" spans="1:18">
      <c r="A235" s="88"/>
      <c r="B235" s="88"/>
      <c r="C235" s="88"/>
      <c r="D235" s="89">
        <f t="shared" si="45"/>
        <v>0</v>
      </c>
      <c r="E235" s="89">
        <f t="shared" si="45"/>
        <v>0</v>
      </c>
      <c r="F235" s="81">
        <f t="shared" si="46"/>
        <v>0</v>
      </c>
      <c r="G235" s="81">
        <f t="shared" si="46"/>
        <v>0</v>
      </c>
      <c r="H235" s="81">
        <f t="shared" si="47"/>
        <v>0</v>
      </c>
      <c r="I235" s="81">
        <f t="shared" si="48"/>
        <v>0</v>
      </c>
      <c r="J235" s="81">
        <f t="shared" si="49"/>
        <v>0</v>
      </c>
      <c r="K235" s="81">
        <f t="shared" si="50"/>
        <v>0</v>
      </c>
      <c r="L235" s="81">
        <f t="shared" si="51"/>
        <v>0</v>
      </c>
      <c r="M235" s="81">
        <f t="shared" ca="1" si="56"/>
        <v>2.6257510347138888E-2</v>
      </c>
      <c r="N235" s="81">
        <f t="shared" ca="1" si="52"/>
        <v>0</v>
      </c>
      <c r="O235" s="21">
        <f t="shared" ca="1" si="53"/>
        <v>0</v>
      </c>
      <c r="P235" s="81">
        <f t="shared" ca="1" si="54"/>
        <v>0</v>
      </c>
      <c r="Q235" s="81">
        <f t="shared" ca="1" si="55"/>
        <v>0</v>
      </c>
      <c r="R235" s="55">
        <f t="shared" ca="1" si="44"/>
        <v>-2.6257510347138888E-2</v>
      </c>
    </row>
    <row r="236" spans="1:18">
      <c r="A236" s="88"/>
      <c r="B236" s="88"/>
      <c r="C236" s="88"/>
      <c r="D236" s="89">
        <f t="shared" si="45"/>
        <v>0</v>
      </c>
      <c r="E236" s="89">
        <f t="shared" si="45"/>
        <v>0</v>
      </c>
      <c r="F236" s="81">
        <f t="shared" si="46"/>
        <v>0</v>
      </c>
      <c r="G236" s="81">
        <f t="shared" si="46"/>
        <v>0</v>
      </c>
      <c r="H236" s="81">
        <f t="shared" si="47"/>
        <v>0</v>
      </c>
      <c r="I236" s="81">
        <f t="shared" si="48"/>
        <v>0</v>
      </c>
      <c r="J236" s="81">
        <f t="shared" si="49"/>
        <v>0</v>
      </c>
      <c r="K236" s="81">
        <f t="shared" si="50"/>
        <v>0</v>
      </c>
      <c r="L236" s="81">
        <f t="shared" si="51"/>
        <v>0</v>
      </c>
      <c r="M236" s="81">
        <f t="shared" ca="1" si="56"/>
        <v>2.6257510347138888E-2</v>
      </c>
      <c r="N236" s="81">
        <f t="shared" ca="1" si="52"/>
        <v>0</v>
      </c>
      <c r="O236" s="21">
        <f t="shared" ca="1" si="53"/>
        <v>0</v>
      </c>
      <c r="P236" s="81">
        <f t="shared" ca="1" si="54"/>
        <v>0</v>
      </c>
      <c r="Q236" s="81">
        <f t="shared" ca="1" si="55"/>
        <v>0</v>
      </c>
      <c r="R236" s="55">
        <f t="shared" ca="1" si="44"/>
        <v>-2.6257510347138888E-2</v>
      </c>
    </row>
    <row r="237" spans="1:18">
      <c r="A237" s="88"/>
      <c r="B237" s="88"/>
      <c r="C237" s="88"/>
      <c r="D237" s="89">
        <f t="shared" si="45"/>
        <v>0</v>
      </c>
      <c r="E237" s="89">
        <f t="shared" si="45"/>
        <v>0</v>
      </c>
      <c r="F237" s="81">
        <f t="shared" si="46"/>
        <v>0</v>
      </c>
      <c r="G237" s="81">
        <f t="shared" si="46"/>
        <v>0</v>
      </c>
      <c r="H237" s="81">
        <f t="shared" si="47"/>
        <v>0</v>
      </c>
      <c r="I237" s="81">
        <f t="shared" si="48"/>
        <v>0</v>
      </c>
      <c r="J237" s="81">
        <f t="shared" si="49"/>
        <v>0</v>
      </c>
      <c r="K237" s="81">
        <f t="shared" si="50"/>
        <v>0</v>
      </c>
      <c r="L237" s="81">
        <f t="shared" si="51"/>
        <v>0</v>
      </c>
      <c r="M237" s="81">
        <f t="shared" ca="1" si="56"/>
        <v>2.6257510347138888E-2</v>
      </c>
      <c r="N237" s="81">
        <f t="shared" ca="1" si="52"/>
        <v>0</v>
      </c>
      <c r="O237" s="21">
        <f t="shared" ca="1" si="53"/>
        <v>0</v>
      </c>
      <c r="P237" s="81">
        <f t="shared" ca="1" si="54"/>
        <v>0</v>
      </c>
      <c r="Q237" s="81">
        <f t="shared" ca="1" si="55"/>
        <v>0</v>
      </c>
      <c r="R237" s="55">
        <f t="shared" ca="1" si="44"/>
        <v>-2.6257510347138888E-2</v>
      </c>
    </row>
    <row r="238" spans="1:18">
      <c r="A238" s="88"/>
      <c r="B238" s="88"/>
      <c r="C238" s="88"/>
      <c r="D238" s="89">
        <f t="shared" si="45"/>
        <v>0</v>
      </c>
      <c r="E238" s="89">
        <f t="shared" si="45"/>
        <v>0</v>
      </c>
      <c r="F238" s="81">
        <f t="shared" si="46"/>
        <v>0</v>
      </c>
      <c r="G238" s="81">
        <f t="shared" si="46"/>
        <v>0</v>
      </c>
      <c r="H238" s="81">
        <f t="shared" si="47"/>
        <v>0</v>
      </c>
      <c r="I238" s="81">
        <f t="shared" si="48"/>
        <v>0</v>
      </c>
      <c r="J238" s="81">
        <f t="shared" si="49"/>
        <v>0</v>
      </c>
      <c r="K238" s="81">
        <f t="shared" si="50"/>
        <v>0</v>
      </c>
      <c r="L238" s="81">
        <f t="shared" si="51"/>
        <v>0</v>
      </c>
      <c r="M238" s="81">
        <f t="shared" ca="1" si="56"/>
        <v>2.6257510347138888E-2</v>
      </c>
      <c r="N238" s="81">
        <f t="shared" ca="1" si="52"/>
        <v>0</v>
      </c>
      <c r="O238" s="21">
        <f t="shared" ca="1" si="53"/>
        <v>0</v>
      </c>
      <c r="P238" s="81">
        <f t="shared" ca="1" si="54"/>
        <v>0</v>
      </c>
      <c r="Q238" s="81">
        <f t="shared" ca="1" si="55"/>
        <v>0</v>
      </c>
      <c r="R238" s="55">
        <f t="shared" ca="1" si="44"/>
        <v>-2.6257510347138888E-2</v>
      </c>
    </row>
    <row r="239" spans="1:18">
      <c r="A239" s="88"/>
      <c r="B239" s="88"/>
      <c r="C239" s="88"/>
      <c r="D239" s="89">
        <f t="shared" si="45"/>
        <v>0</v>
      </c>
      <c r="E239" s="89">
        <f t="shared" si="45"/>
        <v>0</v>
      </c>
      <c r="F239" s="81">
        <f t="shared" si="46"/>
        <v>0</v>
      </c>
      <c r="G239" s="81">
        <f t="shared" si="46"/>
        <v>0</v>
      </c>
      <c r="H239" s="81">
        <f t="shared" si="47"/>
        <v>0</v>
      </c>
      <c r="I239" s="81">
        <f t="shared" si="48"/>
        <v>0</v>
      </c>
      <c r="J239" s="81">
        <f t="shared" si="49"/>
        <v>0</v>
      </c>
      <c r="K239" s="81">
        <f t="shared" si="50"/>
        <v>0</v>
      </c>
      <c r="L239" s="81">
        <f t="shared" si="51"/>
        <v>0</v>
      </c>
      <c r="M239" s="81">
        <f t="shared" ca="1" si="56"/>
        <v>2.6257510347138888E-2</v>
      </c>
      <c r="N239" s="81">
        <f t="shared" ca="1" si="52"/>
        <v>0</v>
      </c>
      <c r="O239" s="21">
        <f t="shared" ca="1" si="53"/>
        <v>0</v>
      </c>
      <c r="P239" s="81">
        <f t="shared" ca="1" si="54"/>
        <v>0</v>
      </c>
      <c r="Q239" s="81">
        <f t="shared" ca="1" si="55"/>
        <v>0</v>
      </c>
      <c r="R239" s="55">
        <f t="shared" ca="1" si="44"/>
        <v>-2.6257510347138888E-2</v>
      </c>
    </row>
    <row r="240" spans="1:18">
      <c r="A240" s="88"/>
      <c r="B240" s="88"/>
      <c r="C240" s="88"/>
      <c r="D240" s="89">
        <f t="shared" si="45"/>
        <v>0</v>
      </c>
      <c r="E240" s="89">
        <f t="shared" si="45"/>
        <v>0</v>
      </c>
      <c r="F240" s="81">
        <f t="shared" si="46"/>
        <v>0</v>
      </c>
      <c r="G240" s="81">
        <f t="shared" si="46"/>
        <v>0</v>
      </c>
      <c r="H240" s="81">
        <f t="shared" si="47"/>
        <v>0</v>
      </c>
      <c r="I240" s="81">
        <f t="shared" si="48"/>
        <v>0</v>
      </c>
      <c r="J240" s="81">
        <f t="shared" si="49"/>
        <v>0</v>
      </c>
      <c r="K240" s="81">
        <f t="shared" si="50"/>
        <v>0</v>
      </c>
      <c r="L240" s="81">
        <f t="shared" si="51"/>
        <v>0</v>
      </c>
      <c r="M240" s="81">
        <f t="shared" ca="1" si="56"/>
        <v>2.6257510347138888E-2</v>
      </c>
      <c r="N240" s="81">
        <f t="shared" ca="1" si="52"/>
        <v>0</v>
      </c>
      <c r="O240" s="21">
        <f t="shared" ca="1" si="53"/>
        <v>0</v>
      </c>
      <c r="P240" s="81">
        <f t="shared" ca="1" si="54"/>
        <v>0</v>
      </c>
      <c r="Q240" s="81">
        <f t="shared" ca="1" si="55"/>
        <v>0</v>
      </c>
      <c r="R240" s="55">
        <f t="shared" ca="1" si="44"/>
        <v>-2.6257510347138888E-2</v>
      </c>
    </row>
    <row r="241" spans="1:18">
      <c r="A241" s="88"/>
      <c r="B241" s="88"/>
      <c r="C241" s="88"/>
      <c r="D241" s="89">
        <f t="shared" si="45"/>
        <v>0</v>
      </c>
      <c r="E241" s="89">
        <f t="shared" si="45"/>
        <v>0</v>
      </c>
      <c r="F241" s="81">
        <f t="shared" si="46"/>
        <v>0</v>
      </c>
      <c r="G241" s="81">
        <f t="shared" si="46"/>
        <v>0</v>
      </c>
      <c r="H241" s="81">
        <f t="shared" si="47"/>
        <v>0</v>
      </c>
      <c r="I241" s="81">
        <f t="shared" si="48"/>
        <v>0</v>
      </c>
      <c r="J241" s="81">
        <f t="shared" si="49"/>
        <v>0</v>
      </c>
      <c r="K241" s="81">
        <f t="shared" si="50"/>
        <v>0</v>
      </c>
      <c r="L241" s="81">
        <f t="shared" si="51"/>
        <v>0</v>
      </c>
      <c r="M241" s="81">
        <f t="shared" ca="1" si="56"/>
        <v>2.6257510347138888E-2</v>
      </c>
      <c r="N241" s="81">
        <f t="shared" ca="1" si="52"/>
        <v>0</v>
      </c>
      <c r="O241" s="21">
        <f t="shared" ca="1" si="53"/>
        <v>0</v>
      </c>
      <c r="P241" s="81">
        <f t="shared" ca="1" si="54"/>
        <v>0</v>
      </c>
      <c r="Q241" s="81">
        <f t="shared" ca="1" si="55"/>
        <v>0</v>
      </c>
      <c r="R241" s="55">
        <f t="shared" ca="1" si="44"/>
        <v>-2.6257510347138888E-2</v>
      </c>
    </row>
    <row r="242" spans="1:18">
      <c r="A242" s="88"/>
      <c r="B242" s="88"/>
      <c r="C242" s="88"/>
      <c r="D242" s="89">
        <f t="shared" si="45"/>
        <v>0</v>
      </c>
      <c r="E242" s="89">
        <f t="shared" si="45"/>
        <v>0</v>
      </c>
      <c r="F242" s="81">
        <f t="shared" si="46"/>
        <v>0</v>
      </c>
      <c r="G242" s="81">
        <f t="shared" si="46"/>
        <v>0</v>
      </c>
      <c r="H242" s="81">
        <f t="shared" si="47"/>
        <v>0</v>
      </c>
      <c r="I242" s="81">
        <f t="shared" si="48"/>
        <v>0</v>
      </c>
      <c r="J242" s="81">
        <f t="shared" si="49"/>
        <v>0</v>
      </c>
      <c r="K242" s="81">
        <f t="shared" si="50"/>
        <v>0</v>
      </c>
      <c r="L242" s="81">
        <f t="shared" si="51"/>
        <v>0</v>
      </c>
      <c r="M242" s="81">
        <f t="shared" ca="1" si="56"/>
        <v>2.6257510347138888E-2</v>
      </c>
      <c r="N242" s="81">
        <f t="shared" ca="1" si="52"/>
        <v>0</v>
      </c>
      <c r="O242" s="21">
        <f t="shared" ca="1" si="53"/>
        <v>0</v>
      </c>
      <c r="P242" s="81">
        <f t="shared" ca="1" si="54"/>
        <v>0</v>
      </c>
      <c r="Q242" s="81">
        <f t="shared" ca="1" si="55"/>
        <v>0</v>
      </c>
      <c r="R242" s="55">
        <f t="shared" ca="1" si="44"/>
        <v>-2.6257510347138888E-2</v>
      </c>
    </row>
    <row r="243" spans="1:18">
      <c r="A243" s="88"/>
      <c r="B243" s="88"/>
      <c r="C243" s="88"/>
      <c r="D243" s="89">
        <f t="shared" si="45"/>
        <v>0</v>
      </c>
      <c r="E243" s="89">
        <f t="shared" si="45"/>
        <v>0</v>
      </c>
      <c r="F243" s="81">
        <f t="shared" si="46"/>
        <v>0</v>
      </c>
      <c r="G243" s="81">
        <f t="shared" si="46"/>
        <v>0</v>
      </c>
      <c r="H243" s="81">
        <f t="shared" si="47"/>
        <v>0</v>
      </c>
      <c r="I243" s="81">
        <f t="shared" si="48"/>
        <v>0</v>
      </c>
      <c r="J243" s="81">
        <f t="shared" si="49"/>
        <v>0</v>
      </c>
      <c r="K243" s="81">
        <f t="shared" si="50"/>
        <v>0</v>
      </c>
      <c r="L243" s="81">
        <f t="shared" si="51"/>
        <v>0</v>
      </c>
      <c r="M243" s="81">
        <f t="shared" ca="1" si="56"/>
        <v>2.6257510347138888E-2</v>
      </c>
      <c r="N243" s="81">
        <f t="shared" ca="1" si="52"/>
        <v>0</v>
      </c>
      <c r="O243" s="21">
        <f t="shared" ca="1" si="53"/>
        <v>0</v>
      </c>
      <c r="P243" s="81">
        <f t="shared" ca="1" si="54"/>
        <v>0</v>
      </c>
      <c r="Q243" s="81">
        <f t="shared" ca="1" si="55"/>
        <v>0</v>
      </c>
      <c r="R243" s="55">
        <f t="shared" ca="1" si="44"/>
        <v>-2.6257510347138888E-2</v>
      </c>
    </row>
    <row r="244" spans="1:18">
      <c r="A244" s="88"/>
      <c r="B244" s="88"/>
      <c r="C244" s="88"/>
      <c r="D244" s="89">
        <f t="shared" si="45"/>
        <v>0</v>
      </c>
      <c r="E244" s="89">
        <f t="shared" si="45"/>
        <v>0</v>
      </c>
      <c r="F244" s="81">
        <f t="shared" si="46"/>
        <v>0</v>
      </c>
      <c r="G244" s="81">
        <f t="shared" si="46"/>
        <v>0</v>
      </c>
      <c r="H244" s="81">
        <f t="shared" si="47"/>
        <v>0</v>
      </c>
      <c r="I244" s="81">
        <f t="shared" si="48"/>
        <v>0</v>
      </c>
      <c r="J244" s="81">
        <f t="shared" si="49"/>
        <v>0</v>
      </c>
      <c r="K244" s="81">
        <f t="shared" si="50"/>
        <v>0</v>
      </c>
      <c r="L244" s="81">
        <f t="shared" si="51"/>
        <v>0</v>
      </c>
      <c r="M244" s="81">
        <f t="shared" ca="1" si="56"/>
        <v>2.6257510347138888E-2</v>
      </c>
      <c r="N244" s="81">
        <f t="shared" ca="1" si="52"/>
        <v>0</v>
      </c>
      <c r="O244" s="21">
        <f t="shared" ca="1" si="53"/>
        <v>0</v>
      </c>
      <c r="P244" s="81">
        <f t="shared" ca="1" si="54"/>
        <v>0</v>
      </c>
      <c r="Q244" s="81">
        <f t="shared" ca="1" si="55"/>
        <v>0</v>
      </c>
      <c r="R244" s="55">
        <f t="shared" ca="1" si="44"/>
        <v>-2.6257510347138888E-2</v>
      </c>
    </row>
    <row r="245" spans="1:18">
      <c r="A245" s="88"/>
      <c r="B245" s="88"/>
      <c r="C245" s="88"/>
      <c r="D245" s="89">
        <f t="shared" si="45"/>
        <v>0</v>
      </c>
      <c r="E245" s="89">
        <f t="shared" si="45"/>
        <v>0</v>
      </c>
      <c r="F245" s="81">
        <f t="shared" si="46"/>
        <v>0</v>
      </c>
      <c r="G245" s="81">
        <f t="shared" si="46"/>
        <v>0</v>
      </c>
      <c r="H245" s="81">
        <f t="shared" si="47"/>
        <v>0</v>
      </c>
      <c r="I245" s="81">
        <f t="shared" si="48"/>
        <v>0</v>
      </c>
      <c r="J245" s="81">
        <f t="shared" si="49"/>
        <v>0</v>
      </c>
      <c r="K245" s="81">
        <f t="shared" si="50"/>
        <v>0</v>
      </c>
      <c r="L245" s="81">
        <f t="shared" si="51"/>
        <v>0</v>
      </c>
      <c r="M245" s="81">
        <f t="shared" ca="1" si="56"/>
        <v>2.6257510347138888E-2</v>
      </c>
      <c r="N245" s="81">
        <f t="shared" ca="1" si="52"/>
        <v>0</v>
      </c>
      <c r="O245" s="21">
        <f t="shared" ca="1" si="53"/>
        <v>0</v>
      </c>
      <c r="P245" s="81">
        <f t="shared" ca="1" si="54"/>
        <v>0</v>
      </c>
      <c r="Q245" s="81">
        <f t="shared" ca="1" si="55"/>
        <v>0</v>
      </c>
      <c r="R245" s="55">
        <f t="shared" ca="1" si="44"/>
        <v>-2.6257510347138888E-2</v>
      </c>
    </row>
    <row r="246" spans="1:18">
      <c r="A246" s="88"/>
      <c r="B246" s="88"/>
      <c r="C246" s="88"/>
      <c r="D246" s="89">
        <f t="shared" si="45"/>
        <v>0</v>
      </c>
      <c r="E246" s="89">
        <f t="shared" si="45"/>
        <v>0</v>
      </c>
      <c r="F246" s="81">
        <f t="shared" si="46"/>
        <v>0</v>
      </c>
      <c r="G246" s="81">
        <f t="shared" si="46"/>
        <v>0</v>
      </c>
      <c r="H246" s="81">
        <f t="shared" si="47"/>
        <v>0</v>
      </c>
      <c r="I246" s="81">
        <f t="shared" si="48"/>
        <v>0</v>
      </c>
      <c r="J246" s="81">
        <f t="shared" si="49"/>
        <v>0</v>
      </c>
      <c r="K246" s="81">
        <f t="shared" si="50"/>
        <v>0</v>
      </c>
      <c r="L246" s="81">
        <f t="shared" si="51"/>
        <v>0</v>
      </c>
      <c r="M246" s="81">
        <f t="shared" ca="1" si="56"/>
        <v>2.6257510347138888E-2</v>
      </c>
      <c r="N246" s="81">
        <f t="shared" ca="1" si="52"/>
        <v>0</v>
      </c>
      <c r="O246" s="21">
        <f t="shared" ca="1" si="53"/>
        <v>0</v>
      </c>
      <c r="P246" s="81">
        <f t="shared" ca="1" si="54"/>
        <v>0</v>
      </c>
      <c r="Q246" s="81">
        <f t="shared" ca="1" si="55"/>
        <v>0</v>
      </c>
      <c r="R246" s="55">
        <f t="shared" ca="1" si="44"/>
        <v>-2.6257510347138888E-2</v>
      </c>
    </row>
    <row r="247" spans="1:18">
      <c r="A247" s="88"/>
      <c r="B247" s="88"/>
      <c r="C247" s="88"/>
      <c r="D247" s="89">
        <f t="shared" si="45"/>
        <v>0</v>
      </c>
      <c r="E247" s="89">
        <f t="shared" si="45"/>
        <v>0</v>
      </c>
      <c r="F247" s="81">
        <f t="shared" si="46"/>
        <v>0</v>
      </c>
      <c r="G247" s="81">
        <f t="shared" si="46"/>
        <v>0</v>
      </c>
      <c r="H247" s="81">
        <f t="shared" si="47"/>
        <v>0</v>
      </c>
      <c r="I247" s="81">
        <f t="shared" si="48"/>
        <v>0</v>
      </c>
      <c r="J247" s="81">
        <f t="shared" si="49"/>
        <v>0</v>
      </c>
      <c r="K247" s="81">
        <f t="shared" si="50"/>
        <v>0</v>
      </c>
      <c r="L247" s="81">
        <f t="shared" si="51"/>
        <v>0</v>
      </c>
      <c r="M247" s="81">
        <f t="shared" ca="1" si="56"/>
        <v>2.6257510347138888E-2</v>
      </c>
      <c r="N247" s="81">
        <f t="shared" ca="1" si="52"/>
        <v>0</v>
      </c>
      <c r="O247" s="21">
        <f t="shared" ca="1" si="53"/>
        <v>0</v>
      </c>
      <c r="P247" s="81">
        <f t="shared" ca="1" si="54"/>
        <v>0</v>
      </c>
      <c r="Q247" s="81">
        <f t="shared" ca="1" si="55"/>
        <v>0</v>
      </c>
      <c r="R247" s="55">
        <f t="shared" ca="1" si="44"/>
        <v>-2.6257510347138888E-2</v>
      </c>
    </row>
    <row r="248" spans="1:18">
      <c r="A248" s="88"/>
      <c r="B248" s="88"/>
      <c r="C248" s="88"/>
      <c r="D248" s="89">
        <f t="shared" si="45"/>
        <v>0</v>
      </c>
      <c r="E248" s="89">
        <f t="shared" si="45"/>
        <v>0</v>
      </c>
      <c r="F248" s="81">
        <f t="shared" si="46"/>
        <v>0</v>
      </c>
      <c r="G248" s="81">
        <f t="shared" si="46"/>
        <v>0</v>
      </c>
      <c r="H248" s="81">
        <f t="shared" si="47"/>
        <v>0</v>
      </c>
      <c r="I248" s="81">
        <f t="shared" si="48"/>
        <v>0</v>
      </c>
      <c r="J248" s="81">
        <f t="shared" si="49"/>
        <v>0</v>
      </c>
      <c r="K248" s="81">
        <f t="shared" si="50"/>
        <v>0</v>
      </c>
      <c r="L248" s="81">
        <f t="shared" si="51"/>
        <v>0</v>
      </c>
      <c r="M248" s="81">
        <f t="shared" ca="1" si="56"/>
        <v>2.6257510347138888E-2</v>
      </c>
      <c r="N248" s="81">
        <f t="shared" ca="1" si="52"/>
        <v>0</v>
      </c>
      <c r="O248" s="21">
        <f t="shared" ca="1" si="53"/>
        <v>0</v>
      </c>
      <c r="P248" s="81">
        <f t="shared" ca="1" si="54"/>
        <v>0</v>
      </c>
      <c r="Q248" s="81">
        <f t="shared" ca="1" si="55"/>
        <v>0</v>
      </c>
      <c r="R248" s="55">
        <f t="shared" ca="1" si="44"/>
        <v>-2.6257510347138888E-2</v>
      </c>
    </row>
    <row r="249" spans="1:18">
      <c r="A249" s="88"/>
      <c r="B249" s="88"/>
      <c r="C249" s="88"/>
      <c r="D249" s="89">
        <f t="shared" si="45"/>
        <v>0</v>
      </c>
      <c r="E249" s="89">
        <f t="shared" si="45"/>
        <v>0</v>
      </c>
      <c r="F249" s="81">
        <f t="shared" si="46"/>
        <v>0</v>
      </c>
      <c r="G249" s="81">
        <f t="shared" si="46"/>
        <v>0</v>
      </c>
      <c r="H249" s="81">
        <f t="shared" si="47"/>
        <v>0</v>
      </c>
      <c r="I249" s="81">
        <f t="shared" si="48"/>
        <v>0</v>
      </c>
      <c r="J249" s="81">
        <f t="shared" si="49"/>
        <v>0</v>
      </c>
      <c r="K249" s="81">
        <f t="shared" si="50"/>
        <v>0</v>
      </c>
      <c r="L249" s="81">
        <f t="shared" si="51"/>
        <v>0</v>
      </c>
      <c r="M249" s="81">
        <f t="shared" ca="1" si="56"/>
        <v>2.6257510347138888E-2</v>
      </c>
      <c r="N249" s="81">
        <f t="shared" ca="1" si="52"/>
        <v>0</v>
      </c>
      <c r="O249" s="21">
        <f t="shared" ca="1" si="53"/>
        <v>0</v>
      </c>
      <c r="P249" s="81">
        <f t="shared" ca="1" si="54"/>
        <v>0</v>
      </c>
      <c r="Q249" s="81">
        <f t="shared" ca="1" si="55"/>
        <v>0</v>
      </c>
      <c r="R249" s="55">
        <f t="shared" ca="1" si="44"/>
        <v>-2.6257510347138888E-2</v>
      </c>
    </row>
    <row r="250" spans="1:18">
      <c r="A250" s="88"/>
      <c r="B250" s="88"/>
      <c r="C250" s="88"/>
      <c r="D250" s="89">
        <f t="shared" si="45"/>
        <v>0</v>
      </c>
      <c r="E250" s="89">
        <f t="shared" si="45"/>
        <v>0</v>
      </c>
      <c r="F250" s="81">
        <f t="shared" si="46"/>
        <v>0</v>
      </c>
      <c r="G250" s="81">
        <f t="shared" si="46"/>
        <v>0</v>
      </c>
      <c r="H250" s="81">
        <f t="shared" si="47"/>
        <v>0</v>
      </c>
      <c r="I250" s="81">
        <f t="shared" si="48"/>
        <v>0</v>
      </c>
      <c r="J250" s="81">
        <f t="shared" si="49"/>
        <v>0</v>
      </c>
      <c r="K250" s="81">
        <f t="shared" si="50"/>
        <v>0</v>
      </c>
      <c r="L250" s="81">
        <f t="shared" si="51"/>
        <v>0</v>
      </c>
      <c r="M250" s="81">
        <f t="shared" ca="1" si="56"/>
        <v>2.6257510347138888E-2</v>
      </c>
      <c r="N250" s="81">
        <f t="shared" ca="1" si="52"/>
        <v>0</v>
      </c>
      <c r="O250" s="21">
        <f t="shared" ca="1" si="53"/>
        <v>0</v>
      </c>
      <c r="P250" s="81">
        <f t="shared" ca="1" si="54"/>
        <v>0</v>
      </c>
      <c r="Q250" s="81">
        <f t="shared" ca="1" si="55"/>
        <v>0</v>
      </c>
      <c r="R250" s="55">
        <f t="shared" ca="1" si="44"/>
        <v>-2.6257510347138888E-2</v>
      </c>
    </row>
    <row r="251" spans="1:18">
      <c r="A251" s="88"/>
      <c r="B251" s="88"/>
      <c r="C251" s="88"/>
      <c r="D251" s="89">
        <f t="shared" si="45"/>
        <v>0</v>
      </c>
      <c r="E251" s="89">
        <f t="shared" si="45"/>
        <v>0</v>
      </c>
      <c r="F251" s="81">
        <f t="shared" si="46"/>
        <v>0</v>
      </c>
      <c r="G251" s="81">
        <f t="shared" si="46"/>
        <v>0</v>
      </c>
      <c r="H251" s="81">
        <f t="shared" si="47"/>
        <v>0</v>
      </c>
      <c r="I251" s="81">
        <f t="shared" si="48"/>
        <v>0</v>
      </c>
      <c r="J251" s="81">
        <f t="shared" si="49"/>
        <v>0</v>
      </c>
      <c r="K251" s="81">
        <f t="shared" si="50"/>
        <v>0</v>
      </c>
      <c r="L251" s="81">
        <f t="shared" si="51"/>
        <v>0</v>
      </c>
      <c r="M251" s="81">
        <f t="shared" ca="1" si="56"/>
        <v>2.6257510347138888E-2</v>
      </c>
      <c r="N251" s="81">
        <f t="shared" ca="1" si="52"/>
        <v>0</v>
      </c>
      <c r="O251" s="21">
        <f t="shared" ca="1" si="53"/>
        <v>0</v>
      </c>
      <c r="P251" s="81">
        <f t="shared" ca="1" si="54"/>
        <v>0</v>
      </c>
      <c r="Q251" s="81">
        <f t="shared" ca="1" si="55"/>
        <v>0</v>
      </c>
      <c r="R251" s="55">
        <f t="shared" ca="1" si="44"/>
        <v>-2.6257510347138888E-2</v>
      </c>
    </row>
    <row r="252" spans="1:18">
      <c r="A252" s="88"/>
      <c r="B252" s="88"/>
      <c r="C252" s="88"/>
      <c r="D252" s="89">
        <f t="shared" si="45"/>
        <v>0</v>
      </c>
      <c r="E252" s="89">
        <f t="shared" si="45"/>
        <v>0</v>
      </c>
      <c r="F252" s="81">
        <f t="shared" si="46"/>
        <v>0</v>
      </c>
      <c r="G252" s="81">
        <f t="shared" si="46"/>
        <v>0</v>
      </c>
      <c r="H252" s="81">
        <f t="shared" si="47"/>
        <v>0</v>
      </c>
      <c r="I252" s="81">
        <f t="shared" si="48"/>
        <v>0</v>
      </c>
      <c r="J252" s="81">
        <f t="shared" si="49"/>
        <v>0</v>
      </c>
      <c r="K252" s="81">
        <f t="shared" si="50"/>
        <v>0</v>
      </c>
      <c r="L252" s="81">
        <f t="shared" si="51"/>
        <v>0</v>
      </c>
      <c r="M252" s="81">
        <f t="shared" ca="1" si="56"/>
        <v>2.6257510347138888E-2</v>
      </c>
      <c r="N252" s="81">
        <f t="shared" ca="1" si="52"/>
        <v>0</v>
      </c>
      <c r="O252" s="21">
        <f t="shared" ca="1" si="53"/>
        <v>0</v>
      </c>
      <c r="P252" s="81">
        <f t="shared" ca="1" si="54"/>
        <v>0</v>
      </c>
      <c r="Q252" s="81">
        <f t="shared" ca="1" si="55"/>
        <v>0</v>
      </c>
      <c r="R252" s="55">
        <f t="shared" ca="1" si="44"/>
        <v>-2.6257510347138888E-2</v>
      </c>
    </row>
    <row r="253" spans="1:18">
      <c r="A253" s="88"/>
      <c r="B253" s="88"/>
      <c r="C253" s="88"/>
      <c r="D253" s="89">
        <f t="shared" si="45"/>
        <v>0</v>
      </c>
      <c r="E253" s="89">
        <f t="shared" si="45"/>
        <v>0</v>
      </c>
      <c r="F253" s="81">
        <f t="shared" si="46"/>
        <v>0</v>
      </c>
      <c r="G253" s="81">
        <f t="shared" si="46"/>
        <v>0</v>
      </c>
      <c r="H253" s="81">
        <f t="shared" si="47"/>
        <v>0</v>
      </c>
      <c r="I253" s="81">
        <f t="shared" si="48"/>
        <v>0</v>
      </c>
      <c r="J253" s="81">
        <f t="shared" si="49"/>
        <v>0</v>
      </c>
      <c r="K253" s="81">
        <f t="shared" si="50"/>
        <v>0</v>
      </c>
      <c r="L253" s="81">
        <f t="shared" si="51"/>
        <v>0</v>
      </c>
      <c r="M253" s="81">
        <f t="shared" ca="1" si="56"/>
        <v>2.6257510347138888E-2</v>
      </c>
      <c r="N253" s="81">
        <f t="shared" ca="1" si="52"/>
        <v>0</v>
      </c>
      <c r="O253" s="21">
        <f t="shared" ca="1" si="53"/>
        <v>0</v>
      </c>
      <c r="P253" s="81">
        <f t="shared" ca="1" si="54"/>
        <v>0</v>
      </c>
      <c r="Q253" s="81">
        <f t="shared" ca="1" si="55"/>
        <v>0</v>
      </c>
      <c r="R253" s="55">
        <f t="shared" ca="1" si="44"/>
        <v>-2.6257510347138888E-2</v>
      </c>
    </row>
    <row r="254" spans="1:18">
      <c r="A254" s="88"/>
      <c r="B254" s="88"/>
      <c r="C254" s="88"/>
      <c r="D254" s="89">
        <f t="shared" si="45"/>
        <v>0</v>
      </c>
      <c r="E254" s="89">
        <f t="shared" si="45"/>
        <v>0</v>
      </c>
      <c r="F254" s="81">
        <f t="shared" si="46"/>
        <v>0</v>
      </c>
      <c r="G254" s="81">
        <f t="shared" si="46"/>
        <v>0</v>
      </c>
      <c r="H254" s="81">
        <f t="shared" si="47"/>
        <v>0</v>
      </c>
      <c r="I254" s="81">
        <f t="shared" si="48"/>
        <v>0</v>
      </c>
      <c r="J254" s="81">
        <f t="shared" si="49"/>
        <v>0</v>
      </c>
      <c r="K254" s="81">
        <f t="shared" si="50"/>
        <v>0</v>
      </c>
      <c r="L254" s="81">
        <f t="shared" si="51"/>
        <v>0</v>
      </c>
      <c r="M254" s="81">
        <f t="shared" ca="1" si="56"/>
        <v>2.6257510347138888E-2</v>
      </c>
      <c r="N254" s="81">
        <f t="shared" ca="1" si="52"/>
        <v>0</v>
      </c>
      <c r="O254" s="21">
        <f t="shared" ca="1" si="53"/>
        <v>0</v>
      </c>
      <c r="P254" s="81">
        <f t="shared" ca="1" si="54"/>
        <v>0</v>
      </c>
      <c r="Q254" s="81">
        <f t="shared" ca="1" si="55"/>
        <v>0</v>
      </c>
      <c r="R254" s="55">
        <f t="shared" ca="1" si="44"/>
        <v>-2.6257510347138888E-2</v>
      </c>
    </row>
    <row r="255" spans="1:18">
      <c r="A255" s="88"/>
      <c r="B255" s="88"/>
      <c r="C255" s="88"/>
      <c r="D255" s="89">
        <f t="shared" si="45"/>
        <v>0</v>
      </c>
      <c r="E255" s="89">
        <f t="shared" si="45"/>
        <v>0</v>
      </c>
      <c r="F255" s="81">
        <f t="shared" si="46"/>
        <v>0</v>
      </c>
      <c r="G255" s="81">
        <f t="shared" si="46"/>
        <v>0</v>
      </c>
      <c r="H255" s="81">
        <f t="shared" si="47"/>
        <v>0</v>
      </c>
      <c r="I255" s="81">
        <f t="shared" si="48"/>
        <v>0</v>
      </c>
      <c r="J255" s="81">
        <f t="shared" si="49"/>
        <v>0</v>
      </c>
      <c r="K255" s="81">
        <f t="shared" si="50"/>
        <v>0</v>
      </c>
      <c r="L255" s="81">
        <f t="shared" si="51"/>
        <v>0</v>
      </c>
      <c r="M255" s="81">
        <f t="shared" ca="1" si="56"/>
        <v>2.6257510347138888E-2</v>
      </c>
      <c r="N255" s="81">
        <f t="shared" ca="1" si="52"/>
        <v>0</v>
      </c>
      <c r="O255" s="21">
        <f t="shared" ca="1" si="53"/>
        <v>0</v>
      </c>
      <c r="P255" s="81">
        <f t="shared" ca="1" si="54"/>
        <v>0</v>
      </c>
      <c r="Q255" s="81">
        <f t="shared" ca="1" si="55"/>
        <v>0</v>
      </c>
      <c r="R255" s="55">
        <f t="shared" ca="1" si="44"/>
        <v>-2.6257510347138888E-2</v>
      </c>
    </row>
    <row r="256" spans="1:18">
      <c r="A256" s="88"/>
      <c r="B256" s="88"/>
      <c r="C256" s="88"/>
      <c r="D256" s="89">
        <f t="shared" si="45"/>
        <v>0</v>
      </c>
      <c r="E256" s="89">
        <f t="shared" si="45"/>
        <v>0</v>
      </c>
      <c r="F256" s="81">
        <f t="shared" si="46"/>
        <v>0</v>
      </c>
      <c r="G256" s="81">
        <f t="shared" si="46"/>
        <v>0</v>
      </c>
      <c r="H256" s="81">
        <f t="shared" si="47"/>
        <v>0</v>
      </c>
      <c r="I256" s="81">
        <f t="shared" si="48"/>
        <v>0</v>
      </c>
      <c r="J256" s="81">
        <f t="shared" si="49"/>
        <v>0</v>
      </c>
      <c r="K256" s="81">
        <f t="shared" si="50"/>
        <v>0</v>
      </c>
      <c r="L256" s="81">
        <f t="shared" si="51"/>
        <v>0</v>
      </c>
      <c r="M256" s="81">
        <f t="shared" ca="1" si="56"/>
        <v>2.6257510347138888E-2</v>
      </c>
      <c r="N256" s="81">
        <f t="shared" ca="1" si="52"/>
        <v>0</v>
      </c>
      <c r="O256" s="21">
        <f t="shared" ca="1" si="53"/>
        <v>0</v>
      </c>
      <c r="P256" s="81">
        <f t="shared" ca="1" si="54"/>
        <v>0</v>
      </c>
      <c r="Q256" s="81">
        <f t="shared" ca="1" si="55"/>
        <v>0</v>
      </c>
      <c r="R256" s="55">
        <f t="shared" ca="1" si="44"/>
        <v>-2.6257510347138888E-2</v>
      </c>
    </row>
    <row r="257" spans="1:18">
      <c r="A257" s="88"/>
      <c r="B257" s="88"/>
      <c r="C257" s="88"/>
      <c r="D257" s="89">
        <f t="shared" si="45"/>
        <v>0</v>
      </c>
      <c r="E257" s="89">
        <f t="shared" si="45"/>
        <v>0</v>
      </c>
      <c r="F257" s="81">
        <f t="shared" si="46"/>
        <v>0</v>
      </c>
      <c r="G257" s="81">
        <f t="shared" si="46"/>
        <v>0</v>
      </c>
      <c r="H257" s="81">
        <f t="shared" si="47"/>
        <v>0</v>
      </c>
      <c r="I257" s="81">
        <f t="shared" si="48"/>
        <v>0</v>
      </c>
      <c r="J257" s="81">
        <f t="shared" si="49"/>
        <v>0</v>
      </c>
      <c r="K257" s="81">
        <f t="shared" si="50"/>
        <v>0</v>
      </c>
      <c r="L257" s="81">
        <f t="shared" si="51"/>
        <v>0</v>
      </c>
      <c r="M257" s="81">
        <f t="shared" ca="1" si="56"/>
        <v>2.6257510347138888E-2</v>
      </c>
      <c r="N257" s="81">
        <f t="shared" ca="1" si="52"/>
        <v>0</v>
      </c>
      <c r="O257" s="21">
        <f t="shared" ca="1" si="53"/>
        <v>0</v>
      </c>
      <c r="P257" s="81">
        <f t="shared" ca="1" si="54"/>
        <v>0</v>
      </c>
      <c r="Q257" s="81">
        <f t="shared" ca="1" si="55"/>
        <v>0</v>
      </c>
      <c r="R257" s="55">
        <f t="shared" ca="1" si="44"/>
        <v>-2.6257510347138888E-2</v>
      </c>
    </row>
    <row r="258" spans="1:18">
      <c r="A258" s="88"/>
      <c r="B258" s="88"/>
      <c r="C258" s="88"/>
      <c r="D258" s="89">
        <f t="shared" si="45"/>
        <v>0</v>
      </c>
      <c r="E258" s="89">
        <f t="shared" si="45"/>
        <v>0</v>
      </c>
      <c r="F258" s="81">
        <f t="shared" si="46"/>
        <v>0</v>
      </c>
      <c r="G258" s="81">
        <f t="shared" si="46"/>
        <v>0</v>
      </c>
      <c r="H258" s="81">
        <f t="shared" si="47"/>
        <v>0</v>
      </c>
      <c r="I258" s="81">
        <f t="shared" si="48"/>
        <v>0</v>
      </c>
      <c r="J258" s="81">
        <f t="shared" si="49"/>
        <v>0</v>
      </c>
      <c r="K258" s="81">
        <f t="shared" si="50"/>
        <v>0</v>
      </c>
      <c r="L258" s="81">
        <f t="shared" si="51"/>
        <v>0</v>
      </c>
      <c r="M258" s="81">
        <f t="shared" ca="1" si="56"/>
        <v>2.6257510347138888E-2</v>
      </c>
      <c r="N258" s="81">
        <f t="shared" ca="1" si="52"/>
        <v>0</v>
      </c>
      <c r="O258" s="21">
        <f t="shared" ca="1" si="53"/>
        <v>0</v>
      </c>
      <c r="P258" s="81">
        <f t="shared" ca="1" si="54"/>
        <v>0</v>
      </c>
      <c r="Q258" s="81">
        <f t="shared" ca="1" si="55"/>
        <v>0</v>
      </c>
      <c r="R258" s="55">
        <f t="shared" ca="1" si="44"/>
        <v>-2.6257510347138888E-2</v>
      </c>
    </row>
    <row r="259" spans="1:18">
      <c r="A259" s="88"/>
      <c r="B259" s="88"/>
      <c r="C259" s="88"/>
      <c r="D259" s="89">
        <f t="shared" si="45"/>
        <v>0</v>
      </c>
      <c r="E259" s="89">
        <f t="shared" si="45"/>
        <v>0</v>
      </c>
      <c r="F259" s="81">
        <f t="shared" si="46"/>
        <v>0</v>
      </c>
      <c r="G259" s="81">
        <f t="shared" si="46"/>
        <v>0</v>
      </c>
      <c r="H259" s="81">
        <f t="shared" si="47"/>
        <v>0</v>
      </c>
      <c r="I259" s="81">
        <f t="shared" si="48"/>
        <v>0</v>
      </c>
      <c r="J259" s="81">
        <f t="shared" si="49"/>
        <v>0</v>
      </c>
      <c r="K259" s="81">
        <f t="shared" si="50"/>
        <v>0</v>
      </c>
      <c r="L259" s="81">
        <f t="shared" si="51"/>
        <v>0</v>
      </c>
      <c r="M259" s="81">
        <f t="shared" ca="1" si="56"/>
        <v>2.6257510347138888E-2</v>
      </c>
      <c r="N259" s="81">
        <f t="shared" ca="1" si="52"/>
        <v>0</v>
      </c>
      <c r="O259" s="21">
        <f t="shared" ca="1" si="53"/>
        <v>0</v>
      </c>
      <c r="P259" s="81">
        <f t="shared" ca="1" si="54"/>
        <v>0</v>
      </c>
      <c r="Q259" s="81">
        <f t="shared" ca="1" si="55"/>
        <v>0</v>
      </c>
      <c r="R259" s="55">
        <f t="shared" ca="1" si="44"/>
        <v>-2.6257510347138888E-2</v>
      </c>
    </row>
    <row r="260" spans="1:18">
      <c r="A260" s="88"/>
      <c r="B260" s="88"/>
      <c r="C260" s="88"/>
      <c r="D260" s="89">
        <f t="shared" si="45"/>
        <v>0</v>
      </c>
      <c r="E260" s="89">
        <f t="shared" si="45"/>
        <v>0</v>
      </c>
      <c r="F260" s="81">
        <f t="shared" si="46"/>
        <v>0</v>
      </c>
      <c r="G260" s="81">
        <f t="shared" si="46"/>
        <v>0</v>
      </c>
      <c r="H260" s="81">
        <f t="shared" si="47"/>
        <v>0</v>
      </c>
      <c r="I260" s="81">
        <f t="shared" si="48"/>
        <v>0</v>
      </c>
      <c r="J260" s="81">
        <f t="shared" si="49"/>
        <v>0</v>
      </c>
      <c r="K260" s="81">
        <f t="shared" si="50"/>
        <v>0</v>
      </c>
      <c r="L260" s="81">
        <f t="shared" si="51"/>
        <v>0</v>
      </c>
      <c r="M260" s="81">
        <f t="shared" ca="1" si="56"/>
        <v>2.6257510347138888E-2</v>
      </c>
      <c r="N260" s="81">
        <f t="shared" ca="1" si="52"/>
        <v>0</v>
      </c>
      <c r="O260" s="21">
        <f t="shared" ca="1" si="53"/>
        <v>0</v>
      </c>
      <c r="P260" s="81">
        <f t="shared" ca="1" si="54"/>
        <v>0</v>
      </c>
      <c r="Q260" s="81">
        <f t="shared" ca="1" si="55"/>
        <v>0</v>
      </c>
      <c r="R260" s="55">
        <f t="shared" ca="1" si="44"/>
        <v>-2.6257510347138888E-2</v>
      </c>
    </row>
    <row r="261" spans="1:18">
      <c r="A261" s="88"/>
      <c r="B261" s="88"/>
      <c r="C261" s="88"/>
      <c r="D261" s="89">
        <f t="shared" si="45"/>
        <v>0</v>
      </c>
      <c r="E261" s="89">
        <f t="shared" si="45"/>
        <v>0</v>
      </c>
      <c r="F261" s="81">
        <f t="shared" si="46"/>
        <v>0</v>
      </c>
      <c r="G261" s="81">
        <f t="shared" si="46"/>
        <v>0</v>
      </c>
      <c r="H261" s="81">
        <f t="shared" si="47"/>
        <v>0</v>
      </c>
      <c r="I261" s="81">
        <f t="shared" si="48"/>
        <v>0</v>
      </c>
      <c r="J261" s="81">
        <f t="shared" si="49"/>
        <v>0</v>
      </c>
      <c r="K261" s="81">
        <f t="shared" si="50"/>
        <v>0</v>
      </c>
      <c r="L261" s="81">
        <f t="shared" si="51"/>
        <v>0</v>
      </c>
      <c r="M261" s="81">
        <f t="shared" ca="1" si="56"/>
        <v>2.6257510347138888E-2</v>
      </c>
      <c r="N261" s="81">
        <f t="shared" ca="1" si="52"/>
        <v>0</v>
      </c>
      <c r="O261" s="21">
        <f t="shared" ca="1" si="53"/>
        <v>0</v>
      </c>
      <c r="P261" s="81">
        <f t="shared" ca="1" si="54"/>
        <v>0</v>
      </c>
      <c r="Q261" s="81">
        <f t="shared" ca="1" si="55"/>
        <v>0</v>
      </c>
      <c r="R261" s="55">
        <f t="shared" ca="1" si="44"/>
        <v>-2.6257510347138888E-2</v>
      </c>
    </row>
    <row r="262" spans="1:18">
      <c r="A262" s="88"/>
      <c r="B262" s="88"/>
      <c r="C262" s="88"/>
      <c r="D262" s="89">
        <f t="shared" si="45"/>
        <v>0</v>
      </c>
      <c r="E262" s="89">
        <f t="shared" si="45"/>
        <v>0</v>
      </c>
      <c r="F262" s="81">
        <f t="shared" si="46"/>
        <v>0</v>
      </c>
      <c r="G262" s="81">
        <f t="shared" si="46"/>
        <v>0</v>
      </c>
      <c r="H262" s="81">
        <f t="shared" si="47"/>
        <v>0</v>
      </c>
      <c r="I262" s="81">
        <f t="shared" si="48"/>
        <v>0</v>
      </c>
      <c r="J262" s="81">
        <f t="shared" si="49"/>
        <v>0</v>
      </c>
      <c r="K262" s="81">
        <f t="shared" si="50"/>
        <v>0</v>
      </c>
      <c r="L262" s="81">
        <f t="shared" si="51"/>
        <v>0</v>
      </c>
      <c r="M262" s="81">
        <f t="shared" ca="1" si="56"/>
        <v>2.6257510347138888E-2</v>
      </c>
      <c r="N262" s="81">
        <f t="shared" ca="1" si="52"/>
        <v>0</v>
      </c>
      <c r="O262" s="21">
        <f t="shared" ca="1" si="53"/>
        <v>0</v>
      </c>
      <c r="P262" s="81">
        <f t="shared" ca="1" si="54"/>
        <v>0</v>
      </c>
      <c r="Q262" s="81">
        <f t="shared" ca="1" si="55"/>
        <v>0</v>
      </c>
      <c r="R262" s="55">
        <f t="shared" ca="1" si="44"/>
        <v>-2.6257510347138888E-2</v>
      </c>
    </row>
    <row r="263" spans="1:18">
      <c r="A263" s="88"/>
      <c r="B263" s="88"/>
      <c r="C263" s="88"/>
      <c r="D263" s="89">
        <f t="shared" si="45"/>
        <v>0</v>
      </c>
      <c r="E263" s="89">
        <f t="shared" si="45"/>
        <v>0</v>
      </c>
      <c r="F263" s="81">
        <f t="shared" si="46"/>
        <v>0</v>
      </c>
      <c r="G263" s="81">
        <f t="shared" si="46"/>
        <v>0</v>
      </c>
      <c r="H263" s="81">
        <f t="shared" si="47"/>
        <v>0</v>
      </c>
      <c r="I263" s="81">
        <f t="shared" si="48"/>
        <v>0</v>
      </c>
      <c r="J263" s="81">
        <f t="shared" si="49"/>
        <v>0</v>
      </c>
      <c r="K263" s="81">
        <f t="shared" si="50"/>
        <v>0</v>
      </c>
      <c r="L263" s="81">
        <f t="shared" si="51"/>
        <v>0</v>
      </c>
      <c r="M263" s="81">
        <f t="shared" ca="1" si="56"/>
        <v>2.6257510347138888E-2</v>
      </c>
      <c r="N263" s="81">
        <f t="shared" ca="1" si="52"/>
        <v>0</v>
      </c>
      <c r="O263" s="21">
        <f t="shared" ca="1" si="53"/>
        <v>0</v>
      </c>
      <c r="P263" s="81">
        <f t="shared" ca="1" si="54"/>
        <v>0</v>
      </c>
      <c r="Q263" s="81">
        <f t="shared" ca="1" si="55"/>
        <v>0</v>
      </c>
      <c r="R263" s="55">
        <f t="shared" ca="1" si="44"/>
        <v>-2.6257510347138888E-2</v>
      </c>
    </row>
    <row r="264" spans="1:18">
      <c r="A264" s="88"/>
      <c r="B264" s="88"/>
      <c r="C264" s="88"/>
      <c r="D264" s="89">
        <f t="shared" si="45"/>
        <v>0</v>
      </c>
      <c r="E264" s="89">
        <f t="shared" si="45"/>
        <v>0</v>
      </c>
      <c r="F264" s="81">
        <f t="shared" si="46"/>
        <v>0</v>
      </c>
      <c r="G264" s="81">
        <f t="shared" si="46"/>
        <v>0</v>
      </c>
      <c r="H264" s="81">
        <f t="shared" si="47"/>
        <v>0</v>
      </c>
      <c r="I264" s="81">
        <f t="shared" si="48"/>
        <v>0</v>
      </c>
      <c r="J264" s="81">
        <f t="shared" si="49"/>
        <v>0</v>
      </c>
      <c r="K264" s="81">
        <f t="shared" si="50"/>
        <v>0</v>
      </c>
      <c r="L264" s="81">
        <f t="shared" si="51"/>
        <v>0</v>
      </c>
      <c r="M264" s="81">
        <f t="shared" ca="1" si="56"/>
        <v>2.6257510347138888E-2</v>
      </c>
      <c r="N264" s="81">
        <f t="shared" ca="1" si="52"/>
        <v>0</v>
      </c>
      <c r="O264" s="21">
        <f t="shared" ca="1" si="53"/>
        <v>0</v>
      </c>
      <c r="P264" s="81">
        <f t="shared" ca="1" si="54"/>
        <v>0</v>
      </c>
      <c r="Q264" s="81">
        <f t="shared" ca="1" si="55"/>
        <v>0</v>
      </c>
      <c r="R264" s="55">
        <f t="shared" ca="1" si="44"/>
        <v>-2.6257510347138888E-2</v>
      </c>
    </row>
    <row r="265" spans="1:18">
      <c r="A265" s="88"/>
      <c r="B265" s="88"/>
      <c r="C265" s="88"/>
      <c r="D265" s="89">
        <f t="shared" si="45"/>
        <v>0</v>
      </c>
      <c r="E265" s="89">
        <f t="shared" si="45"/>
        <v>0</v>
      </c>
      <c r="F265" s="81">
        <f t="shared" si="46"/>
        <v>0</v>
      </c>
      <c r="G265" s="81">
        <f t="shared" si="46"/>
        <v>0</v>
      </c>
      <c r="H265" s="81">
        <f t="shared" si="47"/>
        <v>0</v>
      </c>
      <c r="I265" s="81">
        <f t="shared" si="48"/>
        <v>0</v>
      </c>
      <c r="J265" s="81">
        <f t="shared" si="49"/>
        <v>0</v>
      </c>
      <c r="K265" s="81">
        <f t="shared" si="50"/>
        <v>0</v>
      </c>
      <c r="L265" s="81">
        <f t="shared" si="51"/>
        <v>0</v>
      </c>
      <c r="M265" s="81">
        <f t="shared" ca="1" si="56"/>
        <v>2.6257510347138888E-2</v>
      </c>
      <c r="N265" s="81">
        <f t="shared" ca="1" si="52"/>
        <v>0</v>
      </c>
      <c r="O265" s="21">
        <f t="shared" ca="1" si="53"/>
        <v>0</v>
      </c>
      <c r="P265" s="81">
        <f t="shared" ca="1" si="54"/>
        <v>0</v>
      </c>
      <c r="Q265" s="81">
        <f t="shared" ca="1" si="55"/>
        <v>0</v>
      </c>
      <c r="R265" s="55">
        <f t="shared" ref="R265:R330" ca="1" si="57">+E265-M265</f>
        <v>-2.6257510347138888E-2</v>
      </c>
    </row>
    <row r="266" spans="1:18">
      <c r="A266" s="88"/>
      <c r="B266" s="88"/>
      <c r="C266" s="88"/>
      <c r="D266" s="89">
        <f t="shared" ref="D266:E329" si="58">A266/A$18</f>
        <v>0</v>
      </c>
      <c r="E266" s="89">
        <f t="shared" si="58"/>
        <v>0</v>
      </c>
      <c r="F266" s="81">
        <f t="shared" ref="F266:G329" si="59">$C266*D266</f>
        <v>0</v>
      </c>
      <c r="G266" s="81">
        <f t="shared" si="59"/>
        <v>0</v>
      </c>
      <c r="H266" s="81">
        <f t="shared" ref="H266:H329" si="60">C266*D266*D266</f>
        <v>0</v>
      </c>
      <c r="I266" s="81">
        <f t="shared" ref="I266:I329" si="61">C266*D266*D266*D266</f>
        <v>0</v>
      </c>
      <c r="J266" s="81">
        <f t="shared" ref="J266:J329" si="62">C266*D266*D266*D266*D266</f>
        <v>0</v>
      </c>
      <c r="K266" s="81">
        <f t="shared" ref="K266:K329" si="63">C266*E266*D266</f>
        <v>0</v>
      </c>
      <c r="L266" s="81">
        <f t="shared" ref="L266:L329" si="64">C266*E266*D266*D266</f>
        <v>0</v>
      </c>
      <c r="M266" s="81">
        <f t="shared" ca="1" si="56"/>
        <v>2.6257510347138888E-2</v>
      </c>
      <c r="N266" s="81">
        <f t="shared" ref="N266:N329" ca="1" si="65">C266*(M266-E266)^2</f>
        <v>0</v>
      </c>
      <c r="O266" s="21">
        <f t="shared" ref="O266:O329" ca="1" si="66">(C266*O$1-O$2*F266+O$3*H266)^2</f>
        <v>0</v>
      </c>
      <c r="P266" s="81">
        <f t="shared" ref="P266:P329" ca="1" si="67">(-C266*O$2+O$4*F266-O$5*H266)^2</f>
        <v>0</v>
      </c>
      <c r="Q266" s="81">
        <f t="shared" ref="Q266:Q329" ca="1" si="68">+(C266*O$3-F266*O$5+H266*O$6)^2</f>
        <v>0</v>
      </c>
      <c r="R266" s="55">
        <f t="shared" ca="1" si="57"/>
        <v>-2.6257510347138888E-2</v>
      </c>
    </row>
    <row r="267" spans="1:18">
      <c r="A267" s="88"/>
      <c r="B267" s="88"/>
      <c r="C267" s="88"/>
      <c r="D267" s="89">
        <f t="shared" si="58"/>
        <v>0</v>
      </c>
      <c r="E267" s="89">
        <f t="shared" si="58"/>
        <v>0</v>
      </c>
      <c r="F267" s="81">
        <f t="shared" si="59"/>
        <v>0</v>
      </c>
      <c r="G267" s="81">
        <f t="shared" si="59"/>
        <v>0</v>
      </c>
      <c r="H267" s="81">
        <f t="shared" si="60"/>
        <v>0</v>
      </c>
      <c r="I267" s="81">
        <f t="shared" si="61"/>
        <v>0</v>
      </c>
      <c r="J267" s="81">
        <f t="shared" si="62"/>
        <v>0</v>
      </c>
      <c r="K267" s="81">
        <f t="shared" si="63"/>
        <v>0</v>
      </c>
      <c r="L267" s="81">
        <f t="shared" si="64"/>
        <v>0</v>
      </c>
      <c r="M267" s="81">
        <f t="shared" ca="1" si="56"/>
        <v>2.6257510347138888E-2</v>
      </c>
      <c r="N267" s="81">
        <f t="shared" ca="1" si="65"/>
        <v>0</v>
      </c>
      <c r="O267" s="21">
        <f t="shared" ca="1" si="66"/>
        <v>0</v>
      </c>
      <c r="P267" s="81">
        <f t="shared" ca="1" si="67"/>
        <v>0</v>
      </c>
      <c r="Q267" s="81">
        <f t="shared" ca="1" si="68"/>
        <v>0</v>
      </c>
      <c r="R267" s="55">
        <f t="shared" ca="1" si="57"/>
        <v>-2.6257510347138888E-2</v>
      </c>
    </row>
    <row r="268" spans="1:18">
      <c r="A268" s="88"/>
      <c r="B268" s="88"/>
      <c r="C268" s="88"/>
      <c r="D268" s="89">
        <f t="shared" si="58"/>
        <v>0</v>
      </c>
      <c r="E268" s="89">
        <f t="shared" si="58"/>
        <v>0</v>
      </c>
      <c r="F268" s="81">
        <f t="shared" si="59"/>
        <v>0</v>
      </c>
      <c r="G268" s="81">
        <f t="shared" si="59"/>
        <v>0</v>
      </c>
      <c r="H268" s="81">
        <f t="shared" si="60"/>
        <v>0</v>
      </c>
      <c r="I268" s="81">
        <f t="shared" si="61"/>
        <v>0</v>
      </c>
      <c r="J268" s="81">
        <f t="shared" si="62"/>
        <v>0</v>
      </c>
      <c r="K268" s="81">
        <f t="shared" si="63"/>
        <v>0</v>
      </c>
      <c r="L268" s="81">
        <f t="shared" si="64"/>
        <v>0</v>
      </c>
      <c r="M268" s="81">
        <f t="shared" ca="1" si="56"/>
        <v>2.6257510347138888E-2</v>
      </c>
      <c r="N268" s="81">
        <f t="shared" ca="1" si="65"/>
        <v>0</v>
      </c>
      <c r="O268" s="21">
        <f t="shared" ca="1" si="66"/>
        <v>0</v>
      </c>
      <c r="P268" s="81">
        <f t="shared" ca="1" si="67"/>
        <v>0</v>
      </c>
      <c r="Q268" s="81">
        <f t="shared" ca="1" si="68"/>
        <v>0</v>
      </c>
      <c r="R268" s="55">
        <f t="shared" ca="1" si="57"/>
        <v>-2.6257510347138888E-2</v>
      </c>
    </row>
    <row r="269" spans="1:18">
      <c r="A269" s="88"/>
      <c r="B269" s="88"/>
      <c r="C269" s="88"/>
      <c r="D269" s="89">
        <f t="shared" si="58"/>
        <v>0</v>
      </c>
      <c r="E269" s="89">
        <f t="shared" si="58"/>
        <v>0</v>
      </c>
      <c r="F269" s="81">
        <f t="shared" si="59"/>
        <v>0</v>
      </c>
      <c r="G269" s="81">
        <f t="shared" si="59"/>
        <v>0</v>
      </c>
      <c r="H269" s="81">
        <f t="shared" si="60"/>
        <v>0</v>
      </c>
      <c r="I269" s="81">
        <f t="shared" si="61"/>
        <v>0</v>
      </c>
      <c r="J269" s="81">
        <f t="shared" si="62"/>
        <v>0</v>
      </c>
      <c r="K269" s="81">
        <f t="shared" si="63"/>
        <v>0</v>
      </c>
      <c r="L269" s="81">
        <f t="shared" si="64"/>
        <v>0</v>
      </c>
      <c r="M269" s="81">
        <f t="shared" ref="M269:M330" ca="1" si="69">+E$4+E$5*D269+E$6*D269^2</f>
        <v>2.6257510347138888E-2</v>
      </c>
      <c r="N269" s="81">
        <f t="shared" ca="1" si="65"/>
        <v>0</v>
      </c>
      <c r="O269" s="21">
        <f t="shared" ca="1" si="66"/>
        <v>0</v>
      </c>
      <c r="P269" s="81">
        <f t="shared" ca="1" si="67"/>
        <v>0</v>
      </c>
      <c r="Q269" s="81">
        <f t="shared" ca="1" si="68"/>
        <v>0</v>
      </c>
      <c r="R269" s="55">
        <f t="shared" ca="1" si="57"/>
        <v>-2.6257510347138888E-2</v>
      </c>
    </row>
    <row r="270" spans="1:18">
      <c r="A270" s="88"/>
      <c r="B270" s="88"/>
      <c r="C270" s="88"/>
      <c r="D270" s="89">
        <f t="shared" si="58"/>
        <v>0</v>
      </c>
      <c r="E270" s="89">
        <f t="shared" si="58"/>
        <v>0</v>
      </c>
      <c r="F270" s="81">
        <f t="shared" si="59"/>
        <v>0</v>
      </c>
      <c r="G270" s="81">
        <f t="shared" si="59"/>
        <v>0</v>
      </c>
      <c r="H270" s="81">
        <f t="shared" si="60"/>
        <v>0</v>
      </c>
      <c r="I270" s="81">
        <f t="shared" si="61"/>
        <v>0</v>
      </c>
      <c r="J270" s="81">
        <f t="shared" si="62"/>
        <v>0</v>
      </c>
      <c r="K270" s="81">
        <f t="shared" si="63"/>
        <v>0</v>
      </c>
      <c r="L270" s="81">
        <f t="shared" si="64"/>
        <v>0</v>
      </c>
      <c r="M270" s="81">
        <f t="shared" ca="1" si="69"/>
        <v>2.6257510347138888E-2</v>
      </c>
      <c r="N270" s="81">
        <f t="shared" ca="1" si="65"/>
        <v>0</v>
      </c>
      <c r="O270" s="21">
        <f t="shared" ca="1" si="66"/>
        <v>0</v>
      </c>
      <c r="P270" s="81">
        <f t="shared" ca="1" si="67"/>
        <v>0</v>
      </c>
      <c r="Q270" s="81">
        <f t="shared" ca="1" si="68"/>
        <v>0</v>
      </c>
      <c r="R270" s="55">
        <f t="shared" ca="1" si="57"/>
        <v>-2.6257510347138888E-2</v>
      </c>
    </row>
    <row r="271" spans="1:18">
      <c r="A271" s="88"/>
      <c r="B271" s="88"/>
      <c r="C271" s="88"/>
      <c r="D271" s="89">
        <f t="shared" si="58"/>
        <v>0</v>
      </c>
      <c r="E271" s="89">
        <f t="shared" si="58"/>
        <v>0</v>
      </c>
      <c r="F271" s="81">
        <f t="shared" si="59"/>
        <v>0</v>
      </c>
      <c r="G271" s="81">
        <f t="shared" si="59"/>
        <v>0</v>
      </c>
      <c r="H271" s="81">
        <f t="shared" si="60"/>
        <v>0</v>
      </c>
      <c r="I271" s="81">
        <f t="shared" si="61"/>
        <v>0</v>
      </c>
      <c r="J271" s="81">
        <f t="shared" si="62"/>
        <v>0</v>
      </c>
      <c r="K271" s="81">
        <f t="shared" si="63"/>
        <v>0</v>
      </c>
      <c r="L271" s="81">
        <f t="shared" si="64"/>
        <v>0</v>
      </c>
      <c r="M271" s="81">
        <f t="shared" ca="1" si="69"/>
        <v>2.6257510347138888E-2</v>
      </c>
      <c r="N271" s="81">
        <f t="shared" ca="1" si="65"/>
        <v>0</v>
      </c>
      <c r="O271" s="21">
        <f t="shared" ca="1" si="66"/>
        <v>0</v>
      </c>
      <c r="P271" s="81">
        <f t="shared" ca="1" si="67"/>
        <v>0</v>
      </c>
      <c r="Q271" s="81">
        <f t="shared" ca="1" si="68"/>
        <v>0</v>
      </c>
      <c r="R271" s="55">
        <f t="shared" ca="1" si="57"/>
        <v>-2.6257510347138888E-2</v>
      </c>
    </row>
    <row r="272" spans="1:18">
      <c r="A272" s="88"/>
      <c r="B272" s="88"/>
      <c r="C272" s="88"/>
      <c r="D272" s="89">
        <f t="shared" si="58"/>
        <v>0</v>
      </c>
      <c r="E272" s="89">
        <f t="shared" si="58"/>
        <v>0</v>
      </c>
      <c r="F272" s="81">
        <f t="shared" si="59"/>
        <v>0</v>
      </c>
      <c r="G272" s="81">
        <f t="shared" si="59"/>
        <v>0</v>
      </c>
      <c r="H272" s="81">
        <f t="shared" si="60"/>
        <v>0</v>
      </c>
      <c r="I272" s="81">
        <f t="shared" si="61"/>
        <v>0</v>
      </c>
      <c r="J272" s="81">
        <f t="shared" si="62"/>
        <v>0</v>
      </c>
      <c r="K272" s="81">
        <f t="shared" si="63"/>
        <v>0</v>
      </c>
      <c r="L272" s="81">
        <f t="shared" si="64"/>
        <v>0</v>
      </c>
      <c r="M272" s="81">
        <f t="shared" ca="1" si="69"/>
        <v>2.6257510347138888E-2</v>
      </c>
      <c r="N272" s="81">
        <f t="shared" ca="1" si="65"/>
        <v>0</v>
      </c>
      <c r="O272" s="21">
        <f t="shared" ca="1" si="66"/>
        <v>0</v>
      </c>
      <c r="P272" s="81">
        <f t="shared" ca="1" si="67"/>
        <v>0</v>
      </c>
      <c r="Q272" s="81">
        <f t="shared" ca="1" si="68"/>
        <v>0</v>
      </c>
      <c r="R272" s="55">
        <f t="shared" ca="1" si="57"/>
        <v>-2.6257510347138888E-2</v>
      </c>
    </row>
    <row r="273" spans="1:18">
      <c r="A273" s="88"/>
      <c r="B273" s="88"/>
      <c r="C273" s="88"/>
      <c r="D273" s="89">
        <f t="shared" si="58"/>
        <v>0</v>
      </c>
      <c r="E273" s="89">
        <f t="shared" si="58"/>
        <v>0</v>
      </c>
      <c r="F273" s="81">
        <f t="shared" si="59"/>
        <v>0</v>
      </c>
      <c r="G273" s="81">
        <f t="shared" si="59"/>
        <v>0</v>
      </c>
      <c r="H273" s="81">
        <f t="shared" si="60"/>
        <v>0</v>
      </c>
      <c r="I273" s="81">
        <f t="shared" si="61"/>
        <v>0</v>
      </c>
      <c r="J273" s="81">
        <f t="shared" si="62"/>
        <v>0</v>
      </c>
      <c r="K273" s="81">
        <f t="shared" si="63"/>
        <v>0</v>
      </c>
      <c r="L273" s="81">
        <f t="shared" si="64"/>
        <v>0</v>
      </c>
      <c r="M273" s="81">
        <f t="shared" ca="1" si="69"/>
        <v>2.6257510347138888E-2</v>
      </c>
      <c r="N273" s="81">
        <f t="shared" ca="1" si="65"/>
        <v>0</v>
      </c>
      <c r="O273" s="21">
        <f t="shared" ca="1" si="66"/>
        <v>0</v>
      </c>
      <c r="P273" s="81">
        <f t="shared" ca="1" si="67"/>
        <v>0</v>
      </c>
      <c r="Q273" s="81">
        <f t="shared" ca="1" si="68"/>
        <v>0</v>
      </c>
      <c r="R273" s="55">
        <f t="shared" ca="1" si="57"/>
        <v>-2.6257510347138888E-2</v>
      </c>
    </row>
    <row r="274" spans="1:18">
      <c r="A274" s="88"/>
      <c r="B274" s="88"/>
      <c r="C274" s="88"/>
      <c r="D274" s="89">
        <f t="shared" si="58"/>
        <v>0</v>
      </c>
      <c r="E274" s="89">
        <f t="shared" si="58"/>
        <v>0</v>
      </c>
      <c r="F274" s="81">
        <f t="shared" si="59"/>
        <v>0</v>
      </c>
      <c r="G274" s="81">
        <f t="shared" si="59"/>
        <v>0</v>
      </c>
      <c r="H274" s="81">
        <f t="shared" si="60"/>
        <v>0</v>
      </c>
      <c r="I274" s="81">
        <f t="shared" si="61"/>
        <v>0</v>
      </c>
      <c r="J274" s="81">
        <f t="shared" si="62"/>
        <v>0</v>
      </c>
      <c r="K274" s="81">
        <f t="shared" si="63"/>
        <v>0</v>
      </c>
      <c r="L274" s="81">
        <f t="shared" si="64"/>
        <v>0</v>
      </c>
      <c r="M274" s="81">
        <f t="shared" ca="1" si="69"/>
        <v>2.6257510347138888E-2</v>
      </c>
      <c r="N274" s="81">
        <f t="shared" ca="1" si="65"/>
        <v>0</v>
      </c>
      <c r="O274" s="21">
        <f t="shared" ca="1" si="66"/>
        <v>0</v>
      </c>
      <c r="P274" s="81">
        <f t="shared" ca="1" si="67"/>
        <v>0</v>
      </c>
      <c r="Q274" s="81">
        <f t="shared" ca="1" si="68"/>
        <v>0</v>
      </c>
      <c r="R274" s="55">
        <f t="shared" ca="1" si="57"/>
        <v>-2.6257510347138888E-2</v>
      </c>
    </row>
    <row r="275" spans="1:18">
      <c r="A275" s="88"/>
      <c r="B275" s="88"/>
      <c r="C275" s="88"/>
      <c r="D275" s="89">
        <f t="shared" si="58"/>
        <v>0</v>
      </c>
      <c r="E275" s="89">
        <f t="shared" si="58"/>
        <v>0</v>
      </c>
      <c r="F275" s="81">
        <f t="shared" si="59"/>
        <v>0</v>
      </c>
      <c r="G275" s="81">
        <f t="shared" si="59"/>
        <v>0</v>
      </c>
      <c r="H275" s="81">
        <f t="shared" si="60"/>
        <v>0</v>
      </c>
      <c r="I275" s="81">
        <f t="shared" si="61"/>
        <v>0</v>
      </c>
      <c r="J275" s="81">
        <f t="shared" si="62"/>
        <v>0</v>
      </c>
      <c r="K275" s="81">
        <f t="shared" si="63"/>
        <v>0</v>
      </c>
      <c r="L275" s="81">
        <f t="shared" si="64"/>
        <v>0</v>
      </c>
      <c r="M275" s="81">
        <f t="shared" ca="1" si="69"/>
        <v>2.6257510347138888E-2</v>
      </c>
      <c r="N275" s="81">
        <f t="shared" ca="1" si="65"/>
        <v>0</v>
      </c>
      <c r="O275" s="21">
        <f t="shared" ca="1" si="66"/>
        <v>0</v>
      </c>
      <c r="P275" s="81">
        <f t="shared" ca="1" si="67"/>
        <v>0</v>
      </c>
      <c r="Q275" s="81">
        <f t="shared" ca="1" si="68"/>
        <v>0</v>
      </c>
      <c r="R275" s="55">
        <f t="shared" ca="1" si="57"/>
        <v>-2.6257510347138888E-2</v>
      </c>
    </row>
    <row r="276" spans="1:18">
      <c r="A276" s="88"/>
      <c r="B276" s="88"/>
      <c r="C276" s="88"/>
      <c r="D276" s="89">
        <f t="shared" si="58"/>
        <v>0</v>
      </c>
      <c r="E276" s="89">
        <f t="shared" si="58"/>
        <v>0</v>
      </c>
      <c r="F276" s="81">
        <f t="shared" si="59"/>
        <v>0</v>
      </c>
      <c r="G276" s="81">
        <f t="shared" si="59"/>
        <v>0</v>
      </c>
      <c r="H276" s="81">
        <f t="shared" si="60"/>
        <v>0</v>
      </c>
      <c r="I276" s="81">
        <f t="shared" si="61"/>
        <v>0</v>
      </c>
      <c r="J276" s="81">
        <f t="shared" si="62"/>
        <v>0</v>
      </c>
      <c r="K276" s="81">
        <f t="shared" si="63"/>
        <v>0</v>
      </c>
      <c r="L276" s="81">
        <f t="shared" si="64"/>
        <v>0</v>
      </c>
      <c r="M276" s="81">
        <f t="shared" ca="1" si="69"/>
        <v>2.6257510347138888E-2</v>
      </c>
      <c r="N276" s="81">
        <f t="shared" ca="1" si="65"/>
        <v>0</v>
      </c>
      <c r="O276" s="21">
        <f t="shared" ca="1" si="66"/>
        <v>0</v>
      </c>
      <c r="P276" s="81">
        <f t="shared" ca="1" si="67"/>
        <v>0</v>
      </c>
      <c r="Q276" s="81">
        <f t="shared" ca="1" si="68"/>
        <v>0</v>
      </c>
      <c r="R276" s="55">
        <f t="shared" ca="1" si="57"/>
        <v>-2.6257510347138888E-2</v>
      </c>
    </row>
    <row r="277" spans="1:18">
      <c r="A277" s="88"/>
      <c r="B277" s="88"/>
      <c r="C277" s="88"/>
      <c r="D277" s="89">
        <f t="shared" si="58"/>
        <v>0</v>
      </c>
      <c r="E277" s="89">
        <f t="shared" si="58"/>
        <v>0</v>
      </c>
      <c r="F277" s="81">
        <f t="shared" si="59"/>
        <v>0</v>
      </c>
      <c r="G277" s="81">
        <f t="shared" si="59"/>
        <v>0</v>
      </c>
      <c r="H277" s="81">
        <f t="shared" si="60"/>
        <v>0</v>
      </c>
      <c r="I277" s="81">
        <f t="shared" si="61"/>
        <v>0</v>
      </c>
      <c r="J277" s="81">
        <f t="shared" si="62"/>
        <v>0</v>
      </c>
      <c r="K277" s="81">
        <f t="shared" si="63"/>
        <v>0</v>
      </c>
      <c r="L277" s="81">
        <f t="shared" si="64"/>
        <v>0</v>
      </c>
      <c r="M277" s="81">
        <f t="shared" ca="1" si="69"/>
        <v>2.6257510347138888E-2</v>
      </c>
      <c r="N277" s="81">
        <f t="shared" ca="1" si="65"/>
        <v>0</v>
      </c>
      <c r="O277" s="21">
        <f t="shared" ca="1" si="66"/>
        <v>0</v>
      </c>
      <c r="P277" s="81">
        <f t="shared" ca="1" si="67"/>
        <v>0</v>
      </c>
      <c r="Q277" s="81">
        <f t="shared" ca="1" si="68"/>
        <v>0</v>
      </c>
      <c r="R277" s="55">
        <f t="shared" ca="1" si="57"/>
        <v>-2.6257510347138888E-2</v>
      </c>
    </row>
    <row r="278" spans="1:18">
      <c r="A278" s="88"/>
      <c r="B278" s="88"/>
      <c r="C278" s="88"/>
      <c r="D278" s="89">
        <f t="shared" si="58"/>
        <v>0</v>
      </c>
      <c r="E278" s="89">
        <f t="shared" si="58"/>
        <v>0</v>
      </c>
      <c r="F278" s="81">
        <f t="shared" si="59"/>
        <v>0</v>
      </c>
      <c r="G278" s="81">
        <f t="shared" si="59"/>
        <v>0</v>
      </c>
      <c r="H278" s="81">
        <f t="shared" si="60"/>
        <v>0</v>
      </c>
      <c r="I278" s="81">
        <f t="shared" si="61"/>
        <v>0</v>
      </c>
      <c r="J278" s="81">
        <f t="shared" si="62"/>
        <v>0</v>
      </c>
      <c r="K278" s="81">
        <f t="shared" si="63"/>
        <v>0</v>
      </c>
      <c r="L278" s="81">
        <f t="shared" si="64"/>
        <v>0</v>
      </c>
      <c r="M278" s="81">
        <f t="shared" ca="1" si="69"/>
        <v>2.6257510347138888E-2</v>
      </c>
      <c r="N278" s="81">
        <f t="shared" ca="1" si="65"/>
        <v>0</v>
      </c>
      <c r="O278" s="21">
        <f t="shared" ca="1" si="66"/>
        <v>0</v>
      </c>
      <c r="P278" s="81">
        <f t="shared" ca="1" si="67"/>
        <v>0</v>
      </c>
      <c r="Q278" s="81">
        <f t="shared" ca="1" si="68"/>
        <v>0</v>
      </c>
      <c r="R278" s="55">
        <f t="shared" ca="1" si="57"/>
        <v>-2.6257510347138888E-2</v>
      </c>
    </row>
    <row r="279" spans="1:18">
      <c r="A279" s="88"/>
      <c r="B279" s="88"/>
      <c r="C279" s="88"/>
      <c r="D279" s="89">
        <f t="shared" si="58"/>
        <v>0</v>
      </c>
      <c r="E279" s="89">
        <f t="shared" si="58"/>
        <v>0</v>
      </c>
      <c r="F279" s="81">
        <f t="shared" si="59"/>
        <v>0</v>
      </c>
      <c r="G279" s="81">
        <f t="shared" si="59"/>
        <v>0</v>
      </c>
      <c r="H279" s="81">
        <f t="shared" si="60"/>
        <v>0</v>
      </c>
      <c r="I279" s="81">
        <f t="shared" si="61"/>
        <v>0</v>
      </c>
      <c r="J279" s="81">
        <f t="shared" si="62"/>
        <v>0</v>
      </c>
      <c r="K279" s="81">
        <f t="shared" si="63"/>
        <v>0</v>
      </c>
      <c r="L279" s="81">
        <f t="shared" si="64"/>
        <v>0</v>
      </c>
      <c r="M279" s="81">
        <f t="shared" ca="1" si="69"/>
        <v>2.6257510347138888E-2</v>
      </c>
      <c r="N279" s="81">
        <f t="shared" ca="1" si="65"/>
        <v>0</v>
      </c>
      <c r="O279" s="21">
        <f t="shared" ca="1" si="66"/>
        <v>0</v>
      </c>
      <c r="P279" s="81">
        <f t="shared" ca="1" si="67"/>
        <v>0</v>
      </c>
      <c r="Q279" s="81">
        <f t="shared" ca="1" si="68"/>
        <v>0</v>
      </c>
      <c r="R279" s="55">
        <f t="shared" ca="1" si="57"/>
        <v>-2.6257510347138888E-2</v>
      </c>
    </row>
    <row r="280" spans="1:18">
      <c r="A280" s="88"/>
      <c r="B280" s="88"/>
      <c r="C280" s="88"/>
      <c r="D280" s="89">
        <f t="shared" si="58"/>
        <v>0</v>
      </c>
      <c r="E280" s="89">
        <f t="shared" si="58"/>
        <v>0</v>
      </c>
      <c r="F280" s="81">
        <f t="shared" si="59"/>
        <v>0</v>
      </c>
      <c r="G280" s="81">
        <f t="shared" si="59"/>
        <v>0</v>
      </c>
      <c r="H280" s="81">
        <f t="shared" si="60"/>
        <v>0</v>
      </c>
      <c r="I280" s="81">
        <f t="shared" si="61"/>
        <v>0</v>
      </c>
      <c r="J280" s="81">
        <f t="shared" si="62"/>
        <v>0</v>
      </c>
      <c r="K280" s="81">
        <f t="shared" si="63"/>
        <v>0</v>
      </c>
      <c r="L280" s="81">
        <f t="shared" si="64"/>
        <v>0</v>
      </c>
      <c r="M280" s="81">
        <f t="shared" ca="1" si="69"/>
        <v>2.6257510347138888E-2</v>
      </c>
      <c r="N280" s="81">
        <f t="shared" ca="1" si="65"/>
        <v>0</v>
      </c>
      <c r="O280" s="21">
        <f t="shared" ca="1" si="66"/>
        <v>0</v>
      </c>
      <c r="P280" s="81">
        <f t="shared" ca="1" si="67"/>
        <v>0</v>
      </c>
      <c r="Q280" s="81">
        <f t="shared" ca="1" si="68"/>
        <v>0</v>
      </c>
      <c r="R280" s="55">
        <f t="shared" ca="1" si="57"/>
        <v>-2.6257510347138888E-2</v>
      </c>
    </row>
    <row r="281" spans="1:18">
      <c r="A281" s="88"/>
      <c r="B281" s="88"/>
      <c r="C281" s="88"/>
      <c r="D281" s="89">
        <f t="shared" si="58"/>
        <v>0</v>
      </c>
      <c r="E281" s="89">
        <f t="shared" si="58"/>
        <v>0</v>
      </c>
      <c r="F281" s="81">
        <f t="shared" si="59"/>
        <v>0</v>
      </c>
      <c r="G281" s="81">
        <f t="shared" si="59"/>
        <v>0</v>
      </c>
      <c r="H281" s="81">
        <f t="shared" si="60"/>
        <v>0</v>
      </c>
      <c r="I281" s="81">
        <f t="shared" si="61"/>
        <v>0</v>
      </c>
      <c r="J281" s="81">
        <f t="shared" si="62"/>
        <v>0</v>
      </c>
      <c r="K281" s="81">
        <f t="shared" si="63"/>
        <v>0</v>
      </c>
      <c r="L281" s="81">
        <f t="shared" si="64"/>
        <v>0</v>
      </c>
      <c r="M281" s="81">
        <f t="shared" ca="1" si="69"/>
        <v>2.6257510347138888E-2</v>
      </c>
      <c r="N281" s="81">
        <f t="shared" ca="1" si="65"/>
        <v>0</v>
      </c>
      <c r="O281" s="21">
        <f t="shared" ca="1" si="66"/>
        <v>0</v>
      </c>
      <c r="P281" s="81">
        <f t="shared" ca="1" si="67"/>
        <v>0</v>
      </c>
      <c r="Q281" s="81">
        <f t="shared" ca="1" si="68"/>
        <v>0</v>
      </c>
      <c r="R281" s="55">
        <f t="shared" ca="1" si="57"/>
        <v>-2.6257510347138888E-2</v>
      </c>
    </row>
    <row r="282" spans="1:18">
      <c r="A282" s="88"/>
      <c r="B282" s="88"/>
      <c r="C282" s="88"/>
      <c r="D282" s="89">
        <f t="shared" si="58"/>
        <v>0</v>
      </c>
      <c r="E282" s="89">
        <f t="shared" si="58"/>
        <v>0</v>
      </c>
      <c r="F282" s="81">
        <f t="shared" si="59"/>
        <v>0</v>
      </c>
      <c r="G282" s="81">
        <f t="shared" si="59"/>
        <v>0</v>
      </c>
      <c r="H282" s="81">
        <f t="shared" si="60"/>
        <v>0</v>
      </c>
      <c r="I282" s="81">
        <f t="shared" si="61"/>
        <v>0</v>
      </c>
      <c r="J282" s="81">
        <f t="shared" si="62"/>
        <v>0</v>
      </c>
      <c r="K282" s="81">
        <f t="shared" si="63"/>
        <v>0</v>
      </c>
      <c r="L282" s="81">
        <f t="shared" si="64"/>
        <v>0</v>
      </c>
      <c r="M282" s="81">
        <f t="shared" ca="1" si="69"/>
        <v>2.6257510347138888E-2</v>
      </c>
      <c r="N282" s="81">
        <f t="shared" ca="1" si="65"/>
        <v>0</v>
      </c>
      <c r="O282" s="21">
        <f t="shared" ca="1" si="66"/>
        <v>0</v>
      </c>
      <c r="P282" s="81">
        <f t="shared" ca="1" si="67"/>
        <v>0</v>
      </c>
      <c r="Q282" s="81">
        <f t="shared" ca="1" si="68"/>
        <v>0</v>
      </c>
      <c r="R282" s="55">
        <f t="shared" ca="1" si="57"/>
        <v>-2.6257510347138888E-2</v>
      </c>
    </row>
    <row r="283" spans="1:18">
      <c r="A283" s="88"/>
      <c r="B283" s="88"/>
      <c r="C283" s="88"/>
      <c r="D283" s="89">
        <f t="shared" si="58"/>
        <v>0</v>
      </c>
      <c r="E283" s="89">
        <f t="shared" si="58"/>
        <v>0</v>
      </c>
      <c r="F283" s="81">
        <f t="shared" si="59"/>
        <v>0</v>
      </c>
      <c r="G283" s="81">
        <f t="shared" si="59"/>
        <v>0</v>
      </c>
      <c r="H283" s="81">
        <f t="shared" si="60"/>
        <v>0</v>
      </c>
      <c r="I283" s="81">
        <f t="shared" si="61"/>
        <v>0</v>
      </c>
      <c r="J283" s="81">
        <f t="shared" si="62"/>
        <v>0</v>
      </c>
      <c r="K283" s="81">
        <f t="shared" si="63"/>
        <v>0</v>
      </c>
      <c r="L283" s="81">
        <f t="shared" si="64"/>
        <v>0</v>
      </c>
      <c r="M283" s="81">
        <f t="shared" ca="1" si="69"/>
        <v>2.6257510347138888E-2</v>
      </c>
      <c r="N283" s="81">
        <f t="shared" ca="1" si="65"/>
        <v>0</v>
      </c>
      <c r="O283" s="21">
        <f t="shared" ca="1" si="66"/>
        <v>0</v>
      </c>
      <c r="P283" s="81">
        <f t="shared" ca="1" si="67"/>
        <v>0</v>
      </c>
      <c r="Q283" s="81">
        <f t="shared" ca="1" si="68"/>
        <v>0</v>
      </c>
      <c r="R283" s="55">
        <f t="shared" ca="1" si="57"/>
        <v>-2.6257510347138888E-2</v>
      </c>
    </row>
    <row r="284" spans="1:18">
      <c r="A284" s="88"/>
      <c r="B284" s="88"/>
      <c r="C284" s="88"/>
      <c r="D284" s="89">
        <f t="shared" si="58"/>
        <v>0</v>
      </c>
      <c r="E284" s="89">
        <f t="shared" si="58"/>
        <v>0</v>
      </c>
      <c r="F284" s="81">
        <f t="shared" si="59"/>
        <v>0</v>
      </c>
      <c r="G284" s="81">
        <f t="shared" si="59"/>
        <v>0</v>
      </c>
      <c r="H284" s="81">
        <f t="shared" si="60"/>
        <v>0</v>
      </c>
      <c r="I284" s="81">
        <f t="shared" si="61"/>
        <v>0</v>
      </c>
      <c r="J284" s="81">
        <f t="shared" si="62"/>
        <v>0</v>
      </c>
      <c r="K284" s="81">
        <f t="shared" si="63"/>
        <v>0</v>
      </c>
      <c r="L284" s="81">
        <f t="shared" si="64"/>
        <v>0</v>
      </c>
      <c r="M284" s="81">
        <f t="shared" ca="1" si="69"/>
        <v>2.6257510347138888E-2</v>
      </c>
      <c r="N284" s="81">
        <f t="shared" ca="1" si="65"/>
        <v>0</v>
      </c>
      <c r="O284" s="21">
        <f t="shared" ca="1" si="66"/>
        <v>0</v>
      </c>
      <c r="P284" s="81">
        <f t="shared" ca="1" si="67"/>
        <v>0</v>
      </c>
      <c r="Q284" s="81">
        <f t="shared" ca="1" si="68"/>
        <v>0</v>
      </c>
      <c r="R284" s="55">
        <f t="shared" ca="1" si="57"/>
        <v>-2.6257510347138888E-2</v>
      </c>
    </row>
    <row r="285" spans="1:18">
      <c r="A285" s="88"/>
      <c r="B285" s="88"/>
      <c r="C285" s="88"/>
      <c r="D285" s="89">
        <f t="shared" si="58"/>
        <v>0</v>
      </c>
      <c r="E285" s="89">
        <f t="shared" si="58"/>
        <v>0</v>
      </c>
      <c r="F285" s="81">
        <f t="shared" si="59"/>
        <v>0</v>
      </c>
      <c r="G285" s="81">
        <f t="shared" si="59"/>
        <v>0</v>
      </c>
      <c r="H285" s="81">
        <f t="shared" si="60"/>
        <v>0</v>
      </c>
      <c r="I285" s="81">
        <f t="shared" si="61"/>
        <v>0</v>
      </c>
      <c r="J285" s="81">
        <f t="shared" si="62"/>
        <v>0</v>
      </c>
      <c r="K285" s="81">
        <f t="shared" si="63"/>
        <v>0</v>
      </c>
      <c r="L285" s="81">
        <f t="shared" si="64"/>
        <v>0</v>
      </c>
      <c r="M285" s="81">
        <f t="shared" ca="1" si="69"/>
        <v>2.6257510347138888E-2</v>
      </c>
      <c r="N285" s="81">
        <f t="shared" ca="1" si="65"/>
        <v>0</v>
      </c>
      <c r="O285" s="21">
        <f t="shared" ca="1" si="66"/>
        <v>0</v>
      </c>
      <c r="P285" s="81">
        <f t="shared" ca="1" si="67"/>
        <v>0</v>
      </c>
      <c r="Q285" s="81">
        <f t="shared" ca="1" si="68"/>
        <v>0</v>
      </c>
      <c r="R285" s="55">
        <f t="shared" ca="1" si="57"/>
        <v>-2.6257510347138888E-2</v>
      </c>
    </row>
    <row r="286" spans="1:18">
      <c r="A286" s="88"/>
      <c r="B286" s="88"/>
      <c r="C286" s="88"/>
      <c r="D286" s="89">
        <f t="shared" si="58"/>
        <v>0</v>
      </c>
      <c r="E286" s="89">
        <f t="shared" si="58"/>
        <v>0</v>
      </c>
      <c r="F286" s="81">
        <f t="shared" si="59"/>
        <v>0</v>
      </c>
      <c r="G286" s="81">
        <f t="shared" si="59"/>
        <v>0</v>
      </c>
      <c r="H286" s="81">
        <f t="shared" si="60"/>
        <v>0</v>
      </c>
      <c r="I286" s="81">
        <f t="shared" si="61"/>
        <v>0</v>
      </c>
      <c r="J286" s="81">
        <f t="shared" si="62"/>
        <v>0</v>
      </c>
      <c r="K286" s="81">
        <f t="shared" si="63"/>
        <v>0</v>
      </c>
      <c r="L286" s="81">
        <f t="shared" si="64"/>
        <v>0</v>
      </c>
      <c r="M286" s="81">
        <f t="shared" ca="1" si="69"/>
        <v>2.6257510347138888E-2</v>
      </c>
      <c r="N286" s="81">
        <f t="shared" ca="1" si="65"/>
        <v>0</v>
      </c>
      <c r="O286" s="21">
        <f t="shared" ca="1" si="66"/>
        <v>0</v>
      </c>
      <c r="P286" s="81">
        <f t="shared" ca="1" si="67"/>
        <v>0</v>
      </c>
      <c r="Q286" s="81">
        <f t="shared" ca="1" si="68"/>
        <v>0</v>
      </c>
      <c r="R286" s="55">
        <f t="shared" ca="1" si="57"/>
        <v>-2.6257510347138888E-2</v>
      </c>
    </row>
    <row r="287" spans="1:18">
      <c r="A287" s="88"/>
      <c r="B287" s="88"/>
      <c r="C287" s="88"/>
      <c r="D287" s="89">
        <f t="shared" si="58"/>
        <v>0</v>
      </c>
      <c r="E287" s="89">
        <f t="shared" si="58"/>
        <v>0</v>
      </c>
      <c r="F287" s="81">
        <f t="shared" si="59"/>
        <v>0</v>
      </c>
      <c r="G287" s="81">
        <f t="shared" si="59"/>
        <v>0</v>
      </c>
      <c r="H287" s="81">
        <f t="shared" si="60"/>
        <v>0</v>
      </c>
      <c r="I287" s="81">
        <f t="shared" si="61"/>
        <v>0</v>
      </c>
      <c r="J287" s="81">
        <f t="shared" si="62"/>
        <v>0</v>
      </c>
      <c r="K287" s="81">
        <f t="shared" si="63"/>
        <v>0</v>
      </c>
      <c r="L287" s="81">
        <f t="shared" si="64"/>
        <v>0</v>
      </c>
      <c r="M287" s="81">
        <f t="shared" ca="1" si="69"/>
        <v>2.6257510347138888E-2</v>
      </c>
      <c r="N287" s="81">
        <f t="shared" ca="1" si="65"/>
        <v>0</v>
      </c>
      <c r="O287" s="21">
        <f t="shared" ca="1" si="66"/>
        <v>0</v>
      </c>
      <c r="P287" s="81">
        <f t="shared" ca="1" si="67"/>
        <v>0</v>
      </c>
      <c r="Q287" s="81">
        <f t="shared" ca="1" si="68"/>
        <v>0</v>
      </c>
      <c r="R287" s="55">
        <f t="shared" ca="1" si="57"/>
        <v>-2.6257510347138888E-2</v>
      </c>
    </row>
    <row r="288" spans="1:18">
      <c r="A288" s="88"/>
      <c r="B288" s="88"/>
      <c r="C288" s="88"/>
      <c r="D288" s="89">
        <f t="shared" si="58"/>
        <v>0</v>
      </c>
      <c r="E288" s="89">
        <f t="shared" si="58"/>
        <v>0</v>
      </c>
      <c r="F288" s="81">
        <f t="shared" si="59"/>
        <v>0</v>
      </c>
      <c r="G288" s="81">
        <f t="shared" si="59"/>
        <v>0</v>
      </c>
      <c r="H288" s="81">
        <f t="shared" si="60"/>
        <v>0</v>
      </c>
      <c r="I288" s="81">
        <f t="shared" si="61"/>
        <v>0</v>
      </c>
      <c r="J288" s="81">
        <f t="shared" si="62"/>
        <v>0</v>
      </c>
      <c r="K288" s="81">
        <f t="shared" si="63"/>
        <v>0</v>
      </c>
      <c r="L288" s="81">
        <f t="shared" si="64"/>
        <v>0</v>
      </c>
      <c r="M288" s="81">
        <f t="shared" ca="1" si="69"/>
        <v>2.6257510347138888E-2</v>
      </c>
      <c r="N288" s="81">
        <f t="shared" ca="1" si="65"/>
        <v>0</v>
      </c>
      <c r="O288" s="21">
        <f t="shared" ca="1" si="66"/>
        <v>0</v>
      </c>
      <c r="P288" s="81">
        <f t="shared" ca="1" si="67"/>
        <v>0</v>
      </c>
      <c r="Q288" s="81">
        <f t="shared" ca="1" si="68"/>
        <v>0</v>
      </c>
      <c r="R288" s="55">
        <f t="shared" ca="1" si="57"/>
        <v>-2.6257510347138888E-2</v>
      </c>
    </row>
    <row r="289" spans="1:18">
      <c r="A289" s="88"/>
      <c r="B289" s="88"/>
      <c r="C289" s="88"/>
      <c r="D289" s="89">
        <f t="shared" si="58"/>
        <v>0</v>
      </c>
      <c r="E289" s="89">
        <f t="shared" si="58"/>
        <v>0</v>
      </c>
      <c r="F289" s="81">
        <f t="shared" si="59"/>
        <v>0</v>
      </c>
      <c r="G289" s="81">
        <f t="shared" si="59"/>
        <v>0</v>
      </c>
      <c r="H289" s="81">
        <f t="shared" si="60"/>
        <v>0</v>
      </c>
      <c r="I289" s="81">
        <f t="shared" si="61"/>
        <v>0</v>
      </c>
      <c r="J289" s="81">
        <f t="shared" si="62"/>
        <v>0</v>
      </c>
      <c r="K289" s="81">
        <f t="shared" si="63"/>
        <v>0</v>
      </c>
      <c r="L289" s="81">
        <f t="shared" si="64"/>
        <v>0</v>
      </c>
      <c r="M289" s="81">
        <f t="shared" ca="1" si="69"/>
        <v>2.6257510347138888E-2</v>
      </c>
      <c r="N289" s="81">
        <f t="shared" ca="1" si="65"/>
        <v>0</v>
      </c>
      <c r="O289" s="21">
        <f t="shared" ca="1" si="66"/>
        <v>0</v>
      </c>
      <c r="P289" s="81">
        <f t="shared" ca="1" si="67"/>
        <v>0</v>
      </c>
      <c r="Q289" s="81">
        <f t="shared" ca="1" si="68"/>
        <v>0</v>
      </c>
      <c r="R289" s="55">
        <f t="shared" ca="1" si="57"/>
        <v>-2.6257510347138888E-2</v>
      </c>
    </row>
    <row r="290" spans="1:18">
      <c r="A290" s="88"/>
      <c r="B290" s="88"/>
      <c r="C290" s="88"/>
      <c r="D290" s="89">
        <f t="shared" si="58"/>
        <v>0</v>
      </c>
      <c r="E290" s="89">
        <f t="shared" si="58"/>
        <v>0</v>
      </c>
      <c r="F290" s="81">
        <f t="shared" si="59"/>
        <v>0</v>
      </c>
      <c r="G290" s="81">
        <f t="shared" si="59"/>
        <v>0</v>
      </c>
      <c r="H290" s="81">
        <f t="shared" si="60"/>
        <v>0</v>
      </c>
      <c r="I290" s="81">
        <f t="shared" si="61"/>
        <v>0</v>
      </c>
      <c r="J290" s="81">
        <f t="shared" si="62"/>
        <v>0</v>
      </c>
      <c r="K290" s="81">
        <f t="shared" si="63"/>
        <v>0</v>
      </c>
      <c r="L290" s="81">
        <f t="shared" si="64"/>
        <v>0</v>
      </c>
      <c r="M290" s="81">
        <f t="shared" ca="1" si="69"/>
        <v>2.6257510347138888E-2</v>
      </c>
      <c r="N290" s="81">
        <f t="shared" ca="1" si="65"/>
        <v>0</v>
      </c>
      <c r="O290" s="21">
        <f t="shared" ca="1" si="66"/>
        <v>0</v>
      </c>
      <c r="P290" s="81">
        <f t="shared" ca="1" si="67"/>
        <v>0</v>
      </c>
      <c r="Q290" s="81">
        <f t="shared" ca="1" si="68"/>
        <v>0</v>
      </c>
      <c r="R290" s="55">
        <f t="shared" ca="1" si="57"/>
        <v>-2.6257510347138888E-2</v>
      </c>
    </row>
    <row r="291" spans="1:18">
      <c r="A291" s="88"/>
      <c r="B291" s="88"/>
      <c r="C291" s="88"/>
      <c r="D291" s="89">
        <f t="shared" si="58"/>
        <v>0</v>
      </c>
      <c r="E291" s="89">
        <f t="shared" si="58"/>
        <v>0</v>
      </c>
      <c r="F291" s="81">
        <f t="shared" si="59"/>
        <v>0</v>
      </c>
      <c r="G291" s="81">
        <f t="shared" si="59"/>
        <v>0</v>
      </c>
      <c r="H291" s="81">
        <f t="shared" si="60"/>
        <v>0</v>
      </c>
      <c r="I291" s="81">
        <f t="shared" si="61"/>
        <v>0</v>
      </c>
      <c r="J291" s="81">
        <f t="shared" si="62"/>
        <v>0</v>
      </c>
      <c r="K291" s="81">
        <f t="shared" si="63"/>
        <v>0</v>
      </c>
      <c r="L291" s="81">
        <f t="shared" si="64"/>
        <v>0</v>
      </c>
      <c r="M291" s="81">
        <f t="shared" ca="1" si="69"/>
        <v>2.6257510347138888E-2</v>
      </c>
      <c r="N291" s="81">
        <f t="shared" ca="1" si="65"/>
        <v>0</v>
      </c>
      <c r="O291" s="21">
        <f t="shared" ca="1" si="66"/>
        <v>0</v>
      </c>
      <c r="P291" s="81">
        <f t="shared" ca="1" si="67"/>
        <v>0</v>
      </c>
      <c r="Q291" s="81">
        <f t="shared" ca="1" si="68"/>
        <v>0</v>
      </c>
      <c r="R291" s="55">
        <f t="shared" ca="1" si="57"/>
        <v>-2.6257510347138888E-2</v>
      </c>
    </row>
    <row r="292" spans="1:18">
      <c r="A292" s="88"/>
      <c r="B292" s="88"/>
      <c r="C292" s="88"/>
      <c r="D292" s="89">
        <f t="shared" si="58"/>
        <v>0</v>
      </c>
      <c r="E292" s="89">
        <f t="shared" si="58"/>
        <v>0</v>
      </c>
      <c r="F292" s="81">
        <f t="shared" si="59"/>
        <v>0</v>
      </c>
      <c r="G292" s="81">
        <f t="shared" si="59"/>
        <v>0</v>
      </c>
      <c r="H292" s="81">
        <f t="shared" si="60"/>
        <v>0</v>
      </c>
      <c r="I292" s="81">
        <f t="shared" si="61"/>
        <v>0</v>
      </c>
      <c r="J292" s="81">
        <f t="shared" si="62"/>
        <v>0</v>
      </c>
      <c r="K292" s="81">
        <f t="shared" si="63"/>
        <v>0</v>
      </c>
      <c r="L292" s="81">
        <f t="shared" si="64"/>
        <v>0</v>
      </c>
      <c r="M292" s="81">
        <f t="shared" ca="1" si="69"/>
        <v>2.6257510347138888E-2</v>
      </c>
      <c r="N292" s="81">
        <f t="shared" ca="1" si="65"/>
        <v>0</v>
      </c>
      <c r="O292" s="21">
        <f t="shared" ca="1" si="66"/>
        <v>0</v>
      </c>
      <c r="P292" s="81">
        <f t="shared" ca="1" si="67"/>
        <v>0</v>
      </c>
      <c r="Q292" s="81">
        <f t="shared" ca="1" si="68"/>
        <v>0</v>
      </c>
      <c r="R292" s="55">
        <f t="shared" ca="1" si="57"/>
        <v>-2.6257510347138888E-2</v>
      </c>
    </row>
    <row r="293" spans="1:18">
      <c r="A293" s="88"/>
      <c r="B293" s="88"/>
      <c r="C293" s="88"/>
      <c r="D293" s="89">
        <f t="shared" si="58"/>
        <v>0</v>
      </c>
      <c r="E293" s="89">
        <f t="shared" si="58"/>
        <v>0</v>
      </c>
      <c r="F293" s="81">
        <f t="shared" si="59"/>
        <v>0</v>
      </c>
      <c r="G293" s="81">
        <f t="shared" si="59"/>
        <v>0</v>
      </c>
      <c r="H293" s="81">
        <f t="shared" si="60"/>
        <v>0</v>
      </c>
      <c r="I293" s="81">
        <f t="shared" si="61"/>
        <v>0</v>
      </c>
      <c r="J293" s="81">
        <f t="shared" si="62"/>
        <v>0</v>
      </c>
      <c r="K293" s="81">
        <f t="shared" si="63"/>
        <v>0</v>
      </c>
      <c r="L293" s="81">
        <f t="shared" si="64"/>
        <v>0</v>
      </c>
      <c r="M293" s="81">
        <f t="shared" ca="1" si="69"/>
        <v>2.6257510347138888E-2</v>
      </c>
      <c r="N293" s="81">
        <f t="shared" ca="1" si="65"/>
        <v>0</v>
      </c>
      <c r="O293" s="21">
        <f t="shared" ca="1" si="66"/>
        <v>0</v>
      </c>
      <c r="P293" s="81">
        <f t="shared" ca="1" si="67"/>
        <v>0</v>
      </c>
      <c r="Q293" s="81">
        <f t="shared" ca="1" si="68"/>
        <v>0</v>
      </c>
      <c r="R293" s="55">
        <f t="shared" ca="1" si="57"/>
        <v>-2.6257510347138888E-2</v>
      </c>
    </row>
    <row r="294" spans="1:18">
      <c r="A294" s="88"/>
      <c r="B294" s="88"/>
      <c r="C294" s="88"/>
      <c r="D294" s="89">
        <f t="shared" si="58"/>
        <v>0</v>
      </c>
      <c r="E294" s="89">
        <f t="shared" si="58"/>
        <v>0</v>
      </c>
      <c r="F294" s="81">
        <f t="shared" si="59"/>
        <v>0</v>
      </c>
      <c r="G294" s="81">
        <f t="shared" si="59"/>
        <v>0</v>
      </c>
      <c r="H294" s="81">
        <f t="shared" si="60"/>
        <v>0</v>
      </c>
      <c r="I294" s="81">
        <f t="shared" si="61"/>
        <v>0</v>
      </c>
      <c r="J294" s="81">
        <f t="shared" si="62"/>
        <v>0</v>
      </c>
      <c r="K294" s="81">
        <f t="shared" si="63"/>
        <v>0</v>
      </c>
      <c r="L294" s="81">
        <f t="shared" si="64"/>
        <v>0</v>
      </c>
      <c r="M294" s="81">
        <f t="shared" ca="1" si="69"/>
        <v>2.6257510347138888E-2</v>
      </c>
      <c r="N294" s="81">
        <f t="shared" ca="1" si="65"/>
        <v>0</v>
      </c>
      <c r="O294" s="21">
        <f t="shared" ca="1" si="66"/>
        <v>0</v>
      </c>
      <c r="P294" s="81">
        <f t="shared" ca="1" si="67"/>
        <v>0</v>
      </c>
      <c r="Q294" s="81">
        <f t="shared" ca="1" si="68"/>
        <v>0</v>
      </c>
      <c r="R294" s="55">
        <f t="shared" ca="1" si="57"/>
        <v>-2.6257510347138888E-2</v>
      </c>
    </row>
    <row r="295" spans="1:18">
      <c r="A295" s="88"/>
      <c r="B295" s="88"/>
      <c r="C295" s="88"/>
      <c r="D295" s="89">
        <f t="shared" si="58"/>
        <v>0</v>
      </c>
      <c r="E295" s="89">
        <f t="shared" si="58"/>
        <v>0</v>
      </c>
      <c r="F295" s="81">
        <f t="shared" si="59"/>
        <v>0</v>
      </c>
      <c r="G295" s="81">
        <f t="shared" si="59"/>
        <v>0</v>
      </c>
      <c r="H295" s="81">
        <f t="shared" si="60"/>
        <v>0</v>
      </c>
      <c r="I295" s="81">
        <f t="shared" si="61"/>
        <v>0</v>
      </c>
      <c r="J295" s="81">
        <f t="shared" si="62"/>
        <v>0</v>
      </c>
      <c r="K295" s="81">
        <f t="shared" si="63"/>
        <v>0</v>
      </c>
      <c r="L295" s="81">
        <f t="shared" si="64"/>
        <v>0</v>
      </c>
      <c r="M295" s="81">
        <f t="shared" ca="1" si="69"/>
        <v>2.6257510347138888E-2</v>
      </c>
      <c r="N295" s="81">
        <f t="shared" ca="1" si="65"/>
        <v>0</v>
      </c>
      <c r="O295" s="21">
        <f t="shared" ca="1" si="66"/>
        <v>0</v>
      </c>
      <c r="P295" s="81">
        <f t="shared" ca="1" si="67"/>
        <v>0</v>
      </c>
      <c r="Q295" s="81">
        <f t="shared" ca="1" si="68"/>
        <v>0</v>
      </c>
      <c r="R295" s="55">
        <f t="shared" ca="1" si="57"/>
        <v>-2.6257510347138888E-2</v>
      </c>
    </row>
    <row r="296" spans="1:18">
      <c r="A296" s="88"/>
      <c r="B296" s="88"/>
      <c r="C296" s="88"/>
      <c r="D296" s="89">
        <f t="shared" si="58"/>
        <v>0</v>
      </c>
      <c r="E296" s="89">
        <f t="shared" si="58"/>
        <v>0</v>
      </c>
      <c r="F296" s="81">
        <f t="shared" si="59"/>
        <v>0</v>
      </c>
      <c r="G296" s="81">
        <f t="shared" si="59"/>
        <v>0</v>
      </c>
      <c r="H296" s="81">
        <f t="shared" si="60"/>
        <v>0</v>
      </c>
      <c r="I296" s="81">
        <f t="shared" si="61"/>
        <v>0</v>
      </c>
      <c r="J296" s="81">
        <f t="shared" si="62"/>
        <v>0</v>
      </c>
      <c r="K296" s="81">
        <f t="shared" si="63"/>
        <v>0</v>
      </c>
      <c r="L296" s="81">
        <f t="shared" si="64"/>
        <v>0</v>
      </c>
      <c r="M296" s="81">
        <f t="shared" ca="1" si="69"/>
        <v>2.6257510347138888E-2</v>
      </c>
      <c r="N296" s="81">
        <f t="shared" ca="1" si="65"/>
        <v>0</v>
      </c>
      <c r="O296" s="21">
        <f t="shared" ca="1" si="66"/>
        <v>0</v>
      </c>
      <c r="P296" s="81">
        <f t="shared" ca="1" si="67"/>
        <v>0</v>
      </c>
      <c r="Q296" s="81">
        <f t="shared" ca="1" si="68"/>
        <v>0</v>
      </c>
      <c r="R296" s="55">
        <f t="shared" ca="1" si="57"/>
        <v>-2.6257510347138888E-2</v>
      </c>
    </row>
    <row r="297" spans="1:18">
      <c r="A297" s="88"/>
      <c r="B297" s="88"/>
      <c r="C297" s="88"/>
      <c r="D297" s="89">
        <f t="shared" si="58"/>
        <v>0</v>
      </c>
      <c r="E297" s="89">
        <f t="shared" si="58"/>
        <v>0</v>
      </c>
      <c r="F297" s="81">
        <f t="shared" si="59"/>
        <v>0</v>
      </c>
      <c r="G297" s="81">
        <f t="shared" si="59"/>
        <v>0</v>
      </c>
      <c r="H297" s="81">
        <f t="shared" si="60"/>
        <v>0</v>
      </c>
      <c r="I297" s="81">
        <f t="shared" si="61"/>
        <v>0</v>
      </c>
      <c r="J297" s="81">
        <f t="shared" si="62"/>
        <v>0</v>
      </c>
      <c r="K297" s="81">
        <f t="shared" si="63"/>
        <v>0</v>
      </c>
      <c r="L297" s="81">
        <f t="shared" si="64"/>
        <v>0</v>
      </c>
      <c r="M297" s="81">
        <f t="shared" ca="1" si="69"/>
        <v>2.6257510347138888E-2</v>
      </c>
      <c r="N297" s="81">
        <f t="shared" ca="1" si="65"/>
        <v>0</v>
      </c>
      <c r="O297" s="21">
        <f t="shared" ca="1" si="66"/>
        <v>0</v>
      </c>
      <c r="P297" s="81">
        <f t="shared" ca="1" si="67"/>
        <v>0</v>
      </c>
      <c r="Q297" s="81">
        <f t="shared" ca="1" si="68"/>
        <v>0</v>
      </c>
      <c r="R297" s="55">
        <f t="shared" ca="1" si="57"/>
        <v>-2.6257510347138888E-2</v>
      </c>
    </row>
    <row r="298" spans="1:18">
      <c r="A298" s="88"/>
      <c r="B298" s="88"/>
      <c r="C298" s="88"/>
      <c r="D298" s="89">
        <f t="shared" si="58"/>
        <v>0</v>
      </c>
      <c r="E298" s="89">
        <f t="shared" si="58"/>
        <v>0</v>
      </c>
      <c r="F298" s="81">
        <f t="shared" si="59"/>
        <v>0</v>
      </c>
      <c r="G298" s="81">
        <f t="shared" si="59"/>
        <v>0</v>
      </c>
      <c r="H298" s="81">
        <f t="shared" si="60"/>
        <v>0</v>
      </c>
      <c r="I298" s="81">
        <f t="shared" si="61"/>
        <v>0</v>
      </c>
      <c r="J298" s="81">
        <f t="shared" si="62"/>
        <v>0</v>
      </c>
      <c r="K298" s="81">
        <f t="shared" si="63"/>
        <v>0</v>
      </c>
      <c r="L298" s="81">
        <f t="shared" si="64"/>
        <v>0</v>
      </c>
      <c r="M298" s="81">
        <f t="shared" ca="1" si="69"/>
        <v>2.6257510347138888E-2</v>
      </c>
      <c r="N298" s="81">
        <f t="shared" ca="1" si="65"/>
        <v>0</v>
      </c>
      <c r="O298" s="21">
        <f t="shared" ca="1" si="66"/>
        <v>0</v>
      </c>
      <c r="P298" s="81">
        <f t="shared" ca="1" si="67"/>
        <v>0</v>
      </c>
      <c r="Q298" s="81">
        <f t="shared" ca="1" si="68"/>
        <v>0</v>
      </c>
      <c r="R298" s="55">
        <f t="shared" ca="1" si="57"/>
        <v>-2.6257510347138888E-2</v>
      </c>
    </row>
    <row r="299" spans="1:18">
      <c r="A299" s="88"/>
      <c r="B299" s="88"/>
      <c r="C299" s="88"/>
      <c r="D299" s="89">
        <f t="shared" si="58"/>
        <v>0</v>
      </c>
      <c r="E299" s="89">
        <f t="shared" si="58"/>
        <v>0</v>
      </c>
      <c r="F299" s="81">
        <f t="shared" si="59"/>
        <v>0</v>
      </c>
      <c r="G299" s="81">
        <f t="shared" si="59"/>
        <v>0</v>
      </c>
      <c r="H299" s="81">
        <f t="shared" si="60"/>
        <v>0</v>
      </c>
      <c r="I299" s="81">
        <f t="shared" si="61"/>
        <v>0</v>
      </c>
      <c r="J299" s="81">
        <f t="shared" si="62"/>
        <v>0</v>
      </c>
      <c r="K299" s="81">
        <f t="shared" si="63"/>
        <v>0</v>
      </c>
      <c r="L299" s="81">
        <f t="shared" si="64"/>
        <v>0</v>
      </c>
      <c r="M299" s="81">
        <f t="shared" ca="1" si="69"/>
        <v>2.6257510347138888E-2</v>
      </c>
      <c r="N299" s="81">
        <f t="shared" ca="1" si="65"/>
        <v>0</v>
      </c>
      <c r="O299" s="21">
        <f t="shared" ca="1" si="66"/>
        <v>0</v>
      </c>
      <c r="P299" s="81">
        <f t="shared" ca="1" si="67"/>
        <v>0</v>
      </c>
      <c r="Q299" s="81">
        <f t="shared" ca="1" si="68"/>
        <v>0</v>
      </c>
      <c r="R299" s="55">
        <f t="shared" ca="1" si="57"/>
        <v>-2.6257510347138888E-2</v>
      </c>
    </row>
    <row r="300" spans="1:18">
      <c r="A300" s="88"/>
      <c r="B300" s="88"/>
      <c r="C300" s="88"/>
      <c r="D300" s="89">
        <f t="shared" si="58"/>
        <v>0</v>
      </c>
      <c r="E300" s="89">
        <f t="shared" si="58"/>
        <v>0</v>
      </c>
      <c r="F300" s="81">
        <f t="shared" si="59"/>
        <v>0</v>
      </c>
      <c r="G300" s="81">
        <f t="shared" si="59"/>
        <v>0</v>
      </c>
      <c r="H300" s="81">
        <f t="shared" si="60"/>
        <v>0</v>
      </c>
      <c r="I300" s="81">
        <f t="shared" si="61"/>
        <v>0</v>
      </c>
      <c r="J300" s="81">
        <f t="shared" si="62"/>
        <v>0</v>
      </c>
      <c r="K300" s="81">
        <f t="shared" si="63"/>
        <v>0</v>
      </c>
      <c r="L300" s="81">
        <f t="shared" si="64"/>
        <v>0</v>
      </c>
      <c r="M300" s="81">
        <f t="shared" ca="1" si="69"/>
        <v>2.6257510347138888E-2</v>
      </c>
      <c r="N300" s="81">
        <f t="shared" ca="1" si="65"/>
        <v>0</v>
      </c>
      <c r="O300" s="21">
        <f t="shared" ca="1" si="66"/>
        <v>0</v>
      </c>
      <c r="P300" s="81">
        <f t="shared" ca="1" si="67"/>
        <v>0</v>
      </c>
      <c r="Q300" s="81">
        <f t="shared" ca="1" si="68"/>
        <v>0</v>
      </c>
      <c r="R300" s="55">
        <f t="shared" ca="1" si="57"/>
        <v>-2.6257510347138888E-2</v>
      </c>
    </row>
    <row r="301" spans="1:18">
      <c r="A301" s="88"/>
      <c r="B301" s="88"/>
      <c r="C301" s="88"/>
      <c r="D301" s="89">
        <f t="shared" si="58"/>
        <v>0</v>
      </c>
      <c r="E301" s="89">
        <f t="shared" si="58"/>
        <v>0</v>
      </c>
      <c r="F301" s="81">
        <f t="shared" si="59"/>
        <v>0</v>
      </c>
      <c r="G301" s="81">
        <f t="shared" si="59"/>
        <v>0</v>
      </c>
      <c r="H301" s="81">
        <f t="shared" si="60"/>
        <v>0</v>
      </c>
      <c r="I301" s="81">
        <f t="shared" si="61"/>
        <v>0</v>
      </c>
      <c r="J301" s="81">
        <f t="shared" si="62"/>
        <v>0</v>
      </c>
      <c r="K301" s="81">
        <f t="shared" si="63"/>
        <v>0</v>
      </c>
      <c r="L301" s="81">
        <f t="shared" si="64"/>
        <v>0</v>
      </c>
      <c r="M301" s="81">
        <f t="shared" ca="1" si="69"/>
        <v>2.6257510347138888E-2</v>
      </c>
      <c r="N301" s="81">
        <f t="shared" ca="1" si="65"/>
        <v>0</v>
      </c>
      <c r="O301" s="21">
        <f t="shared" ca="1" si="66"/>
        <v>0</v>
      </c>
      <c r="P301" s="81">
        <f t="shared" ca="1" si="67"/>
        <v>0</v>
      </c>
      <c r="Q301" s="81">
        <f t="shared" ca="1" si="68"/>
        <v>0</v>
      </c>
      <c r="R301" s="55">
        <f t="shared" ca="1" si="57"/>
        <v>-2.6257510347138888E-2</v>
      </c>
    </row>
    <row r="302" spans="1:18">
      <c r="A302" s="88"/>
      <c r="B302" s="88"/>
      <c r="C302" s="88"/>
      <c r="D302" s="89">
        <f t="shared" si="58"/>
        <v>0</v>
      </c>
      <c r="E302" s="89">
        <f t="shared" si="58"/>
        <v>0</v>
      </c>
      <c r="F302" s="81">
        <f t="shared" si="59"/>
        <v>0</v>
      </c>
      <c r="G302" s="81">
        <f t="shared" si="59"/>
        <v>0</v>
      </c>
      <c r="H302" s="81">
        <f t="shared" si="60"/>
        <v>0</v>
      </c>
      <c r="I302" s="81">
        <f t="shared" si="61"/>
        <v>0</v>
      </c>
      <c r="J302" s="81">
        <f t="shared" si="62"/>
        <v>0</v>
      </c>
      <c r="K302" s="81">
        <f t="shared" si="63"/>
        <v>0</v>
      </c>
      <c r="L302" s="81">
        <f t="shared" si="64"/>
        <v>0</v>
      </c>
      <c r="M302" s="81">
        <f t="shared" ca="1" si="69"/>
        <v>2.6257510347138888E-2</v>
      </c>
      <c r="N302" s="81">
        <f t="shared" ca="1" si="65"/>
        <v>0</v>
      </c>
      <c r="O302" s="21">
        <f t="shared" ca="1" si="66"/>
        <v>0</v>
      </c>
      <c r="P302" s="81">
        <f t="shared" ca="1" si="67"/>
        <v>0</v>
      </c>
      <c r="Q302" s="81">
        <f t="shared" ca="1" si="68"/>
        <v>0</v>
      </c>
      <c r="R302" s="55">
        <f t="shared" ca="1" si="57"/>
        <v>-2.6257510347138888E-2</v>
      </c>
    </row>
    <row r="303" spans="1:18">
      <c r="A303" s="88"/>
      <c r="B303" s="88"/>
      <c r="C303" s="88"/>
      <c r="D303" s="89">
        <f t="shared" si="58"/>
        <v>0</v>
      </c>
      <c r="E303" s="89">
        <f t="shared" si="58"/>
        <v>0</v>
      </c>
      <c r="F303" s="81">
        <f t="shared" si="59"/>
        <v>0</v>
      </c>
      <c r="G303" s="81">
        <f t="shared" si="59"/>
        <v>0</v>
      </c>
      <c r="H303" s="81">
        <f t="shared" si="60"/>
        <v>0</v>
      </c>
      <c r="I303" s="81">
        <f t="shared" si="61"/>
        <v>0</v>
      </c>
      <c r="J303" s="81">
        <f t="shared" si="62"/>
        <v>0</v>
      </c>
      <c r="K303" s="81">
        <f t="shared" si="63"/>
        <v>0</v>
      </c>
      <c r="L303" s="81">
        <f t="shared" si="64"/>
        <v>0</v>
      </c>
      <c r="M303" s="81">
        <f t="shared" ca="1" si="69"/>
        <v>2.6257510347138888E-2</v>
      </c>
      <c r="N303" s="81">
        <f t="shared" ca="1" si="65"/>
        <v>0</v>
      </c>
      <c r="O303" s="21">
        <f t="shared" ca="1" si="66"/>
        <v>0</v>
      </c>
      <c r="P303" s="81">
        <f t="shared" ca="1" si="67"/>
        <v>0</v>
      </c>
      <c r="Q303" s="81">
        <f t="shared" ca="1" si="68"/>
        <v>0</v>
      </c>
      <c r="R303" s="55">
        <f t="shared" ca="1" si="57"/>
        <v>-2.6257510347138888E-2</v>
      </c>
    </row>
    <row r="304" spans="1:18">
      <c r="A304" s="88"/>
      <c r="B304" s="88"/>
      <c r="C304" s="88"/>
      <c r="D304" s="89">
        <f t="shared" si="58"/>
        <v>0</v>
      </c>
      <c r="E304" s="89">
        <f t="shared" si="58"/>
        <v>0</v>
      </c>
      <c r="F304" s="81">
        <f t="shared" si="59"/>
        <v>0</v>
      </c>
      <c r="G304" s="81">
        <f t="shared" si="59"/>
        <v>0</v>
      </c>
      <c r="H304" s="81">
        <f t="shared" si="60"/>
        <v>0</v>
      </c>
      <c r="I304" s="81">
        <f t="shared" si="61"/>
        <v>0</v>
      </c>
      <c r="J304" s="81">
        <f t="shared" si="62"/>
        <v>0</v>
      </c>
      <c r="K304" s="81">
        <f t="shared" si="63"/>
        <v>0</v>
      </c>
      <c r="L304" s="81">
        <f t="shared" si="64"/>
        <v>0</v>
      </c>
      <c r="M304" s="81">
        <f t="shared" ca="1" si="69"/>
        <v>2.6257510347138888E-2</v>
      </c>
      <c r="N304" s="81">
        <f t="shared" ca="1" si="65"/>
        <v>0</v>
      </c>
      <c r="O304" s="21">
        <f t="shared" ca="1" si="66"/>
        <v>0</v>
      </c>
      <c r="P304" s="81">
        <f t="shared" ca="1" si="67"/>
        <v>0</v>
      </c>
      <c r="Q304" s="81">
        <f t="shared" ca="1" si="68"/>
        <v>0</v>
      </c>
      <c r="R304" s="55">
        <f t="shared" ca="1" si="57"/>
        <v>-2.6257510347138888E-2</v>
      </c>
    </row>
    <row r="305" spans="1:18">
      <c r="A305" s="88"/>
      <c r="B305" s="88"/>
      <c r="C305" s="88"/>
      <c r="D305" s="89">
        <f t="shared" si="58"/>
        <v>0</v>
      </c>
      <c r="E305" s="89">
        <f t="shared" si="58"/>
        <v>0</v>
      </c>
      <c r="F305" s="81">
        <f t="shared" si="59"/>
        <v>0</v>
      </c>
      <c r="G305" s="81">
        <f t="shared" si="59"/>
        <v>0</v>
      </c>
      <c r="H305" s="81">
        <f t="shared" si="60"/>
        <v>0</v>
      </c>
      <c r="I305" s="81">
        <f t="shared" si="61"/>
        <v>0</v>
      </c>
      <c r="J305" s="81">
        <f t="shared" si="62"/>
        <v>0</v>
      </c>
      <c r="K305" s="81">
        <f t="shared" si="63"/>
        <v>0</v>
      </c>
      <c r="L305" s="81">
        <f t="shared" si="64"/>
        <v>0</v>
      </c>
      <c r="M305" s="81">
        <f t="shared" ca="1" si="69"/>
        <v>2.6257510347138888E-2</v>
      </c>
      <c r="N305" s="81">
        <f t="shared" ca="1" si="65"/>
        <v>0</v>
      </c>
      <c r="O305" s="21">
        <f t="shared" ca="1" si="66"/>
        <v>0</v>
      </c>
      <c r="P305" s="81">
        <f t="shared" ca="1" si="67"/>
        <v>0</v>
      </c>
      <c r="Q305" s="81">
        <f t="shared" ca="1" si="68"/>
        <v>0</v>
      </c>
      <c r="R305" s="55">
        <f t="shared" ca="1" si="57"/>
        <v>-2.6257510347138888E-2</v>
      </c>
    </row>
    <row r="306" spans="1:18">
      <c r="A306" s="88"/>
      <c r="B306" s="88"/>
      <c r="C306" s="88"/>
      <c r="D306" s="89">
        <f t="shared" si="58"/>
        <v>0</v>
      </c>
      <c r="E306" s="89">
        <f t="shared" si="58"/>
        <v>0</v>
      </c>
      <c r="F306" s="81">
        <f t="shared" si="59"/>
        <v>0</v>
      </c>
      <c r="G306" s="81">
        <f t="shared" si="59"/>
        <v>0</v>
      </c>
      <c r="H306" s="81">
        <f t="shared" si="60"/>
        <v>0</v>
      </c>
      <c r="I306" s="81">
        <f t="shared" si="61"/>
        <v>0</v>
      </c>
      <c r="J306" s="81">
        <f t="shared" si="62"/>
        <v>0</v>
      </c>
      <c r="K306" s="81">
        <f t="shared" si="63"/>
        <v>0</v>
      </c>
      <c r="L306" s="81">
        <f t="shared" si="64"/>
        <v>0</v>
      </c>
      <c r="M306" s="81">
        <f t="shared" ca="1" si="69"/>
        <v>2.6257510347138888E-2</v>
      </c>
      <c r="N306" s="81">
        <f t="shared" ca="1" si="65"/>
        <v>0</v>
      </c>
      <c r="O306" s="21">
        <f t="shared" ca="1" si="66"/>
        <v>0</v>
      </c>
      <c r="P306" s="81">
        <f t="shared" ca="1" si="67"/>
        <v>0</v>
      </c>
      <c r="Q306" s="81">
        <f t="shared" ca="1" si="68"/>
        <v>0</v>
      </c>
      <c r="R306" s="55">
        <f t="shared" ca="1" si="57"/>
        <v>-2.6257510347138888E-2</v>
      </c>
    </row>
    <row r="307" spans="1:18">
      <c r="A307" s="88"/>
      <c r="B307" s="88"/>
      <c r="C307" s="88"/>
      <c r="D307" s="89">
        <f t="shared" si="58"/>
        <v>0</v>
      </c>
      <c r="E307" s="89">
        <f t="shared" si="58"/>
        <v>0</v>
      </c>
      <c r="F307" s="81">
        <f t="shared" si="59"/>
        <v>0</v>
      </c>
      <c r="G307" s="81">
        <f t="shared" si="59"/>
        <v>0</v>
      </c>
      <c r="H307" s="81">
        <f t="shared" si="60"/>
        <v>0</v>
      </c>
      <c r="I307" s="81">
        <f t="shared" si="61"/>
        <v>0</v>
      </c>
      <c r="J307" s="81">
        <f t="shared" si="62"/>
        <v>0</v>
      </c>
      <c r="K307" s="81">
        <f t="shared" si="63"/>
        <v>0</v>
      </c>
      <c r="L307" s="81">
        <f t="shared" si="64"/>
        <v>0</v>
      </c>
      <c r="M307" s="81">
        <f t="shared" ca="1" si="69"/>
        <v>2.6257510347138888E-2</v>
      </c>
      <c r="N307" s="81">
        <f t="shared" ca="1" si="65"/>
        <v>0</v>
      </c>
      <c r="O307" s="21">
        <f t="shared" ca="1" si="66"/>
        <v>0</v>
      </c>
      <c r="P307" s="81">
        <f t="shared" ca="1" si="67"/>
        <v>0</v>
      </c>
      <c r="Q307" s="81">
        <f t="shared" ca="1" si="68"/>
        <v>0</v>
      </c>
      <c r="R307" s="55">
        <f t="shared" ca="1" si="57"/>
        <v>-2.6257510347138888E-2</v>
      </c>
    </row>
    <row r="308" spans="1:18">
      <c r="A308" s="88"/>
      <c r="B308" s="88"/>
      <c r="C308" s="88"/>
      <c r="D308" s="89">
        <f t="shared" si="58"/>
        <v>0</v>
      </c>
      <c r="E308" s="89">
        <f t="shared" si="58"/>
        <v>0</v>
      </c>
      <c r="F308" s="81">
        <f t="shared" si="59"/>
        <v>0</v>
      </c>
      <c r="G308" s="81">
        <f t="shared" si="59"/>
        <v>0</v>
      </c>
      <c r="H308" s="81">
        <f t="shared" si="60"/>
        <v>0</v>
      </c>
      <c r="I308" s="81">
        <f t="shared" si="61"/>
        <v>0</v>
      </c>
      <c r="J308" s="81">
        <f t="shared" si="62"/>
        <v>0</v>
      </c>
      <c r="K308" s="81">
        <f t="shared" si="63"/>
        <v>0</v>
      </c>
      <c r="L308" s="81">
        <f t="shared" si="64"/>
        <v>0</v>
      </c>
      <c r="M308" s="81">
        <f t="shared" ca="1" si="69"/>
        <v>2.6257510347138888E-2</v>
      </c>
      <c r="N308" s="81">
        <f t="shared" ca="1" si="65"/>
        <v>0</v>
      </c>
      <c r="O308" s="21">
        <f t="shared" ca="1" si="66"/>
        <v>0</v>
      </c>
      <c r="P308" s="81">
        <f t="shared" ca="1" si="67"/>
        <v>0</v>
      </c>
      <c r="Q308" s="81">
        <f t="shared" ca="1" si="68"/>
        <v>0</v>
      </c>
      <c r="R308" s="55">
        <f t="shared" ca="1" si="57"/>
        <v>-2.6257510347138888E-2</v>
      </c>
    </row>
    <row r="309" spans="1:18">
      <c r="A309" s="88"/>
      <c r="B309" s="88"/>
      <c r="C309" s="88"/>
      <c r="D309" s="89">
        <f t="shared" si="58"/>
        <v>0</v>
      </c>
      <c r="E309" s="89">
        <f t="shared" si="58"/>
        <v>0</v>
      </c>
      <c r="F309" s="81">
        <f t="shared" si="59"/>
        <v>0</v>
      </c>
      <c r="G309" s="81">
        <f t="shared" si="59"/>
        <v>0</v>
      </c>
      <c r="H309" s="81">
        <f t="shared" si="60"/>
        <v>0</v>
      </c>
      <c r="I309" s="81">
        <f t="shared" si="61"/>
        <v>0</v>
      </c>
      <c r="J309" s="81">
        <f t="shared" si="62"/>
        <v>0</v>
      </c>
      <c r="K309" s="81">
        <f t="shared" si="63"/>
        <v>0</v>
      </c>
      <c r="L309" s="81">
        <f t="shared" si="64"/>
        <v>0</v>
      </c>
      <c r="M309" s="81">
        <f t="shared" ca="1" si="69"/>
        <v>2.6257510347138888E-2</v>
      </c>
      <c r="N309" s="81">
        <f t="shared" ca="1" si="65"/>
        <v>0</v>
      </c>
      <c r="O309" s="21">
        <f t="shared" ca="1" si="66"/>
        <v>0</v>
      </c>
      <c r="P309" s="81">
        <f t="shared" ca="1" si="67"/>
        <v>0</v>
      </c>
      <c r="Q309" s="81">
        <f t="shared" ca="1" si="68"/>
        <v>0</v>
      </c>
      <c r="R309" s="55">
        <f t="shared" ca="1" si="57"/>
        <v>-2.6257510347138888E-2</v>
      </c>
    </row>
    <row r="310" spans="1:18">
      <c r="A310" s="88"/>
      <c r="B310" s="88"/>
      <c r="C310" s="88"/>
      <c r="D310" s="89">
        <f t="shared" si="58"/>
        <v>0</v>
      </c>
      <c r="E310" s="89">
        <f t="shared" si="58"/>
        <v>0</v>
      </c>
      <c r="F310" s="81">
        <f t="shared" si="59"/>
        <v>0</v>
      </c>
      <c r="G310" s="81">
        <f t="shared" si="59"/>
        <v>0</v>
      </c>
      <c r="H310" s="81">
        <f t="shared" si="60"/>
        <v>0</v>
      </c>
      <c r="I310" s="81">
        <f t="shared" si="61"/>
        <v>0</v>
      </c>
      <c r="J310" s="81">
        <f t="shared" si="62"/>
        <v>0</v>
      </c>
      <c r="K310" s="81">
        <f t="shared" si="63"/>
        <v>0</v>
      </c>
      <c r="L310" s="81">
        <f t="shared" si="64"/>
        <v>0</v>
      </c>
      <c r="M310" s="81">
        <f t="shared" ca="1" si="69"/>
        <v>2.6257510347138888E-2</v>
      </c>
      <c r="N310" s="81">
        <f t="shared" ca="1" si="65"/>
        <v>0</v>
      </c>
      <c r="O310" s="21">
        <f t="shared" ca="1" si="66"/>
        <v>0</v>
      </c>
      <c r="P310" s="81">
        <f t="shared" ca="1" si="67"/>
        <v>0</v>
      </c>
      <c r="Q310" s="81">
        <f t="shared" ca="1" si="68"/>
        <v>0</v>
      </c>
      <c r="R310" s="55">
        <f t="shared" ca="1" si="57"/>
        <v>-2.6257510347138888E-2</v>
      </c>
    </row>
    <row r="311" spans="1:18">
      <c r="A311" s="88"/>
      <c r="B311" s="88"/>
      <c r="C311" s="88"/>
      <c r="D311" s="89">
        <f t="shared" si="58"/>
        <v>0</v>
      </c>
      <c r="E311" s="89">
        <f t="shared" si="58"/>
        <v>0</v>
      </c>
      <c r="F311" s="81">
        <f t="shared" si="59"/>
        <v>0</v>
      </c>
      <c r="G311" s="81">
        <f t="shared" si="59"/>
        <v>0</v>
      </c>
      <c r="H311" s="81">
        <f t="shared" si="60"/>
        <v>0</v>
      </c>
      <c r="I311" s="81">
        <f t="shared" si="61"/>
        <v>0</v>
      </c>
      <c r="J311" s="81">
        <f t="shared" si="62"/>
        <v>0</v>
      </c>
      <c r="K311" s="81">
        <f t="shared" si="63"/>
        <v>0</v>
      </c>
      <c r="L311" s="81">
        <f t="shared" si="64"/>
        <v>0</v>
      </c>
      <c r="M311" s="81">
        <f t="shared" ca="1" si="69"/>
        <v>2.6257510347138888E-2</v>
      </c>
      <c r="N311" s="81">
        <f t="shared" ca="1" si="65"/>
        <v>0</v>
      </c>
      <c r="O311" s="21">
        <f t="shared" ca="1" si="66"/>
        <v>0</v>
      </c>
      <c r="P311" s="81">
        <f t="shared" ca="1" si="67"/>
        <v>0</v>
      </c>
      <c r="Q311" s="81">
        <f t="shared" ca="1" si="68"/>
        <v>0</v>
      </c>
      <c r="R311" s="55">
        <f t="shared" ca="1" si="57"/>
        <v>-2.6257510347138888E-2</v>
      </c>
    </row>
    <row r="312" spans="1:18">
      <c r="A312" s="88"/>
      <c r="B312" s="88"/>
      <c r="C312" s="88"/>
      <c r="D312" s="89">
        <f t="shared" si="58"/>
        <v>0</v>
      </c>
      <c r="E312" s="89">
        <f t="shared" si="58"/>
        <v>0</v>
      </c>
      <c r="F312" s="81">
        <f t="shared" si="59"/>
        <v>0</v>
      </c>
      <c r="G312" s="81">
        <f t="shared" si="59"/>
        <v>0</v>
      </c>
      <c r="H312" s="81">
        <f t="shared" si="60"/>
        <v>0</v>
      </c>
      <c r="I312" s="81">
        <f t="shared" si="61"/>
        <v>0</v>
      </c>
      <c r="J312" s="81">
        <f t="shared" si="62"/>
        <v>0</v>
      </c>
      <c r="K312" s="81">
        <f t="shared" si="63"/>
        <v>0</v>
      </c>
      <c r="L312" s="81">
        <f t="shared" si="64"/>
        <v>0</v>
      </c>
      <c r="M312" s="81">
        <f t="shared" ca="1" si="69"/>
        <v>2.6257510347138888E-2</v>
      </c>
      <c r="N312" s="81">
        <f t="shared" ca="1" si="65"/>
        <v>0</v>
      </c>
      <c r="O312" s="21">
        <f t="shared" ca="1" si="66"/>
        <v>0</v>
      </c>
      <c r="P312" s="81">
        <f t="shared" ca="1" si="67"/>
        <v>0</v>
      </c>
      <c r="Q312" s="81">
        <f t="shared" ca="1" si="68"/>
        <v>0</v>
      </c>
      <c r="R312" s="55">
        <f t="shared" ca="1" si="57"/>
        <v>-2.6257510347138888E-2</v>
      </c>
    </row>
    <row r="313" spans="1:18">
      <c r="A313" s="88"/>
      <c r="B313" s="88"/>
      <c r="C313" s="88"/>
      <c r="D313" s="89">
        <f t="shared" si="58"/>
        <v>0</v>
      </c>
      <c r="E313" s="89">
        <f t="shared" si="58"/>
        <v>0</v>
      </c>
      <c r="F313" s="81">
        <f t="shared" si="59"/>
        <v>0</v>
      </c>
      <c r="G313" s="81">
        <f t="shared" si="59"/>
        <v>0</v>
      </c>
      <c r="H313" s="81">
        <f t="shared" si="60"/>
        <v>0</v>
      </c>
      <c r="I313" s="81">
        <f t="shared" si="61"/>
        <v>0</v>
      </c>
      <c r="J313" s="81">
        <f t="shared" si="62"/>
        <v>0</v>
      </c>
      <c r="K313" s="81">
        <f t="shared" si="63"/>
        <v>0</v>
      </c>
      <c r="L313" s="81">
        <f t="shared" si="64"/>
        <v>0</v>
      </c>
      <c r="M313" s="81">
        <f t="shared" ca="1" si="69"/>
        <v>2.6257510347138888E-2</v>
      </c>
      <c r="N313" s="81">
        <f t="shared" ca="1" si="65"/>
        <v>0</v>
      </c>
      <c r="O313" s="21">
        <f t="shared" ca="1" si="66"/>
        <v>0</v>
      </c>
      <c r="P313" s="81">
        <f t="shared" ca="1" si="67"/>
        <v>0</v>
      </c>
      <c r="Q313" s="81">
        <f t="shared" ca="1" si="68"/>
        <v>0</v>
      </c>
      <c r="R313" s="55">
        <f t="shared" ca="1" si="57"/>
        <v>-2.6257510347138888E-2</v>
      </c>
    </row>
    <row r="314" spans="1:18">
      <c r="A314" s="88"/>
      <c r="B314" s="88"/>
      <c r="C314" s="88"/>
      <c r="D314" s="89">
        <f t="shared" si="58"/>
        <v>0</v>
      </c>
      <c r="E314" s="89">
        <f t="shared" si="58"/>
        <v>0</v>
      </c>
      <c r="F314" s="81">
        <f t="shared" si="59"/>
        <v>0</v>
      </c>
      <c r="G314" s="81">
        <f t="shared" si="59"/>
        <v>0</v>
      </c>
      <c r="H314" s="81">
        <f t="shared" si="60"/>
        <v>0</v>
      </c>
      <c r="I314" s="81">
        <f t="shared" si="61"/>
        <v>0</v>
      </c>
      <c r="J314" s="81">
        <f t="shared" si="62"/>
        <v>0</v>
      </c>
      <c r="K314" s="81">
        <f t="shared" si="63"/>
        <v>0</v>
      </c>
      <c r="L314" s="81">
        <f t="shared" si="64"/>
        <v>0</v>
      </c>
      <c r="M314" s="81">
        <f t="shared" ca="1" si="69"/>
        <v>2.6257510347138888E-2</v>
      </c>
      <c r="N314" s="81">
        <f t="shared" ca="1" si="65"/>
        <v>0</v>
      </c>
      <c r="O314" s="21">
        <f t="shared" ca="1" si="66"/>
        <v>0</v>
      </c>
      <c r="P314" s="81">
        <f t="shared" ca="1" si="67"/>
        <v>0</v>
      </c>
      <c r="Q314" s="81">
        <f t="shared" ca="1" si="68"/>
        <v>0</v>
      </c>
      <c r="R314" s="55">
        <f t="shared" ca="1" si="57"/>
        <v>-2.6257510347138888E-2</v>
      </c>
    </row>
    <row r="315" spans="1:18">
      <c r="A315" s="88"/>
      <c r="B315" s="88"/>
      <c r="C315" s="88"/>
      <c r="D315" s="89">
        <f t="shared" si="58"/>
        <v>0</v>
      </c>
      <c r="E315" s="89">
        <f t="shared" si="58"/>
        <v>0</v>
      </c>
      <c r="F315" s="81">
        <f t="shared" si="59"/>
        <v>0</v>
      </c>
      <c r="G315" s="81">
        <f t="shared" si="59"/>
        <v>0</v>
      </c>
      <c r="H315" s="81">
        <f t="shared" si="60"/>
        <v>0</v>
      </c>
      <c r="I315" s="81">
        <f t="shared" si="61"/>
        <v>0</v>
      </c>
      <c r="J315" s="81">
        <f t="shared" si="62"/>
        <v>0</v>
      </c>
      <c r="K315" s="81">
        <f t="shared" si="63"/>
        <v>0</v>
      </c>
      <c r="L315" s="81">
        <f t="shared" si="64"/>
        <v>0</v>
      </c>
      <c r="M315" s="81">
        <f t="shared" ca="1" si="69"/>
        <v>2.6257510347138888E-2</v>
      </c>
      <c r="N315" s="81">
        <f t="shared" ca="1" si="65"/>
        <v>0</v>
      </c>
      <c r="O315" s="21">
        <f t="shared" ca="1" si="66"/>
        <v>0</v>
      </c>
      <c r="P315" s="81">
        <f t="shared" ca="1" si="67"/>
        <v>0</v>
      </c>
      <c r="Q315" s="81">
        <f t="shared" ca="1" si="68"/>
        <v>0</v>
      </c>
      <c r="R315" s="55">
        <f t="shared" ca="1" si="57"/>
        <v>-2.6257510347138888E-2</v>
      </c>
    </row>
    <row r="316" spans="1:18">
      <c r="A316" s="88"/>
      <c r="B316" s="88"/>
      <c r="C316" s="88"/>
      <c r="D316" s="89">
        <f t="shared" si="58"/>
        <v>0</v>
      </c>
      <c r="E316" s="89">
        <f t="shared" si="58"/>
        <v>0</v>
      </c>
      <c r="F316" s="81">
        <f t="shared" si="59"/>
        <v>0</v>
      </c>
      <c r="G316" s="81">
        <f t="shared" si="59"/>
        <v>0</v>
      </c>
      <c r="H316" s="81">
        <f t="shared" si="60"/>
        <v>0</v>
      </c>
      <c r="I316" s="81">
        <f t="shared" si="61"/>
        <v>0</v>
      </c>
      <c r="J316" s="81">
        <f t="shared" si="62"/>
        <v>0</v>
      </c>
      <c r="K316" s="81">
        <f t="shared" si="63"/>
        <v>0</v>
      </c>
      <c r="L316" s="81">
        <f t="shared" si="64"/>
        <v>0</v>
      </c>
      <c r="M316" s="81">
        <f t="shared" ca="1" si="69"/>
        <v>2.6257510347138888E-2</v>
      </c>
      <c r="N316" s="81">
        <f t="shared" ca="1" si="65"/>
        <v>0</v>
      </c>
      <c r="O316" s="21">
        <f t="shared" ca="1" si="66"/>
        <v>0</v>
      </c>
      <c r="P316" s="81">
        <f t="shared" ca="1" si="67"/>
        <v>0</v>
      </c>
      <c r="Q316" s="81">
        <f t="shared" ca="1" si="68"/>
        <v>0</v>
      </c>
      <c r="R316" s="55">
        <f t="shared" ca="1" si="57"/>
        <v>-2.6257510347138888E-2</v>
      </c>
    </row>
    <row r="317" spans="1:18">
      <c r="A317" s="88"/>
      <c r="B317" s="88"/>
      <c r="C317" s="88"/>
      <c r="D317" s="89">
        <f t="shared" si="58"/>
        <v>0</v>
      </c>
      <c r="E317" s="89">
        <f t="shared" si="58"/>
        <v>0</v>
      </c>
      <c r="F317" s="81">
        <f t="shared" si="59"/>
        <v>0</v>
      </c>
      <c r="G317" s="81">
        <f t="shared" si="59"/>
        <v>0</v>
      </c>
      <c r="H317" s="81">
        <f t="shared" si="60"/>
        <v>0</v>
      </c>
      <c r="I317" s="81">
        <f t="shared" si="61"/>
        <v>0</v>
      </c>
      <c r="J317" s="81">
        <f t="shared" si="62"/>
        <v>0</v>
      </c>
      <c r="K317" s="81">
        <f t="shared" si="63"/>
        <v>0</v>
      </c>
      <c r="L317" s="81">
        <f t="shared" si="64"/>
        <v>0</v>
      </c>
      <c r="M317" s="81">
        <f t="shared" ca="1" si="69"/>
        <v>2.6257510347138888E-2</v>
      </c>
      <c r="N317" s="81">
        <f t="shared" ca="1" si="65"/>
        <v>0</v>
      </c>
      <c r="O317" s="21">
        <f t="shared" ca="1" si="66"/>
        <v>0</v>
      </c>
      <c r="P317" s="81">
        <f t="shared" ca="1" si="67"/>
        <v>0</v>
      </c>
      <c r="Q317" s="81">
        <f t="shared" ca="1" si="68"/>
        <v>0</v>
      </c>
      <c r="R317" s="55">
        <f t="shared" ca="1" si="57"/>
        <v>-2.6257510347138888E-2</v>
      </c>
    </row>
    <row r="318" spans="1:18">
      <c r="A318" s="88"/>
      <c r="B318" s="88"/>
      <c r="C318" s="88"/>
      <c r="D318" s="89">
        <f t="shared" si="58"/>
        <v>0</v>
      </c>
      <c r="E318" s="89">
        <f t="shared" si="58"/>
        <v>0</v>
      </c>
      <c r="F318" s="81">
        <f t="shared" si="59"/>
        <v>0</v>
      </c>
      <c r="G318" s="81">
        <f t="shared" si="59"/>
        <v>0</v>
      </c>
      <c r="H318" s="81">
        <f t="shared" si="60"/>
        <v>0</v>
      </c>
      <c r="I318" s="81">
        <f t="shared" si="61"/>
        <v>0</v>
      </c>
      <c r="J318" s="81">
        <f t="shared" si="62"/>
        <v>0</v>
      </c>
      <c r="K318" s="81">
        <f t="shared" si="63"/>
        <v>0</v>
      </c>
      <c r="L318" s="81">
        <f t="shared" si="64"/>
        <v>0</v>
      </c>
      <c r="M318" s="81">
        <f t="shared" ca="1" si="69"/>
        <v>2.6257510347138888E-2</v>
      </c>
      <c r="N318" s="81">
        <f t="shared" ca="1" si="65"/>
        <v>0</v>
      </c>
      <c r="O318" s="21">
        <f t="shared" ca="1" si="66"/>
        <v>0</v>
      </c>
      <c r="P318" s="81">
        <f t="shared" ca="1" si="67"/>
        <v>0</v>
      </c>
      <c r="Q318" s="81">
        <f t="shared" ca="1" si="68"/>
        <v>0</v>
      </c>
      <c r="R318" s="55">
        <f t="shared" ca="1" si="57"/>
        <v>-2.6257510347138888E-2</v>
      </c>
    </row>
    <row r="319" spans="1:18">
      <c r="A319" s="88"/>
      <c r="B319" s="88"/>
      <c r="C319" s="88"/>
      <c r="D319" s="89">
        <f t="shared" si="58"/>
        <v>0</v>
      </c>
      <c r="E319" s="89">
        <f t="shared" si="58"/>
        <v>0</v>
      </c>
      <c r="F319" s="81">
        <f t="shared" si="59"/>
        <v>0</v>
      </c>
      <c r="G319" s="81">
        <f t="shared" si="59"/>
        <v>0</v>
      </c>
      <c r="H319" s="81">
        <f t="shared" si="60"/>
        <v>0</v>
      </c>
      <c r="I319" s="81">
        <f t="shared" si="61"/>
        <v>0</v>
      </c>
      <c r="J319" s="81">
        <f t="shared" si="62"/>
        <v>0</v>
      </c>
      <c r="K319" s="81">
        <f t="shared" si="63"/>
        <v>0</v>
      </c>
      <c r="L319" s="81">
        <f t="shared" si="64"/>
        <v>0</v>
      </c>
      <c r="M319" s="81">
        <f t="shared" ca="1" si="69"/>
        <v>2.6257510347138888E-2</v>
      </c>
      <c r="N319" s="81">
        <f t="shared" ca="1" si="65"/>
        <v>0</v>
      </c>
      <c r="O319" s="21">
        <f t="shared" ca="1" si="66"/>
        <v>0</v>
      </c>
      <c r="P319" s="81">
        <f t="shared" ca="1" si="67"/>
        <v>0</v>
      </c>
      <c r="Q319" s="81">
        <f t="shared" ca="1" si="68"/>
        <v>0</v>
      </c>
      <c r="R319" s="55">
        <f t="shared" ca="1" si="57"/>
        <v>-2.6257510347138888E-2</v>
      </c>
    </row>
    <row r="320" spans="1:18">
      <c r="A320" s="88"/>
      <c r="B320" s="88"/>
      <c r="C320" s="88"/>
      <c r="D320" s="89">
        <f t="shared" si="58"/>
        <v>0</v>
      </c>
      <c r="E320" s="89">
        <f t="shared" si="58"/>
        <v>0</v>
      </c>
      <c r="F320" s="81">
        <f t="shared" si="59"/>
        <v>0</v>
      </c>
      <c r="G320" s="81">
        <f t="shared" si="59"/>
        <v>0</v>
      </c>
      <c r="H320" s="81">
        <f t="shared" si="60"/>
        <v>0</v>
      </c>
      <c r="I320" s="81">
        <f t="shared" si="61"/>
        <v>0</v>
      </c>
      <c r="J320" s="81">
        <f t="shared" si="62"/>
        <v>0</v>
      </c>
      <c r="K320" s="81">
        <f t="shared" si="63"/>
        <v>0</v>
      </c>
      <c r="L320" s="81">
        <f t="shared" si="64"/>
        <v>0</v>
      </c>
      <c r="M320" s="81">
        <f t="shared" ca="1" si="69"/>
        <v>2.6257510347138888E-2</v>
      </c>
      <c r="N320" s="81">
        <f t="shared" ca="1" si="65"/>
        <v>0</v>
      </c>
      <c r="O320" s="21">
        <f t="shared" ca="1" si="66"/>
        <v>0</v>
      </c>
      <c r="P320" s="81">
        <f t="shared" ca="1" si="67"/>
        <v>0</v>
      </c>
      <c r="Q320" s="81">
        <f t="shared" ca="1" si="68"/>
        <v>0</v>
      </c>
      <c r="R320" s="55">
        <f t="shared" ca="1" si="57"/>
        <v>-2.6257510347138888E-2</v>
      </c>
    </row>
    <row r="321" spans="1:18">
      <c r="A321" s="88"/>
      <c r="B321" s="88"/>
      <c r="C321" s="88"/>
      <c r="D321" s="89">
        <f t="shared" si="58"/>
        <v>0</v>
      </c>
      <c r="E321" s="89">
        <f t="shared" si="58"/>
        <v>0</v>
      </c>
      <c r="F321" s="81">
        <f t="shared" si="59"/>
        <v>0</v>
      </c>
      <c r="G321" s="81">
        <f t="shared" si="59"/>
        <v>0</v>
      </c>
      <c r="H321" s="81">
        <f t="shared" si="60"/>
        <v>0</v>
      </c>
      <c r="I321" s="81">
        <f t="shared" si="61"/>
        <v>0</v>
      </c>
      <c r="J321" s="81">
        <f t="shared" si="62"/>
        <v>0</v>
      </c>
      <c r="K321" s="81">
        <f t="shared" si="63"/>
        <v>0</v>
      </c>
      <c r="L321" s="81">
        <f t="shared" si="64"/>
        <v>0</v>
      </c>
      <c r="M321" s="81">
        <f t="shared" ca="1" si="69"/>
        <v>2.6257510347138888E-2</v>
      </c>
      <c r="N321" s="81">
        <f t="shared" ca="1" si="65"/>
        <v>0</v>
      </c>
      <c r="O321" s="21">
        <f t="shared" ca="1" si="66"/>
        <v>0</v>
      </c>
      <c r="P321" s="81">
        <f t="shared" ca="1" si="67"/>
        <v>0</v>
      </c>
      <c r="Q321" s="81">
        <f t="shared" ca="1" si="68"/>
        <v>0</v>
      </c>
      <c r="R321" s="55">
        <f t="shared" ca="1" si="57"/>
        <v>-2.6257510347138888E-2</v>
      </c>
    </row>
    <row r="322" spans="1:18">
      <c r="A322" s="88"/>
      <c r="B322" s="88"/>
      <c r="C322" s="88"/>
      <c r="D322" s="89">
        <f t="shared" si="58"/>
        <v>0</v>
      </c>
      <c r="E322" s="89">
        <f t="shared" si="58"/>
        <v>0</v>
      </c>
      <c r="F322" s="81">
        <f t="shared" si="59"/>
        <v>0</v>
      </c>
      <c r="G322" s="81">
        <f t="shared" si="59"/>
        <v>0</v>
      </c>
      <c r="H322" s="81">
        <f t="shared" si="60"/>
        <v>0</v>
      </c>
      <c r="I322" s="81">
        <f t="shared" si="61"/>
        <v>0</v>
      </c>
      <c r="J322" s="81">
        <f t="shared" si="62"/>
        <v>0</v>
      </c>
      <c r="K322" s="81">
        <f t="shared" si="63"/>
        <v>0</v>
      </c>
      <c r="L322" s="81">
        <f t="shared" si="64"/>
        <v>0</v>
      </c>
      <c r="M322" s="81">
        <f t="shared" ca="1" si="69"/>
        <v>2.6257510347138888E-2</v>
      </c>
      <c r="N322" s="81">
        <f t="shared" ca="1" si="65"/>
        <v>0</v>
      </c>
      <c r="O322" s="21">
        <f t="shared" ca="1" si="66"/>
        <v>0</v>
      </c>
      <c r="P322" s="81">
        <f t="shared" ca="1" si="67"/>
        <v>0</v>
      </c>
      <c r="Q322" s="81">
        <f t="shared" ca="1" si="68"/>
        <v>0</v>
      </c>
      <c r="R322" s="55">
        <f t="shared" ca="1" si="57"/>
        <v>-2.6257510347138888E-2</v>
      </c>
    </row>
    <row r="323" spans="1:18">
      <c r="A323" s="88"/>
      <c r="B323" s="88"/>
      <c r="C323" s="88"/>
      <c r="D323" s="89">
        <f t="shared" si="58"/>
        <v>0</v>
      </c>
      <c r="E323" s="89">
        <f t="shared" si="58"/>
        <v>0</v>
      </c>
      <c r="F323" s="81">
        <f t="shared" si="59"/>
        <v>0</v>
      </c>
      <c r="G323" s="81">
        <f t="shared" si="59"/>
        <v>0</v>
      </c>
      <c r="H323" s="81">
        <f t="shared" si="60"/>
        <v>0</v>
      </c>
      <c r="I323" s="81">
        <f t="shared" si="61"/>
        <v>0</v>
      </c>
      <c r="J323" s="81">
        <f t="shared" si="62"/>
        <v>0</v>
      </c>
      <c r="K323" s="81">
        <f t="shared" si="63"/>
        <v>0</v>
      </c>
      <c r="L323" s="81">
        <f t="shared" si="64"/>
        <v>0</v>
      </c>
      <c r="M323" s="81">
        <f t="shared" ca="1" si="69"/>
        <v>2.6257510347138888E-2</v>
      </c>
      <c r="N323" s="81">
        <f t="shared" ca="1" si="65"/>
        <v>0</v>
      </c>
      <c r="O323" s="21">
        <f t="shared" ca="1" si="66"/>
        <v>0</v>
      </c>
      <c r="P323" s="81">
        <f t="shared" ca="1" si="67"/>
        <v>0</v>
      </c>
      <c r="Q323" s="81">
        <f t="shared" ca="1" si="68"/>
        <v>0</v>
      </c>
      <c r="R323" s="55">
        <f t="shared" ca="1" si="57"/>
        <v>-2.6257510347138888E-2</v>
      </c>
    </row>
    <row r="324" spans="1:18">
      <c r="A324" s="88"/>
      <c r="B324" s="88"/>
      <c r="C324" s="88"/>
      <c r="D324" s="89">
        <f t="shared" si="58"/>
        <v>0</v>
      </c>
      <c r="E324" s="89">
        <f t="shared" si="58"/>
        <v>0</v>
      </c>
      <c r="F324" s="81">
        <f t="shared" si="59"/>
        <v>0</v>
      </c>
      <c r="G324" s="81">
        <f t="shared" si="59"/>
        <v>0</v>
      </c>
      <c r="H324" s="81">
        <f t="shared" si="60"/>
        <v>0</v>
      </c>
      <c r="I324" s="81">
        <f t="shared" si="61"/>
        <v>0</v>
      </c>
      <c r="J324" s="81">
        <f t="shared" si="62"/>
        <v>0</v>
      </c>
      <c r="K324" s="81">
        <f t="shared" si="63"/>
        <v>0</v>
      </c>
      <c r="L324" s="81">
        <f t="shared" si="64"/>
        <v>0</v>
      </c>
      <c r="M324" s="81">
        <f t="shared" ca="1" si="69"/>
        <v>2.6257510347138888E-2</v>
      </c>
      <c r="N324" s="81">
        <f t="shared" ca="1" si="65"/>
        <v>0</v>
      </c>
      <c r="O324" s="21">
        <f t="shared" ca="1" si="66"/>
        <v>0</v>
      </c>
      <c r="P324" s="81">
        <f t="shared" ca="1" si="67"/>
        <v>0</v>
      </c>
      <c r="Q324" s="81">
        <f t="shared" ca="1" si="68"/>
        <v>0</v>
      </c>
      <c r="R324" s="55">
        <f t="shared" ca="1" si="57"/>
        <v>-2.6257510347138888E-2</v>
      </c>
    </row>
    <row r="325" spans="1:18">
      <c r="A325" s="88"/>
      <c r="B325" s="88"/>
      <c r="C325" s="88"/>
      <c r="D325" s="89">
        <f t="shared" si="58"/>
        <v>0</v>
      </c>
      <c r="E325" s="89">
        <f t="shared" si="58"/>
        <v>0</v>
      </c>
      <c r="F325" s="81">
        <f t="shared" si="59"/>
        <v>0</v>
      </c>
      <c r="G325" s="81">
        <f t="shared" si="59"/>
        <v>0</v>
      </c>
      <c r="H325" s="81">
        <f t="shared" si="60"/>
        <v>0</v>
      </c>
      <c r="I325" s="81">
        <f t="shared" si="61"/>
        <v>0</v>
      </c>
      <c r="J325" s="81">
        <f t="shared" si="62"/>
        <v>0</v>
      </c>
      <c r="K325" s="81">
        <f t="shared" si="63"/>
        <v>0</v>
      </c>
      <c r="L325" s="81">
        <f t="shared" si="64"/>
        <v>0</v>
      </c>
      <c r="M325" s="81">
        <f t="shared" ca="1" si="69"/>
        <v>2.6257510347138888E-2</v>
      </c>
      <c r="N325" s="81">
        <f t="shared" ca="1" si="65"/>
        <v>0</v>
      </c>
      <c r="O325" s="21">
        <f t="shared" ca="1" si="66"/>
        <v>0</v>
      </c>
      <c r="P325" s="81">
        <f t="shared" ca="1" si="67"/>
        <v>0</v>
      </c>
      <c r="Q325" s="81">
        <f t="shared" ca="1" si="68"/>
        <v>0</v>
      </c>
      <c r="R325" s="55">
        <f t="shared" ca="1" si="57"/>
        <v>-2.6257510347138888E-2</v>
      </c>
    </row>
    <row r="326" spans="1:18">
      <c r="A326" s="88"/>
      <c r="B326" s="88"/>
      <c r="C326" s="88"/>
      <c r="D326" s="89">
        <f t="shared" si="58"/>
        <v>0</v>
      </c>
      <c r="E326" s="89">
        <f t="shared" si="58"/>
        <v>0</v>
      </c>
      <c r="F326" s="81">
        <f t="shared" si="59"/>
        <v>0</v>
      </c>
      <c r="G326" s="81">
        <f t="shared" si="59"/>
        <v>0</v>
      </c>
      <c r="H326" s="81">
        <f t="shared" si="60"/>
        <v>0</v>
      </c>
      <c r="I326" s="81">
        <f t="shared" si="61"/>
        <v>0</v>
      </c>
      <c r="J326" s="81">
        <f t="shared" si="62"/>
        <v>0</v>
      </c>
      <c r="K326" s="81">
        <f t="shared" si="63"/>
        <v>0</v>
      </c>
      <c r="L326" s="81">
        <f t="shared" si="64"/>
        <v>0</v>
      </c>
      <c r="M326" s="81">
        <f t="shared" ca="1" si="69"/>
        <v>2.6257510347138888E-2</v>
      </c>
      <c r="N326" s="81">
        <f t="shared" ca="1" si="65"/>
        <v>0</v>
      </c>
      <c r="O326" s="21">
        <f t="shared" ca="1" si="66"/>
        <v>0</v>
      </c>
      <c r="P326" s="81">
        <f t="shared" ca="1" si="67"/>
        <v>0</v>
      </c>
      <c r="Q326" s="81">
        <f t="shared" ca="1" si="68"/>
        <v>0</v>
      </c>
      <c r="R326" s="55">
        <f t="shared" ca="1" si="57"/>
        <v>-2.6257510347138888E-2</v>
      </c>
    </row>
    <row r="327" spans="1:18">
      <c r="A327" s="88"/>
      <c r="B327" s="88"/>
      <c r="C327" s="88"/>
      <c r="D327" s="89">
        <f t="shared" si="58"/>
        <v>0</v>
      </c>
      <c r="E327" s="89">
        <f t="shared" si="58"/>
        <v>0</v>
      </c>
      <c r="F327" s="81">
        <f t="shared" si="59"/>
        <v>0</v>
      </c>
      <c r="G327" s="81">
        <f t="shared" si="59"/>
        <v>0</v>
      </c>
      <c r="H327" s="81">
        <f t="shared" si="60"/>
        <v>0</v>
      </c>
      <c r="I327" s="81">
        <f t="shared" si="61"/>
        <v>0</v>
      </c>
      <c r="J327" s="81">
        <f t="shared" si="62"/>
        <v>0</v>
      </c>
      <c r="K327" s="81">
        <f t="shared" si="63"/>
        <v>0</v>
      </c>
      <c r="L327" s="81">
        <f t="shared" si="64"/>
        <v>0</v>
      </c>
      <c r="M327" s="81">
        <f t="shared" ca="1" si="69"/>
        <v>2.6257510347138888E-2</v>
      </c>
      <c r="N327" s="81">
        <f t="shared" ca="1" si="65"/>
        <v>0</v>
      </c>
      <c r="O327" s="21">
        <f t="shared" ca="1" si="66"/>
        <v>0</v>
      </c>
      <c r="P327" s="81">
        <f t="shared" ca="1" si="67"/>
        <v>0</v>
      </c>
      <c r="Q327" s="81">
        <f t="shared" ca="1" si="68"/>
        <v>0</v>
      </c>
      <c r="R327" s="55">
        <f t="shared" ca="1" si="57"/>
        <v>-2.6257510347138888E-2</v>
      </c>
    </row>
    <row r="328" spans="1:18">
      <c r="A328" s="88"/>
      <c r="B328" s="88"/>
      <c r="C328" s="88"/>
      <c r="D328" s="89">
        <f t="shared" si="58"/>
        <v>0</v>
      </c>
      <c r="E328" s="89">
        <f t="shared" si="58"/>
        <v>0</v>
      </c>
      <c r="F328" s="81">
        <f t="shared" si="59"/>
        <v>0</v>
      </c>
      <c r="G328" s="81">
        <f t="shared" si="59"/>
        <v>0</v>
      </c>
      <c r="H328" s="81">
        <f t="shared" si="60"/>
        <v>0</v>
      </c>
      <c r="I328" s="81">
        <f t="shared" si="61"/>
        <v>0</v>
      </c>
      <c r="J328" s="81">
        <f t="shared" si="62"/>
        <v>0</v>
      </c>
      <c r="K328" s="81">
        <f t="shared" si="63"/>
        <v>0</v>
      </c>
      <c r="L328" s="81">
        <f t="shared" si="64"/>
        <v>0</v>
      </c>
      <c r="M328" s="81">
        <f t="shared" ca="1" si="69"/>
        <v>2.6257510347138888E-2</v>
      </c>
      <c r="N328" s="81">
        <f t="shared" ca="1" si="65"/>
        <v>0</v>
      </c>
      <c r="O328" s="21">
        <f t="shared" ca="1" si="66"/>
        <v>0</v>
      </c>
      <c r="P328" s="81">
        <f t="shared" ca="1" si="67"/>
        <v>0</v>
      </c>
      <c r="Q328" s="81">
        <f t="shared" ca="1" si="68"/>
        <v>0</v>
      </c>
      <c r="R328" s="55">
        <f t="shared" ca="1" si="57"/>
        <v>-2.6257510347138888E-2</v>
      </c>
    </row>
    <row r="329" spans="1:18">
      <c r="A329" s="88"/>
      <c r="B329" s="88"/>
      <c r="C329" s="88"/>
      <c r="D329" s="89">
        <f t="shared" si="58"/>
        <v>0</v>
      </c>
      <c r="E329" s="89">
        <f t="shared" si="58"/>
        <v>0</v>
      </c>
      <c r="F329" s="81">
        <f t="shared" si="59"/>
        <v>0</v>
      </c>
      <c r="G329" s="81">
        <f t="shared" si="59"/>
        <v>0</v>
      </c>
      <c r="H329" s="81">
        <f t="shared" si="60"/>
        <v>0</v>
      </c>
      <c r="I329" s="81">
        <f t="shared" si="61"/>
        <v>0</v>
      </c>
      <c r="J329" s="81">
        <f t="shared" si="62"/>
        <v>0</v>
      </c>
      <c r="K329" s="81">
        <f t="shared" si="63"/>
        <v>0</v>
      </c>
      <c r="L329" s="81">
        <f t="shared" si="64"/>
        <v>0</v>
      </c>
      <c r="M329" s="81">
        <f t="shared" ca="1" si="69"/>
        <v>2.6257510347138888E-2</v>
      </c>
      <c r="N329" s="81">
        <f t="shared" ca="1" si="65"/>
        <v>0</v>
      </c>
      <c r="O329" s="21">
        <f t="shared" ca="1" si="66"/>
        <v>0</v>
      </c>
      <c r="P329" s="81">
        <f t="shared" ca="1" si="67"/>
        <v>0</v>
      </c>
      <c r="Q329" s="81">
        <f t="shared" ca="1" si="68"/>
        <v>0</v>
      </c>
      <c r="R329" s="55">
        <f t="shared" ca="1" si="57"/>
        <v>-2.6257510347138888E-2</v>
      </c>
    </row>
    <row r="330" spans="1:18">
      <c r="A330" s="88"/>
      <c r="B330" s="88"/>
      <c r="C330" s="88"/>
      <c r="D330" s="89">
        <f>A330/A$18</f>
        <v>0</v>
      </c>
      <c r="E330" s="89">
        <f>B330/B$18</f>
        <v>0</v>
      </c>
      <c r="F330" s="81">
        <f>$C330*D330</f>
        <v>0</v>
      </c>
      <c r="G330" s="81">
        <f>$C330*E330</f>
        <v>0</v>
      </c>
      <c r="H330" s="81">
        <f>C330*D330*D330</f>
        <v>0</v>
      </c>
      <c r="I330" s="81">
        <f>C330*D330*D330*D330</f>
        <v>0</v>
      </c>
      <c r="J330" s="81">
        <f>C330*D330*D330*D330*D330</f>
        <v>0</v>
      </c>
      <c r="K330" s="81">
        <f>C330*E330*D330</f>
        <v>0</v>
      </c>
      <c r="L330" s="81">
        <f>C330*E330*D330*D330</f>
        <v>0</v>
      </c>
      <c r="M330" s="81">
        <f t="shared" ca="1" si="69"/>
        <v>2.6257510347138888E-2</v>
      </c>
      <c r="N330" s="81">
        <f ca="1">C330*(M330-E330)^2</f>
        <v>0</v>
      </c>
      <c r="O330" s="21">
        <f ca="1">(C330*O$1-O$2*F330+O$3*H330)^2</f>
        <v>0</v>
      </c>
      <c r="P330" s="81">
        <f ca="1">(-C330*O$2+O$4*F330-O$5*H330)^2</f>
        <v>0</v>
      </c>
      <c r="Q330" s="81">
        <f ca="1">+(C330*O$3-F330*O$5+H330*O$6)^2</f>
        <v>0</v>
      </c>
      <c r="R330" s="55">
        <f t="shared" ca="1" si="57"/>
        <v>-2.6257510347138888E-2</v>
      </c>
    </row>
  </sheetData>
  <phoneticPr fontId="10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9"/>
  </sheetPr>
  <dimension ref="A1:BL6315"/>
  <sheetViews>
    <sheetView workbookViewId="0"/>
  </sheetViews>
  <sheetFormatPr defaultRowHeight="12.75"/>
  <cols>
    <col min="1" max="1" width="16.42578125" customWidth="1"/>
    <col min="2" max="2" width="3" customWidth="1"/>
    <col min="3" max="3" width="11.28515625" customWidth="1"/>
    <col min="4" max="4" width="9.28515625" customWidth="1"/>
    <col min="5" max="5" width="10" customWidth="1"/>
    <col min="6" max="6" width="11.7109375" customWidth="1"/>
    <col min="7" max="7" width="9.85546875" customWidth="1"/>
    <col min="8" max="9" width="8.140625" customWidth="1"/>
    <col min="10" max="10" width="9.42578125" customWidth="1"/>
    <col min="12" max="13" width="11" customWidth="1"/>
    <col min="14" max="14" width="11.42578125" customWidth="1"/>
    <col min="16" max="16" width="12.7109375" customWidth="1"/>
    <col min="17" max="17" width="12" customWidth="1"/>
    <col min="26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  <col min="55" max="78" width="10.28515625" customWidth="1"/>
  </cols>
  <sheetData>
    <row r="1" spans="1:64" ht="21" thickBot="1">
      <c r="A1" s="23" t="s">
        <v>121</v>
      </c>
      <c r="E1" s="179" t="s">
        <v>18</v>
      </c>
      <c r="F1" s="180"/>
      <c r="G1" s="180"/>
      <c r="H1" s="181"/>
      <c r="I1" s="180"/>
      <c r="U1" s="11" t="s">
        <v>64</v>
      </c>
      <c r="V1" s="11" t="s">
        <v>86</v>
      </c>
      <c r="AA1" s="142" t="s">
        <v>22</v>
      </c>
      <c r="AB1" s="143"/>
      <c r="AC1" s="143" t="s">
        <v>23</v>
      </c>
      <c r="AD1" s="143" t="s">
        <v>24</v>
      </c>
      <c r="AE1" s="33"/>
      <c r="AW1" s="144" t="s">
        <v>64</v>
      </c>
      <c r="AX1" s="145" t="s">
        <v>50</v>
      </c>
      <c r="AY1" s="86" t="s">
        <v>207</v>
      </c>
      <c r="AZ1" s="146" t="s">
        <v>25</v>
      </c>
      <c r="BA1" s="96" t="s">
        <v>26</v>
      </c>
      <c r="BB1" s="146" t="s">
        <v>27</v>
      </c>
      <c r="BC1" s="96" t="s">
        <v>28</v>
      </c>
      <c r="BD1" s="146" t="s">
        <v>29</v>
      </c>
      <c r="BE1" s="147" t="s">
        <v>30</v>
      </c>
      <c r="BF1" s="96" t="s">
        <v>31</v>
      </c>
      <c r="BG1" s="146" t="s">
        <v>32</v>
      </c>
      <c r="BH1" s="147" t="s">
        <v>33</v>
      </c>
      <c r="BI1" s="96" t="s">
        <v>34</v>
      </c>
      <c r="BJ1" s="146" t="s">
        <v>35</v>
      </c>
      <c r="BK1" s="147" t="s">
        <v>36</v>
      </c>
      <c r="BL1" s="96" t="s">
        <v>173</v>
      </c>
    </row>
    <row r="2" spans="1:64" ht="16.5" thickBot="1">
      <c r="A2" t="s">
        <v>76</v>
      </c>
      <c r="B2" s="22" t="s">
        <v>120</v>
      </c>
      <c r="D2" s="13"/>
      <c r="U2">
        <v>-30000</v>
      </c>
      <c r="V2" s="5">
        <f t="shared" ref="V2:V16" si="0">+D$11+D$12*U2+D$13*U2^2</f>
        <v>4.8615764373272516E-2</v>
      </c>
      <c r="AA2" s="148" t="s">
        <v>6</v>
      </c>
      <c r="AB2" s="149">
        <f>C7</f>
        <v>37999.5838</v>
      </c>
      <c r="AC2" s="150" t="s">
        <v>7</v>
      </c>
      <c r="AD2" s="149">
        <f>C8</f>
        <v>0.47069054999999999</v>
      </c>
      <c r="AE2" s="151" t="s">
        <v>20</v>
      </c>
      <c r="AW2">
        <v>-30000</v>
      </c>
      <c r="AX2">
        <f t="shared" ref="AX2:AX62" si="1">AB$3+AB$4*AW2+AB$5*AW2^2+AZ2</f>
        <v>5.1898436326081668E-2</v>
      </c>
      <c r="AY2">
        <f t="shared" ref="AY2:AY62" si="2">AB$3+AB$4*AW2+AB$5*AW2^2</f>
        <v>4.8615764373272516E-2</v>
      </c>
      <c r="AZ2" s="38">
        <f t="shared" ref="AZ2:AZ62" si="3">$AB$6*($AB$11/BA2*BB2+$AB$12)</f>
        <v>3.2826719528091484E-3</v>
      </c>
      <c r="BA2">
        <f t="shared" ref="BA2:BA62" si="4">1+$AB$7*COS(BC2)</f>
        <v>0.7019141922387151</v>
      </c>
      <c r="BB2">
        <f t="shared" ref="BB2:BB62" si="5">SIN(BC2+RADIANS($AB$9))</f>
        <v>0.79715542317248411</v>
      </c>
      <c r="BC2">
        <f t="shared" ref="BC2:BC62" si="6">2*ATAN(BD2)</f>
        <v>-2.6102792788692764</v>
      </c>
      <c r="BD2">
        <f t="shared" ref="BD2:BD62" si="7">SQRT((1+$AB$7)/(1-$AB$7))*TAN(BE2/2)</f>
        <v>-3.6752851520899439</v>
      </c>
      <c r="BE2">
        <f t="shared" ref="BE2:BK17" si="8">$BL2+$AB$7*SIN(BF2)</f>
        <v>3.8857019854335664</v>
      </c>
      <c r="BF2">
        <f t="shared" si="8"/>
        <v>3.8857735886090383</v>
      </c>
      <c r="BG2">
        <f t="shared" si="8"/>
        <v>3.8854921092069121</v>
      </c>
      <c r="BH2">
        <f t="shared" si="8"/>
        <v>3.8865990542197539</v>
      </c>
      <c r="BI2">
        <f t="shared" si="8"/>
        <v>3.8822523636985622</v>
      </c>
      <c r="BJ2">
        <f t="shared" si="8"/>
        <v>3.899422349863662</v>
      </c>
      <c r="BK2">
        <f t="shared" si="8"/>
        <v>3.8330839161058639</v>
      </c>
      <c r="BL2">
        <f t="shared" ref="BL2:BL62" si="9">RADIANS($AB$9)+$AB$18*(AW2-AB$15)</f>
        <v>4.1199025544608885</v>
      </c>
    </row>
    <row r="3" spans="1:64" ht="13.5" thickBot="1">
      <c r="U3">
        <v>-25000</v>
      </c>
      <c r="V3" s="5">
        <f t="shared" si="0"/>
        <v>3.2125258770791337E-2</v>
      </c>
      <c r="AA3" s="152" t="s">
        <v>37</v>
      </c>
      <c r="AB3" s="153">
        <f t="shared" ref="AB3:AB10" si="10">AC3*AD3</f>
        <v>-3.5565913991880099E-3</v>
      </c>
      <c r="AC3" s="154">
        <v>-0.35565913991880099</v>
      </c>
      <c r="AD3">
        <v>0.01</v>
      </c>
      <c r="AE3" s="155"/>
      <c r="AW3">
        <v>-29000</v>
      </c>
      <c r="AX3">
        <f t="shared" si="1"/>
        <v>4.7511243156867361E-2</v>
      </c>
      <c r="AY3">
        <f t="shared" si="2"/>
        <v>4.5068219637616674E-2</v>
      </c>
      <c r="AZ3" s="38">
        <f t="shared" si="3"/>
        <v>2.4430235192506849E-3</v>
      </c>
      <c r="BA3">
        <f t="shared" si="4"/>
        <v>0.73304674302052875</v>
      </c>
      <c r="BB3">
        <f t="shared" si="5"/>
        <v>0.69269815473615615</v>
      </c>
      <c r="BC3">
        <f t="shared" si="6"/>
        <v>-2.4529335723278907</v>
      </c>
      <c r="BD3">
        <f t="shared" si="7"/>
        <v>-2.7885005260112781</v>
      </c>
      <c r="BE3">
        <f t="shared" si="8"/>
        <v>4.0916800675989018</v>
      </c>
      <c r="BF3">
        <f t="shared" si="8"/>
        <v>4.0916981959456002</v>
      </c>
      <c r="BG3">
        <f t="shared" si="8"/>
        <v>4.0916080500045204</v>
      </c>
      <c r="BH3">
        <f t="shared" si="8"/>
        <v>4.0920564266381465</v>
      </c>
      <c r="BI3">
        <f t="shared" si="8"/>
        <v>4.0898290181232637</v>
      </c>
      <c r="BJ3">
        <f t="shared" si="8"/>
        <v>4.1009635683142136</v>
      </c>
      <c r="BK3">
        <f t="shared" si="8"/>
        <v>4.0469188055162268</v>
      </c>
      <c r="BL3">
        <f t="shared" si="9"/>
        <v>4.3729397811960071</v>
      </c>
    </row>
    <row r="4" spans="1:64" ht="14.25" thickTop="1" thickBot="1">
      <c r="A4" s="8" t="s">
        <v>77</v>
      </c>
      <c r="C4" s="3">
        <v>37999.5838</v>
      </c>
      <c r="D4" s="4">
        <v>0.47069054999999999</v>
      </c>
      <c r="U4">
        <v>-20000</v>
      </c>
      <c r="V4" s="5">
        <f t="shared" si="0"/>
        <v>1.8752798357805259E-2</v>
      </c>
      <c r="AA4" s="156" t="s">
        <v>38</v>
      </c>
      <c r="AB4" s="157">
        <f t="shared" si="10"/>
        <v>1.3174858794837849E-7</v>
      </c>
      <c r="AC4" s="158">
        <v>1.3174858794837849</v>
      </c>
      <c r="AD4" s="5">
        <v>9.9999999999999995E-8</v>
      </c>
      <c r="AE4" s="155"/>
      <c r="AW4">
        <v>-28000</v>
      </c>
      <c r="AX4">
        <f t="shared" si="1"/>
        <v>4.3095645954069992E-2</v>
      </c>
      <c r="AY4">
        <f t="shared" si="2"/>
        <v>4.1645396709540636E-2</v>
      </c>
      <c r="AZ4" s="38">
        <f t="shared" si="3"/>
        <v>1.4502492445293556E-3</v>
      </c>
      <c r="BA4">
        <f t="shared" si="4"/>
        <v>0.77504599501163995</v>
      </c>
      <c r="BB4">
        <f t="shared" si="5"/>
        <v>0.55760238476411494</v>
      </c>
      <c r="BC4">
        <f t="shared" si="6"/>
        <v>-2.2792048212780052</v>
      </c>
      <c r="BD4">
        <f t="shared" si="7"/>
        <v>-2.1735971524473694</v>
      </c>
      <c r="BE4">
        <f t="shared" si="8"/>
        <v>4.3081002520694787</v>
      </c>
      <c r="BF4">
        <f t="shared" si="8"/>
        <v>4.3081016953336277</v>
      </c>
      <c r="BG4">
        <f t="shared" si="8"/>
        <v>4.3080910836582449</v>
      </c>
      <c r="BH4">
        <f t="shared" si="8"/>
        <v>4.3081691127058237</v>
      </c>
      <c r="BI4">
        <f t="shared" si="8"/>
        <v>4.3075956868095169</v>
      </c>
      <c r="BJ4">
        <f t="shared" si="8"/>
        <v>4.3118278175592772</v>
      </c>
      <c r="BK4">
        <f t="shared" si="8"/>
        <v>4.2815169719626267</v>
      </c>
      <c r="BL4">
        <f t="shared" si="9"/>
        <v>4.6259770079311266</v>
      </c>
    </row>
    <row r="5" spans="1:64" ht="13.5" thickTop="1">
      <c r="U5">
        <v>-15000</v>
      </c>
      <c r="V5" s="5">
        <f t="shared" si="0"/>
        <v>8.4983831343142836E-3</v>
      </c>
      <c r="AA5" s="156" t="s">
        <v>126</v>
      </c>
      <c r="AB5" s="157">
        <f t="shared" si="10"/>
        <v>6.2360903789902092E-11</v>
      </c>
      <c r="AC5" s="158">
        <v>6.2360903789902098</v>
      </c>
      <c r="AD5">
        <v>9.9999999999999994E-12</v>
      </c>
      <c r="AE5" s="155"/>
      <c r="AW5">
        <v>-27000</v>
      </c>
      <c r="AX5">
        <f t="shared" si="1"/>
        <v>3.866754732274693E-2</v>
      </c>
      <c r="AY5">
        <f t="shared" si="2"/>
        <v>3.83472955890444E-2</v>
      </c>
      <c r="AZ5" s="38">
        <f t="shared" si="3"/>
        <v>3.2025173370253321E-4</v>
      </c>
      <c r="BA5">
        <f t="shared" si="4"/>
        <v>0.83075560236631574</v>
      </c>
      <c r="BB5">
        <f t="shared" si="5"/>
        <v>0.38444037730967145</v>
      </c>
      <c r="BC5">
        <f t="shared" si="6"/>
        <v>-2.0823116851991585</v>
      </c>
      <c r="BD5">
        <f t="shared" si="7"/>
        <v>-1.7081339611198461</v>
      </c>
      <c r="BE5">
        <f t="shared" si="8"/>
        <v>4.5384794951217371</v>
      </c>
      <c r="BF5">
        <f t="shared" si="8"/>
        <v>4.5384794954687768</v>
      </c>
      <c r="BG5">
        <f t="shared" si="8"/>
        <v>4.538479489668017</v>
      </c>
      <c r="BH5">
        <f t="shared" si="8"/>
        <v>4.5384795866276217</v>
      </c>
      <c r="BI5">
        <f t="shared" si="8"/>
        <v>4.5384779659566075</v>
      </c>
      <c r="BJ5">
        <f t="shared" si="8"/>
        <v>4.5385050572895613</v>
      </c>
      <c r="BK5">
        <f t="shared" si="8"/>
        <v>4.538052742698885</v>
      </c>
      <c r="BL5">
        <f t="shared" si="9"/>
        <v>4.8790142346662453</v>
      </c>
    </row>
    <row r="6" spans="1:64">
      <c r="A6" s="8" t="s">
        <v>78</v>
      </c>
      <c r="U6">
        <v>-10000</v>
      </c>
      <c r="V6" s="5">
        <f t="shared" si="0"/>
        <v>1.3620131003184146E-3</v>
      </c>
      <c r="AA6" s="156" t="s">
        <v>39</v>
      </c>
      <c r="AB6" s="157">
        <f t="shared" si="10"/>
        <v>5.0000000000000001E-3</v>
      </c>
      <c r="AC6" s="158">
        <v>0.5</v>
      </c>
      <c r="AD6">
        <v>0.01</v>
      </c>
      <c r="AE6" s="155" t="s">
        <v>20</v>
      </c>
      <c r="AW6">
        <v>-26000</v>
      </c>
      <c r="AX6">
        <f t="shared" si="1"/>
        <v>3.4256678814690168E-2</v>
      </c>
      <c r="AY6">
        <f t="shared" si="2"/>
        <v>3.5173916276127967E-2</v>
      </c>
      <c r="AZ6">
        <f t="shared" si="3"/>
        <v>-9.1723746143780084E-4</v>
      </c>
      <c r="BA6">
        <f t="shared" si="4"/>
        <v>0.90383549882393199</v>
      </c>
      <c r="BB6">
        <f t="shared" si="5"/>
        <v>0.16418921392779728</v>
      </c>
      <c r="BC6">
        <f t="shared" si="6"/>
        <v>-1.8526461635021516</v>
      </c>
      <c r="BD6">
        <f t="shared" si="7"/>
        <v>-1.3306364496612335</v>
      </c>
      <c r="BE6">
        <f t="shared" si="8"/>
        <v>4.7872702586098006</v>
      </c>
      <c r="BF6">
        <f t="shared" si="8"/>
        <v>4.7872702590029705</v>
      </c>
      <c r="BG6">
        <f t="shared" si="8"/>
        <v>4.787270274203224</v>
      </c>
      <c r="BH6">
        <f t="shared" si="8"/>
        <v>4.7872708618541289</v>
      </c>
      <c r="BI6">
        <f t="shared" si="8"/>
        <v>4.7872935772627994</v>
      </c>
      <c r="BJ6">
        <f t="shared" si="8"/>
        <v>4.7881664234187165</v>
      </c>
      <c r="BK6">
        <f t="shared" si="8"/>
        <v>4.8163033061768594</v>
      </c>
      <c r="BL6">
        <f t="shared" si="9"/>
        <v>5.1320514614013639</v>
      </c>
    </row>
    <row r="7" spans="1:64">
      <c r="A7" t="s">
        <v>52</v>
      </c>
      <c r="C7">
        <v>37999.5838</v>
      </c>
      <c r="U7">
        <v>-5000</v>
      </c>
      <c r="V7" s="5">
        <f t="shared" si="0"/>
        <v>-2.65631174418235E-3</v>
      </c>
      <c r="AA7" s="159" t="s">
        <v>44</v>
      </c>
      <c r="AB7" s="160">
        <f t="shared" si="10"/>
        <v>0.34575009591939238</v>
      </c>
      <c r="AC7" s="158">
        <v>0.34575009591939238</v>
      </c>
      <c r="AD7">
        <v>1</v>
      </c>
      <c r="AE7" s="155"/>
      <c r="AW7">
        <v>-25000</v>
      </c>
      <c r="AX7">
        <f t="shared" si="1"/>
        <v>2.991899432964476E-2</v>
      </c>
      <c r="AY7">
        <f t="shared" si="2"/>
        <v>3.2125258770791337E-2</v>
      </c>
      <c r="AZ7">
        <f t="shared" si="3"/>
        <v>-2.2062644411465766E-3</v>
      </c>
      <c r="BA7">
        <f t="shared" si="4"/>
        <v>0.99800991366173852</v>
      </c>
      <c r="BB7">
        <f t="shared" si="5"/>
        <v>-0.1109291673219244</v>
      </c>
      <c r="BC7">
        <f t="shared" si="6"/>
        <v>-1.5765522104532097</v>
      </c>
      <c r="BD7">
        <f t="shared" si="7"/>
        <v>-1.0057725125506904</v>
      </c>
      <c r="BE7">
        <f t="shared" si="8"/>
        <v>5.0600207650992282</v>
      </c>
      <c r="BF7">
        <f t="shared" si="8"/>
        <v>5.060021952612173</v>
      </c>
      <c r="BG7">
        <f t="shared" si="8"/>
        <v>5.0600320342680449</v>
      </c>
      <c r="BH7">
        <f t="shared" si="8"/>
        <v>5.0601176134367307</v>
      </c>
      <c r="BI7">
        <f t="shared" si="8"/>
        <v>5.060843248921393</v>
      </c>
      <c r="BJ7">
        <f t="shared" si="8"/>
        <v>5.0669387482613883</v>
      </c>
      <c r="BK7">
        <f t="shared" si="8"/>
        <v>5.1146629022312631</v>
      </c>
      <c r="BL7">
        <f t="shared" si="9"/>
        <v>5.3850886881364834</v>
      </c>
    </row>
    <row r="8" spans="1:64" ht="15.75">
      <c r="A8" t="s">
        <v>53</v>
      </c>
      <c r="C8">
        <v>0.47069054999999999</v>
      </c>
      <c r="U8">
        <v>0</v>
      </c>
      <c r="V8" s="5">
        <f t="shared" si="0"/>
        <v>-3.5565913991880099E-3</v>
      </c>
      <c r="X8">
        <f>25000*C8</f>
        <v>11767.26375</v>
      </c>
      <c r="Y8">
        <f>X8/365</f>
        <v>32.239078767123289</v>
      </c>
      <c r="AA8" s="156" t="s">
        <v>8</v>
      </c>
      <c r="AB8" s="160">
        <f t="shared" si="10"/>
        <v>32</v>
      </c>
      <c r="AC8" s="158">
        <v>3.2</v>
      </c>
      <c r="AD8">
        <v>10</v>
      </c>
      <c r="AE8" s="155" t="s">
        <v>21</v>
      </c>
      <c r="AW8">
        <v>-24000</v>
      </c>
      <c r="AX8">
        <f t="shared" si="1"/>
        <v>2.5758107037290312E-2</v>
      </c>
      <c r="AY8">
        <f t="shared" si="2"/>
        <v>2.9201323073034514E-2</v>
      </c>
      <c r="AZ8">
        <f t="shared" si="3"/>
        <v>-3.4432160357442025E-3</v>
      </c>
      <c r="BA8">
        <f t="shared" si="4"/>
        <v>1.1136787403412356</v>
      </c>
      <c r="BB8">
        <f t="shared" si="5"/>
        <v>-0.4367066795522262</v>
      </c>
      <c r="BC8">
        <f t="shared" si="6"/>
        <v>-1.2357755986922885</v>
      </c>
      <c r="BD8">
        <f t="shared" si="7"/>
        <v>-0.7107250853602658</v>
      </c>
      <c r="BE8">
        <f t="shared" si="8"/>
        <v>5.3630158149492049</v>
      </c>
      <c r="BF8">
        <f t="shared" si="8"/>
        <v>5.3630384242449312</v>
      </c>
      <c r="BG8">
        <f t="shared" si="8"/>
        <v>5.363146377067026</v>
      </c>
      <c r="BH8">
        <f t="shared" si="8"/>
        <v>5.3636616096015119</v>
      </c>
      <c r="BI8">
        <f t="shared" si="8"/>
        <v>5.3661159088910129</v>
      </c>
      <c r="BJ8">
        <f t="shared" si="8"/>
        <v>5.3777008401129418</v>
      </c>
      <c r="BK8">
        <f t="shared" si="8"/>
        <v>5.4302450880246544</v>
      </c>
      <c r="BL8">
        <f t="shared" si="9"/>
        <v>5.6381259148716021</v>
      </c>
    </row>
    <row r="9" spans="1:64" ht="15.75">
      <c r="U9">
        <v>5000</v>
      </c>
      <c r="V9" s="5">
        <f t="shared" si="0"/>
        <v>-1.3388258646985652E-3</v>
      </c>
      <c r="AA9" s="161" t="s">
        <v>9</v>
      </c>
      <c r="AB9" s="160">
        <f t="shared" si="10"/>
        <v>276.69866859401924</v>
      </c>
      <c r="AC9" s="158">
        <v>27.669866859401925</v>
      </c>
      <c r="AD9">
        <v>10</v>
      </c>
      <c r="AE9" s="155" t="s">
        <v>49</v>
      </c>
      <c r="AW9">
        <v>-23000</v>
      </c>
      <c r="AX9">
        <f t="shared" si="1"/>
        <v>2.1953142935192071E-2</v>
      </c>
      <c r="AY9">
        <f t="shared" si="2"/>
        <v>2.640210918285749E-2</v>
      </c>
      <c r="AZ9">
        <f t="shared" si="3"/>
        <v>-4.4489662476654172E-3</v>
      </c>
      <c r="BA9">
        <f t="shared" si="4"/>
        <v>1.2380100355518207</v>
      </c>
      <c r="BB9">
        <f t="shared" si="5"/>
        <v>-0.76829768177076563</v>
      </c>
      <c r="BC9">
        <f t="shared" si="6"/>
        <v>-0.81153274610498338</v>
      </c>
      <c r="BD9">
        <f t="shared" si="7"/>
        <v>-0.429607042160424</v>
      </c>
      <c r="BE9">
        <f t="shared" si="8"/>
        <v>5.7011080255600666</v>
      </c>
      <c r="BF9">
        <f t="shared" si="8"/>
        <v>5.7011930882884156</v>
      </c>
      <c r="BG9">
        <f t="shared" si="8"/>
        <v>5.7014875687380115</v>
      </c>
      <c r="BH9">
        <f t="shared" si="8"/>
        <v>5.7025065968255788</v>
      </c>
      <c r="BI9">
        <f t="shared" si="8"/>
        <v>5.7060276295916683</v>
      </c>
      <c r="BJ9">
        <f t="shared" si="8"/>
        <v>5.7181324248029277</v>
      </c>
      <c r="BK9">
        <f t="shared" si="8"/>
        <v>5.759066566747908</v>
      </c>
      <c r="BL9">
        <f t="shared" si="9"/>
        <v>5.8911631416067216</v>
      </c>
    </row>
    <row r="10" spans="1:64" ht="13.5" thickBot="1">
      <c r="C10" s="11" t="s">
        <v>83</v>
      </c>
      <c r="D10" s="11" t="s">
        <v>84</v>
      </c>
      <c r="U10">
        <v>10000</v>
      </c>
      <c r="V10" s="5">
        <f t="shared" si="0"/>
        <v>3.9969848592859847E-3</v>
      </c>
      <c r="Z10">
        <f>Y10/AD10</f>
        <v>0</v>
      </c>
      <c r="AA10" s="162" t="s">
        <v>46</v>
      </c>
      <c r="AB10" s="163">
        <f t="shared" si="10"/>
        <v>25198.467571441757</v>
      </c>
      <c r="AC10" s="164">
        <v>2.5198467571441756</v>
      </c>
      <c r="AD10">
        <v>10000</v>
      </c>
      <c r="AE10" s="155" t="s">
        <v>45</v>
      </c>
      <c r="AW10">
        <v>-22000</v>
      </c>
      <c r="AX10">
        <f t="shared" si="1"/>
        <v>1.8757550584818483E-2</v>
      </c>
      <c r="AY10">
        <f t="shared" si="2"/>
        <v>2.3727617100260275E-2</v>
      </c>
      <c r="AZ10">
        <f t="shared" si="3"/>
        <v>-4.9700665154417904E-3</v>
      </c>
      <c r="BA10">
        <f t="shared" si="4"/>
        <v>1.3300778846312538</v>
      </c>
      <c r="BB10">
        <f t="shared" si="5"/>
        <v>-0.98287602887532444</v>
      </c>
      <c r="BC10">
        <f t="shared" si="6"/>
        <v>-0.30224092387939194</v>
      </c>
      <c r="BD10">
        <f t="shared" si="7"/>
        <v>-0.15228146801327619</v>
      </c>
      <c r="BE10">
        <f t="shared" si="8"/>
        <v>6.071620935753729</v>
      </c>
      <c r="BF10">
        <f t="shared" si="8"/>
        <v>6.0716934360366004</v>
      </c>
      <c r="BG10">
        <f t="shared" si="8"/>
        <v>6.071907899550073</v>
      </c>
      <c r="BH10">
        <f t="shared" si="8"/>
        <v>6.0725422476258384</v>
      </c>
      <c r="BI10">
        <f t="shared" si="8"/>
        <v>6.0744180432832149</v>
      </c>
      <c r="BJ10">
        <f t="shared" si="8"/>
        <v>6.0799605240273715</v>
      </c>
      <c r="BK10">
        <f t="shared" si="8"/>
        <v>6.0963008715894365</v>
      </c>
      <c r="BL10">
        <f t="shared" si="9"/>
        <v>6.1442003683418402</v>
      </c>
    </row>
    <row r="11" spans="1:64" ht="14.25">
      <c r="A11" t="s">
        <v>79</v>
      </c>
      <c r="C11">
        <f>INTERCEPT(G106:G1117,F106:F1117)</f>
        <v>-9.9579880963327136E-2</v>
      </c>
      <c r="D11" s="178">
        <f>AB3</f>
        <v>-3.5565913991880099E-3</v>
      </c>
      <c r="E11" s="16">
        <v>-3.5565913991880099E-3</v>
      </c>
      <c r="F11" s="5">
        <v>1</v>
      </c>
      <c r="U11">
        <v>15000</v>
      </c>
      <c r="V11" s="5">
        <f t="shared" si="0"/>
        <v>1.2450840772765637E-2</v>
      </c>
      <c r="AA11" s="165" t="s">
        <v>10</v>
      </c>
      <c r="AB11" s="28">
        <f>1-AB7^2</f>
        <v>0.88045687117173099</v>
      </c>
      <c r="AC11" s="28">
        <f>SUM(AE21:AE1950)</f>
        <v>1.4451201906799402E-3</v>
      </c>
      <c r="AD11" s="165" t="s">
        <v>11</v>
      </c>
      <c r="AE11" s="155"/>
      <c r="AW11">
        <v>-21000</v>
      </c>
      <c r="AX11">
        <f t="shared" si="1"/>
        <v>1.6381472481233509E-2</v>
      </c>
      <c r="AY11">
        <f t="shared" si="2"/>
        <v>2.1177846825242864E-2</v>
      </c>
      <c r="AZ11">
        <f t="shared" si="3"/>
        <v>-4.7963743440093557E-3</v>
      </c>
      <c r="BA11">
        <f t="shared" si="4"/>
        <v>1.3351167777136774</v>
      </c>
      <c r="BB11">
        <f t="shared" si="5"/>
        <v>-0.93392253039950557</v>
      </c>
      <c r="BC11">
        <f t="shared" si="6"/>
        <v>0.24864951400202973</v>
      </c>
      <c r="BD11">
        <f t="shared" si="7"/>
        <v>0.12496929010866574</v>
      </c>
      <c r="BE11">
        <f t="shared" si="8"/>
        <v>6.4570163727840875</v>
      </c>
      <c r="BF11">
        <f t="shared" si="8"/>
        <v>6.456954411839475</v>
      </c>
      <c r="BG11">
        <f t="shared" si="8"/>
        <v>6.456772467324388</v>
      </c>
      <c r="BH11">
        <f t="shared" si="8"/>
        <v>6.4562382319343437</v>
      </c>
      <c r="BI11">
        <f t="shared" si="8"/>
        <v>6.4546698685598729</v>
      </c>
      <c r="BJ11">
        <f t="shared" si="8"/>
        <v>6.4500680438304769</v>
      </c>
      <c r="BK11">
        <f t="shared" si="8"/>
        <v>6.4365857486184863</v>
      </c>
      <c r="BL11">
        <f t="shared" si="9"/>
        <v>6.3972375950769598</v>
      </c>
    </row>
    <row r="12" spans="1:64">
      <c r="A12" t="s">
        <v>80</v>
      </c>
      <c r="C12">
        <f>SLOPE(G106:G1117,F106:F1117)</f>
        <v>5.0648488784490001E-6</v>
      </c>
      <c r="D12" s="178">
        <f>AB4</f>
        <v>1.3174858794837849E-7</v>
      </c>
      <c r="E12" s="17">
        <v>1.3174858794837848E-3</v>
      </c>
      <c r="F12" s="5">
        <v>1E-4</v>
      </c>
      <c r="U12">
        <v>20000</v>
      </c>
      <c r="V12" s="5">
        <f t="shared" si="0"/>
        <v>2.4022741875740397E-2</v>
      </c>
      <c r="AA12" s="166" t="s">
        <v>41</v>
      </c>
      <c r="AB12" s="28">
        <f>AB7*SIN(RADIANS(AB9))</f>
        <v>-0.34338978462185926</v>
      </c>
      <c r="AE12" s="155"/>
      <c r="AW12">
        <v>-20000</v>
      </c>
      <c r="AX12">
        <f t="shared" si="1"/>
        <v>1.4795710302342724E-2</v>
      </c>
      <c r="AY12">
        <f t="shared" si="2"/>
        <v>1.8752798357805259E-2</v>
      </c>
      <c r="AZ12">
        <f t="shared" si="3"/>
        <v>-3.9570880554625357E-3</v>
      </c>
      <c r="BA12">
        <f t="shared" si="4"/>
        <v>1.2494555365953566</v>
      </c>
      <c r="BB12">
        <f t="shared" si="5"/>
        <v>-0.63579587673335181</v>
      </c>
      <c r="BC12">
        <f t="shared" si="6"/>
        <v>0.76484330254925337</v>
      </c>
      <c r="BD12">
        <f t="shared" si="7"/>
        <v>0.40222342413365281</v>
      </c>
      <c r="BE12">
        <f t="shared" si="8"/>
        <v>6.8300390277705763</v>
      </c>
      <c r="BF12">
        <f t="shared" si="8"/>
        <v>6.8299487510172456</v>
      </c>
      <c r="BG12">
        <f t="shared" si="8"/>
        <v>6.8296431127780153</v>
      </c>
      <c r="BH12">
        <f t="shared" si="8"/>
        <v>6.8286087746002009</v>
      </c>
      <c r="BI12">
        <f t="shared" si="8"/>
        <v>6.8251131761533896</v>
      </c>
      <c r="BJ12">
        <f t="shared" si="8"/>
        <v>6.8133534364873576</v>
      </c>
      <c r="BK12">
        <f t="shared" si="8"/>
        <v>6.7743646623084102</v>
      </c>
      <c r="BL12">
        <f t="shared" si="9"/>
        <v>6.6502748218120784</v>
      </c>
    </row>
    <row r="13" spans="1:64" ht="16.5" thickBot="1">
      <c r="A13" t="s">
        <v>81</v>
      </c>
      <c r="D13" s="178">
        <f>AB5</f>
        <v>6.2360903789902092E-11</v>
      </c>
      <c r="E13" s="18">
        <v>6.2360903789902096E-3</v>
      </c>
      <c r="F13" s="5">
        <v>1E-8</v>
      </c>
      <c r="U13">
        <v>25000</v>
      </c>
      <c r="V13" s="5">
        <f t="shared" si="0"/>
        <v>3.871268816821026E-2</v>
      </c>
      <c r="AA13" s="167" t="s">
        <v>12</v>
      </c>
      <c r="AB13" s="168">
        <f>AB6*86400*300000/149600000</f>
        <v>0.86631016042780751</v>
      </c>
      <c r="AC13" t="s">
        <v>1184</v>
      </c>
      <c r="AE13" s="155"/>
      <c r="AW13">
        <v>-19000</v>
      </c>
      <c r="AX13">
        <f t="shared" si="1"/>
        <v>1.3745681089642425E-2</v>
      </c>
      <c r="AY13">
        <f t="shared" si="2"/>
        <v>1.6452471697947453E-2</v>
      </c>
      <c r="AZ13">
        <f t="shared" si="3"/>
        <v>-2.7067906083050276E-3</v>
      </c>
      <c r="BA13">
        <f t="shared" si="4"/>
        <v>1.1259521150788883</v>
      </c>
      <c r="BB13">
        <f t="shared" si="5"/>
        <v>-0.25316727611113193</v>
      </c>
      <c r="BC13">
        <f t="shared" si="6"/>
        <v>1.1979297120551946</v>
      </c>
      <c r="BD13">
        <f t="shared" si="7"/>
        <v>0.68261824717282249</v>
      </c>
      <c r="BE13">
        <f t="shared" si="8"/>
        <v>7.1716426936022817</v>
      </c>
      <c r="BF13">
        <f t="shared" si="8"/>
        <v>7.1716153395048696</v>
      </c>
      <c r="BG13">
        <f t="shared" si="8"/>
        <v>7.171489895160164</v>
      </c>
      <c r="BH13">
        <f t="shared" si="8"/>
        <v>7.1709148622609336</v>
      </c>
      <c r="BI13">
        <f t="shared" si="8"/>
        <v>7.1682841105933059</v>
      </c>
      <c r="BJ13">
        <f t="shared" si="8"/>
        <v>7.1563545864059384</v>
      </c>
      <c r="BK13">
        <f t="shared" si="8"/>
        <v>7.1042406742595414</v>
      </c>
      <c r="BL13">
        <f t="shared" si="9"/>
        <v>6.9033120485471979</v>
      </c>
    </row>
    <row r="14" spans="1:64">
      <c r="A14" t="s">
        <v>73</v>
      </c>
      <c r="D14" s="51"/>
      <c r="U14">
        <v>30000</v>
      </c>
      <c r="V14" s="5">
        <f t="shared" si="0"/>
        <v>5.652067965017523E-2</v>
      </c>
      <c r="AA14" s="167" t="s">
        <v>296</v>
      </c>
      <c r="AB14" s="28">
        <f>2*AB5*365.24/C8</f>
        <v>9.677991835707704E-8</v>
      </c>
      <c r="AC14" t="s">
        <v>218</v>
      </c>
      <c r="AE14" s="155"/>
      <c r="AW14">
        <v>-18000</v>
      </c>
      <c r="AX14">
        <f t="shared" si="1"/>
        <v>1.2962222435058623E-2</v>
      </c>
      <c r="AY14">
        <f t="shared" si="2"/>
        <v>1.4276866845669454E-2</v>
      </c>
      <c r="AZ14">
        <f t="shared" si="3"/>
        <v>-1.3146444106108301E-3</v>
      </c>
      <c r="BA14">
        <f t="shared" si="4"/>
        <v>1.0085113805795618</v>
      </c>
      <c r="BB14">
        <f t="shared" si="5"/>
        <v>9.2163214939367383E-2</v>
      </c>
      <c r="BC14">
        <f t="shared" si="6"/>
        <v>1.5461766938013699</v>
      </c>
      <c r="BD14">
        <f t="shared" si="7"/>
        <v>0.97567853132023241</v>
      </c>
      <c r="BE14">
        <f t="shared" si="8"/>
        <v>7.4779400741043007</v>
      </c>
      <c r="BF14">
        <f t="shared" si="8"/>
        <v>7.4779383070581069</v>
      </c>
      <c r="BG14">
        <f t="shared" si="8"/>
        <v>7.477924390743687</v>
      </c>
      <c r="BH14">
        <f t="shared" si="8"/>
        <v>7.4778148104021129</v>
      </c>
      <c r="BI14">
        <f t="shared" si="8"/>
        <v>7.4769530087293949</v>
      </c>
      <c r="BJ14">
        <f t="shared" si="8"/>
        <v>7.4702395509134458</v>
      </c>
      <c r="BK14">
        <f t="shared" si="8"/>
        <v>7.421320157670027</v>
      </c>
      <c r="BL14">
        <f t="shared" si="9"/>
        <v>7.1563492752823166</v>
      </c>
    </row>
    <row r="15" spans="1:64" ht="15.75">
      <c r="A15" s="10" t="s">
        <v>82</v>
      </c>
      <c r="C15" s="26">
        <f>(C7+C11)+(C8+C12)*INT(MAX(F21:F3532))</f>
        <v>56565.602052218201</v>
      </c>
      <c r="D15" s="28">
        <f>+C7+INT(MAX(F21:F1587))*C8+D11+D12*INT(MAX(F21:F4022))+D13*INT(MAX(F21:F4049)^2)</f>
        <v>56565.600517210965</v>
      </c>
      <c r="U15">
        <v>35000</v>
      </c>
      <c r="V15" s="5">
        <f t="shared" si="0"/>
        <v>7.7446716321635301E-2</v>
      </c>
      <c r="AA15" s="166" t="s">
        <v>13</v>
      </c>
      <c r="AB15" s="169">
        <f>(AB10-AB2)/AD2</f>
        <v>-27196.458965573547</v>
      </c>
      <c r="AC15" t="s">
        <v>47</v>
      </c>
      <c r="AE15" s="155"/>
      <c r="AW15">
        <v>-17000</v>
      </c>
      <c r="AX15">
        <f t="shared" si="1"/>
        <v>1.2271796501985979E-2</v>
      </c>
      <c r="AY15">
        <f t="shared" si="2"/>
        <v>1.2225983800971261E-2</v>
      </c>
      <c r="AZ15">
        <f t="shared" si="3"/>
        <v>4.5812701014718572E-5</v>
      </c>
      <c r="BA15">
        <f t="shared" si="4"/>
        <v>0.91212717496144569</v>
      </c>
      <c r="BB15">
        <f t="shared" si="5"/>
        <v>0.36523374011560816</v>
      </c>
      <c r="BC15">
        <f t="shared" si="6"/>
        <v>1.8277663812335456</v>
      </c>
      <c r="BD15">
        <f t="shared" si="7"/>
        <v>1.2967300721753785</v>
      </c>
      <c r="BE15">
        <f t="shared" si="8"/>
        <v>7.753388762696547</v>
      </c>
      <c r="BF15">
        <f t="shared" si="8"/>
        <v>7.7533887608878294</v>
      </c>
      <c r="BG15">
        <f t="shared" si="8"/>
        <v>7.7533887087954936</v>
      </c>
      <c r="BH15">
        <f t="shared" si="8"/>
        <v>7.7533872085112865</v>
      </c>
      <c r="BI15">
        <f t="shared" si="8"/>
        <v>7.753344009173543</v>
      </c>
      <c r="BJ15">
        <f t="shared" si="8"/>
        <v>7.7521079538754565</v>
      </c>
      <c r="BK15">
        <f t="shared" si="8"/>
        <v>7.7215244574331177</v>
      </c>
      <c r="BL15">
        <f t="shared" si="9"/>
        <v>7.4093865020174352</v>
      </c>
    </row>
    <row r="16" spans="1:64" ht="15.75">
      <c r="A16" s="8" t="s">
        <v>54</v>
      </c>
      <c r="C16" s="27">
        <f>+C8+C12</f>
        <v>0.47069561484887845</v>
      </c>
      <c r="D16" s="37">
        <f>+C8+D12+2*D13*MAX(F21:F244)</f>
        <v>0.47069560127556609</v>
      </c>
      <c r="U16">
        <v>40000</v>
      </c>
      <c r="V16" s="5">
        <f t="shared" si="0"/>
        <v>0.10149079818259048</v>
      </c>
      <c r="AA16" s="165" t="s">
        <v>14</v>
      </c>
      <c r="AB16" s="169">
        <f>365.24*AB8</f>
        <v>11687.68</v>
      </c>
      <c r="AC16" t="s">
        <v>20</v>
      </c>
      <c r="AD16" s="28"/>
      <c r="AE16" s="155"/>
      <c r="AW16">
        <v>-16000</v>
      </c>
      <c r="AX16">
        <f t="shared" si="1"/>
        <v>1.1584457372276631E-2</v>
      </c>
      <c r="AY16">
        <f t="shared" si="2"/>
        <v>1.0299822563852871E-2</v>
      </c>
      <c r="AZ16">
        <f t="shared" si="3"/>
        <v>1.2846348084237604E-3</v>
      </c>
      <c r="BA16">
        <f t="shared" si="4"/>
        <v>0.83712004898578063</v>
      </c>
      <c r="BB16">
        <f t="shared" si="5"/>
        <v>0.57076865492160644</v>
      </c>
      <c r="BC16">
        <f t="shared" si="6"/>
        <v>2.0613241711262806</v>
      </c>
      <c r="BD16">
        <f t="shared" si="7"/>
        <v>1.6677448245441711</v>
      </c>
      <c r="BE16">
        <f t="shared" si="8"/>
        <v>8.0042761897318702</v>
      </c>
      <c r="BF16">
        <f t="shared" si="8"/>
        <v>8.0042761906736093</v>
      </c>
      <c r="BG16">
        <f t="shared" si="8"/>
        <v>8.0042761724824025</v>
      </c>
      <c r="BH16">
        <f t="shared" si="8"/>
        <v>8.0042765238742941</v>
      </c>
      <c r="BI16">
        <f t="shared" si="8"/>
        <v>8.0042697360406159</v>
      </c>
      <c r="BJ16">
        <f t="shared" si="8"/>
        <v>8.0044008027744926</v>
      </c>
      <c r="BK16">
        <f t="shared" si="8"/>
        <v>8.001849647184212</v>
      </c>
      <c r="BL16">
        <f t="shared" si="9"/>
        <v>7.6624237287525547</v>
      </c>
    </row>
    <row r="17" spans="1:64" ht="16.5" thickBot="1">
      <c r="A17" s="34" t="s">
        <v>127</v>
      </c>
      <c r="C17">
        <f>COUNT(C21:C2190)</f>
        <v>144</v>
      </c>
      <c r="V17" s="5"/>
      <c r="AA17" s="165" t="s">
        <v>15</v>
      </c>
      <c r="AB17" s="170">
        <f>AB13^3/AB8^2</f>
        <v>6.3492184177490747E-4</v>
      </c>
      <c r="AE17" s="155"/>
      <c r="AW17">
        <v>-15000</v>
      </c>
      <c r="AX17">
        <f t="shared" si="1"/>
        <v>1.0858568003062658E-2</v>
      </c>
      <c r="AY17">
        <f t="shared" si="2"/>
        <v>8.4983831343142836E-3</v>
      </c>
      <c r="AZ17">
        <f t="shared" si="3"/>
        <v>2.3601848687483753E-3</v>
      </c>
      <c r="BA17">
        <f t="shared" si="4"/>
        <v>0.77987258194106812</v>
      </c>
      <c r="BB17">
        <f t="shared" si="5"/>
        <v>0.72227157542508136</v>
      </c>
      <c r="BC17">
        <f t="shared" si="6"/>
        <v>2.260963691988533</v>
      </c>
      <c r="BD17">
        <f t="shared" si="7"/>
        <v>2.1223997949260691</v>
      </c>
      <c r="BE17">
        <f t="shared" si="8"/>
        <v>8.2362546393803964</v>
      </c>
      <c r="BF17">
        <f t="shared" si="8"/>
        <v>8.2362536342510815</v>
      </c>
      <c r="BG17">
        <f t="shared" si="8"/>
        <v>8.2362614273881949</v>
      </c>
      <c r="BH17">
        <f t="shared" si="8"/>
        <v>8.2362010003757096</v>
      </c>
      <c r="BI17">
        <f t="shared" si="8"/>
        <v>8.2366693063388627</v>
      </c>
      <c r="BJ17">
        <f t="shared" si="8"/>
        <v>8.2330255730461825</v>
      </c>
      <c r="BK17">
        <f t="shared" si="8"/>
        <v>8.2605578401671895</v>
      </c>
      <c r="BL17">
        <f t="shared" si="9"/>
        <v>7.9154609554876743</v>
      </c>
    </row>
    <row r="18" spans="1:64" ht="17.25" thickTop="1" thickBot="1">
      <c r="A18" s="8" t="s">
        <v>55</v>
      </c>
      <c r="C18" s="29">
        <f>+C15</f>
        <v>56565.602052218201</v>
      </c>
      <c r="D18" s="30">
        <f>C16</f>
        <v>0.47069561484887845</v>
      </c>
      <c r="E18" s="31" t="s">
        <v>83</v>
      </c>
      <c r="V18" s="5"/>
      <c r="AA18" s="171" t="s">
        <v>16</v>
      </c>
      <c r="AB18" s="172">
        <f>2*PI()/(AB8*365.2422)*AD2</f>
        <v>2.5303722673511903E-4</v>
      </c>
      <c r="AC18" s="103" t="s">
        <v>40</v>
      </c>
      <c r="AD18" s="103"/>
      <c r="AE18" s="173"/>
      <c r="AW18">
        <v>-14000</v>
      </c>
      <c r="AX18">
        <f t="shared" si="1"/>
        <v>1.0076902103205035E-2</v>
      </c>
      <c r="AY18">
        <f t="shared" si="2"/>
        <v>6.8216655123555011E-3</v>
      </c>
      <c r="AZ18">
        <f t="shared" si="3"/>
        <v>3.2552365908495341E-3</v>
      </c>
      <c r="BA18">
        <f t="shared" si="4"/>
        <v>0.73666293005735428</v>
      </c>
      <c r="BB18">
        <f t="shared" si="5"/>
        <v>0.83202820477216044</v>
      </c>
      <c r="BC18">
        <f t="shared" si="6"/>
        <v>2.4366364062350825</v>
      </c>
      <c r="BD18">
        <f t="shared" si="7"/>
        <v>2.7185779746177436</v>
      </c>
      <c r="BE18">
        <f t="shared" ref="BE18:BK33" si="11">$BL18+$AB$7*SIN(BF18)</f>
        <v>8.4538806980377625</v>
      </c>
      <c r="BF18">
        <f t="shared" si="11"/>
        <v>8.4538656155708303</v>
      </c>
      <c r="BG18">
        <f t="shared" si="11"/>
        <v>8.4539428810777455</v>
      </c>
      <c r="BH18">
        <f t="shared" si="11"/>
        <v>8.4535469677595678</v>
      </c>
      <c r="BI18">
        <f t="shared" si="11"/>
        <v>8.4555732379012607</v>
      </c>
      <c r="BJ18">
        <f t="shared" si="11"/>
        <v>8.4451386800901211</v>
      </c>
      <c r="BK18">
        <f t="shared" si="11"/>
        <v>8.4972878699171623</v>
      </c>
      <c r="BL18">
        <f t="shared" si="9"/>
        <v>8.1684981822227929</v>
      </c>
    </row>
    <row r="19" spans="1:64" ht="13.5" thickBot="1">
      <c r="A19" s="8" t="s">
        <v>125</v>
      </c>
      <c r="C19" s="32">
        <f>+D15</f>
        <v>56565.600517210965</v>
      </c>
      <c r="D19" s="33">
        <f>+D16</f>
        <v>0.47069560127556609</v>
      </c>
      <c r="E19" s="31" t="s">
        <v>126</v>
      </c>
      <c r="H19" t="s">
        <v>56</v>
      </c>
      <c r="J19" t="s">
        <v>57</v>
      </c>
      <c r="K19" t="s">
        <v>58</v>
      </c>
      <c r="V19" s="5"/>
      <c r="AA19" s="174"/>
      <c r="AC19" s="174"/>
      <c r="AW19">
        <v>-13000</v>
      </c>
      <c r="AX19">
        <f t="shared" si="1"/>
        <v>9.233928079457044E-3</v>
      </c>
      <c r="AY19">
        <f t="shared" si="2"/>
        <v>5.2696696979765232E-3</v>
      </c>
      <c r="AZ19">
        <f t="shared" si="3"/>
        <v>3.9642583814805208E-3</v>
      </c>
      <c r="BA19">
        <f t="shared" si="4"/>
        <v>0.70456200546786474</v>
      </c>
      <c r="BB19">
        <f t="shared" si="5"/>
        <v>0.90924676564191498</v>
      </c>
      <c r="BC19">
        <f t="shared" si="6"/>
        <v>2.5953534353846699</v>
      </c>
      <c r="BD19">
        <f t="shared" si="7"/>
        <v>3.5699036518671798</v>
      </c>
      <c r="BE19">
        <f t="shared" si="11"/>
        <v>8.6607529804930312</v>
      </c>
      <c r="BF19">
        <f t="shared" si="11"/>
        <v>8.6606883318603085</v>
      </c>
      <c r="BG19">
        <f t="shared" si="11"/>
        <v>8.6609472714353188</v>
      </c>
      <c r="BH19">
        <f t="shared" si="11"/>
        <v>8.6599097440487487</v>
      </c>
      <c r="BI19">
        <f t="shared" si="11"/>
        <v>8.6640607542748604</v>
      </c>
      <c r="BJ19">
        <f t="shared" si="11"/>
        <v>8.6473523315282996</v>
      </c>
      <c r="BK19">
        <f t="shared" si="11"/>
        <v>8.7130782918460259</v>
      </c>
      <c r="BL19">
        <f t="shared" si="9"/>
        <v>8.4215354089579115</v>
      </c>
    </row>
    <row r="20" spans="1:64" ht="15" thickBot="1">
      <c r="A20" s="1" t="s">
        <v>59</v>
      </c>
      <c r="B20" s="1" t="s">
        <v>60</v>
      </c>
      <c r="C20" s="7" t="s">
        <v>61</v>
      </c>
      <c r="D20" s="1" t="s">
        <v>62</v>
      </c>
      <c r="E20" s="1" t="s">
        <v>63</v>
      </c>
      <c r="F20" s="1" t="s">
        <v>64</v>
      </c>
      <c r="G20" s="1" t="s">
        <v>65</v>
      </c>
      <c r="H20" s="9" t="s">
        <v>102</v>
      </c>
      <c r="I20" s="9" t="s">
        <v>297</v>
      </c>
      <c r="J20" s="9" t="s">
        <v>285</v>
      </c>
      <c r="K20" s="9" t="s">
        <v>298</v>
      </c>
      <c r="L20" s="9" t="s">
        <v>299</v>
      </c>
      <c r="M20" s="9" t="s">
        <v>300</v>
      </c>
      <c r="N20" s="9" t="s">
        <v>301</v>
      </c>
      <c r="O20" s="9" t="s">
        <v>85</v>
      </c>
      <c r="P20" s="35" t="s">
        <v>86</v>
      </c>
      <c r="Q20" s="7" t="s">
        <v>69</v>
      </c>
      <c r="R20" s="11" t="s">
        <v>213</v>
      </c>
      <c r="S20" s="11" t="s">
        <v>215</v>
      </c>
      <c r="T20" s="11" t="s">
        <v>214</v>
      </c>
      <c r="V20" s="5"/>
      <c r="Z20" s="11" t="s">
        <v>64</v>
      </c>
      <c r="AA20" s="86" t="s">
        <v>48</v>
      </c>
      <c r="AB20" s="86" t="s">
        <v>51</v>
      </c>
      <c r="AC20" s="86" t="s">
        <v>19</v>
      </c>
      <c r="AD20" s="86" t="s">
        <v>42</v>
      </c>
      <c r="AE20" s="86" t="s">
        <v>17</v>
      </c>
      <c r="AF20" s="86" t="s">
        <v>5</v>
      </c>
      <c r="AG20" s="96"/>
      <c r="AH20" s="86" t="s">
        <v>25</v>
      </c>
      <c r="AI20" s="86" t="s">
        <v>26</v>
      </c>
      <c r="AJ20" s="86" t="s">
        <v>27</v>
      </c>
      <c r="AK20" s="86" t="s">
        <v>43</v>
      </c>
      <c r="AL20" s="86" t="s">
        <v>28</v>
      </c>
      <c r="AM20" s="86" t="s">
        <v>29</v>
      </c>
      <c r="AN20" s="11" t="s">
        <v>30</v>
      </c>
      <c r="AO20" s="11" t="s">
        <v>31</v>
      </c>
      <c r="AP20" s="11" t="s">
        <v>32</v>
      </c>
      <c r="AQ20" s="11" t="s">
        <v>33</v>
      </c>
      <c r="AR20" s="11" t="s">
        <v>34</v>
      </c>
      <c r="AS20" s="11" t="s">
        <v>35</v>
      </c>
      <c r="AT20" s="11" t="s">
        <v>36</v>
      </c>
      <c r="AU20" s="11" t="s">
        <v>173</v>
      </c>
      <c r="AV20" s="175"/>
      <c r="AW20">
        <v>-12000</v>
      </c>
      <c r="AX20">
        <f t="shared" si="1"/>
        <v>8.3294508918350663E-3</v>
      </c>
      <c r="AY20">
        <f t="shared" si="2"/>
        <v>3.8423956911773499E-3</v>
      </c>
      <c r="AZ20">
        <f t="shared" si="3"/>
        <v>4.4870552006577155E-3</v>
      </c>
      <c r="BA20">
        <f t="shared" si="4"/>
        <v>0.68146276116737459</v>
      </c>
      <c r="BB20">
        <f t="shared" si="5"/>
        <v>0.96036453775404174</v>
      </c>
      <c r="BC20">
        <f t="shared" si="6"/>
        <v>2.7421895615900258</v>
      </c>
      <c r="BD20">
        <f t="shared" si="7"/>
        <v>4.9407276610022723</v>
      </c>
      <c r="BE20">
        <f t="shared" si="11"/>
        <v>8.8597437058584578</v>
      </c>
      <c r="BF20">
        <f t="shared" si="11"/>
        <v>8.859603302039428</v>
      </c>
      <c r="BG20">
        <f t="shared" si="11"/>
        <v>8.8600840896899591</v>
      </c>
      <c r="BH20">
        <f t="shared" si="11"/>
        <v>8.8584371096070011</v>
      </c>
      <c r="BI20">
        <f t="shared" si="11"/>
        <v>8.8640718712454269</v>
      </c>
      <c r="BJ20">
        <f t="shared" si="11"/>
        <v>8.8447091267282438</v>
      </c>
      <c r="BK20">
        <f t="shared" si="11"/>
        <v>8.9103012408303375</v>
      </c>
      <c r="BL20">
        <f t="shared" si="9"/>
        <v>8.6745726356930302</v>
      </c>
    </row>
    <row r="21" spans="1:64" ht="13.5" thickTop="1">
      <c r="A21" t="s">
        <v>72</v>
      </c>
      <c r="B21" s="14" t="s">
        <v>114</v>
      </c>
      <c r="C21" s="25">
        <v>24760.039000000001</v>
      </c>
      <c r="D21" s="25"/>
      <c r="E21">
        <f t="shared" ref="E21:E52" si="12">(C21-C$7)/C$8</f>
        <v>-28127.917163410228</v>
      </c>
      <c r="F21">
        <f t="shared" ref="F21:F52" si="13">ROUND(2*E21,0)/2</f>
        <v>-28128</v>
      </c>
      <c r="G21">
        <f t="shared" ref="G21:G52" si="14">C21-(C$7+C$8*F21)</f>
        <v>3.8990400000329828E-2</v>
      </c>
      <c r="H21">
        <f>G21</f>
        <v>3.8990400000329828E-2</v>
      </c>
      <c r="P21" s="36">
        <f t="shared" ref="P21:P52" si="15">+D$11+D$12*F21+D$13*F21^2</f>
        <v>4.207655756969695E-2</v>
      </c>
      <c r="Q21" s="6">
        <f t="shared" ref="Q21:Q52" si="16">C21-15018.5</f>
        <v>9741.5390000000007</v>
      </c>
      <c r="R21">
        <f t="shared" ref="R21:R52" si="17">+(P21-G21)^2</f>
        <v>9.5243685429619824E-6</v>
      </c>
      <c r="S21">
        <v>1</v>
      </c>
      <c r="T21">
        <f t="shared" ref="T21:T52" si="18">S21*R21</f>
        <v>9.5243685429619824E-6</v>
      </c>
      <c r="V21" s="5"/>
      <c r="Z21">
        <f t="shared" ref="Z21:Z52" si="19">F21</f>
        <v>-28128</v>
      </c>
      <c r="AA21" s="38">
        <f t="shared" ref="AA21:AA52" si="20">AB$3+AB$4*Z21+AB$5*Z21^2+AH21</f>
        <v>4.3661973091999068E-2</v>
      </c>
      <c r="AB21" s="38">
        <f t="shared" ref="AB21:AB52" si="21">G21-AH21</f>
        <v>3.740498447802771E-2</v>
      </c>
      <c r="AC21" s="38">
        <f t="shared" ref="AC21:AC52" si="22">+G21-P21</f>
        <v>-3.086157569367122E-3</v>
      </c>
      <c r="AD21" s="38">
        <f t="shared" ref="AD21:AD52" si="23">IF(S21&lt;&gt;0,G21-AA21, -9999)</f>
        <v>-4.67157309166924E-3</v>
      </c>
      <c r="AE21" s="38">
        <f t="shared" ref="AE21:AE52" si="24">+(G21-AA21)^2*S21</f>
        <v>2.1823595150808103E-5</v>
      </c>
      <c r="AF21">
        <f t="shared" ref="AF21:AF52" si="25">IF(S21&lt;&gt;0,G21-P21, -9999)</f>
        <v>-3.086157569367122E-3</v>
      </c>
      <c r="AG21" s="176"/>
      <c r="AH21">
        <f t="shared" ref="AH21:AH52" si="26">$AB$6*($AB$11/AI21*AJ21+$AB$12)</f>
        <v>1.5854155223021208E-3</v>
      </c>
      <c r="AI21">
        <f t="shared" ref="AI21:AI52" si="27">1+$AB$7*COS(AL21)</f>
        <v>0.76897325865891319</v>
      </c>
      <c r="AJ21">
        <f t="shared" ref="AJ21:AJ52" si="28">SIN(AL21+RADIANS($AB$9))</f>
        <v>0.57684368922871232</v>
      </c>
      <c r="AK21">
        <f t="shared" ref="AK21:AK52" si="29">$AB$7*SIN(AL21)</f>
        <v>-0.2572348608054274</v>
      </c>
      <c r="AL21">
        <f t="shared" ref="AL21:AL52" si="30">2*ATAN(AM21)</f>
        <v>-2.3025695627173755</v>
      </c>
      <c r="AM21">
        <f t="shared" ref="AM21:AM52" si="31">SQRT((1+$AB$7)/(1-$AB$7))*TAN(AN21/2)</f>
        <v>-2.2422187857996181</v>
      </c>
      <c r="AN21" s="38">
        <f t="shared" ref="AN21:AT30" si="32">$AU21+$AB$7*SIN(AO21)</f>
        <v>4.2797014264169064</v>
      </c>
      <c r="AO21" s="38">
        <f t="shared" si="32"/>
        <v>4.2797036434713869</v>
      </c>
      <c r="AP21" s="38">
        <f t="shared" si="32"/>
        <v>4.2796883512187334</v>
      </c>
      <c r="AQ21" s="38">
        <f t="shared" si="32"/>
        <v>4.2797938406549907</v>
      </c>
      <c r="AR21" s="38">
        <f t="shared" si="32"/>
        <v>4.2790666399602566</v>
      </c>
      <c r="AS21" s="38">
        <f t="shared" si="32"/>
        <v>4.2841031572890849</v>
      </c>
      <c r="AT21" s="38">
        <f t="shared" si="32"/>
        <v>4.2502751706068977</v>
      </c>
      <c r="AU21" s="38">
        <f t="shared" ref="AU21:AU52" si="33">RADIANS($AB$9)+$AB$18*(F21-AB$15)</f>
        <v>4.5935882429090311</v>
      </c>
      <c r="AW21">
        <v>-11000</v>
      </c>
      <c r="AX21">
        <f t="shared" si="1"/>
        <v>7.3655282792330331E-3</v>
      </c>
      <c r="AY21">
        <f t="shared" si="2"/>
        <v>2.5398434919579795E-3</v>
      </c>
      <c r="AZ21">
        <f t="shared" si="3"/>
        <v>4.8256847872750535E-3</v>
      </c>
      <c r="BA21">
        <f t="shared" si="4"/>
        <v>0.6659255611687358</v>
      </c>
      <c r="BB21">
        <f t="shared" si="5"/>
        <v>0.98969232173994404</v>
      </c>
      <c r="BC21">
        <f t="shared" si="6"/>
        <v>2.8809747244691053</v>
      </c>
      <c r="BD21">
        <f t="shared" si="7"/>
        <v>7.6305835400651452</v>
      </c>
      <c r="BE21">
        <f t="shared" si="11"/>
        <v>9.0532040913722298</v>
      </c>
      <c r="BF21">
        <f t="shared" si="11"/>
        <v>9.0530225781322518</v>
      </c>
      <c r="BG21">
        <f t="shared" si="11"/>
        <v>9.0535859904813538</v>
      </c>
      <c r="BH21">
        <f t="shared" si="11"/>
        <v>9.0518367687588466</v>
      </c>
      <c r="BI21">
        <f t="shared" si="11"/>
        <v>9.0572636839815317</v>
      </c>
      <c r="BJ21">
        <f t="shared" si="11"/>
        <v>9.0403888750946599</v>
      </c>
      <c r="BK21">
        <f t="shared" si="11"/>
        <v>9.0925113572090837</v>
      </c>
      <c r="BL21">
        <f t="shared" si="9"/>
        <v>8.9276098624281488</v>
      </c>
    </row>
    <row r="22" spans="1:64">
      <c r="A22" s="141" t="s">
        <v>320</v>
      </c>
      <c r="B22" s="27" t="s">
        <v>114</v>
      </c>
      <c r="C22" s="141">
        <v>24816.521000000001</v>
      </c>
      <c r="D22" s="141" t="s">
        <v>297</v>
      </c>
      <c r="E22" s="39">
        <f t="shared" si="12"/>
        <v>-28007.919003260209</v>
      </c>
      <c r="F22">
        <f t="shared" si="13"/>
        <v>-28008</v>
      </c>
      <c r="G22">
        <f t="shared" si="14"/>
        <v>3.8124400001834147E-2</v>
      </c>
      <c r="H22">
        <f>G22</f>
        <v>3.8124400001834147E-2</v>
      </c>
      <c r="P22" s="36">
        <f t="shared" si="15"/>
        <v>4.1672284396832765E-2</v>
      </c>
      <c r="Q22" s="6">
        <f t="shared" si="16"/>
        <v>9798.0210000000006</v>
      </c>
      <c r="R22">
        <f t="shared" si="17"/>
        <v>1.2587483680274713E-5</v>
      </c>
      <c r="S22">
        <v>1</v>
      </c>
      <c r="T22">
        <f t="shared" si="18"/>
        <v>1.2587483680274713E-5</v>
      </c>
      <c r="V22" s="5"/>
      <c r="Z22">
        <f t="shared" si="19"/>
        <v>-28008</v>
      </c>
      <c r="AA22" s="38">
        <f t="shared" si="20"/>
        <v>4.3131048364999931E-2</v>
      </c>
      <c r="AB22" s="38">
        <f t="shared" si="21"/>
        <v>3.666563603366698E-2</v>
      </c>
      <c r="AC22" s="38">
        <f t="shared" si="22"/>
        <v>-3.5478843949986183E-3</v>
      </c>
      <c r="AD22" s="38">
        <f t="shared" si="23"/>
        <v>-5.0066483631657846E-3</v>
      </c>
      <c r="AE22" s="38">
        <f t="shared" si="24"/>
        <v>2.5066527832390629E-5</v>
      </c>
      <c r="AF22">
        <f t="shared" si="25"/>
        <v>-3.5478843949986183E-3</v>
      </c>
      <c r="AG22" s="176"/>
      <c r="AH22">
        <f t="shared" si="26"/>
        <v>1.4587639681671631E-3</v>
      </c>
      <c r="AI22">
        <f t="shared" si="27"/>
        <v>0.77465997465955883</v>
      </c>
      <c r="AJ22">
        <f t="shared" si="28"/>
        <v>0.55882298121163054</v>
      </c>
      <c r="AK22">
        <f t="shared" si="29"/>
        <v>-0.26223081780721036</v>
      </c>
      <c r="AL22">
        <f t="shared" si="30"/>
        <v>-2.2806759551825628</v>
      </c>
      <c r="AM22">
        <f t="shared" si="31"/>
        <v>-2.1778146673809085</v>
      </c>
      <c r="AN22" s="38">
        <f t="shared" si="32"/>
        <v>4.3063187473814608</v>
      </c>
      <c r="AO22" s="38">
        <f t="shared" si="32"/>
        <v>4.306320231792931</v>
      </c>
      <c r="AP22" s="38">
        <f t="shared" si="32"/>
        <v>4.3063093628201603</v>
      </c>
      <c r="AQ22" s="38">
        <f t="shared" si="32"/>
        <v>4.3063889526191232</v>
      </c>
      <c r="AR22" s="38">
        <f t="shared" si="32"/>
        <v>4.3058064841542292</v>
      </c>
      <c r="AS22" s="38">
        <f t="shared" si="32"/>
        <v>4.3100876231883163</v>
      </c>
      <c r="AT22" s="38">
        <f t="shared" si="32"/>
        <v>4.279553784468944</v>
      </c>
      <c r="AU22" s="38">
        <f t="shared" si="33"/>
        <v>4.6239527101172451</v>
      </c>
      <c r="AW22">
        <v>-10000</v>
      </c>
      <c r="AX22">
        <f t="shared" si="1"/>
        <v>6.3450480221380091E-3</v>
      </c>
      <c r="AY22">
        <f t="shared" si="2"/>
        <v>1.3620131003184146E-3</v>
      </c>
      <c r="AZ22">
        <f t="shared" si="3"/>
        <v>4.9830349218195945E-3</v>
      </c>
      <c r="BA22">
        <f t="shared" si="4"/>
        <v>0.65702669505797839</v>
      </c>
      <c r="BB22">
        <f t="shared" si="5"/>
        <v>0.99995090883148152</v>
      </c>
      <c r="BC22">
        <f t="shared" si="6"/>
        <v>3.0147700905200008</v>
      </c>
      <c r="BD22">
        <f t="shared" si="7"/>
        <v>15.748921740481283</v>
      </c>
      <c r="BE22">
        <f t="shared" si="11"/>
        <v>9.2431455764602841</v>
      </c>
      <c r="BF22">
        <f t="shared" si="11"/>
        <v>9.2430167769546028</v>
      </c>
      <c r="BG22">
        <f t="shared" si="11"/>
        <v>9.2433955251355524</v>
      </c>
      <c r="BH22">
        <f t="shared" si="11"/>
        <v>9.2422817019077943</v>
      </c>
      <c r="BI22">
        <f t="shared" si="11"/>
        <v>9.2455565871473446</v>
      </c>
      <c r="BJ22">
        <f t="shared" si="11"/>
        <v>9.2359220206222652</v>
      </c>
      <c r="BK22">
        <f t="shared" si="11"/>
        <v>9.2642194026316478</v>
      </c>
      <c r="BL22">
        <f t="shared" si="9"/>
        <v>9.1806470891632692</v>
      </c>
    </row>
    <row r="23" spans="1:64">
      <c r="A23" s="140" t="s">
        <v>320</v>
      </c>
      <c r="B23" s="27" t="s">
        <v>114</v>
      </c>
      <c r="C23" s="141">
        <v>24825.460999999999</v>
      </c>
      <c r="D23" s="141" t="s">
        <v>297</v>
      </c>
      <c r="E23" s="39">
        <f t="shared" si="12"/>
        <v>-27988.925632775081</v>
      </c>
      <c r="F23">
        <f t="shared" si="13"/>
        <v>-27989</v>
      </c>
      <c r="G23">
        <f t="shared" si="14"/>
        <v>3.5003950000827899E-2</v>
      </c>
      <c r="H23">
        <f>G23</f>
        <v>3.5003950000827899E-2</v>
      </c>
      <c r="P23" s="36">
        <f t="shared" si="15"/>
        <v>4.1608439172942838E-2</v>
      </c>
      <c r="Q23" s="6">
        <f t="shared" si="16"/>
        <v>9806.9609999999993</v>
      </c>
      <c r="R23">
        <f t="shared" si="17"/>
        <v>4.3619277224583462E-5</v>
      </c>
      <c r="S23">
        <v>1</v>
      </c>
      <c r="T23">
        <f t="shared" si="18"/>
        <v>4.3619277224583462E-5</v>
      </c>
      <c r="V23" s="5"/>
      <c r="Z23">
        <f t="shared" si="19"/>
        <v>-27989</v>
      </c>
      <c r="AA23" s="38">
        <f t="shared" si="20"/>
        <v>4.3046966220668455E-2</v>
      </c>
      <c r="AB23" s="38">
        <f t="shared" si="21"/>
        <v>3.3565422953102282E-2</v>
      </c>
      <c r="AC23" s="38">
        <f t="shared" si="22"/>
        <v>-6.6044891721149385E-3</v>
      </c>
      <c r="AD23" s="38">
        <f t="shared" si="23"/>
        <v>-8.0430162198405555E-3</v>
      </c>
      <c r="AE23" s="38">
        <f t="shared" si="24"/>
        <v>6.4690109912618265E-5</v>
      </c>
      <c r="AF23">
        <f t="shared" si="25"/>
        <v>-6.6044891721149385E-3</v>
      </c>
      <c r="AG23" s="176"/>
      <c r="AH23">
        <f t="shared" si="26"/>
        <v>1.4385270477256182E-3</v>
      </c>
      <c r="AI23">
        <f t="shared" si="27"/>
        <v>0.77557819829544583</v>
      </c>
      <c r="AJ23">
        <f t="shared" si="28"/>
        <v>0.55592010201880115</v>
      </c>
      <c r="AK23">
        <f t="shared" si="29"/>
        <v>-0.26301707881419184</v>
      </c>
      <c r="AL23">
        <f t="shared" si="30"/>
        <v>-2.2771796148586927</v>
      </c>
      <c r="AM23">
        <f t="shared" si="31"/>
        <v>-2.1678132089161557</v>
      </c>
      <c r="AN23" s="38">
        <f t="shared" si="32"/>
        <v>4.3105512719783174</v>
      </c>
      <c r="AO23" s="38">
        <f t="shared" si="32"/>
        <v>4.3105526601086144</v>
      </c>
      <c r="AP23" s="38">
        <f t="shared" si="32"/>
        <v>4.3105423949700619</v>
      </c>
      <c r="AQ23" s="38">
        <f t="shared" si="32"/>
        <v>4.3106183109051539</v>
      </c>
      <c r="AR23" s="38">
        <f t="shared" si="32"/>
        <v>4.3100571941765873</v>
      </c>
      <c r="AS23" s="38">
        <f t="shared" si="32"/>
        <v>4.3142222311190004</v>
      </c>
      <c r="AT23" s="38">
        <f t="shared" si="32"/>
        <v>4.2842186595665508</v>
      </c>
      <c r="AU23" s="38">
        <f t="shared" si="33"/>
        <v>4.6287604174252124</v>
      </c>
      <c r="AW23">
        <v>-9000</v>
      </c>
      <c r="AX23">
        <f t="shared" si="1"/>
        <v>5.2710414766837825E-3</v>
      </c>
      <c r="AY23">
        <f t="shared" si="2"/>
        <v>3.0890451625865262E-4</v>
      </c>
      <c r="AZ23">
        <f t="shared" si="3"/>
        <v>4.9621369604251299E-3</v>
      </c>
      <c r="BA23">
        <f t="shared" si="4"/>
        <v>0.65425358374198495</v>
      </c>
      <c r="BB23">
        <f t="shared" si="5"/>
        <v>0.99262462898550718</v>
      </c>
      <c r="BC23">
        <f t="shared" si="6"/>
        <v>-3.1369790725294942</v>
      </c>
      <c r="BD23">
        <f t="shared" si="7"/>
        <v>-433.50196438239936</v>
      </c>
      <c r="BE23">
        <f t="shared" si="11"/>
        <v>9.431394756342339</v>
      </c>
      <c r="BF23">
        <f t="shared" si="11"/>
        <v>9.4314000161690412</v>
      </c>
      <c r="BG23">
        <f t="shared" si="11"/>
        <v>9.4313848030372771</v>
      </c>
      <c r="BH23">
        <f t="shared" si="11"/>
        <v>9.4314288043729135</v>
      </c>
      <c r="BI23">
        <f t="shared" si="11"/>
        <v>9.4313015382033818</v>
      </c>
      <c r="BJ23">
        <f t="shared" si="11"/>
        <v>9.4316696336422616</v>
      </c>
      <c r="BK23">
        <f t="shared" si="11"/>
        <v>9.4306049834690153</v>
      </c>
      <c r="BL23">
        <f t="shared" si="9"/>
        <v>9.4336843158983879</v>
      </c>
    </row>
    <row r="24" spans="1:64">
      <c r="A24" t="s">
        <v>283</v>
      </c>
      <c r="B24" s="14" t="s">
        <v>114</v>
      </c>
      <c r="C24" s="25">
        <v>26568.422999999999</v>
      </c>
      <c r="D24" s="25"/>
      <c r="E24">
        <f t="shared" si="12"/>
        <v>-24285.936482047498</v>
      </c>
      <c r="F24">
        <f t="shared" si="13"/>
        <v>-24286</v>
      </c>
      <c r="G24">
        <f t="shared" si="14"/>
        <v>2.9897299998992821E-2</v>
      </c>
      <c r="H24">
        <f>G24</f>
        <v>2.9897299998992821E-2</v>
      </c>
      <c r="P24" s="36">
        <f t="shared" si="15"/>
        <v>3.002483433659545E-2</v>
      </c>
      <c r="Q24" s="6">
        <f t="shared" si="16"/>
        <v>11549.922999999999</v>
      </c>
      <c r="R24">
        <f t="shared" si="17"/>
        <v>1.6265007267741214E-8</v>
      </c>
      <c r="S24">
        <v>1</v>
      </c>
      <c r="T24">
        <f t="shared" si="18"/>
        <v>1.6265007267741214E-8</v>
      </c>
      <c r="V24" s="5"/>
      <c r="Z24">
        <f t="shared" si="19"/>
        <v>-24286</v>
      </c>
      <c r="AA24" s="38">
        <f t="shared" si="20"/>
        <v>2.6921286636686064E-2</v>
      </c>
      <c r="AB24" s="38">
        <f t="shared" si="21"/>
        <v>3.3000847698902207E-2</v>
      </c>
      <c r="AC24" s="38">
        <f t="shared" si="22"/>
        <v>-1.2753433760262847E-4</v>
      </c>
      <c r="AD24" s="38">
        <f t="shared" si="23"/>
        <v>2.9760133623067571E-3</v>
      </c>
      <c r="AE24" s="38">
        <f t="shared" si="24"/>
        <v>8.8566555326283692E-6</v>
      </c>
      <c r="AF24">
        <f t="shared" si="25"/>
        <v>-1.2753433760262847E-4</v>
      </c>
      <c r="AG24" s="176"/>
      <c r="AH24">
        <f t="shared" si="26"/>
        <v>-3.1035476999093869E-3</v>
      </c>
      <c r="AI24">
        <f t="shared" si="27"/>
        <v>1.0787436142207385</v>
      </c>
      <c r="AJ24">
        <f t="shared" si="28"/>
        <v>-0.33977463858479801</v>
      </c>
      <c r="AK24">
        <f t="shared" si="29"/>
        <v>-0.33666388586797447</v>
      </c>
      <c r="AL24">
        <f t="shared" si="30"/>
        <v>-1.3410328790840838</v>
      </c>
      <c r="AM24">
        <f t="shared" si="31"/>
        <v>-0.79309511030643376</v>
      </c>
      <c r="AN24" s="38">
        <f t="shared" si="32"/>
        <v>5.2729181561736453</v>
      </c>
      <c r="AO24" s="38">
        <f t="shared" si="32"/>
        <v>5.2729301021431558</v>
      </c>
      <c r="AP24" s="38">
        <f t="shared" si="32"/>
        <v>5.2729950874561711</v>
      </c>
      <c r="AQ24" s="38">
        <f t="shared" si="32"/>
        <v>5.2733484856612067</v>
      </c>
      <c r="AR24" s="38">
        <f t="shared" si="32"/>
        <v>5.2752668409790742</v>
      </c>
      <c r="AS24" s="38">
        <f t="shared" si="32"/>
        <v>5.2855803271623385</v>
      </c>
      <c r="AT24" s="38">
        <f t="shared" si="32"/>
        <v>5.3384442552922673</v>
      </c>
      <c r="AU24" s="38">
        <f t="shared" si="33"/>
        <v>5.565757268025358</v>
      </c>
      <c r="AW24">
        <v>-8000</v>
      </c>
      <c r="AX24">
        <f t="shared" si="1"/>
        <v>4.1463364606043607E-3</v>
      </c>
      <c r="AY24">
        <f t="shared" si="2"/>
        <v>-6.194822602213039E-4</v>
      </c>
      <c r="AZ24">
        <f t="shared" si="3"/>
        <v>4.7658187208256646E-3</v>
      </c>
      <c r="BA24">
        <f t="shared" si="4"/>
        <v>0.65744879780919985</v>
      </c>
      <c r="BB24">
        <f t="shared" si="5"/>
        <v>0.96815367873938907</v>
      </c>
      <c r="BC24">
        <f t="shared" si="6"/>
        <v>-3.0054578524279929</v>
      </c>
      <c r="BD24">
        <f t="shared" si="7"/>
        <v>-14.668624391404499</v>
      </c>
      <c r="BE24">
        <f t="shared" si="11"/>
        <v>9.6197053122325151</v>
      </c>
      <c r="BF24">
        <f t="shared" si="11"/>
        <v>9.6198411466611429</v>
      </c>
      <c r="BG24">
        <f t="shared" si="11"/>
        <v>9.6194406990631798</v>
      </c>
      <c r="BH24">
        <f t="shared" si="11"/>
        <v>9.6206213323383611</v>
      </c>
      <c r="BI24">
        <f t="shared" si="11"/>
        <v>9.6171412775024052</v>
      </c>
      <c r="BJ24">
        <f t="shared" si="11"/>
        <v>9.627406090849842</v>
      </c>
      <c r="BK24">
        <f t="shared" si="11"/>
        <v>9.5971866775539549</v>
      </c>
      <c r="BL24">
        <f t="shared" si="9"/>
        <v>9.6867215426335065</v>
      </c>
    </row>
    <row r="25" spans="1:64">
      <c r="A25" t="s">
        <v>283</v>
      </c>
      <c r="B25" s="14" t="s">
        <v>114</v>
      </c>
      <c r="C25" s="25">
        <v>28068.503199999999</v>
      </c>
      <c r="D25" s="25"/>
      <c r="E25">
        <f t="shared" si="12"/>
        <v>-21098.958965715377</v>
      </c>
      <c r="F25">
        <f t="shared" si="13"/>
        <v>-21099</v>
      </c>
      <c r="G25">
        <f t="shared" si="14"/>
        <v>1.9314450000820216E-2</v>
      </c>
      <c r="H25">
        <f>G25</f>
        <v>1.9314450000820216E-2</v>
      </c>
      <c r="P25" s="36">
        <f t="shared" si="15"/>
        <v>2.1424711552212435E-2</v>
      </c>
      <c r="Q25" s="6">
        <f t="shared" si="16"/>
        <v>13050.003199999999</v>
      </c>
      <c r="R25">
        <f t="shared" si="17"/>
        <v>4.4532038152842939E-6</v>
      </c>
      <c r="S25">
        <v>1</v>
      </c>
      <c r="T25">
        <f t="shared" si="18"/>
        <v>4.4532038152842939E-6</v>
      </c>
      <c r="V25" s="5"/>
      <c r="Z25">
        <f t="shared" si="19"/>
        <v>-21099</v>
      </c>
      <c r="AA25" s="38">
        <f t="shared" si="20"/>
        <v>1.6578641949831354E-2</v>
      </c>
      <c r="AB25" s="38">
        <f t="shared" si="21"/>
        <v>2.4160519603201296E-2</v>
      </c>
      <c r="AC25" s="38">
        <f t="shared" si="22"/>
        <v>-2.1102615513922188E-3</v>
      </c>
      <c r="AD25" s="38">
        <f t="shared" si="23"/>
        <v>2.7358080509888617E-3</v>
      </c>
      <c r="AE25" s="38">
        <f t="shared" si="24"/>
        <v>7.4846456918554746E-6</v>
      </c>
      <c r="AF25">
        <f t="shared" si="25"/>
        <v>-2.1102615513922188E-3</v>
      </c>
      <c r="AG25" s="176"/>
      <c r="AH25">
        <f t="shared" si="26"/>
        <v>-4.8460696023810814E-3</v>
      </c>
      <c r="AI25">
        <f t="shared" si="27"/>
        <v>1.3392351451497355</v>
      </c>
      <c r="AJ25">
        <f t="shared" si="28"/>
        <v>-0.95192133182369487</v>
      </c>
      <c r="AK25">
        <f t="shared" si="29"/>
        <v>6.680303229275536E-2</v>
      </c>
      <c r="AL25">
        <f t="shared" si="30"/>
        <v>0.19443467991418195</v>
      </c>
      <c r="AM25">
        <f t="shared" si="31"/>
        <v>9.7524776137495897E-2</v>
      </c>
      <c r="AN25" s="38">
        <f t="shared" si="32"/>
        <v>6.4189749168917318</v>
      </c>
      <c r="AO25" s="38">
        <f t="shared" si="32"/>
        <v>6.4189249567540401</v>
      </c>
      <c r="AP25" s="38">
        <f t="shared" si="32"/>
        <v>6.418779118876996</v>
      </c>
      <c r="AQ25" s="38">
        <f t="shared" si="32"/>
        <v>6.4183534223368861</v>
      </c>
      <c r="AR25" s="38">
        <f t="shared" si="32"/>
        <v>6.4171109671193234</v>
      </c>
      <c r="AS25" s="38">
        <f t="shared" si="32"/>
        <v>6.4134858686315512</v>
      </c>
      <c r="AT25" s="38">
        <f t="shared" si="32"/>
        <v>6.4029186122577064</v>
      </c>
      <c r="AU25" s="38">
        <f t="shared" si="33"/>
        <v>6.3721869096301829</v>
      </c>
      <c r="AW25">
        <v>-7000</v>
      </c>
      <c r="AX25">
        <f t="shared" si="1"/>
        <v>2.9735474780000627E-3</v>
      </c>
      <c r="AY25">
        <f t="shared" si="2"/>
        <v>-1.4231472291214571E-3</v>
      </c>
      <c r="AZ25">
        <f t="shared" si="3"/>
        <v>4.3966947071215198E-3</v>
      </c>
      <c r="BA25">
        <f t="shared" si="4"/>
        <v>0.66679382192408054</v>
      </c>
      <c r="BB25">
        <f t="shared" si="5"/>
        <v>0.92600556269343859</v>
      </c>
      <c r="BC25">
        <f t="shared" si="6"/>
        <v>-2.8714007734295097</v>
      </c>
      <c r="BD25">
        <f t="shared" si="7"/>
        <v>-7.3570600768295868</v>
      </c>
      <c r="BE25">
        <f t="shared" si="11"/>
        <v>9.8098333312101786</v>
      </c>
      <c r="BF25">
        <f t="shared" si="11"/>
        <v>9.8100146168933779</v>
      </c>
      <c r="BG25">
        <f t="shared" si="11"/>
        <v>9.8094488887527866</v>
      </c>
      <c r="BH25">
        <f t="shared" si="11"/>
        <v>9.8112147549276525</v>
      </c>
      <c r="BI25">
        <f t="shared" si="11"/>
        <v>9.8057069394515715</v>
      </c>
      <c r="BJ25">
        <f t="shared" si="11"/>
        <v>9.8229272582245439</v>
      </c>
      <c r="BK25">
        <f t="shared" si="11"/>
        <v>9.7694705728673732</v>
      </c>
      <c r="BL25">
        <f t="shared" si="9"/>
        <v>9.9397587693686269</v>
      </c>
    </row>
    <row r="26" spans="1:64">
      <c r="A26" t="s">
        <v>283</v>
      </c>
      <c r="B26" s="14" t="s">
        <v>114</v>
      </c>
      <c r="C26" s="25">
        <v>33539.315999999999</v>
      </c>
      <c r="D26" s="25"/>
      <c r="E26">
        <f t="shared" si="12"/>
        <v>-9476.0088130088898</v>
      </c>
      <c r="F26">
        <f t="shared" si="13"/>
        <v>-9476</v>
      </c>
      <c r="G26">
        <f t="shared" si="14"/>
        <v>-4.1482000015093945E-3</v>
      </c>
      <c r="J26">
        <f t="shared" ref="J26:J50" si="34">G26</f>
        <v>-4.1482000015093945E-3</v>
      </c>
      <c r="P26" s="36">
        <f t="shared" si="15"/>
        <v>7.9462989620420702E-4</v>
      </c>
      <c r="Q26" s="6">
        <f t="shared" si="16"/>
        <v>18520.815999999999</v>
      </c>
      <c r="R26">
        <f t="shared" si="17"/>
        <v>2.4431567397731454E-5</v>
      </c>
      <c r="S26">
        <v>1</v>
      </c>
      <c r="T26">
        <f t="shared" si="18"/>
        <v>2.4431567397731454E-5</v>
      </c>
      <c r="V26" s="5"/>
      <c r="Z26">
        <f t="shared" si="19"/>
        <v>-9476</v>
      </c>
      <c r="AA26" s="38">
        <f t="shared" si="20"/>
        <v>5.7887580386908298E-3</v>
      </c>
      <c r="AB26" s="38">
        <f t="shared" si="21"/>
        <v>-9.1423281439960181E-3</v>
      </c>
      <c r="AC26" s="38">
        <f t="shared" si="22"/>
        <v>-4.9428298977136015E-3</v>
      </c>
      <c r="AD26" s="38">
        <f t="shared" si="23"/>
        <v>-9.9369580402002243E-3</v>
      </c>
      <c r="AE26" s="38">
        <f t="shared" si="24"/>
        <v>9.8743135092699884E-5</v>
      </c>
      <c r="AF26">
        <f t="shared" si="25"/>
        <v>-4.9428298977136015E-3</v>
      </c>
      <c r="AG26" s="176"/>
      <c r="AH26">
        <f t="shared" si="26"/>
        <v>4.9941281424866228E-3</v>
      </c>
      <c r="AI26">
        <f t="shared" si="27"/>
        <v>0.65482754299968748</v>
      </c>
      <c r="AJ26">
        <f t="shared" si="28"/>
        <v>0.99825403143195457</v>
      </c>
      <c r="AK26">
        <f t="shared" si="29"/>
        <v>1.9977581351014261E-2</v>
      </c>
      <c r="AL26">
        <f t="shared" si="30"/>
        <v>3.0837800472273944</v>
      </c>
      <c r="AM26">
        <f t="shared" si="31"/>
        <v>34.584894977020198</v>
      </c>
      <c r="AN26" s="38">
        <f t="shared" si="32"/>
        <v>9.3418873868940953</v>
      </c>
      <c r="AO26" s="38">
        <f t="shared" si="32"/>
        <v>9.3418230302206489</v>
      </c>
      <c r="AP26" s="38">
        <f t="shared" si="32"/>
        <v>9.3420098074500206</v>
      </c>
      <c r="AQ26" s="38">
        <f t="shared" si="32"/>
        <v>9.3414677308139034</v>
      </c>
      <c r="AR26" s="38">
        <f t="shared" si="32"/>
        <v>9.3430409126080729</v>
      </c>
      <c r="AS26" s="38">
        <f t="shared" si="32"/>
        <v>9.3384747464362334</v>
      </c>
      <c r="AT26" s="38">
        <f t="shared" si="32"/>
        <v>9.3517234275837371</v>
      </c>
      <c r="AU26" s="38">
        <f t="shared" si="33"/>
        <v>9.3132385959724715</v>
      </c>
      <c r="AW26">
        <v>-6000</v>
      </c>
      <c r="AX26">
        <f t="shared" si="1"/>
        <v>1.7554529287680939E-3</v>
      </c>
      <c r="AY26">
        <f t="shared" si="2"/>
        <v>-2.1020903904418057E-3</v>
      </c>
      <c r="AZ26">
        <f t="shared" si="3"/>
        <v>3.8575433192098996E-3</v>
      </c>
      <c r="BA26">
        <f t="shared" si="4"/>
        <v>0.68282782167595302</v>
      </c>
      <c r="BB26">
        <f t="shared" si="5"/>
        <v>0.86464618981430663</v>
      </c>
      <c r="BC26">
        <f t="shared" si="6"/>
        <v>-2.7321558272817845</v>
      </c>
      <c r="BD26">
        <f t="shared" si="7"/>
        <v>-4.8163275625632069</v>
      </c>
      <c r="BE26">
        <f t="shared" si="11"/>
        <v>10.003614202150594</v>
      </c>
      <c r="BF26">
        <f t="shared" si="11"/>
        <v>10.003749512074135</v>
      </c>
      <c r="BG26">
        <f t="shared" si="11"/>
        <v>10.003282033031439</v>
      </c>
      <c r="BH26">
        <f t="shared" si="11"/>
        <v>10.004897721751419</v>
      </c>
      <c r="BI26">
        <f t="shared" si="11"/>
        <v>9.9993208293727864</v>
      </c>
      <c r="BJ26">
        <f t="shared" si="11"/>
        <v>10.018658047647211</v>
      </c>
      <c r="BK26">
        <f t="shared" si="11"/>
        <v>9.9525996016650691</v>
      </c>
      <c r="BL26">
        <f t="shared" si="9"/>
        <v>10.192795996103744</v>
      </c>
    </row>
    <row r="27" spans="1:64">
      <c r="A27" t="s">
        <v>283</v>
      </c>
      <c r="B27" s="14" t="s">
        <v>114</v>
      </c>
      <c r="C27" s="25">
        <v>33889.512000000002</v>
      </c>
      <c r="D27" s="25"/>
      <c r="E27">
        <f t="shared" si="12"/>
        <v>-8732.0040735893217</v>
      </c>
      <c r="F27">
        <f t="shared" si="13"/>
        <v>-8732</v>
      </c>
      <c r="G27">
        <f t="shared" si="14"/>
        <v>-1.9173999971826561E-3</v>
      </c>
      <c r="J27">
        <f t="shared" si="34"/>
        <v>-1.9173999971826561E-3</v>
      </c>
      <c r="P27" s="36">
        <f t="shared" si="15"/>
        <v>4.7863147500136656E-5</v>
      </c>
      <c r="Q27" s="6">
        <f t="shared" si="16"/>
        <v>18871.012000000002</v>
      </c>
      <c r="R27">
        <f t="shared" si="17"/>
        <v>3.8622592278484999E-6</v>
      </c>
      <c r="S27">
        <v>1</v>
      </c>
      <c r="T27">
        <f t="shared" si="18"/>
        <v>3.8622592278484999E-6</v>
      </c>
      <c r="V27" s="5"/>
      <c r="Z27">
        <f t="shared" si="19"/>
        <v>-8732</v>
      </c>
      <c r="AA27" s="38">
        <f t="shared" si="20"/>
        <v>4.9744829004427227E-3</v>
      </c>
      <c r="AB27" s="38">
        <f t="shared" si="21"/>
        <v>-6.8440197501252421E-3</v>
      </c>
      <c r="AC27" s="38">
        <f t="shared" si="22"/>
        <v>-1.9652631446827927E-3</v>
      </c>
      <c r="AD27" s="38">
        <f t="shared" si="23"/>
        <v>-6.8918828976253788E-3</v>
      </c>
      <c r="AE27" s="38">
        <f t="shared" si="24"/>
        <v>4.7498049874581188E-5</v>
      </c>
      <c r="AF27">
        <f t="shared" si="25"/>
        <v>-1.9652631446827927E-3</v>
      </c>
      <c r="AG27" s="176"/>
      <c r="AH27">
        <f t="shared" si="26"/>
        <v>4.926619752942586E-3</v>
      </c>
      <c r="AI27">
        <f t="shared" si="27"/>
        <v>0.65452306151956097</v>
      </c>
      <c r="AJ27">
        <f t="shared" si="28"/>
        <v>0.98775284778640671</v>
      </c>
      <c r="AK27">
        <f t="shared" si="29"/>
        <v>-1.3740953622364395E-2</v>
      </c>
      <c r="AL27">
        <f t="shared" si="30"/>
        <v>-3.1018397407879084</v>
      </c>
      <c r="AM27">
        <f t="shared" si="31"/>
        <v>-50.304153073830868</v>
      </c>
      <c r="AN27" s="38">
        <f t="shared" si="32"/>
        <v>9.4817837415819124</v>
      </c>
      <c r="AO27" s="38">
        <f t="shared" si="32"/>
        <v>9.4818285582009363</v>
      </c>
      <c r="AP27" s="38">
        <f t="shared" si="32"/>
        <v>9.4816987260296628</v>
      </c>
      <c r="AQ27" s="38">
        <f t="shared" si="32"/>
        <v>9.4820748479169996</v>
      </c>
      <c r="AR27" s="38">
        <f t="shared" si="32"/>
        <v>9.480985250456456</v>
      </c>
      <c r="AS27" s="38">
        <f t="shared" si="32"/>
        <v>9.4841419224033565</v>
      </c>
      <c r="AT27" s="38">
        <f t="shared" si="32"/>
        <v>9.4749982450029897</v>
      </c>
      <c r="AU27" s="38">
        <f t="shared" si="33"/>
        <v>9.5014982926633991</v>
      </c>
      <c r="AW27">
        <v>-5000</v>
      </c>
      <c r="AX27">
        <f t="shared" si="1"/>
        <v>4.9570238350595203E-4</v>
      </c>
      <c r="AY27">
        <f t="shared" si="2"/>
        <v>-2.65631174418235E-3</v>
      </c>
      <c r="AZ27">
        <f t="shared" si="3"/>
        <v>3.1520141276883021E-3</v>
      </c>
      <c r="BA27">
        <f t="shared" si="4"/>
        <v>0.70650679084748824</v>
      </c>
      <c r="BB27">
        <f t="shared" si="5"/>
        <v>0.78140237697186465</v>
      </c>
      <c r="BC27">
        <f t="shared" si="6"/>
        <v>-2.5846201151731454</v>
      </c>
      <c r="BD27">
        <f t="shared" si="7"/>
        <v>-3.4975290286583749</v>
      </c>
      <c r="BE27">
        <f t="shared" si="11"/>
        <v>10.203077804155186</v>
      </c>
      <c r="BF27">
        <f t="shared" si="11"/>
        <v>10.203137669423903</v>
      </c>
      <c r="BG27">
        <f t="shared" si="11"/>
        <v>10.202894538484784</v>
      </c>
      <c r="BH27">
        <f t="shared" si="11"/>
        <v>10.203882329329465</v>
      </c>
      <c r="BI27">
        <f t="shared" si="11"/>
        <v>10.199875100045452</v>
      </c>
      <c r="BJ27">
        <f t="shared" si="11"/>
        <v>10.216231273083793</v>
      </c>
      <c r="BK27">
        <f t="shared" si="11"/>
        <v>10.151026002879952</v>
      </c>
      <c r="BL27">
        <f t="shared" si="9"/>
        <v>10.445833222838864</v>
      </c>
    </row>
    <row r="28" spans="1:64">
      <c r="A28" t="s">
        <v>283</v>
      </c>
      <c r="B28" s="14" t="s">
        <v>114</v>
      </c>
      <c r="C28" s="25">
        <v>34179.462</v>
      </c>
      <c r="D28" s="25"/>
      <c r="E28">
        <f t="shared" si="12"/>
        <v>-8115.9942556739261</v>
      </c>
      <c r="F28">
        <f t="shared" si="13"/>
        <v>-8116</v>
      </c>
      <c r="G28">
        <f t="shared" si="14"/>
        <v>2.7037999971071258E-3</v>
      </c>
      <c r="J28">
        <f t="shared" si="34"/>
        <v>2.7037999971071258E-3</v>
      </c>
      <c r="P28" s="36">
        <f t="shared" si="15"/>
        <v>-5.1818413066786074E-4</v>
      </c>
      <c r="Q28" s="6">
        <f t="shared" si="16"/>
        <v>19160.962</v>
      </c>
      <c r="R28">
        <f t="shared" si="17"/>
        <v>1.0381181719633942E-5</v>
      </c>
      <c r="S28">
        <v>1</v>
      </c>
      <c r="T28">
        <f t="shared" si="18"/>
        <v>1.0381181719633942E-5</v>
      </c>
      <c r="V28" s="5"/>
      <c r="Z28">
        <f t="shared" si="19"/>
        <v>-8116</v>
      </c>
      <c r="AA28" s="38">
        <f t="shared" si="20"/>
        <v>4.2793168410994826E-3</v>
      </c>
      <c r="AB28" s="38">
        <f t="shared" si="21"/>
        <v>-2.0937009746602175E-3</v>
      </c>
      <c r="AC28" s="38">
        <f t="shared" si="22"/>
        <v>3.2219841277749866E-3</v>
      </c>
      <c r="AD28" s="38">
        <f t="shared" si="23"/>
        <v>-1.5755168439923568E-3</v>
      </c>
      <c r="AE28" s="38">
        <f t="shared" si="24"/>
        <v>2.4822533257036365E-6</v>
      </c>
      <c r="AF28">
        <f t="shared" si="25"/>
        <v>3.2219841277749866E-3</v>
      </c>
      <c r="AG28" s="176"/>
      <c r="AH28">
        <f t="shared" si="26"/>
        <v>4.7975009717673434E-3</v>
      </c>
      <c r="AI28">
        <f t="shared" si="27"/>
        <v>0.65676937747830455</v>
      </c>
      <c r="AJ28">
        <f t="shared" si="28"/>
        <v>0.97187979154000559</v>
      </c>
      <c r="AK28">
        <f t="shared" si="29"/>
        <v>-4.1663756331353816E-2</v>
      </c>
      <c r="AL28">
        <f t="shared" si="30"/>
        <v>-3.0207965824130181</v>
      </c>
      <c r="AM28">
        <f t="shared" si="31"/>
        <v>-16.536692298255382</v>
      </c>
      <c r="AN28" s="38">
        <f t="shared" si="32"/>
        <v>9.5978019666862266</v>
      </c>
      <c r="AO28" s="38">
        <f t="shared" si="32"/>
        <v>9.5979259736402618</v>
      </c>
      <c r="AP28" s="38">
        <f t="shared" si="32"/>
        <v>9.5975618802208551</v>
      </c>
      <c r="AQ28" s="38">
        <f t="shared" si="32"/>
        <v>9.5986309508807697</v>
      </c>
      <c r="AR28" s="38">
        <f t="shared" si="32"/>
        <v>9.5954924538978634</v>
      </c>
      <c r="AS28" s="38">
        <f t="shared" si="32"/>
        <v>9.6047111647282666</v>
      </c>
      <c r="AT28" s="38">
        <f t="shared" si="32"/>
        <v>9.5776739027451612</v>
      </c>
      <c r="AU28" s="38">
        <f t="shared" si="33"/>
        <v>9.657369224332232</v>
      </c>
      <c r="AW28">
        <v>-4000</v>
      </c>
      <c r="AX28">
        <f t="shared" si="1"/>
        <v>-8.0006700578448943E-4</v>
      </c>
      <c r="AY28">
        <f t="shared" si="2"/>
        <v>-3.0858112903430907E-3</v>
      </c>
      <c r="AZ28">
        <f t="shared" si="3"/>
        <v>2.2857442845586012E-3</v>
      </c>
      <c r="BA28">
        <f t="shared" si="4"/>
        <v>0.73931195480418732</v>
      </c>
      <c r="BB28">
        <f t="shared" si="5"/>
        <v>0.67220531447592136</v>
      </c>
      <c r="BC28">
        <f t="shared" si="6"/>
        <v>-2.4248936104205865</v>
      </c>
      <c r="BD28">
        <f t="shared" si="7"/>
        <v>-2.670086491334152</v>
      </c>
      <c r="BE28">
        <f t="shared" si="11"/>
        <v>10.410605877081677</v>
      </c>
      <c r="BF28">
        <f t="shared" si="11"/>
        <v>10.410619013011143</v>
      </c>
      <c r="BG28">
        <f t="shared" si="11"/>
        <v>10.410550209698028</v>
      </c>
      <c r="BH28">
        <f t="shared" si="11"/>
        <v>10.410910666755633</v>
      </c>
      <c r="BI28">
        <f t="shared" si="11"/>
        <v>10.409024423094341</v>
      </c>
      <c r="BJ28">
        <f t="shared" si="11"/>
        <v>10.418955338668546</v>
      </c>
      <c r="BK28">
        <f t="shared" si="11"/>
        <v>10.368227772665728</v>
      </c>
      <c r="BL28">
        <f t="shared" si="9"/>
        <v>10.698870449573983</v>
      </c>
    </row>
    <row r="29" spans="1:64">
      <c r="A29" t="s">
        <v>283</v>
      </c>
      <c r="B29" s="14" t="s">
        <v>114</v>
      </c>
      <c r="C29" s="25">
        <v>34458.584000000003</v>
      </c>
      <c r="D29" s="25"/>
      <c r="E29">
        <f t="shared" si="12"/>
        <v>-7522.9889361492342</v>
      </c>
      <c r="F29">
        <f t="shared" si="13"/>
        <v>-7523</v>
      </c>
      <c r="G29">
        <f t="shared" si="14"/>
        <v>5.2076499996474013E-3</v>
      </c>
      <c r="J29">
        <f t="shared" si="34"/>
        <v>5.2076499996474013E-3</v>
      </c>
      <c r="P29" s="36">
        <f t="shared" si="15"/>
        <v>-1.0183876874160476E-3</v>
      </c>
      <c r="Q29" s="6">
        <f t="shared" si="16"/>
        <v>19440.084000000003</v>
      </c>
      <c r="R29">
        <f t="shared" si="17"/>
        <v>3.8763545280734378E-5</v>
      </c>
      <c r="S29">
        <v>1</v>
      </c>
      <c r="T29">
        <f t="shared" si="18"/>
        <v>3.8763545280734378E-5</v>
      </c>
      <c r="V29" s="5"/>
      <c r="Z29">
        <f t="shared" si="19"/>
        <v>-7523</v>
      </c>
      <c r="AA29" s="38">
        <f t="shared" si="20"/>
        <v>3.5927538514301423E-3</v>
      </c>
      <c r="AB29" s="38">
        <f t="shared" si="21"/>
        <v>5.9650846080121136E-4</v>
      </c>
      <c r="AC29" s="38">
        <f t="shared" si="22"/>
        <v>6.2260376870634489E-3</v>
      </c>
      <c r="AD29" s="38">
        <f t="shared" si="23"/>
        <v>1.614896148217259E-3</v>
      </c>
      <c r="AE29" s="38">
        <f t="shared" si="24"/>
        <v>2.6078895695269394E-6</v>
      </c>
      <c r="AF29">
        <f t="shared" si="25"/>
        <v>6.2260376870634489E-3</v>
      </c>
      <c r="AG29" s="176"/>
      <c r="AH29">
        <f t="shared" si="26"/>
        <v>4.6111415388461899E-3</v>
      </c>
      <c r="AI29">
        <f t="shared" si="27"/>
        <v>0.66111499105162885</v>
      </c>
      <c r="AJ29">
        <f t="shared" si="28"/>
        <v>0.95032377078549679</v>
      </c>
      <c r="AK29">
        <f t="shared" si="29"/>
        <v>-6.855712609445834E-2</v>
      </c>
      <c r="AL29">
        <f t="shared" si="30"/>
        <v>-2.9419845840369385</v>
      </c>
      <c r="AM29">
        <f t="shared" si="31"/>
        <v>-9.9863448757240754</v>
      </c>
      <c r="AN29" s="38">
        <f t="shared" si="32"/>
        <v>9.7100599126592009</v>
      </c>
      <c r="AO29" s="38">
        <f t="shared" si="32"/>
        <v>9.710230582616548</v>
      </c>
      <c r="AP29" s="38">
        <f t="shared" si="32"/>
        <v>9.7097161819669147</v>
      </c>
      <c r="AQ29" s="38">
        <f t="shared" si="32"/>
        <v>9.711266825638921</v>
      </c>
      <c r="AR29" s="38">
        <f t="shared" si="32"/>
        <v>9.706594594463974</v>
      </c>
      <c r="AS29" s="38">
        <f t="shared" si="32"/>
        <v>9.7206921176790591</v>
      </c>
      <c r="AT29" s="38">
        <f t="shared" si="32"/>
        <v>9.6783265428318526</v>
      </c>
      <c r="AU29" s="38">
        <f t="shared" si="33"/>
        <v>9.807420299786159</v>
      </c>
      <c r="AW29">
        <v>-3000</v>
      </c>
      <c r="AX29">
        <f t="shared" si="1"/>
        <v>-2.1221879423251344E-3</v>
      </c>
      <c r="AY29">
        <f t="shared" si="2"/>
        <v>-3.3905890289240266E-3</v>
      </c>
      <c r="AZ29">
        <f t="shared" si="3"/>
        <v>1.2684010865988923E-3</v>
      </c>
      <c r="BA29">
        <f t="shared" si="4"/>
        <v>0.7834037014975106</v>
      </c>
      <c r="BB29">
        <f t="shared" si="5"/>
        <v>0.53125469842914308</v>
      </c>
      <c r="BC29">
        <f t="shared" si="6"/>
        <v>-2.2477910012301283</v>
      </c>
      <c r="BD29">
        <f t="shared" si="7"/>
        <v>-2.0866440317302031</v>
      </c>
      <c r="BE29">
        <f t="shared" si="11"/>
        <v>10.629114683357029</v>
      </c>
      <c r="BF29">
        <f t="shared" si="11"/>
        <v>10.629115444743451</v>
      </c>
      <c r="BG29">
        <f t="shared" si="11"/>
        <v>10.629109298943668</v>
      </c>
      <c r="BH29">
        <f t="shared" si="11"/>
        <v>10.629158909749391</v>
      </c>
      <c r="BI29">
        <f t="shared" si="11"/>
        <v>10.628758618786437</v>
      </c>
      <c r="BJ29">
        <f t="shared" si="11"/>
        <v>10.632000415967783</v>
      </c>
      <c r="BK29">
        <f t="shared" si="11"/>
        <v>10.606487161478217</v>
      </c>
      <c r="BL29">
        <f t="shared" si="9"/>
        <v>10.951907676309101</v>
      </c>
    </row>
    <row r="30" spans="1:64">
      <c r="A30" t="s">
        <v>283</v>
      </c>
      <c r="B30" s="14" t="s">
        <v>114</v>
      </c>
      <c r="C30" s="25">
        <v>34668.502999999997</v>
      </c>
      <c r="D30" s="25"/>
      <c r="E30">
        <f t="shared" si="12"/>
        <v>-7077.0080257613063</v>
      </c>
      <c r="F30">
        <f t="shared" si="13"/>
        <v>-7077</v>
      </c>
      <c r="G30">
        <f t="shared" si="14"/>
        <v>-3.7776500030304305E-3</v>
      </c>
      <c r="J30">
        <f t="shared" si="34"/>
        <v>-3.7776500030304305E-3</v>
      </c>
      <c r="P30" s="36">
        <f t="shared" si="15"/>
        <v>-1.3656970783093975E-3</v>
      </c>
      <c r="Q30" s="6">
        <f t="shared" si="16"/>
        <v>19650.002999999997</v>
      </c>
      <c r="R30">
        <f t="shared" si="17"/>
        <v>5.8175169110703451E-6</v>
      </c>
      <c r="S30">
        <v>1</v>
      </c>
      <c r="T30">
        <f t="shared" si="18"/>
        <v>5.8175169110703451E-6</v>
      </c>
      <c r="Z30">
        <f t="shared" si="19"/>
        <v>-7077</v>
      </c>
      <c r="AA30" s="38">
        <f t="shared" si="20"/>
        <v>3.0655008016056405E-3</v>
      </c>
      <c r="AB30" s="38">
        <f t="shared" si="21"/>
        <v>-8.2088478829454685E-3</v>
      </c>
      <c r="AC30" s="38">
        <f t="shared" si="22"/>
        <v>-2.411952924721033E-3</v>
      </c>
      <c r="AD30" s="38">
        <f t="shared" si="23"/>
        <v>-6.8431508046360705E-3</v>
      </c>
      <c r="AE30" s="38">
        <f t="shared" si="24"/>
        <v>4.6828712934991302E-5</v>
      </c>
      <c r="AF30">
        <f t="shared" si="25"/>
        <v>-2.411952924721033E-3</v>
      </c>
      <c r="AG30" s="176"/>
      <c r="AH30">
        <f t="shared" si="26"/>
        <v>4.431197879915038E-3</v>
      </c>
      <c r="AI30">
        <f t="shared" si="27"/>
        <v>0.66584578568662289</v>
      </c>
      <c r="AJ30">
        <f t="shared" si="28"/>
        <v>0.92990759061904504</v>
      </c>
      <c r="AK30">
        <f t="shared" si="29"/>
        <v>-8.8792397675018786E-2</v>
      </c>
      <c r="AL30">
        <f t="shared" si="30"/>
        <v>-2.8818716602697338</v>
      </c>
      <c r="AM30">
        <f t="shared" si="31"/>
        <v>-7.6572356196667588</v>
      </c>
      <c r="AN30" s="38">
        <f t="shared" si="32"/>
        <v>9.7950879213407518</v>
      </c>
      <c r="AO30" s="38">
        <f t="shared" si="32"/>
        <v>9.795269430514864</v>
      </c>
      <c r="AP30" s="38">
        <f t="shared" si="32"/>
        <v>9.7947063075690455</v>
      </c>
      <c r="AQ30" s="38">
        <f t="shared" si="32"/>
        <v>9.7964537698724961</v>
      </c>
      <c r="AR30" s="38">
        <f t="shared" si="32"/>
        <v>9.7910349617081618</v>
      </c>
      <c r="AS30" s="38">
        <f t="shared" si="32"/>
        <v>9.8078761050323848</v>
      </c>
      <c r="AT30" s="38">
        <f t="shared" si="32"/>
        <v>9.7558814899230466</v>
      </c>
      <c r="AU30" s="38">
        <f t="shared" si="33"/>
        <v>9.9202749029100215</v>
      </c>
      <c r="AW30">
        <v>-2000</v>
      </c>
      <c r="AX30">
        <f t="shared" si="1"/>
        <v>-3.4530081801559444E-3</v>
      </c>
      <c r="AY30">
        <f t="shared" si="2"/>
        <v>-3.5706449599251584E-3</v>
      </c>
      <c r="AZ30">
        <f t="shared" si="3"/>
        <v>1.1763677976921378E-4</v>
      </c>
      <c r="BA30">
        <f t="shared" si="4"/>
        <v>0.84177227894709272</v>
      </c>
      <c r="BB30">
        <f t="shared" si="5"/>
        <v>0.3507959193913962</v>
      </c>
      <c r="BC30">
        <f t="shared" si="6"/>
        <v>-2.0461310486028803</v>
      </c>
      <c r="BD30">
        <f t="shared" si="7"/>
        <v>-1.6393782287266072</v>
      </c>
      <c r="BE30">
        <f t="shared" si="11"/>
        <v>10.862262596298031</v>
      </c>
      <c r="BF30">
        <f t="shared" si="11"/>
        <v>10.862262595352306</v>
      </c>
      <c r="BG30">
        <f t="shared" si="11"/>
        <v>10.862262615931185</v>
      </c>
      <c r="BH30">
        <f t="shared" si="11"/>
        <v>10.862262168137843</v>
      </c>
      <c r="BI30">
        <f t="shared" si="11"/>
        <v>10.862271912392366</v>
      </c>
      <c r="BJ30">
        <f t="shared" si="11"/>
        <v>10.862060031193879</v>
      </c>
      <c r="BK30">
        <f t="shared" si="11"/>
        <v>10.866745324536476</v>
      </c>
      <c r="BL30">
        <f t="shared" si="9"/>
        <v>11.204944903044222</v>
      </c>
    </row>
    <row r="31" spans="1:64">
      <c r="A31" t="s">
        <v>283</v>
      </c>
      <c r="B31" s="14" t="s">
        <v>114</v>
      </c>
      <c r="C31" s="25">
        <v>34702.402000000002</v>
      </c>
      <c r="D31" s="25"/>
      <c r="E31">
        <f t="shared" si="12"/>
        <v>-7004.9883091980464</v>
      </c>
      <c r="F31">
        <f t="shared" si="13"/>
        <v>-7005</v>
      </c>
      <c r="G31">
        <f t="shared" si="14"/>
        <v>5.502749998413492E-3</v>
      </c>
      <c r="J31">
        <f t="shared" si="34"/>
        <v>5.502749998413492E-3</v>
      </c>
      <c r="P31" s="36">
        <f t="shared" si="15"/>
        <v>-1.4194391497733107E-3</v>
      </c>
      <c r="Q31" s="6">
        <f t="shared" si="16"/>
        <v>19683.902000000002</v>
      </c>
      <c r="R31">
        <f t="shared" si="17"/>
        <v>4.7916702603275134E-5</v>
      </c>
      <c r="S31">
        <v>1</v>
      </c>
      <c r="T31">
        <f t="shared" si="18"/>
        <v>4.7916702603275134E-5</v>
      </c>
      <c r="Z31">
        <f t="shared" si="19"/>
        <v>-7005</v>
      </c>
      <c r="AA31" s="38">
        <f t="shared" si="20"/>
        <v>2.979526655145984E-3</v>
      </c>
      <c r="AB31" s="38">
        <f t="shared" si="21"/>
        <v>1.1037841934941972E-3</v>
      </c>
      <c r="AC31" s="38">
        <f t="shared" si="22"/>
        <v>6.9221891481868027E-3</v>
      </c>
      <c r="AD31" s="38">
        <f t="shared" si="23"/>
        <v>2.523223343267508E-3</v>
      </c>
      <c r="AE31" s="38">
        <f t="shared" si="24"/>
        <v>6.3666560400100604E-6</v>
      </c>
      <c r="AF31">
        <f t="shared" si="25"/>
        <v>6.9221891481868027E-3</v>
      </c>
      <c r="AG31" s="176"/>
      <c r="AH31">
        <f t="shared" si="26"/>
        <v>4.3989658049192948E-3</v>
      </c>
      <c r="AI31">
        <f t="shared" si="27"/>
        <v>0.66673106680246619</v>
      </c>
      <c r="AJ31">
        <f t="shared" si="28"/>
        <v>0.92626237232148922</v>
      </c>
      <c r="AK31">
        <f t="shared" si="29"/>
        <v>-9.2059475306167149E-2</v>
      </c>
      <c r="AL31">
        <f t="shared" si="30"/>
        <v>-2.8720816146326555</v>
      </c>
      <c r="AM31">
        <f t="shared" si="31"/>
        <v>-7.3758733346966867</v>
      </c>
      <c r="AN31" s="38">
        <f t="shared" ref="AN31:AT40" si="35">$AU31+$AB$7*SIN(AO31)</f>
        <v>9.8088751916924011</v>
      </c>
      <c r="AO31" s="38">
        <f t="shared" si="35"/>
        <v>9.8090565097277835</v>
      </c>
      <c r="AP31" s="38">
        <f t="shared" si="35"/>
        <v>9.8084908999210398</v>
      </c>
      <c r="AQ31" s="38">
        <f t="shared" si="35"/>
        <v>9.810255710973971</v>
      </c>
      <c r="AR31" s="38">
        <f t="shared" si="35"/>
        <v>9.8047533082437468</v>
      </c>
      <c r="AS31" s="38">
        <f t="shared" si="35"/>
        <v>9.8219498954604099</v>
      </c>
      <c r="AT31" s="38">
        <f t="shared" si="35"/>
        <v>9.7685862263621921</v>
      </c>
      <c r="AU31" s="38">
        <f t="shared" si="33"/>
        <v>9.9384935832349512</v>
      </c>
      <c r="AW31">
        <v>-1000</v>
      </c>
      <c r="AX31">
        <f t="shared" si="1"/>
        <v>-4.7594435084634054E-3</v>
      </c>
      <c r="AY31">
        <f t="shared" si="2"/>
        <v>-3.6259790833464865E-3</v>
      </c>
      <c r="AZ31">
        <f t="shared" si="3"/>
        <v>-1.1334644251169187E-3</v>
      </c>
      <c r="BA31">
        <f t="shared" si="4"/>
        <v>0.91817942507912931</v>
      </c>
      <c r="BB31">
        <f t="shared" si="5"/>
        <v>0.12169669598835585</v>
      </c>
      <c r="BC31">
        <f t="shared" si="6"/>
        <v>-1.8097092547879161</v>
      </c>
      <c r="BD31">
        <f t="shared" si="7"/>
        <v>-1.272799420207017</v>
      </c>
      <c r="BE31">
        <f t="shared" si="11"/>
        <v>11.114681638448067</v>
      </c>
      <c r="BF31">
        <f t="shared" si="11"/>
        <v>11.114681642815507</v>
      </c>
      <c r="BG31">
        <f t="shared" si="11"/>
        <v>11.114681749120409</v>
      </c>
      <c r="BH31">
        <f t="shared" si="11"/>
        <v>11.114684336586485</v>
      </c>
      <c r="BI31">
        <f t="shared" si="11"/>
        <v>11.114747298383691</v>
      </c>
      <c r="BJ31">
        <f t="shared" si="11"/>
        <v>11.116269296639777</v>
      </c>
      <c r="BK31">
        <f t="shared" si="11"/>
        <v>11.148542382530508</v>
      </c>
      <c r="BL31">
        <f t="shared" si="9"/>
        <v>11.457982129779339</v>
      </c>
    </row>
    <row r="32" spans="1:64">
      <c r="A32" t="s">
        <v>283</v>
      </c>
      <c r="B32" s="14" t="s">
        <v>114</v>
      </c>
      <c r="C32" s="25">
        <v>34988.578000000001</v>
      </c>
      <c r="D32" s="25"/>
      <c r="E32">
        <f t="shared" si="12"/>
        <v>-6396.9964980176446</v>
      </c>
      <c r="F32">
        <f t="shared" si="13"/>
        <v>-6397</v>
      </c>
      <c r="G32">
        <f t="shared" si="14"/>
        <v>1.6483500003232621E-3</v>
      </c>
      <c r="J32">
        <f t="shared" si="34"/>
        <v>1.6483500003232621E-3</v>
      </c>
      <c r="P32" s="36">
        <f t="shared" si="15"/>
        <v>-1.8474785945167957E-3</v>
      </c>
      <c r="Q32" s="6">
        <f t="shared" si="16"/>
        <v>19970.078000000001</v>
      </c>
      <c r="R32">
        <f t="shared" si="17"/>
        <v>1.2220817564501413E-5</v>
      </c>
      <c r="S32">
        <v>1</v>
      </c>
      <c r="T32">
        <f t="shared" si="18"/>
        <v>1.2220817564501413E-5</v>
      </c>
      <c r="Z32">
        <f t="shared" si="19"/>
        <v>-6397</v>
      </c>
      <c r="AA32" s="38">
        <f t="shared" si="20"/>
        <v>2.2442557490275567E-3</v>
      </c>
      <c r="AB32" s="38">
        <f t="shared" si="21"/>
        <v>-2.4433843432210903E-3</v>
      </c>
      <c r="AC32" s="38">
        <f t="shared" si="22"/>
        <v>3.4958285948400577E-3</v>
      </c>
      <c r="AD32" s="38">
        <f t="shared" si="23"/>
        <v>-5.9590574870429461E-4</v>
      </c>
      <c r="AE32" s="38">
        <f t="shared" si="24"/>
        <v>3.5510366133882593E-7</v>
      </c>
      <c r="AF32">
        <f t="shared" si="25"/>
        <v>3.4958285948400577E-3</v>
      </c>
      <c r="AG32" s="176"/>
      <c r="AH32">
        <f t="shared" si="26"/>
        <v>4.0917343435443523E-3</v>
      </c>
      <c r="AI32">
        <f t="shared" si="27"/>
        <v>0.6756108688979503</v>
      </c>
      <c r="AJ32">
        <f t="shared" si="28"/>
        <v>0.89144844623999975</v>
      </c>
      <c r="AK32">
        <f t="shared" si="29"/>
        <v>-0.11964455880284018</v>
      </c>
      <c r="AL32">
        <f t="shared" si="30"/>
        <v>-2.788241926737375</v>
      </c>
      <c r="AM32">
        <f t="shared" si="31"/>
        <v>-5.6010840252731482</v>
      </c>
      <c r="AN32" s="38">
        <f t="shared" si="35"/>
        <v>9.9261221594057041</v>
      </c>
      <c r="AO32" s="38">
        <f t="shared" si="35"/>
        <v>9.9262835087085541</v>
      </c>
      <c r="AP32" s="38">
        <f t="shared" si="35"/>
        <v>9.9257513865876081</v>
      </c>
      <c r="AQ32" s="38">
        <f t="shared" si="35"/>
        <v>9.9275068882493898</v>
      </c>
      <c r="AR32" s="38">
        <f t="shared" si="35"/>
        <v>9.921721763339896</v>
      </c>
      <c r="AS32" s="38">
        <f t="shared" si="35"/>
        <v>9.9408566496989508</v>
      </c>
      <c r="AT32" s="38">
        <f t="shared" si="35"/>
        <v>9.8782955339860852</v>
      </c>
      <c r="AU32" s="38">
        <f t="shared" si="33"/>
        <v>10.092340217089902</v>
      </c>
      <c r="AW32">
        <v>0</v>
      </c>
      <c r="AX32">
        <f t="shared" si="1"/>
        <v>-5.9792773164746901E-3</v>
      </c>
      <c r="AY32">
        <f t="shared" si="2"/>
        <v>-3.5565913991880099E-3</v>
      </c>
      <c r="AZ32">
        <f t="shared" si="3"/>
        <v>-2.4226859172866801E-3</v>
      </c>
      <c r="BA32">
        <f t="shared" si="4"/>
        <v>1.0161459473112007</v>
      </c>
      <c r="BB32">
        <f t="shared" si="5"/>
        <v>-0.16289992388759769</v>
      </c>
      <c r="BC32">
        <f t="shared" si="6"/>
        <v>-1.5240810211428384</v>
      </c>
      <c r="BD32">
        <f t="shared" si="7"/>
        <v>-0.95434283504282191</v>
      </c>
      <c r="BE32">
        <f t="shared" si="11"/>
        <v>11.392096395773208</v>
      </c>
      <c r="BF32">
        <f t="shared" si="11"/>
        <v>11.392098699896321</v>
      </c>
      <c r="BG32">
        <f t="shared" si="11"/>
        <v>11.392115954522145</v>
      </c>
      <c r="BH32">
        <f t="shared" si="11"/>
        <v>11.392245144692863</v>
      </c>
      <c r="BI32">
        <f t="shared" si="11"/>
        <v>11.393211164395357</v>
      </c>
      <c r="BJ32">
        <f t="shared" si="11"/>
        <v>11.400365400757961</v>
      </c>
      <c r="BK32">
        <f t="shared" si="11"/>
        <v>11.450046709925514</v>
      </c>
      <c r="BL32">
        <f t="shared" si="9"/>
        <v>11.711019356514459</v>
      </c>
    </row>
    <row r="33" spans="1:64">
      <c r="A33" t="s">
        <v>283</v>
      </c>
      <c r="B33" s="14" t="s">
        <v>114</v>
      </c>
      <c r="C33" s="25">
        <v>35303.47</v>
      </c>
      <c r="D33" s="25"/>
      <c r="E33">
        <f t="shared" si="12"/>
        <v>-5727.9964511715807</v>
      </c>
      <c r="F33">
        <f t="shared" si="13"/>
        <v>-5728</v>
      </c>
      <c r="G33">
        <f t="shared" si="14"/>
        <v>1.6704000008758157E-3</v>
      </c>
      <c r="J33">
        <f t="shared" si="34"/>
        <v>1.6704000008758157E-3</v>
      </c>
      <c r="P33" s="36">
        <f t="shared" si="15"/>
        <v>-2.265187055384095E-3</v>
      </c>
      <c r="Q33" s="6">
        <f t="shared" si="16"/>
        <v>20284.97</v>
      </c>
      <c r="R33">
        <f t="shared" si="17"/>
        <v>1.5488845477400549E-5</v>
      </c>
      <c r="S33">
        <v>1</v>
      </c>
      <c r="T33">
        <f t="shared" si="18"/>
        <v>1.5488845477400549E-5</v>
      </c>
      <c r="Z33">
        <f t="shared" si="19"/>
        <v>-5728</v>
      </c>
      <c r="AA33" s="38">
        <f t="shared" si="20"/>
        <v>1.4167364386920541E-3</v>
      </c>
      <c r="AB33" s="38">
        <f t="shared" si="21"/>
        <v>-2.0115234932003333E-3</v>
      </c>
      <c r="AC33" s="38">
        <f t="shared" si="22"/>
        <v>3.9355870562599107E-3</v>
      </c>
      <c r="AD33" s="38">
        <f t="shared" si="23"/>
        <v>2.5366356218376167E-4</v>
      </c>
      <c r="AE33" s="38">
        <f t="shared" si="24"/>
        <v>6.4345202779755122E-8</v>
      </c>
      <c r="AF33">
        <f t="shared" si="25"/>
        <v>3.9355870562599107E-3</v>
      </c>
      <c r="AG33" s="176"/>
      <c r="AH33">
        <f t="shared" si="26"/>
        <v>3.6819234940761491E-3</v>
      </c>
      <c r="AI33">
        <f t="shared" si="27"/>
        <v>0.68846005991509629</v>
      </c>
      <c r="AJ33">
        <f t="shared" si="28"/>
        <v>0.84431348076434698</v>
      </c>
      <c r="AK33">
        <f t="shared" si="29"/>
        <v>-0.14995330793338185</v>
      </c>
      <c r="AL33">
        <f t="shared" si="30"/>
        <v>-2.6929928411330466</v>
      </c>
      <c r="AM33">
        <f t="shared" si="31"/>
        <v>-4.3832980083127175</v>
      </c>
      <c r="AN33" s="38">
        <f t="shared" si="35"/>
        <v>10.057213499561568</v>
      </c>
      <c r="AO33" s="38">
        <f t="shared" si="35"/>
        <v>10.057328035846377</v>
      </c>
      <c r="AP33" s="38">
        <f t="shared" si="35"/>
        <v>10.056917360216026</v>
      </c>
      <c r="AQ33" s="38">
        <f t="shared" si="35"/>
        <v>10.058390432090016</v>
      </c>
      <c r="AR33" s="38">
        <f t="shared" si="35"/>
        <v>10.053113946072635</v>
      </c>
      <c r="AS33" s="38">
        <f t="shared" si="35"/>
        <v>10.072110026685431</v>
      </c>
      <c r="AT33" s="38">
        <f t="shared" si="35"/>
        <v>10.004891262279799</v>
      </c>
      <c r="AU33" s="38">
        <f t="shared" si="33"/>
        <v>10.261622121775698</v>
      </c>
      <c r="AW33">
        <v>1000</v>
      </c>
      <c r="AX33">
        <f t="shared" si="1"/>
        <v>-6.9980527213507789E-3</v>
      </c>
      <c r="AY33">
        <f t="shared" si="2"/>
        <v>-3.3624819074497296E-3</v>
      </c>
      <c r="AZ33">
        <f t="shared" si="3"/>
        <v>-3.6355708139010488E-3</v>
      </c>
      <c r="BA33">
        <f t="shared" si="4"/>
        <v>1.1347742200938327</v>
      </c>
      <c r="BB33">
        <f t="shared" si="5"/>
        <v>-0.49456202366407731</v>
      </c>
      <c r="BC33">
        <f t="shared" si="6"/>
        <v>-1.1703793077639832</v>
      </c>
      <c r="BD33">
        <f t="shared" si="7"/>
        <v>-0.66261111183401444</v>
      </c>
      <c r="BE33">
        <f t="shared" si="11"/>
        <v>11.700783064362275</v>
      </c>
      <c r="BF33">
        <f t="shared" si="11"/>
        <v>11.700814139172717</v>
      </c>
      <c r="BG33">
        <f t="shared" si="11"/>
        <v>11.700952779873743</v>
      </c>
      <c r="BH33">
        <f t="shared" si="11"/>
        <v>11.701571052524995</v>
      </c>
      <c r="BI33">
        <f t="shared" si="11"/>
        <v>11.704322822100016</v>
      </c>
      <c r="BJ33">
        <f t="shared" si="11"/>
        <v>11.716464877508612</v>
      </c>
      <c r="BK33">
        <f t="shared" si="11"/>
        <v>11.768171585580198</v>
      </c>
      <c r="BL33">
        <f t="shared" si="9"/>
        <v>11.964056583249578</v>
      </c>
    </row>
    <row r="34" spans="1:64">
      <c r="A34" s="140" t="s">
        <v>403</v>
      </c>
      <c r="B34" s="27" t="s">
        <v>114</v>
      </c>
      <c r="C34" s="141">
        <v>35761.450100000002</v>
      </c>
      <c r="D34" s="141" t="s">
        <v>297</v>
      </c>
      <c r="E34" s="39">
        <f t="shared" si="12"/>
        <v>-4755.0002862815036</v>
      </c>
      <c r="F34">
        <f t="shared" si="13"/>
        <v>-4755</v>
      </c>
      <c r="G34">
        <f t="shared" si="14"/>
        <v>-1.3475000014295802E-4</v>
      </c>
      <c r="J34">
        <f t="shared" si="34"/>
        <v>-1.3475000014295802E-4</v>
      </c>
      <c r="P34" s="36">
        <f t="shared" si="15"/>
        <v>-2.7730743411702686E-3</v>
      </c>
      <c r="Q34" s="6">
        <f t="shared" si="16"/>
        <v>20742.950100000002</v>
      </c>
      <c r="R34">
        <f t="shared" si="17"/>
        <v>6.9607553284571929E-6</v>
      </c>
      <c r="S34">
        <v>1</v>
      </c>
      <c r="T34">
        <f t="shared" si="18"/>
        <v>6.9607553284571929E-6</v>
      </c>
      <c r="Z34">
        <f t="shared" si="19"/>
        <v>-4755</v>
      </c>
      <c r="AA34" s="38">
        <f t="shared" si="20"/>
        <v>1.8128830771542599E-4</v>
      </c>
      <c r="AB34" s="38">
        <f t="shared" si="21"/>
        <v>-3.0891126490286526E-3</v>
      </c>
      <c r="AC34" s="38">
        <f t="shared" si="22"/>
        <v>2.6383243410273106E-3</v>
      </c>
      <c r="AD34" s="38">
        <f t="shared" si="23"/>
        <v>-3.1603830785838401E-4</v>
      </c>
      <c r="AE34" s="38">
        <f t="shared" si="24"/>
        <v>9.9880212033990711E-8</v>
      </c>
      <c r="AF34">
        <f t="shared" si="25"/>
        <v>2.6383243410273106E-3</v>
      </c>
      <c r="AG34" s="176"/>
      <c r="AH34">
        <f t="shared" si="26"/>
        <v>2.9543626488856946E-3</v>
      </c>
      <c r="AI34">
        <f t="shared" si="27"/>
        <v>0.71362980905675011</v>
      </c>
      <c r="AJ34">
        <f t="shared" si="28"/>
        <v>0.75724031336843622</v>
      </c>
      <c r="AK34">
        <f t="shared" si="29"/>
        <v>-0.19374014185861324</v>
      </c>
      <c r="AL34">
        <f t="shared" si="30"/>
        <v>-2.5467875672202185</v>
      </c>
      <c r="AM34">
        <f t="shared" si="31"/>
        <v>-3.262722328984089</v>
      </c>
      <c r="AN34" s="38">
        <f t="shared" si="35"/>
        <v>10.253074845744637</v>
      </c>
      <c r="AO34" s="38">
        <f t="shared" si="35"/>
        <v>10.253119450880392</v>
      </c>
      <c r="AP34" s="38">
        <f t="shared" si="35"/>
        <v>10.252928655739209</v>
      </c>
      <c r="AQ34" s="38">
        <f t="shared" si="35"/>
        <v>10.253745046028817</v>
      </c>
      <c r="AR34" s="38">
        <f t="shared" si="35"/>
        <v>10.250256882287205</v>
      </c>
      <c r="AS34" s="38">
        <f t="shared" si="35"/>
        <v>10.265254875814108</v>
      </c>
      <c r="AT34" s="38">
        <f t="shared" si="35"/>
        <v>10.202394832631461</v>
      </c>
      <c r="AU34" s="38">
        <f t="shared" si="33"/>
        <v>10.507827343388968</v>
      </c>
      <c r="AW34">
        <v>2000</v>
      </c>
      <c r="AX34">
        <f t="shared" si="1"/>
        <v>-7.6220719480505732E-3</v>
      </c>
      <c r="AY34">
        <f t="shared" si="2"/>
        <v>-3.0436506081316446E-3</v>
      </c>
      <c r="AZ34">
        <f t="shared" si="3"/>
        <v>-4.5784213399189281E-3</v>
      </c>
      <c r="BA34">
        <f t="shared" si="4"/>
        <v>1.2574214571436018</v>
      </c>
      <c r="BB34">
        <f t="shared" si="5"/>
        <v>-0.81732040119866234</v>
      </c>
      <c r="BC34">
        <f t="shared" si="6"/>
        <v>-0.73096518947406453</v>
      </c>
      <c r="BD34">
        <f t="shared" si="7"/>
        <v>-0.38267522241840568</v>
      </c>
      <c r="BE34">
        <f t="shared" ref="BE34:BK43" si="36">$BL34+$AB$7*SIN(BF34)</f>
        <v>12.0448777136708</v>
      </c>
      <c r="BF34">
        <f t="shared" si="36"/>
        <v>12.044971143027384</v>
      </c>
      <c r="BG34">
        <f t="shared" si="36"/>
        <v>12.045282745936769</v>
      </c>
      <c r="BH34">
        <f t="shared" si="36"/>
        <v>12.046321592513442</v>
      </c>
      <c r="BI34">
        <f t="shared" si="36"/>
        <v>12.049780532513777</v>
      </c>
      <c r="BJ34">
        <f t="shared" si="36"/>
        <v>12.0612489658961</v>
      </c>
      <c r="BK34">
        <f t="shared" si="36"/>
        <v>12.098771776558788</v>
      </c>
      <c r="BL34">
        <f t="shared" si="9"/>
        <v>12.217093809984696</v>
      </c>
    </row>
    <row r="35" spans="1:64">
      <c r="A35" t="s">
        <v>283</v>
      </c>
      <c r="B35" s="14" t="s">
        <v>114</v>
      </c>
      <c r="C35" s="25">
        <v>35762.391000000003</v>
      </c>
      <c r="D35" s="25"/>
      <c r="E35">
        <f t="shared" si="12"/>
        <v>-4753.0013083967742</v>
      </c>
      <c r="F35">
        <f t="shared" si="13"/>
        <v>-4753</v>
      </c>
      <c r="G35">
        <f t="shared" si="14"/>
        <v>-6.158499963930808E-4</v>
      </c>
      <c r="J35">
        <f t="shared" si="34"/>
        <v>-6.158499963930808E-4</v>
      </c>
      <c r="P35" s="36">
        <f t="shared" si="15"/>
        <v>-2.7739966989408409E-3</v>
      </c>
      <c r="Q35" s="6">
        <f t="shared" si="16"/>
        <v>20743.891000000003</v>
      </c>
      <c r="R35">
        <f t="shared" si="17"/>
        <v>4.6575971897177697E-6</v>
      </c>
      <c r="S35">
        <v>1</v>
      </c>
      <c r="T35">
        <f t="shared" si="18"/>
        <v>4.6575971897177697E-6</v>
      </c>
      <c r="Z35">
        <f t="shared" si="19"/>
        <v>-4753</v>
      </c>
      <c r="AA35" s="38">
        <f t="shared" si="20"/>
        <v>1.7871298465405765E-4</v>
      </c>
      <c r="AB35" s="38">
        <f t="shared" si="21"/>
        <v>-3.5685596799879793E-3</v>
      </c>
      <c r="AC35" s="38">
        <f t="shared" si="22"/>
        <v>2.1581467025477601E-3</v>
      </c>
      <c r="AD35" s="38">
        <f t="shared" si="23"/>
        <v>-7.9456298104713845E-4</v>
      </c>
      <c r="AE35" s="38">
        <f t="shared" si="24"/>
        <v>6.3133033085051532E-7</v>
      </c>
      <c r="AF35">
        <f t="shared" si="25"/>
        <v>2.1581467025477601E-3</v>
      </c>
      <c r="AG35" s="176"/>
      <c r="AH35">
        <f t="shared" si="26"/>
        <v>2.9527096835948985E-3</v>
      </c>
      <c r="AI35">
        <f t="shared" si="27"/>
        <v>0.71369027096307647</v>
      </c>
      <c r="AJ35">
        <f t="shared" si="28"/>
        <v>0.75703649444828869</v>
      </c>
      <c r="AK35">
        <f t="shared" si="29"/>
        <v>-0.19382948147036985</v>
      </c>
      <c r="AL35">
        <f t="shared" si="30"/>
        <v>-2.5464755618297206</v>
      </c>
      <c r="AM35">
        <f t="shared" si="31"/>
        <v>-3.2609065461124769</v>
      </c>
      <c r="AN35" s="38">
        <f t="shared" si="35"/>
        <v>10.253485073237309</v>
      </c>
      <c r="AO35" s="38">
        <f t="shared" si="35"/>
        <v>10.253529563385985</v>
      </c>
      <c r="AP35" s="38">
        <f t="shared" si="35"/>
        <v>10.253339174959375</v>
      </c>
      <c r="AQ35" s="38">
        <f t="shared" si="35"/>
        <v>10.254154189204199</v>
      </c>
      <c r="AR35" s="38">
        <f t="shared" si="35"/>
        <v>10.250670346464609</v>
      </c>
      <c r="AS35" s="38">
        <f t="shared" si="35"/>
        <v>10.265656480134691</v>
      </c>
      <c r="AT35" s="38">
        <f t="shared" si="35"/>
        <v>10.202818946349145</v>
      </c>
      <c r="AU35" s="38">
        <f t="shared" si="33"/>
        <v>10.508333417842438</v>
      </c>
      <c r="AW35">
        <v>3000</v>
      </c>
      <c r="AX35">
        <f t="shared" si="1"/>
        <v>-7.5926045486051277E-3</v>
      </c>
      <c r="AY35">
        <f t="shared" si="2"/>
        <v>-2.6000975012337559E-3</v>
      </c>
      <c r="AZ35">
        <f t="shared" si="3"/>
        <v>-4.9925070473713718E-3</v>
      </c>
      <c r="BA35">
        <f t="shared" si="4"/>
        <v>1.3381447093870484</v>
      </c>
      <c r="BB35">
        <f t="shared" si="5"/>
        <v>-0.99565825829443333</v>
      </c>
      <c r="BC35">
        <f t="shared" si="6"/>
        <v>-0.2101327812137227</v>
      </c>
      <c r="BD35">
        <f t="shared" si="7"/>
        <v>-0.10545471278347038</v>
      </c>
      <c r="BE35">
        <f t="shared" si="36"/>
        <v>12.419577806275845</v>
      </c>
      <c r="BF35">
        <f t="shared" si="36"/>
        <v>12.419631365530899</v>
      </c>
      <c r="BG35">
        <f t="shared" si="36"/>
        <v>12.419787953998616</v>
      </c>
      <c r="BH35">
        <f t="shared" si="36"/>
        <v>12.420245742982372</v>
      </c>
      <c r="BI35">
        <f t="shared" si="36"/>
        <v>12.421583920166485</v>
      </c>
      <c r="BJ35">
        <f t="shared" si="36"/>
        <v>12.425494099944668</v>
      </c>
      <c r="BK35">
        <f t="shared" si="36"/>
        <v>12.436907535316008</v>
      </c>
      <c r="BL35">
        <f t="shared" si="9"/>
        <v>12.470131036719817</v>
      </c>
    </row>
    <row r="36" spans="1:64">
      <c r="A36" s="140" t="s">
        <v>408</v>
      </c>
      <c r="B36" s="27" t="s">
        <v>114</v>
      </c>
      <c r="C36" s="141">
        <v>35778.394699999997</v>
      </c>
      <c r="D36" s="141" t="s">
        <v>297</v>
      </c>
      <c r="E36" s="39">
        <f t="shared" si="12"/>
        <v>-4719.0008382365086</v>
      </c>
      <c r="F36">
        <f t="shared" si="13"/>
        <v>-4719</v>
      </c>
      <c r="G36">
        <f t="shared" si="14"/>
        <v>-3.9455000660382211E-4</v>
      </c>
      <c r="J36">
        <f t="shared" si="34"/>
        <v>-3.9455000660382211E-4</v>
      </c>
      <c r="P36" s="36">
        <f t="shared" si="15"/>
        <v>-2.7896004512943258E-3</v>
      </c>
      <c r="Q36" s="6">
        <f t="shared" si="16"/>
        <v>20759.894699999997</v>
      </c>
      <c r="R36">
        <f t="shared" si="17"/>
        <v>5.7362666326121801E-6</v>
      </c>
      <c r="S36">
        <v>1</v>
      </c>
      <c r="T36">
        <f t="shared" si="18"/>
        <v>5.7362666326121801E-6</v>
      </c>
      <c r="Z36">
        <f t="shared" si="19"/>
        <v>-4719</v>
      </c>
      <c r="AA36" s="38">
        <f t="shared" si="20"/>
        <v>1.3491143602872542E-4</v>
      </c>
      <c r="AB36" s="38">
        <f t="shared" si="21"/>
        <v>-3.3190618939268734E-3</v>
      </c>
      <c r="AC36" s="38">
        <f t="shared" si="22"/>
        <v>2.3950504446905037E-3</v>
      </c>
      <c r="AD36" s="38">
        <f t="shared" si="23"/>
        <v>-5.2946144263254754E-4</v>
      </c>
      <c r="AE36" s="38">
        <f t="shared" si="24"/>
        <v>2.8032941923453843E-7</v>
      </c>
      <c r="AF36">
        <f t="shared" si="25"/>
        <v>2.3950504446905037E-3</v>
      </c>
      <c r="AG36" s="176"/>
      <c r="AH36">
        <f t="shared" si="26"/>
        <v>2.9245118873230513E-3</v>
      </c>
      <c r="AI36">
        <f t="shared" si="27"/>
        <v>0.71472396848174624</v>
      </c>
      <c r="AJ36">
        <f t="shared" si="28"/>
        <v>0.75355497778554248</v>
      </c>
      <c r="AK36">
        <f t="shared" si="29"/>
        <v>-0.19534767638614314</v>
      </c>
      <c r="AL36">
        <f t="shared" si="30"/>
        <v>-2.5411633534077875</v>
      </c>
      <c r="AM36">
        <f t="shared" si="31"/>
        <v>-3.2302719904909374</v>
      </c>
      <c r="AN36" s="38">
        <f t="shared" si="35"/>
        <v>10.260464270263189</v>
      </c>
      <c r="AO36" s="38">
        <f t="shared" si="35"/>
        <v>10.260506830600512</v>
      </c>
      <c r="AP36" s="38">
        <f t="shared" si="35"/>
        <v>10.260323298921298</v>
      </c>
      <c r="AQ36" s="38">
        <f t="shared" si="35"/>
        <v>10.261115003427934</v>
      </c>
      <c r="AR36" s="38">
        <f t="shared" si="35"/>
        <v>10.257704747141142</v>
      </c>
      <c r="AS36" s="38">
        <f t="shared" si="35"/>
        <v>10.272487516049418</v>
      </c>
      <c r="AT36" s="38">
        <f t="shared" si="35"/>
        <v>10.210040868196346</v>
      </c>
      <c r="AU36" s="38">
        <f t="shared" si="33"/>
        <v>10.516936683551432</v>
      </c>
      <c r="AW36">
        <v>4000</v>
      </c>
      <c r="AX36">
        <f t="shared" si="1"/>
        <v>-6.7279540519124218E-3</v>
      </c>
      <c r="AY36">
        <f t="shared" si="2"/>
        <v>-2.0318225867560625E-3</v>
      </c>
      <c r="AZ36">
        <f t="shared" si="3"/>
        <v>-4.6961314651563588E-3</v>
      </c>
      <c r="BA36">
        <f t="shared" si="4"/>
        <v>1.325927134159876</v>
      </c>
      <c r="BB36">
        <f t="shared" si="5"/>
        <v>-0.89730209382286097</v>
      </c>
      <c r="BC36">
        <f t="shared" si="6"/>
        <v>0.34026339745761336</v>
      </c>
      <c r="BD36">
        <f t="shared" si="7"/>
        <v>0.17179240460809386</v>
      </c>
      <c r="BE36">
        <f t="shared" si="36"/>
        <v>12.804799744458238</v>
      </c>
      <c r="BF36">
        <f t="shared" si="36"/>
        <v>12.804720683013961</v>
      </c>
      <c r="BG36">
        <f t="shared" si="36"/>
        <v>12.804485370551472</v>
      </c>
      <c r="BH36">
        <f t="shared" si="36"/>
        <v>12.803785083921227</v>
      </c>
      <c r="BI36">
        <f t="shared" si="36"/>
        <v>12.80170174097441</v>
      </c>
      <c r="BJ36">
        <f t="shared" si="36"/>
        <v>12.795509934009342</v>
      </c>
      <c r="BK36">
        <f t="shared" si="36"/>
        <v>12.777159197083195</v>
      </c>
      <c r="BL36">
        <f t="shared" si="9"/>
        <v>12.723168263454935</v>
      </c>
    </row>
    <row r="37" spans="1:64">
      <c r="A37" s="140" t="s">
        <v>408</v>
      </c>
      <c r="B37" s="27" t="s">
        <v>114</v>
      </c>
      <c r="C37" s="141">
        <v>35787.340700000001</v>
      </c>
      <c r="D37" s="141" t="s">
        <v>297</v>
      </c>
      <c r="E37" s="39">
        <f t="shared" si="12"/>
        <v>-4699.9947205228564</v>
      </c>
      <c r="F37">
        <f t="shared" si="13"/>
        <v>-4700</v>
      </c>
      <c r="G37">
        <f t="shared" si="14"/>
        <v>2.4849999972502701E-3</v>
      </c>
      <c r="J37">
        <f t="shared" si="34"/>
        <v>2.4849999972502701E-3</v>
      </c>
      <c r="P37" s="36">
        <f t="shared" si="15"/>
        <v>-2.7982573978264516E-3</v>
      </c>
      <c r="Q37" s="6">
        <f t="shared" si="16"/>
        <v>20768.840700000001</v>
      </c>
      <c r="R37">
        <f t="shared" si="17"/>
        <v>2.7912808702632868E-5</v>
      </c>
      <c r="S37">
        <v>1</v>
      </c>
      <c r="T37">
        <f t="shared" si="18"/>
        <v>2.7912808702632868E-5</v>
      </c>
      <c r="Z37">
        <f t="shared" si="19"/>
        <v>-4700</v>
      </c>
      <c r="AA37" s="38">
        <f t="shared" si="20"/>
        <v>1.1041685102312383E-4</v>
      </c>
      <c r="AB37" s="38">
        <f t="shared" si="21"/>
        <v>-4.2367425159930538E-4</v>
      </c>
      <c r="AC37" s="38">
        <f t="shared" si="22"/>
        <v>5.2832573950767217E-3</v>
      </c>
      <c r="AD37" s="38">
        <f t="shared" si="23"/>
        <v>2.3745831462271463E-3</v>
      </c>
      <c r="AE37" s="38">
        <f t="shared" si="24"/>
        <v>5.638645118346013E-6</v>
      </c>
      <c r="AF37">
        <f t="shared" si="25"/>
        <v>5.2832573950767217E-3</v>
      </c>
      <c r="AG37" s="176"/>
      <c r="AH37">
        <f t="shared" si="26"/>
        <v>2.9086742488495755E-3</v>
      </c>
      <c r="AI37">
        <f t="shared" si="27"/>
        <v>0.71530644996825554</v>
      </c>
      <c r="AJ37">
        <f t="shared" si="28"/>
        <v>0.75159572225757354</v>
      </c>
      <c r="AK37">
        <f t="shared" si="29"/>
        <v>-0.19619559474817899</v>
      </c>
      <c r="AL37">
        <f t="shared" si="30"/>
        <v>-2.5381880446756404</v>
      </c>
      <c r="AM37">
        <f t="shared" si="31"/>
        <v>-3.2133425154643458</v>
      </c>
      <c r="AN37" s="38">
        <f t="shared" si="35"/>
        <v>10.264368819936491</v>
      </c>
      <c r="AO37" s="38">
        <f t="shared" si="35"/>
        <v>10.264410322540826</v>
      </c>
      <c r="AP37" s="38">
        <f t="shared" si="35"/>
        <v>10.26423057440711</v>
      </c>
      <c r="AQ37" s="38">
        <f t="shared" si="35"/>
        <v>10.265009325129617</v>
      </c>
      <c r="AR37" s="38">
        <f t="shared" si="35"/>
        <v>10.261640284634048</v>
      </c>
      <c r="AS37" s="38">
        <f t="shared" si="35"/>
        <v>10.276307999056032</v>
      </c>
      <c r="AT37" s="38">
        <f t="shared" si="35"/>
        <v>10.214086535223517</v>
      </c>
      <c r="AU37" s="38">
        <f t="shared" si="33"/>
        <v>10.5217443908594</v>
      </c>
      <c r="AW37">
        <v>5000</v>
      </c>
      <c r="AX37">
        <f t="shared" si="1"/>
        <v>-5.1053031556320188E-3</v>
      </c>
      <c r="AY37">
        <f t="shared" si="2"/>
        <v>-1.3388258646985652E-3</v>
      </c>
      <c r="AZ37">
        <f t="shared" si="3"/>
        <v>-3.7664772909334538E-3</v>
      </c>
      <c r="BA37">
        <f t="shared" si="4"/>
        <v>1.2296507541399846</v>
      </c>
      <c r="BB37">
        <f t="shared" si="5"/>
        <v>-0.57247644618238369</v>
      </c>
      <c r="BC37">
        <f t="shared" si="6"/>
        <v>0.84435947585881932</v>
      </c>
      <c r="BD37">
        <f t="shared" si="7"/>
        <v>0.44918953444530269</v>
      </c>
      <c r="BE37">
        <f t="shared" si="36"/>
        <v>13.173412257791268</v>
      </c>
      <c r="BF37">
        <f t="shared" si="36"/>
        <v>13.173331382366072</v>
      </c>
      <c r="BG37">
        <f t="shared" si="36"/>
        <v>13.173046631922718</v>
      </c>
      <c r="BH37">
        <f t="shared" si="36"/>
        <v>13.172044514978145</v>
      </c>
      <c r="BI37">
        <f t="shared" si="36"/>
        <v>13.16852329360454</v>
      </c>
      <c r="BJ37">
        <f t="shared" si="36"/>
        <v>13.156217214794932</v>
      </c>
      <c r="BK37">
        <f t="shared" si="36"/>
        <v>13.113972341711968</v>
      </c>
      <c r="BL37">
        <f t="shared" si="9"/>
        <v>12.976205490190054</v>
      </c>
    </row>
    <row r="38" spans="1:64">
      <c r="A38" t="s">
        <v>283</v>
      </c>
      <c r="B38" s="14" t="s">
        <v>114</v>
      </c>
      <c r="C38" s="25">
        <v>36163.421000000002</v>
      </c>
      <c r="D38" s="25"/>
      <c r="E38">
        <f t="shared" si="12"/>
        <v>-3900.997799934582</v>
      </c>
      <c r="F38">
        <f t="shared" si="13"/>
        <v>-3901</v>
      </c>
      <c r="G38">
        <f t="shared" si="14"/>
        <v>1.0355499980505556E-3</v>
      </c>
      <c r="J38">
        <f t="shared" si="34"/>
        <v>1.0355499980505556E-3</v>
      </c>
      <c r="P38" s="36">
        <f t="shared" si="15"/>
        <v>-3.1215468167197589E-3</v>
      </c>
      <c r="Q38" s="6">
        <f t="shared" si="16"/>
        <v>21144.921000000002</v>
      </c>
      <c r="R38">
        <f t="shared" si="17"/>
        <v>1.7281453927373496E-5</v>
      </c>
      <c r="S38">
        <v>1</v>
      </c>
      <c r="T38">
        <f t="shared" si="18"/>
        <v>1.7281453927373496E-5</v>
      </c>
      <c r="Z38">
        <f t="shared" si="19"/>
        <v>-3901</v>
      </c>
      <c r="AA38" s="38">
        <f t="shared" si="20"/>
        <v>-9.2999076197364467E-4</v>
      </c>
      <c r="AB38" s="38">
        <f t="shared" si="21"/>
        <v>-1.1560060566955586E-3</v>
      </c>
      <c r="AC38" s="38">
        <f t="shared" si="22"/>
        <v>4.1570968147703145E-3</v>
      </c>
      <c r="AD38" s="38">
        <f t="shared" si="23"/>
        <v>1.9655407600242003E-3</v>
      </c>
      <c r="AE38" s="38">
        <f t="shared" si="24"/>
        <v>3.8633504793165106E-6</v>
      </c>
      <c r="AF38">
        <f t="shared" si="25"/>
        <v>4.1570968147703145E-3</v>
      </c>
      <c r="AG38" s="176"/>
      <c r="AH38">
        <f t="shared" si="26"/>
        <v>2.1915560547461142E-3</v>
      </c>
      <c r="AI38">
        <f t="shared" si="27"/>
        <v>0.74313163218559697</v>
      </c>
      <c r="AJ38">
        <f t="shared" si="28"/>
        <v>0.65977875321338697</v>
      </c>
      <c r="AK38">
        <f t="shared" si="29"/>
        <v>-0.23143416006422562</v>
      </c>
      <c r="AL38">
        <f t="shared" si="30"/>
        <v>-2.4082344494540546</v>
      </c>
      <c r="AM38">
        <f t="shared" si="31"/>
        <v>-2.6038440633247997</v>
      </c>
      <c r="AN38" s="38">
        <f t="shared" si="35"/>
        <v>10.431695239776682</v>
      </c>
      <c r="AO38" s="38">
        <f t="shared" si="35"/>
        <v>10.431705945875908</v>
      </c>
      <c r="AP38" s="38">
        <f t="shared" si="35"/>
        <v>10.431648011796836</v>
      </c>
      <c r="AQ38" s="38">
        <f t="shared" si="35"/>
        <v>10.431961574746975</v>
      </c>
      <c r="AR38" s="38">
        <f t="shared" si="35"/>
        <v>10.43026629564427</v>
      </c>
      <c r="AS38" s="38">
        <f t="shared" si="35"/>
        <v>10.439486714901859</v>
      </c>
      <c r="AT38" s="38">
        <f t="shared" si="35"/>
        <v>10.390850168152275</v>
      </c>
      <c r="AU38" s="38">
        <f t="shared" si="33"/>
        <v>10.72392113502076</v>
      </c>
      <c r="AW38">
        <v>6000</v>
      </c>
      <c r="AX38">
        <f t="shared" si="1"/>
        <v>-2.9966331141337839E-3</v>
      </c>
      <c r="AY38">
        <f t="shared" si="2"/>
        <v>-5.2110733506126328E-4</v>
      </c>
      <c r="AZ38">
        <f t="shared" si="3"/>
        <v>-2.4755257790725206E-3</v>
      </c>
      <c r="BA38">
        <f t="shared" si="4"/>
        <v>1.1049756309394592</v>
      </c>
      <c r="BB38">
        <f t="shared" si="5"/>
        <v>-0.19040317986695438</v>
      </c>
      <c r="BC38">
        <f t="shared" si="6"/>
        <v>1.2623096810471039</v>
      </c>
      <c r="BD38">
        <f t="shared" si="7"/>
        <v>0.7308849839199173</v>
      </c>
      <c r="BE38">
        <f t="shared" si="36"/>
        <v>13.508983998911145</v>
      </c>
      <c r="BF38">
        <f t="shared" si="36"/>
        <v>13.508964440716261</v>
      </c>
      <c r="BG38">
        <f t="shared" si="36"/>
        <v>13.508868193457456</v>
      </c>
      <c r="BH38">
        <f t="shared" si="36"/>
        <v>13.508394739523972</v>
      </c>
      <c r="BI38">
        <f t="shared" si="36"/>
        <v>13.506070223516033</v>
      </c>
      <c r="BJ38">
        <f t="shared" si="36"/>
        <v>13.494762946383235</v>
      </c>
      <c r="BK38">
        <f t="shared" si="36"/>
        <v>13.442011537675114</v>
      </c>
      <c r="BL38">
        <f t="shared" si="9"/>
        <v>13.229242716925173</v>
      </c>
    </row>
    <row r="39" spans="1:64">
      <c r="A39" t="s">
        <v>283</v>
      </c>
      <c r="B39" s="14" t="s">
        <v>114</v>
      </c>
      <c r="C39" s="25">
        <v>36453.353000000003</v>
      </c>
      <c r="D39" s="25"/>
      <c r="E39">
        <f t="shared" si="12"/>
        <v>-3285.02622370472</v>
      </c>
      <c r="F39">
        <f t="shared" si="13"/>
        <v>-3285</v>
      </c>
      <c r="G39">
        <f t="shared" si="14"/>
        <v>-1.234324999677483E-2</v>
      </c>
      <c r="J39">
        <f t="shared" si="34"/>
        <v>-1.234324999677483E-2</v>
      </c>
      <c r="P39" s="36">
        <f t="shared" si="15"/>
        <v>-3.3164349665982468E-3</v>
      </c>
      <c r="Q39" s="6">
        <f t="shared" si="16"/>
        <v>21434.853000000003</v>
      </c>
      <c r="R39">
        <f t="shared" si="17"/>
        <v>8.1483389589021883E-5</v>
      </c>
      <c r="S39">
        <v>1</v>
      </c>
      <c r="T39">
        <f t="shared" si="18"/>
        <v>8.1483389589021883E-5</v>
      </c>
      <c r="Z39">
        <f t="shared" si="19"/>
        <v>-3285</v>
      </c>
      <c r="AA39" s="38">
        <f t="shared" si="20"/>
        <v>-1.7435195696001479E-3</v>
      </c>
      <c r="AB39" s="38">
        <f t="shared" si="21"/>
        <v>-1.3916165393772929E-2</v>
      </c>
      <c r="AC39" s="38">
        <f t="shared" si="22"/>
        <v>-9.026815030176584E-3</v>
      </c>
      <c r="AD39" s="38">
        <f t="shared" si="23"/>
        <v>-1.0599730427174683E-2</v>
      </c>
      <c r="AE39" s="38">
        <f t="shared" si="24"/>
        <v>1.1235428512877278E-4</v>
      </c>
      <c r="AF39">
        <f t="shared" si="25"/>
        <v>-9.026815030176584E-3</v>
      </c>
      <c r="AG39" s="176"/>
      <c r="AH39">
        <f t="shared" si="26"/>
        <v>1.5729153969980989E-3</v>
      </c>
      <c r="AI39">
        <f t="shared" si="27"/>
        <v>0.76952995841567418</v>
      </c>
      <c r="AJ39">
        <f t="shared" si="28"/>
        <v>0.57507624424039783</v>
      </c>
      <c r="AK39">
        <f t="shared" si="29"/>
        <v>-0.25773375557033301</v>
      </c>
      <c r="AL39">
        <f t="shared" si="30"/>
        <v>-2.300407491001943</v>
      </c>
      <c r="AM39">
        <f t="shared" si="31"/>
        <v>-2.2357185469501815</v>
      </c>
      <c r="AN39" s="38">
        <f t="shared" si="35"/>
        <v>10.565524010889453</v>
      </c>
      <c r="AO39" s="38">
        <f t="shared" si="35"/>
        <v>10.565526144755758</v>
      </c>
      <c r="AP39" s="38">
        <f t="shared" si="35"/>
        <v>10.565511341718771</v>
      </c>
      <c r="AQ39" s="38">
        <f t="shared" si="35"/>
        <v>10.5656140430462</v>
      </c>
      <c r="AR39" s="38">
        <f t="shared" si="35"/>
        <v>10.564901989083108</v>
      </c>
      <c r="AS39" s="38">
        <f t="shared" si="35"/>
        <v>10.569861803047536</v>
      </c>
      <c r="AT39" s="38">
        <f t="shared" si="35"/>
        <v>10.53635686338176</v>
      </c>
      <c r="AU39" s="38">
        <f t="shared" si="33"/>
        <v>10.879792066689593</v>
      </c>
      <c r="AW39">
        <v>7000</v>
      </c>
      <c r="AX39">
        <f t="shared" si="1"/>
        <v>-6.5796694111897166E-4</v>
      </c>
      <c r="AY39">
        <f t="shared" si="2"/>
        <v>4.2133300215584221E-4</v>
      </c>
      <c r="AZ39">
        <f t="shared" si="3"/>
        <v>-1.0792999432748139E-3</v>
      </c>
      <c r="BA39">
        <f t="shared" si="4"/>
        <v>0.99064079814537376</v>
      </c>
      <c r="BB39">
        <f t="shared" si="5"/>
        <v>0.14348938943009443</v>
      </c>
      <c r="BC39">
        <f t="shared" si="6"/>
        <v>1.5978689012562111</v>
      </c>
      <c r="BD39">
        <f t="shared" si="7"/>
        <v>1.0274457645394823</v>
      </c>
      <c r="BE39">
        <f t="shared" si="36"/>
        <v>13.809651423692312</v>
      </c>
      <c r="BF39">
        <f t="shared" si="36"/>
        <v>13.809650547921718</v>
      </c>
      <c r="BG39">
        <f t="shared" si="36"/>
        <v>13.80964267416176</v>
      </c>
      <c r="BH39">
        <f t="shared" si="36"/>
        <v>13.809571892017614</v>
      </c>
      <c r="BI39">
        <f t="shared" si="36"/>
        <v>13.808936247816108</v>
      </c>
      <c r="BJ39">
        <f t="shared" si="36"/>
        <v>13.803280244590495</v>
      </c>
      <c r="BK39">
        <f t="shared" si="36"/>
        <v>13.756500139353182</v>
      </c>
      <c r="BL39">
        <f t="shared" si="9"/>
        <v>13.482279943660291</v>
      </c>
    </row>
    <row r="40" spans="1:64">
      <c r="A40" t="s">
        <v>283</v>
      </c>
      <c r="B40" s="14" t="s">
        <v>115</v>
      </c>
      <c r="C40" s="25">
        <v>37995.583100000003</v>
      </c>
      <c r="D40" s="25"/>
      <c r="E40">
        <f t="shared" si="12"/>
        <v>-8.4996395189936749</v>
      </c>
      <c r="F40">
        <f t="shared" si="13"/>
        <v>-8.5</v>
      </c>
      <c r="G40">
        <f t="shared" si="14"/>
        <v>1.6967500414466485E-4</v>
      </c>
      <c r="J40">
        <f t="shared" si="34"/>
        <v>1.6967500414466485E-4</v>
      </c>
      <c r="P40" s="36">
        <f t="shared" si="15"/>
        <v>-3.5577067566102726E-3</v>
      </c>
      <c r="Q40" s="6">
        <f t="shared" si="16"/>
        <v>22977.083100000003</v>
      </c>
      <c r="R40">
        <f t="shared" si="17"/>
        <v>1.3893374790408578E-5</v>
      </c>
      <c r="S40">
        <v>1</v>
      </c>
      <c r="T40">
        <f t="shared" si="18"/>
        <v>1.3893374790408578E-5</v>
      </c>
      <c r="Z40">
        <f t="shared" si="19"/>
        <v>-8.5</v>
      </c>
      <c r="AA40" s="38">
        <f t="shared" si="20"/>
        <v>-5.9695445251191897E-3</v>
      </c>
      <c r="AB40" s="38">
        <f t="shared" si="21"/>
        <v>2.5815127726535824E-3</v>
      </c>
      <c r="AC40" s="38">
        <f t="shared" si="22"/>
        <v>3.7273817607549374E-3</v>
      </c>
      <c r="AD40" s="38">
        <f t="shared" si="23"/>
        <v>6.1392195292638545E-3</v>
      </c>
      <c r="AE40" s="38">
        <f t="shared" si="24"/>
        <v>3.7690016428494707E-5</v>
      </c>
      <c r="AF40">
        <f t="shared" si="25"/>
        <v>3.7273817607549374E-3</v>
      </c>
      <c r="AG40" s="176"/>
      <c r="AH40">
        <f t="shared" si="26"/>
        <v>-2.4118377685089175E-3</v>
      </c>
      <c r="AI40">
        <f t="shared" si="27"/>
        <v>1.0152183189452557</v>
      </c>
      <c r="AJ40">
        <f t="shared" si="28"/>
        <v>-0.16024950422422551</v>
      </c>
      <c r="AK40">
        <f t="shared" si="29"/>
        <v>-0.34541501356592696</v>
      </c>
      <c r="AL40">
        <f t="shared" si="30"/>
        <v>-1.5267667305933537</v>
      </c>
      <c r="AM40">
        <f t="shared" si="31"/>
        <v>-0.95691201595975328</v>
      </c>
      <c r="AN40" s="38">
        <f t="shared" si="35"/>
        <v>11.389615232841519</v>
      </c>
      <c r="AO40" s="38">
        <f t="shared" si="35"/>
        <v>11.389617466016258</v>
      </c>
      <c r="AP40" s="38">
        <f t="shared" si="35"/>
        <v>11.389634289090667</v>
      </c>
      <c r="AQ40" s="38">
        <f t="shared" si="35"/>
        <v>11.389760999727557</v>
      </c>
      <c r="AR40" s="38">
        <f t="shared" si="35"/>
        <v>11.390714141268928</v>
      </c>
      <c r="AS40" s="38">
        <f t="shared" si="35"/>
        <v>11.397815268042411</v>
      </c>
      <c r="AT40" s="38">
        <f t="shared" si="35"/>
        <v>11.44740870103325</v>
      </c>
      <c r="AU40" s="38">
        <f t="shared" si="33"/>
        <v>11.708868540087209</v>
      </c>
      <c r="AW40">
        <v>8000</v>
      </c>
      <c r="AX40">
        <f t="shared" si="1"/>
        <v>1.7536973541667795E-3</v>
      </c>
      <c r="AY40">
        <f t="shared" si="2"/>
        <v>1.4884951469527523E-3</v>
      </c>
      <c r="AZ40">
        <f t="shared" si="3"/>
        <v>2.6520220721402727E-4</v>
      </c>
      <c r="BA40">
        <f t="shared" si="4"/>
        <v>0.89803847958798588</v>
      </c>
      <c r="BB40">
        <f t="shared" si="5"/>
        <v>0.40434643550915539</v>
      </c>
      <c r="BC40">
        <f t="shared" si="6"/>
        <v>1.8701466360689674</v>
      </c>
      <c r="BD40">
        <f t="shared" si="7"/>
        <v>1.3551660295711181</v>
      </c>
      <c r="BE40">
        <f t="shared" si="36"/>
        <v>14.080512533894</v>
      </c>
      <c r="BF40">
        <f t="shared" si="36"/>
        <v>14.080512533799247</v>
      </c>
      <c r="BG40">
        <f t="shared" si="36"/>
        <v>14.080512528959382</v>
      </c>
      <c r="BH40">
        <f t="shared" si="36"/>
        <v>14.080512281747891</v>
      </c>
      <c r="BI40">
        <f t="shared" si="36"/>
        <v>14.080499656069355</v>
      </c>
      <c r="BJ40">
        <f t="shared" si="36"/>
        <v>14.079858527318404</v>
      </c>
      <c r="BK40">
        <f t="shared" si="36"/>
        <v>14.053524496958689</v>
      </c>
      <c r="BL40">
        <f t="shared" si="9"/>
        <v>13.735317170395412</v>
      </c>
    </row>
    <row r="41" spans="1:64">
      <c r="A41" t="s">
        <v>66</v>
      </c>
      <c r="B41" s="14"/>
      <c r="C41" s="25">
        <v>37999.5838</v>
      </c>
      <c r="D41" s="25"/>
      <c r="E41">
        <f t="shared" si="12"/>
        <v>0</v>
      </c>
      <c r="F41">
        <f t="shared" si="13"/>
        <v>0</v>
      </c>
      <c r="G41">
        <f t="shared" si="14"/>
        <v>0</v>
      </c>
      <c r="J41">
        <f t="shared" si="34"/>
        <v>0</v>
      </c>
      <c r="P41" s="36">
        <f t="shared" si="15"/>
        <v>-3.5565913991880099E-3</v>
      </c>
      <c r="Q41" s="6">
        <f t="shared" si="16"/>
        <v>22981.0838</v>
      </c>
      <c r="R41">
        <f t="shared" si="17"/>
        <v>1.2649342380778126E-5</v>
      </c>
      <c r="S41">
        <v>1</v>
      </c>
      <c r="T41">
        <f t="shared" si="18"/>
        <v>1.2649342380778126E-5</v>
      </c>
      <c r="Z41">
        <f t="shared" si="19"/>
        <v>0</v>
      </c>
      <c r="AA41" s="38">
        <f t="shared" si="20"/>
        <v>-5.9792773164746901E-3</v>
      </c>
      <c r="AB41" s="38">
        <f t="shared" si="21"/>
        <v>2.4226859172866801E-3</v>
      </c>
      <c r="AC41" s="38">
        <f t="shared" si="22"/>
        <v>3.5565913991880099E-3</v>
      </c>
      <c r="AD41" s="38">
        <f t="shared" si="23"/>
        <v>5.9792773164746901E-3</v>
      </c>
      <c r="AE41" s="38">
        <f t="shared" si="24"/>
        <v>3.5751757227308774E-5</v>
      </c>
      <c r="AF41">
        <f t="shared" si="25"/>
        <v>3.5565913991880099E-3</v>
      </c>
      <c r="AG41" s="176"/>
      <c r="AH41">
        <f t="shared" si="26"/>
        <v>-2.4226859172866801E-3</v>
      </c>
      <c r="AI41">
        <f t="shared" si="27"/>
        <v>1.0161459473112007</v>
      </c>
      <c r="AJ41">
        <f t="shared" si="28"/>
        <v>-0.16289992388759769</v>
      </c>
      <c r="AK41">
        <f t="shared" si="29"/>
        <v>-0.34537289588746389</v>
      </c>
      <c r="AL41">
        <f t="shared" si="30"/>
        <v>-1.5240810211428384</v>
      </c>
      <c r="AM41">
        <f t="shared" si="31"/>
        <v>-0.95434283504282191</v>
      </c>
      <c r="AN41" s="38">
        <f t="shared" ref="AN41:AT50" si="37">$AU41+$AB$7*SIN(AO41)</f>
        <v>11.392096395773208</v>
      </c>
      <c r="AO41" s="38">
        <f t="shared" si="37"/>
        <v>11.392098699896321</v>
      </c>
      <c r="AP41" s="38">
        <f t="shared" si="37"/>
        <v>11.392115954522145</v>
      </c>
      <c r="AQ41" s="38">
        <f t="shared" si="37"/>
        <v>11.392245144692863</v>
      </c>
      <c r="AR41" s="38">
        <f t="shared" si="37"/>
        <v>11.393211164395357</v>
      </c>
      <c r="AS41" s="38">
        <f t="shared" si="37"/>
        <v>11.400365400757961</v>
      </c>
      <c r="AT41" s="38">
        <f t="shared" si="37"/>
        <v>11.450046709925514</v>
      </c>
      <c r="AU41" s="38">
        <f t="shared" si="33"/>
        <v>11.711019356514459</v>
      </c>
      <c r="AW41">
        <v>9000</v>
      </c>
      <c r="AX41">
        <f t="shared" si="1"/>
        <v>4.1588519723115081E-3</v>
      </c>
      <c r="AY41">
        <f t="shared" si="2"/>
        <v>2.6803790993294658E-3</v>
      </c>
      <c r="AZ41">
        <f t="shared" si="3"/>
        <v>1.4784728729820421E-3</v>
      </c>
      <c r="BA41">
        <f t="shared" si="4"/>
        <v>0.82631196318229783</v>
      </c>
      <c r="BB41">
        <f t="shared" si="5"/>
        <v>0.59978298630569293</v>
      </c>
      <c r="BC41">
        <f t="shared" si="6"/>
        <v>2.0971123735904778</v>
      </c>
      <c r="BD41">
        <f t="shared" si="7"/>
        <v>1.7374981721946359</v>
      </c>
      <c r="BE41">
        <f t="shared" si="36"/>
        <v>14.327838526116111</v>
      </c>
      <c r="BF41">
        <f t="shared" si="36"/>
        <v>14.327838522950739</v>
      </c>
      <c r="BG41">
        <f t="shared" si="36"/>
        <v>14.327838571257855</v>
      </c>
      <c r="BH41">
        <f t="shared" si="36"/>
        <v>14.327837834035893</v>
      </c>
      <c r="BI41">
        <f t="shared" si="36"/>
        <v>14.327849084581512</v>
      </c>
      <c r="BJ41">
        <f t="shared" si="36"/>
        <v>14.327677321619802</v>
      </c>
      <c r="BK41">
        <f t="shared" si="36"/>
        <v>14.330283204899922</v>
      </c>
      <c r="BL41">
        <f t="shared" si="9"/>
        <v>13.98835439713053</v>
      </c>
    </row>
    <row r="42" spans="1:64">
      <c r="A42" t="s">
        <v>283</v>
      </c>
      <c r="B42" s="14" t="s">
        <v>114</v>
      </c>
      <c r="C42" s="25">
        <v>38000.525699999998</v>
      </c>
      <c r="D42" s="25"/>
      <c r="E42">
        <f t="shared" si="12"/>
        <v>2.0011024228083314</v>
      </c>
      <c r="F42">
        <f t="shared" si="13"/>
        <v>2</v>
      </c>
      <c r="G42">
        <f t="shared" si="14"/>
        <v>5.1890000031562522E-4</v>
      </c>
      <c r="J42">
        <f t="shared" si="34"/>
        <v>5.1890000031562522E-4</v>
      </c>
      <c r="P42" s="36">
        <f t="shared" si="15"/>
        <v>-3.5563276525684981E-3</v>
      </c>
      <c r="Q42" s="6">
        <f t="shared" si="16"/>
        <v>22982.025699999998</v>
      </c>
      <c r="R42">
        <f t="shared" si="17"/>
        <v>1.6607480422831439E-5</v>
      </c>
      <c r="S42">
        <v>1</v>
      </c>
      <c r="T42">
        <f t="shared" si="18"/>
        <v>1.6607480422831439E-5</v>
      </c>
      <c r="Z42">
        <f t="shared" si="19"/>
        <v>2</v>
      </c>
      <c r="AA42" s="38">
        <f t="shared" si="20"/>
        <v>-5.9815653496941212E-3</v>
      </c>
      <c r="AB42" s="38">
        <f t="shared" si="21"/>
        <v>2.9441376974412483E-3</v>
      </c>
      <c r="AC42" s="38">
        <f t="shared" si="22"/>
        <v>4.0752276528841233E-3</v>
      </c>
      <c r="AD42" s="38">
        <f t="shared" si="23"/>
        <v>6.5004653500097464E-3</v>
      </c>
      <c r="AE42" s="38">
        <f t="shared" si="24"/>
        <v>4.2256049766677334E-5</v>
      </c>
      <c r="AF42">
        <f t="shared" si="25"/>
        <v>4.0752276528841233E-3</v>
      </c>
      <c r="AG42" s="176"/>
      <c r="AH42">
        <f t="shared" si="26"/>
        <v>-2.4252376971256231E-3</v>
      </c>
      <c r="AI42">
        <f t="shared" si="27"/>
        <v>1.016364442536529</v>
      </c>
      <c r="AJ42">
        <f t="shared" si="28"/>
        <v>-0.16352408585328077</v>
      </c>
      <c r="AK42">
        <f t="shared" si="29"/>
        <v>-0.34536261211766639</v>
      </c>
      <c r="AL42">
        <f t="shared" si="30"/>
        <v>-1.5234483760406001</v>
      </c>
      <c r="AM42">
        <f t="shared" si="31"/>
        <v>-0.95373859771086167</v>
      </c>
      <c r="AN42" s="38">
        <f t="shared" si="37"/>
        <v>11.392680528335513</v>
      </c>
      <c r="AO42" s="38">
        <f t="shared" si="37"/>
        <v>11.392682849408061</v>
      </c>
      <c r="AP42" s="38">
        <f t="shared" si="37"/>
        <v>11.392700206746657</v>
      </c>
      <c r="AQ42" s="38">
        <f t="shared" si="37"/>
        <v>11.392829984838286</v>
      </c>
      <c r="AR42" s="38">
        <f t="shared" si="37"/>
        <v>11.393799046184373</v>
      </c>
      <c r="AS42" s="38">
        <f t="shared" si="37"/>
        <v>11.400965772946249</v>
      </c>
      <c r="AT42" s="38">
        <f t="shared" si="37"/>
        <v>11.4506675934336</v>
      </c>
      <c r="AU42" s="38">
        <f t="shared" si="33"/>
        <v>11.711525430967928</v>
      </c>
      <c r="AW42">
        <v>10000</v>
      </c>
      <c r="AX42">
        <f t="shared" si="1"/>
        <v>6.5212919492753634E-3</v>
      </c>
      <c r="AY42">
        <f t="shared" si="2"/>
        <v>3.9969848592859847E-3</v>
      </c>
      <c r="AZ42">
        <f t="shared" si="3"/>
        <v>2.5243070899893783E-3</v>
      </c>
      <c r="BA42">
        <f t="shared" si="4"/>
        <v>0.77167898697237924</v>
      </c>
      <c r="BB42">
        <f t="shared" si="5"/>
        <v>0.74345223504766722</v>
      </c>
      <c r="BC42">
        <f t="shared" si="6"/>
        <v>2.2921000789614361</v>
      </c>
      <c r="BD42">
        <f t="shared" si="7"/>
        <v>2.2110319122141386</v>
      </c>
      <c r="BE42">
        <f t="shared" si="36"/>
        <v>14.557101672634563</v>
      </c>
      <c r="BF42">
        <f t="shared" si="36"/>
        <v>14.557099835408319</v>
      </c>
      <c r="BG42">
        <f t="shared" si="36"/>
        <v>14.557112868701234</v>
      </c>
      <c r="BH42">
        <f t="shared" si="36"/>
        <v>14.557020402225628</v>
      </c>
      <c r="BI42">
        <f t="shared" si="36"/>
        <v>14.55767600482104</v>
      </c>
      <c r="BJ42">
        <f t="shared" si="36"/>
        <v>14.553006687241465</v>
      </c>
      <c r="BK42">
        <f t="shared" si="36"/>
        <v>14.585265514719797</v>
      </c>
      <c r="BL42">
        <f t="shared" si="9"/>
        <v>14.241391623865649</v>
      </c>
    </row>
    <row r="43" spans="1:64">
      <c r="A43" t="s">
        <v>283</v>
      </c>
      <c r="B43" s="14" t="s">
        <v>114</v>
      </c>
      <c r="C43" s="25">
        <v>43081.636700000003</v>
      </c>
      <c r="D43" s="25"/>
      <c r="E43">
        <f t="shared" si="12"/>
        <v>10797.014939008235</v>
      </c>
      <c r="F43">
        <f t="shared" si="13"/>
        <v>10797</v>
      </c>
      <c r="G43">
        <f t="shared" si="14"/>
        <v>7.0316500059561804E-3</v>
      </c>
      <c r="J43">
        <f t="shared" si="34"/>
        <v>7.0316500059561804E-3</v>
      </c>
      <c r="P43" s="36">
        <f t="shared" si="15"/>
        <v>5.1356334976273618E-3</v>
      </c>
      <c r="Q43" s="6">
        <f t="shared" si="16"/>
        <v>28063.136700000003</v>
      </c>
      <c r="R43">
        <f t="shared" si="17"/>
        <v>3.5948785998554051E-6</v>
      </c>
      <c r="S43">
        <v>1</v>
      </c>
      <c r="T43">
        <f t="shared" si="18"/>
        <v>3.5948785998554051E-6</v>
      </c>
      <c r="Z43">
        <f t="shared" si="19"/>
        <v>10797</v>
      </c>
      <c r="AA43" s="38">
        <f t="shared" si="20"/>
        <v>8.3634243993720107E-3</v>
      </c>
      <c r="AB43" s="38">
        <f t="shared" si="21"/>
        <v>3.803859104211531E-3</v>
      </c>
      <c r="AC43" s="38">
        <f t="shared" si="22"/>
        <v>1.8960165083288186E-3</v>
      </c>
      <c r="AD43" s="38">
        <f t="shared" si="23"/>
        <v>-1.3317743934158303E-3</v>
      </c>
      <c r="AE43" s="38">
        <f t="shared" si="24"/>
        <v>1.7736230349581026E-6</v>
      </c>
      <c r="AF43">
        <f t="shared" si="25"/>
        <v>1.8960165083288186E-3</v>
      </c>
      <c r="AG43" s="176"/>
      <c r="AH43">
        <f t="shared" si="26"/>
        <v>3.2277909017446493E-3</v>
      </c>
      <c r="AI43">
        <f t="shared" si="27"/>
        <v>0.73793814999028617</v>
      </c>
      <c r="AJ43">
        <f t="shared" si="28"/>
        <v>0.82886789302466601</v>
      </c>
      <c r="AK43">
        <f t="shared" si="29"/>
        <v>0.22553650613094833</v>
      </c>
      <c r="AL43">
        <f t="shared" si="30"/>
        <v>2.4309635171759045</v>
      </c>
      <c r="AM43">
        <f t="shared" si="31"/>
        <v>2.6949603696361497</v>
      </c>
      <c r="AN43" s="38">
        <f t="shared" si="37"/>
        <v>14.729846385784651</v>
      </c>
      <c r="AO43" s="38">
        <f t="shared" si="37"/>
        <v>14.729832268759075</v>
      </c>
      <c r="AP43" s="38">
        <f t="shared" si="37"/>
        <v>14.729905361926786</v>
      </c>
      <c r="AQ43" s="38">
        <f t="shared" si="37"/>
        <v>14.729526824462647</v>
      </c>
      <c r="AR43" s="38">
        <f t="shared" si="37"/>
        <v>14.731484911513867</v>
      </c>
      <c r="AS43" s="38">
        <f t="shared" si="37"/>
        <v>14.721293844803517</v>
      </c>
      <c r="AT43" s="38">
        <f t="shared" si="37"/>
        <v>14.772761875525358</v>
      </c>
      <c r="AU43" s="38">
        <f t="shared" si="33"/>
        <v>14.44306229357354</v>
      </c>
      <c r="AW43">
        <v>11000</v>
      </c>
      <c r="AX43">
        <f t="shared" si="1"/>
        <v>8.8264314301986259E-3</v>
      </c>
      <c r="AY43">
        <f t="shared" si="2"/>
        <v>5.4383124268223065E-3</v>
      </c>
      <c r="AZ43">
        <f t="shared" si="3"/>
        <v>3.3881190033763185E-3</v>
      </c>
      <c r="BA43">
        <f t="shared" si="4"/>
        <v>0.73052756160778087</v>
      </c>
      <c r="BB43">
        <f t="shared" si="5"/>
        <v>0.84714946212287934</v>
      </c>
      <c r="BC43">
        <f t="shared" si="6"/>
        <v>2.4644799702746236</v>
      </c>
      <c r="BD43">
        <f t="shared" si="7"/>
        <v>2.8399941368711334</v>
      </c>
      <c r="BE43">
        <f t="shared" si="36"/>
        <v>14.77268118018543</v>
      </c>
      <c r="BF43">
        <f t="shared" si="36"/>
        <v>14.772660637535832</v>
      </c>
      <c r="BG43">
        <f t="shared" si="36"/>
        <v>14.772760727181767</v>
      </c>
      <c r="BH43">
        <f t="shared" si="36"/>
        <v>14.772272933683318</v>
      </c>
      <c r="BI43">
        <f t="shared" si="36"/>
        <v>14.774647191864146</v>
      </c>
      <c r="BJ43">
        <f t="shared" si="36"/>
        <v>14.763017834821913</v>
      </c>
      <c r="BK43">
        <f t="shared" si="36"/>
        <v>14.818347550036238</v>
      </c>
      <c r="BL43">
        <f t="shared" si="9"/>
        <v>14.494428850600768</v>
      </c>
    </row>
    <row r="44" spans="1:64">
      <c r="A44" t="s">
        <v>283</v>
      </c>
      <c r="B44" s="14" t="s">
        <v>115</v>
      </c>
      <c r="C44" s="25">
        <v>46300.463499999998</v>
      </c>
      <c r="D44" s="25"/>
      <c r="E44">
        <f t="shared" si="12"/>
        <v>17635.535066510252</v>
      </c>
      <c r="F44">
        <f t="shared" si="13"/>
        <v>17635.5</v>
      </c>
      <c r="G44">
        <f t="shared" si="14"/>
        <v>1.650547499593813E-2</v>
      </c>
      <c r="J44">
        <f t="shared" si="34"/>
        <v>1.650547499593813E-2</v>
      </c>
      <c r="P44" s="36">
        <f t="shared" si="15"/>
        <v>1.8161779157240557E-2</v>
      </c>
      <c r="Q44" s="6">
        <f t="shared" si="16"/>
        <v>31281.963499999998</v>
      </c>
      <c r="R44">
        <f t="shared" si="17"/>
        <v>2.7433434747477365E-6</v>
      </c>
      <c r="S44">
        <v>1</v>
      </c>
      <c r="T44">
        <f t="shared" si="18"/>
        <v>2.7433434747477365E-6</v>
      </c>
      <c r="Z44">
        <f t="shared" si="19"/>
        <v>17635.5</v>
      </c>
      <c r="AA44" s="38">
        <f t="shared" si="20"/>
        <v>2.2644132528506587E-2</v>
      </c>
      <c r="AB44" s="38">
        <f t="shared" si="21"/>
        <v>1.20231216246721E-2</v>
      </c>
      <c r="AC44" s="38">
        <f t="shared" si="22"/>
        <v>-1.6563041613024271E-3</v>
      </c>
      <c r="AD44" s="38">
        <f t="shared" si="23"/>
        <v>-6.1386575325684568E-3</v>
      </c>
      <c r="AE44" s="38">
        <f t="shared" si="24"/>
        <v>3.7683116302159457E-5</v>
      </c>
      <c r="AF44">
        <f t="shared" si="25"/>
        <v>-1.6563041613024271E-3</v>
      </c>
      <c r="AG44" s="176"/>
      <c r="AH44">
        <f t="shared" si="26"/>
        <v>4.4823533712660289E-3</v>
      </c>
      <c r="AI44">
        <f t="shared" si="27"/>
        <v>0.66446233887919615</v>
      </c>
      <c r="AJ44">
        <f t="shared" si="28"/>
        <v>0.93569669039163073</v>
      </c>
      <c r="AK44">
        <f t="shared" si="29"/>
        <v>-8.3412270067716399E-2</v>
      </c>
      <c r="AL44">
        <f t="shared" si="30"/>
        <v>-2.8979387862511672</v>
      </c>
      <c r="AM44">
        <f t="shared" si="31"/>
        <v>-8.1677162902665099</v>
      </c>
      <c r="AN44" s="38">
        <f t="shared" si="37"/>
        <v>16.055607230069452</v>
      </c>
      <c r="AO44" s="38">
        <f t="shared" si="37"/>
        <v>16.055787907778296</v>
      </c>
      <c r="AP44" s="38">
        <f t="shared" si="37"/>
        <v>16.055232109885619</v>
      </c>
      <c r="AQ44" s="38">
        <f t="shared" si="37"/>
        <v>16.056942204523054</v>
      </c>
      <c r="AR44" s="38">
        <f t="shared" si="37"/>
        <v>16.051683908834139</v>
      </c>
      <c r="AS44" s="38">
        <f t="shared" si="37"/>
        <v>16.06788480420304</v>
      </c>
      <c r="AT44" s="38">
        <f t="shared" si="37"/>
        <v>16.018262464602984</v>
      </c>
      <c r="AU44" s="38">
        <f t="shared" si="33"/>
        <v>16.173457368601653</v>
      </c>
      <c r="AW44">
        <v>12000</v>
      </c>
      <c r="AX44">
        <f t="shared" si="1"/>
        <v>1.1069969356872222E-2</v>
      </c>
      <c r="AY44">
        <f t="shared" si="2"/>
        <v>7.0043618019384338E-3</v>
      </c>
      <c r="AZ44">
        <f t="shared" si="3"/>
        <v>4.0656075549337888E-3</v>
      </c>
      <c r="BA44">
        <f t="shared" si="4"/>
        <v>0.70007480142114176</v>
      </c>
      <c r="BB44">
        <f t="shared" si="5"/>
        <v>0.91957305590337168</v>
      </c>
      <c r="BC44">
        <f t="shared" si="6"/>
        <v>2.6208750086718093</v>
      </c>
      <c r="BD44">
        <f t="shared" si="7"/>
        <v>3.7536721165339144</v>
      </c>
      <c r="BE44">
        <f t="shared" ref="BE44:BK53" si="38">$BL44+$AB$7*SIN(BF44)</f>
        <v>14.978037072922548</v>
      </c>
      <c r="BF44">
        <f t="shared" si="38"/>
        <v>14.977960336310593</v>
      </c>
      <c r="BG44">
        <f t="shared" si="38"/>
        <v>14.97825813697432</v>
      </c>
      <c r="BH44">
        <f t="shared" si="38"/>
        <v>14.977101983334908</v>
      </c>
      <c r="BI44">
        <f t="shared" si="38"/>
        <v>14.981583863155279</v>
      </c>
      <c r="BJ44">
        <f t="shared" si="38"/>
        <v>14.964107755600899</v>
      </c>
      <c r="BK44">
        <f t="shared" si="38"/>
        <v>15.03080019584942</v>
      </c>
      <c r="BL44">
        <f t="shared" si="9"/>
        <v>14.747466077335888</v>
      </c>
    </row>
    <row r="45" spans="1:64">
      <c r="A45" t="s">
        <v>283</v>
      </c>
      <c r="B45" s="14" t="s">
        <v>114</v>
      </c>
      <c r="C45" s="25">
        <v>46303.5245</v>
      </c>
      <c r="D45" s="25"/>
      <c r="E45">
        <f t="shared" si="12"/>
        <v>17642.038277590233</v>
      </c>
      <c r="F45">
        <f t="shared" si="13"/>
        <v>17642</v>
      </c>
      <c r="G45">
        <f t="shared" si="14"/>
        <v>1.8016900001384784E-2</v>
      </c>
      <c r="J45">
        <f t="shared" si="34"/>
        <v>1.8016900001384784E-2</v>
      </c>
      <c r="P45" s="36">
        <f t="shared" si="15"/>
        <v>1.8176935112154631E-2</v>
      </c>
      <c r="Q45" s="6">
        <f t="shared" si="16"/>
        <v>31285.0245</v>
      </c>
      <c r="R45">
        <f t="shared" si="17"/>
        <v>2.561123667911736E-8</v>
      </c>
      <c r="S45">
        <v>1</v>
      </c>
      <c r="T45">
        <f t="shared" si="18"/>
        <v>2.561123667911736E-8</v>
      </c>
      <c r="Z45">
        <f t="shared" si="19"/>
        <v>17642</v>
      </c>
      <c r="AA45" s="38">
        <f t="shared" si="20"/>
        <v>2.2656546281909003E-2</v>
      </c>
      <c r="AB45" s="38">
        <f t="shared" si="21"/>
        <v>1.3537288831630412E-2</v>
      </c>
      <c r="AC45" s="38">
        <f t="shared" si="22"/>
        <v>-1.600351107698475E-4</v>
      </c>
      <c r="AD45" s="38">
        <f t="shared" si="23"/>
        <v>-4.6396462805242192E-3</v>
      </c>
      <c r="AE45" s="38">
        <f t="shared" si="24"/>
        <v>2.1526317608382221E-5</v>
      </c>
      <c r="AF45">
        <f t="shared" si="25"/>
        <v>-1.600351107698475E-4</v>
      </c>
      <c r="AG45" s="176"/>
      <c r="AH45">
        <f t="shared" si="26"/>
        <v>4.4796111697543717E-3</v>
      </c>
      <c r="AI45">
        <f t="shared" si="27"/>
        <v>0.6645357938675519</v>
      </c>
      <c r="AJ45">
        <f t="shared" si="28"/>
        <v>0.93538618764574888</v>
      </c>
      <c r="AK45">
        <f t="shared" si="29"/>
        <v>-8.370719940480266E-2</v>
      </c>
      <c r="AL45">
        <f t="shared" si="30"/>
        <v>-2.8970597147239867</v>
      </c>
      <c r="AM45">
        <f t="shared" si="31"/>
        <v>-8.1380610854931614</v>
      </c>
      <c r="AN45" s="38">
        <f t="shared" si="37"/>
        <v>16.056848550480755</v>
      </c>
      <c r="AO45" s="38">
        <f t="shared" si="37"/>
        <v>16.05702931143399</v>
      </c>
      <c r="AP45" s="38">
        <f t="shared" si="37"/>
        <v>16.056473006918992</v>
      </c>
      <c r="AQ45" s="38">
        <f t="shared" si="37"/>
        <v>16.058185433542921</v>
      </c>
      <c r="AR45" s="38">
        <f t="shared" si="37"/>
        <v>16.052917608769192</v>
      </c>
      <c r="AS45" s="38">
        <f t="shared" si="37"/>
        <v>16.069155340524922</v>
      </c>
      <c r="AT45" s="38">
        <f t="shared" si="37"/>
        <v>16.019399253543238</v>
      </c>
      <c r="AU45" s="38">
        <f t="shared" si="33"/>
        <v>16.17510211057543</v>
      </c>
      <c r="AW45">
        <v>13000</v>
      </c>
      <c r="AX45">
        <f t="shared" si="1"/>
        <v>1.3252246950800791E-2</v>
      </c>
      <c r="AY45">
        <f t="shared" si="2"/>
        <v>8.6951329846343649E-3</v>
      </c>
      <c r="AZ45">
        <f t="shared" si="3"/>
        <v>4.5571139661664253E-3</v>
      </c>
      <c r="BA45">
        <f t="shared" si="4"/>
        <v>0.67833827086716458</v>
      </c>
      <c r="BB45">
        <f t="shared" si="5"/>
        <v>0.96675648994805319</v>
      </c>
      <c r="BC45">
        <f t="shared" si="6"/>
        <v>2.7661083416216794</v>
      </c>
      <c r="BD45">
        <f t="shared" si="7"/>
        <v>5.2637259585509497</v>
      </c>
      <c r="BE45">
        <f t="shared" si="38"/>
        <v>15.17593997732801</v>
      </c>
      <c r="BF45">
        <f t="shared" si="38"/>
        <v>15.175788101820224</v>
      </c>
      <c r="BG45">
        <f t="shared" si="38"/>
        <v>15.176297786366742</v>
      </c>
      <c r="BH45">
        <f t="shared" si="38"/>
        <v>15.174586712060607</v>
      </c>
      <c r="BI45">
        <f t="shared" si="38"/>
        <v>15.180324212774817</v>
      </c>
      <c r="BJ45">
        <f t="shared" si="38"/>
        <v>15.161007823942546</v>
      </c>
      <c r="BK45">
        <f t="shared" si="38"/>
        <v>15.225208159769998</v>
      </c>
      <c r="BL45">
        <f t="shared" si="9"/>
        <v>15.000503304071007</v>
      </c>
    </row>
    <row r="46" spans="1:64">
      <c r="A46" t="s">
        <v>107</v>
      </c>
      <c r="B46" s="14" t="s">
        <v>115</v>
      </c>
      <c r="C46" s="25">
        <v>46676.315499999997</v>
      </c>
      <c r="D46" s="25"/>
      <c r="E46">
        <f t="shared" si="12"/>
        <v>18434.046955053585</v>
      </c>
      <c r="F46">
        <f t="shared" si="13"/>
        <v>18434</v>
      </c>
      <c r="G46">
        <f t="shared" si="14"/>
        <v>2.2101299997302704E-2</v>
      </c>
      <c r="J46">
        <f t="shared" si="34"/>
        <v>2.2101299997302704E-2</v>
      </c>
      <c r="P46" s="36">
        <f t="shared" si="15"/>
        <v>2.0063067710188356E-2</v>
      </c>
      <c r="Q46" s="6">
        <f t="shared" si="16"/>
        <v>31657.815499999997</v>
      </c>
      <c r="R46">
        <f t="shared" si="17"/>
        <v>4.1543908562353823E-6</v>
      </c>
      <c r="S46">
        <v>1</v>
      </c>
      <c r="T46">
        <f t="shared" si="18"/>
        <v>4.1543908562353823E-6</v>
      </c>
      <c r="Z46">
        <f t="shared" si="19"/>
        <v>18434</v>
      </c>
      <c r="AA46" s="38">
        <f t="shared" si="20"/>
        <v>2.4154841496085155E-2</v>
      </c>
      <c r="AB46" s="38">
        <f t="shared" si="21"/>
        <v>1.8009526211405905E-2</v>
      </c>
      <c r="AC46" s="38">
        <f t="shared" si="22"/>
        <v>2.0382322871143471E-3</v>
      </c>
      <c r="AD46" s="38">
        <f t="shared" si="23"/>
        <v>-2.0535414987824518E-3</v>
      </c>
      <c r="AE46" s="38">
        <f t="shared" si="24"/>
        <v>4.2170326872216788E-6</v>
      </c>
      <c r="AF46">
        <f t="shared" si="25"/>
        <v>2.0382322871143471E-3</v>
      </c>
      <c r="AG46" s="176"/>
      <c r="AH46">
        <f t="shared" si="26"/>
        <v>4.0917737858967981E-3</v>
      </c>
      <c r="AI46">
        <f t="shared" si="27"/>
        <v>0.67560968356992479</v>
      </c>
      <c r="AJ46">
        <f t="shared" si="28"/>
        <v>0.89145293537304759</v>
      </c>
      <c r="AK46">
        <f t="shared" si="29"/>
        <v>-0.11964134500524772</v>
      </c>
      <c r="AL46">
        <f t="shared" si="30"/>
        <v>-2.7882518339488462</v>
      </c>
      <c r="AM46">
        <f t="shared" si="31"/>
        <v>-5.6012443885520824</v>
      </c>
      <c r="AN46" s="38">
        <f t="shared" si="37"/>
        <v>16.209293706876899</v>
      </c>
      <c r="AO46" s="38">
        <f t="shared" si="37"/>
        <v>16.209455060121087</v>
      </c>
      <c r="AP46" s="38">
        <f t="shared" si="37"/>
        <v>16.20892292901372</v>
      </c>
      <c r="AQ46" s="38">
        <f t="shared" si="37"/>
        <v>16.210678447071146</v>
      </c>
      <c r="AR46" s="38">
        <f t="shared" si="37"/>
        <v>16.204893311581042</v>
      </c>
      <c r="AS46" s="38">
        <f t="shared" si="37"/>
        <v>16.224028086281116</v>
      </c>
      <c r="AT46" s="38">
        <f t="shared" si="37"/>
        <v>16.161467779627898</v>
      </c>
      <c r="AU46" s="38">
        <f t="shared" si="33"/>
        <v>16.375507594149646</v>
      </c>
      <c r="AW46">
        <v>14000</v>
      </c>
      <c r="AX46">
        <f t="shared" si="1"/>
        <v>1.5375533161284748E-2</v>
      </c>
      <c r="AY46">
        <f t="shared" si="2"/>
        <v>1.05106259749101E-2</v>
      </c>
      <c r="AZ46">
        <f t="shared" si="3"/>
        <v>4.8649071863746483E-3</v>
      </c>
      <c r="BA46">
        <f t="shared" si="4"/>
        <v>0.66397504598347346</v>
      </c>
      <c r="BB46">
        <f t="shared" si="5"/>
        <v>0.99270920724038803</v>
      </c>
      <c r="BC46">
        <f t="shared" si="6"/>
        <v>2.9038511083045067</v>
      </c>
      <c r="BD46">
        <f t="shared" si="7"/>
        <v>8.3728358792289512</v>
      </c>
      <c r="BE46">
        <f t="shared" si="38"/>
        <v>15.368671521341408</v>
      </c>
      <c r="BF46">
        <f t="shared" si="38"/>
        <v>15.368491519246069</v>
      </c>
      <c r="BG46">
        <f t="shared" si="38"/>
        <v>15.369043587997192</v>
      </c>
      <c r="BH46">
        <f t="shared" si="38"/>
        <v>15.367350044514401</v>
      </c>
      <c r="BI46">
        <f t="shared" si="38"/>
        <v>15.372542014778396</v>
      </c>
      <c r="BJ46">
        <f t="shared" si="38"/>
        <v>15.356594236106599</v>
      </c>
      <c r="BK46">
        <f t="shared" si="38"/>
        <v>15.405305359910754</v>
      </c>
      <c r="BL46">
        <f t="shared" si="9"/>
        <v>15.253540530806125</v>
      </c>
    </row>
    <row r="47" spans="1:64">
      <c r="A47" s="140" t="s">
        <v>571</v>
      </c>
      <c r="B47" s="27" t="s">
        <v>115</v>
      </c>
      <c r="C47" s="141">
        <v>46676.550799999997</v>
      </c>
      <c r="D47" s="141" t="s">
        <v>297</v>
      </c>
      <c r="E47" s="39">
        <f t="shared" si="12"/>
        <v>18434.546858865124</v>
      </c>
      <c r="F47">
        <f t="shared" si="13"/>
        <v>18434.5</v>
      </c>
      <c r="G47">
        <f t="shared" si="14"/>
        <v>2.2056024994526524E-2</v>
      </c>
      <c r="J47">
        <f t="shared" si="34"/>
        <v>2.2056024994526524E-2</v>
      </c>
      <c r="P47" s="36">
        <f t="shared" si="15"/>
        <v>2.0064283160973022E-2</v>
      </c>
      <c r="Q47" s="6">
        <f t="shared" si="16"/>
        <v>31658.050799999997</v>
      </c>
      <c r="R47">
        <f t="shared" si="17"/>
        <v>3.9670355315270668E-6</v>
      </c>
      <c r="S47">
        <v>1</v>
      </c>
      <c r="T47">
        <f t="shared" si="18"/>
        <v>3.9670355315270668E-6</v>
      </c>
      <c r="Z47">
        <f t="shared" si="19"/>
        <v>18434.5</v>
      </c>
      <c r="AA47" s="38">
        <f t="shared" si="20"/>
        <v>2.4155778615483514E-2</v>
      </c>
      <c r="AB47" s="38">
        <f t="shared" si="21"/>
        <v>1.7964529540016032E-2</v>
      </c>
      <c r="AC47" s="38">
        <f t="shared" si="22"/>
        <v>1.9917418335535023E-3</v>
      </c>
      <c r="AD47" s="38">
        <f t="shared" si="23"/>
        <v>-2.09975362095699E-3</v>
      </c>
      <c r="AE47" s="38">
        <f t="shared" si="24"/>
        <v>4.4089652687219908E-6</v>
      </c>
      <c r="AF47">
        <f t="shared" si="25"/>
        <v>1.9917418335535023E-3</v>
      </c>
      <c r="AG47" s="176"/>
      <c r="AH47">
        <f t="shared" si="26"/>
        <v>4.091495454510494E-3</v>
      </c>
      <c r="AI47">
        <f t="shared" si="27"/>
        <v>0.67561804825758565</v>
      </c>
      <c r="AJ47">
        <f t="shared" si="28"/>
        <v>0.89142125692033047</v>
      </c>
      <c r="AK47">
        <f t="shared" si="29"/>
        <v>-0.11966402221240513</v>
      </c>
      <c r="AL47">
        <f t="shared" si="30"/>
        <v>-2.7881819258832254</v>
      </c>
      <c r="AM47">
        <f t="shared" si="31"/>
        <v>-5.6001130103441943</v>
      </c>
      <c r="AN47" s="38">
        <f t="shared" si="37"/>
        <v>16.209390798726538</v>
      </c>
      <c r="AO47" s="38">
        <f t="shared" si="37"/>
        <v>16.20955212415334</v>
      </c>
      <c r="AP47" s="38">
        <f t="shared" si="37"/>
        <v>16.20902005647806</v>
      </c>
      <c r="AQ47" s="38">
        <f t="shared" si="37"/>
        <v>16.21077545877397</v>
      </c>
      <c r="AR47" s="38">
        <f t="shared" si="37"/>
        <v>16.204990398153313</v>
      </c>
      <c r="AS47" s="38">
        <f t="shared" si="37"/>
        <v>16.224125960164585</v>
      </c>
      <c r="AT47" s="38">
        <f t="shared" si="37"/>
        <v>16.161559945995219</v>
      </c>
      <c r="AU47" s="38">
        <f t="shared" si="33"/>
        <v>16.375634112763009</v>
      </c>
      <c r="AW47">
        <v>15000</v>
      </c>
      <c r="AX47">
        <f t="shared" si="1"/>
        <v>1.74427767980996E-2</v>
      </c>
      <c r="AY47">
        <f t="shared" si="2"/>
        <v>1.2450840772765637E-2</v>
      </c>
      <c r="AZ47">
        <f t="shared" si="3"/>
        <v>4.9919360253339621E-3</v>
      </c>
      <c r="BA47">
        <f t="shared" si="4"/>
        <v>0.65613680547504871</v>
      </c>
      <c r="BB47">
        <f t="shared" si="5"/>
        <v>0.99992321770695958</v>
      </c>
      <c r="BC47">
        <f t="shared" si="6"/>
        <v>3.0370710283181981</v>
      </c>
      <c r="BD47">
        <f t="shared" si="7"/>
        <v>19.117372774937269</v>
      </c>
      <c r="BE47">
        <f t="shared" si="38"/>
        <v>15.558202041681742</v>
      </c>
      <c r="BF47">
        <f t="shared" si="38"/>
        <v>15.55809186760837</v>
      </c>
      <c r="BG47">
        <f t="shared" si="38"/>
        <v>15.558414124598331</v>
      </c>
      <c r="BH47">
        <f t="shared" si="38"/>
        <v>15.557471485082276</v>
      </c>
      <c r="BI47">
        <f t="shared" si="38"/>
        <v>15.560228440161001</v>
      </c>
      <c r="BJ47">
        <f t="shared" si="38"/>
        <v>15.552161858172669</v>
      </c>
      <c r="BK47">
        <f t="shared" si="38"/>
        <v>15.575737123082446</v>
      </c>
      <c r="BL47">
        <f t="shared" si="9"/>
        <v>15.506577757541244</v>
      </c>
    </row>
    <row r="48" spans="1:64">
      <c r="A48" t="s">
        <v>107</v>
      </c>
      <c r="B48" s="14" t="s">
        <v>115</v>
      </c>
      <c r="C48" s="25">
        <v>46679.3773</v>
      </c>
      <c r="D48" s="25"/>
      <c r="E48">
        <f t="shared" si="12"/>
        <v>18440.551865764035</v>
      </c>
      <c r="F48">
        <f t="shared" si="13"/>
        <v>18440.5</v>
      </c>
      <c r="G48">
        <f t="shared" si="14"/>
        <v>2.4412724997091573E-2</v>
      </c>
      <c r="J48">
        <f t="shared" si="34"/>
        <v>2.4412724997091573E-2</v>
      </c>
      <c r="P48" s="36">
        <f t="shared" si="15"/>
        <v>2.0078871002464228E-2</v>
      </c>
      <c r="Q48" s="6">
        <f t="shared" si="16"/>
        <v>31660.8773</v>
      </c>
      <c r="R48">
        <f t="shared" si="17"/>
        <v>1.878229044674739E-5</v>
      </c>
      <c r="S48">
        <v>1</v>
      </c>
      <c r="T48">
        <f t="shared" si="18"/>
        <v>1.878229044674739E-5</v>
      </c>
      <c r="Z48">
        <f t="shared" si="19"/>
        <v>18440.5</v>
      </c>
      <c r="AA48" s="38">
        <f t="shared" si="20"/>
        <v>2.4167023202433059E-2</v>
      </c>
      <c r="AB48" s="38">
        <f t="shared" si="21"/>
        <v>2.0324572797122742E-2</v>
      </c>
      <c r="AC48" s="38">
        <f t="shared" si="22"/>
        <v>4.3338539946273444E-3</v>
      </c>
      <c r="AD48" s="38">
        <f t="shared" si="23"/>
        <v>2.4570179465851355E-4</v>
      </c>
      <c r="AE48" s="38">
        <f t="shared" si="24"/>
        <v>6.0369371898414361E-8</v>
      </c>
      <c r="AF48">
        <f t="shared" si="25"/>
        <v>4.3338539946273444E-3</v>
      </c>
      <c r="AG48" s="176"/>
      <c r="AH48">
        <f t="shared" si="26"/>
        <v>4.0881521999688317E-3</v>
      </c>
      <c r="AI48">
        <f t="shared" si="27"/>
        <v>0.67571856438201372</v>
      </c>
      <c r="AJ48">
        <f t="shared" si="28"/>
        <v>0.89104071429608311</v>
      </c>
      <c r="AK48">
        <f t="shared" si="29"/>
        <v>-0.11993614693580425</v>
      </c>
      <c r="AL48">
        <f t="shared" si="30"/>
        <v>-2.7873428937666067</v>
      </c>
      <c r="AM48">
        <f t="shared" si="31"/>
        <v>-5.5865687589248036</v>
      </c>
      <c r="AN48" s="38">
        <f t="shared" si="37"/>
        <v>16.210555995018357</v>
      </c>
      <c r="AO48" s="38">
        <f t="shared" si="37"/>
        <v>16.21071698545688</v>
      </c>
      <c r="AP48" s="38">
        <f t="shared" si="37"/>
        <v>16.210185682968064</v>
      </c>
      <c r="AQ48" s="38">
        <f t="shared" si="37"/>
        <v>16.211939683330318</v>
      </c>
      <c r="AR48" s="38">
        <f t="shared" si="37"/>
        <v>16.206155559379471</v>
      </c>
      <c r="AS48" s="38">
        <f t="shared" si="37"/>
        <v>16.225300464151054</v>
      </c>
      <c r="AT48" s="38">
        <f t="shared" si="37"/>
        <v>16.162666209841074</v>
      </c>
      <c r="AU48" s="38">
        <f t="shared" si="33"/>
        <v>16.377152336123423</v>
      </c>
      <c r="AW48">
        <v>16000</v>
      </c>
      <c r="AX48">
        <f t="shared" si="1"/>
        <v>1.9456991178035586E-2</v>
      </c>
      <c r="AY48">
        <f t="shared" si="2"/>
        <v>1.4515777378200981E-2</v>
      </c>
      <c r="AZ48">
        <f t="shared" si="3"/>
        <v>4.9412137998346055E-3</v>
      </c>
      <c r="BA48">
        <f t="shared" si="4"/>
        <v>0.65437368664783735</v>
      </c>
      <c r="BB48">
        <f t="shared" si="5"/>
        <v>0.98969674267308805</v>
      </c>
      <c r="BC48">
        <f t="shared" si="6"/>
        <v>-3.1148332429731163</v>
      </c>
      <c r="BD48">
        <f t="shared" si="7"/>
        <v>-74.735601724596961</v>
      </c>
      <c r="BE48">
        <f t="shared" si="38"/>
        <v>15.746339252627648</v>
      </c>
      <c r="BF48">
        <f t="shared" si="38"/>
        <v>15.746369608506839</v>
      </c>
      <c r="BG48">
        <f t="shared" si="38"/>
        <v>15.74628174669494</v>
      </c>
      <c r="BH48">
        <f t="shared" si="38"/>
        <v>15.746536054028455</v>
      </c>
      <c r="BI48">
        <f t="shared" si="38"/>
        <v>15.745799993361743</v>
      </c>
      <c r="BJ48">
        <f t="shared" si="38"/>
        <v>15.747930486251784</v>
      </c>
      <c r="BK48">
        <f t="shared" si="38"/>
        <v>15.741764338162179</v>
      </c>
      <c r="BL48">
        <f t="shared" si="9"/>
        <v>15.759614984276363</v>
      </c>
    </row>
    <row r="49" spans="1:64">
      <c r="A49" t="s">
        <v>107</v>
      </c>
      <c r="B49" s="14" t="s">
        <v>115</v>
      </c>
      <c r="C49" s="25">
        <v>46680.316400000003</v>
      </c>
      <c r="D49" s="25"/>
      <c r="E49">
        <f t="shared" si="12"/>
        <v>18442.547019480215</v>
      </c>
      <c r="F49">
        <f t="shared" si="13"/>
        <v>18442.5</v>
      </c>
      <c r="G49">
        <f t="shared" si="14"/>
        <v>2.2131625002657529E-2</v>
      </c>
      <c r="J49">
        <f t="shared" si="34"/>
        <v>2.2131625002657529E-2</v>
      </c>
      <c r="P49" s="36">
        <f t="shared" si="15"/>
        <v>2.008373461406909E-2</v>
      </c>
      <c r="Q49" s="6">
        <f t="shared" si="16"/>
        <v>31661.816400000003</v>
      </c>
      <c r="R49">
        <f t="shared" si="17"/>
        <v>4.1938550436729087E-6</v>
      </c>
      <c r="S49">
        <v>1</v>
      </c>
      <c r="T49">
        <f t="shared" si="18"/>
        <v>4.1938550436729087E-6</v>
      </c>
      <c r="Z49">
        <f t="shared" si="19"/>
        <v>18442.5</v>
      </c>
      <c r="AA49" s="38">
        <f t="shared" si="20"/>
        <v>2.4170771051158457E-2</v>
      </c>
      <c r="AB49" s="38">
        <f t="shared" si="21"/>
        <v>1.8044588565568162E-2</v>
      </c>
      <c r="AC49" s="38">
        <f t="shared" si="22"/>
        <v>2.0478903885884393E-3</v>
      </c>
      <c r="AD49" s="38">
        <f t="shared" si="23"/>
        <v>-2.0391460485009276E-3</v>
      </c>
      <c r="AE49" s="38">
        <f t="shared" si="24"/>
        <v>4.1581166071169471E-6</v>
      </c>
      <c r="AF49">
        <f t="shared" si="25"/>
        <v>2.0478903885884393E-3</v>
      </c>
      <c r="AG49" s="176"/>
      <c r="AH49">
        <f t="shared" si="26"/>
        <v>4.0870364370893661E-3</v>
      </c>
      <c r="AI49">
        <f t="shared" si="27"/>
        <v>0.67575212716289024</v>
      </c>
      <c r="AJ49">
        <f t="shared" si="28"/>
        <v>0.89091370210035703</v>
      </c>
      <c r="AK49">
        <f t="shared" si="29"/>
        <v>-0.12002685444882119</v>
      </c>
      <c r="AL49">
        <f t="shared" si="30"/>
        <v>-2.7870631608039083</v>
      </c>
      <c r="AM49">
        <f t="shared" si="31"/>
        <v>-5.5820672118187167</v>
      </c>
      <c r="AN49" s="38">
        <f t="shared" si="37"/>
        <v>16.210944432432044</v>
      </c>
      <c r="AO49" s="38">
        <f t="shared" si="37"/>
        <v>16.211105310725586</v>
      </c>
      <c r="AP49" s="38">
        <f t="shared" si="37"/>
        <v>16.210574264936607</v>
      </c>
      <c r="AQ49" s="38">
        <f t="shared" si="37"/>
        <v>16.212327792745761</v>
      </c>
      <c r="AR49" s="38">
        <f t="shared" si="37"/>
        <v>16.206543996694691</v>
      </c>
      <c r="AS49" s="38">
        <f t="shared" si="37"/>
        <v>16.225691972651397</v>
      </c>
      <c r="AT49" s="38">
        <f t="shared" si="37"/>
        <v>16.163035074274141</v>
      </c>
      <c r="AU49" s="38">
        <f t="shared" si="33"/>
        <v>16.377658410576892</v>
      </c>
      <c r="AW49">
        <v>17000</v>
      </c>
      <c r="AX49">
        <f t="shared" si="1"/>
        <v>2.142095813253158E-2</v>
      </c>
      <c r="AY49">
        <f t="shared" si="2"/>
        <v>1.6705435791216128E-2</v>
      </c>
      <c r="AZ49">
        <f t="shared" si="3"/>
        <v>4.7155223413154514E-3</v>
      </c>
      <c r="BA49">
        <f t="shared" si="4"/>
        <v>0.65858568996400613</v>
      </c>
      <c r="BB49">
        <f t="shared" si="5"/>
        <v>0.96230347324497822</v>
      </c>
      <c r="BC49">
        <f t="shared" si="6"/>
        <v>-2.9830585687897662</v>
      </c>
      <c r="BD49">
        <f t="shared" si="7"/>
        <v>-12.589150176459853</v>
      </c>
      <c r="BE49">
        <f t="shared" si="38"/>
        <v>15.934832497197222</v>
      </c>
      <c r="BF49">
        <f t="shared" si="38"/>
        <v>15.934983311091646</v>
      </c>
      <c r="BG49">
        <f t="shared" si="38"/>
        <v>15.934535654035882</v>
      </c>
      <c r="BH49">
        <f t="shared" si="38"/>
        <v>15.935864558455</v>
      </c>
      <c r="BI49">
        <f t="shared" si="38"/>
        <v>15.931920790058042</v>
      </c>
      <c r="BJ49">
        <f t="shared" si="38"/>
        <v>15.943635257948927</v>
      </c>
      <c r="BK49">
        <f t="shared" si="38"/>
        <v>15.90892840619982</v>
      </c>
      <c r="BL49">
        <f t="shared" si="9"/>
        <v>16.012652211011485</v>
      </c>
    </row>
    <row r="50" spans="1:64">
      <c r="A50" t="s">
        <v>107</v>
      </c>
      <c r="B50" s="14"/>
      <c r="C50" s="25">
        <v>46680.551700000004</v>
      </c>
      <c r="D50" s="25"/>
      <c r="E50">
        <f t="shared" si="12"/>
        <v>18443.046923291753</v>
      </c>
      <c r="F50">
        <f t="shared" si="13"/>
        <v>18443</v>
      </c>
      <c r="G50">
        <f t="shared" si="14"/>
        <v>2.2086350007157307E-2</v>
      </c>
      <c r="J50">
        <f t="shared" si="34"/>
        <v>2.2086350007157307E-2</v>
      </c>
      <c r="P50" s="36">
        <f t="shared" si="15"/>
        <v>2.0084950594921436E-2</v>
      </c>
      <c r="Q50" s="6">
        <f t="shared" si="16"/>
        <v>31662.051700000004</v>
      </c>
      <c r="R50">
        <f t="shared" si="17"/>
        <v>4.0055996072980914E-6</v>
      </c>
      <c r="S50">
        <v>1</v>
      </c>
      <c r="T50">
        <f t="shared" si="18"/>
        <v>4.0055996072980914E-6</v>
      </c>
      <c r="Z50">
        <f t="shared" si="19"/>
        <v>18443</v>
      </c>
      <c r="AA50" s="38">
        <f t="shared" si="20"/>
        <v>2.4171707986242828E-2</v>
      </c>
      <c r="AB50" s="38">
        <f t="shared" si="21"/>
        <v>1.7999592615835915E-2</v>
      </c>
      <c r="AC50" s="38">
        <f t="shared" si="22"/>
        <v>2.0013994122358714E-3</v>
      </c>
      <c r="AD50" s="38">
        <f t="shared" si="23"/>
        <v>-2.0853579790855205E-3</v>
      </c>
      <c r="AE50" s="38">
        <f t="shared" si="24"/>
        <v>4.3487179009356458E-6</v>
      </c>
      <c r="AF50">
        <f t="shared" si="25"/>
        <v>2.0013994122358714E-3</v>
      </c>
      <c r="AG50" s="176"/>
      <c r="AH50">
        <f t="shared" si="26"/>
        <v>4.086757391321391E-3</v>
      </c>
      <c r="AI50">
        <f t="shared" si="27"/>
        <v>0.67576052234471629</v>
      </c>
      <c r="AJ50">
        <f t="shared" si="28"/>
        <v>0.89088193618289091</v>
      </c>
      <c r="AK50">
        <f t="shared" si="29"/>
        <v>-0.12004953126979639</v>
      </c>
      <c r="AL50">
        <f t="shared" si="30"/>
        <v>-2.7869932232146901</v>
      </c>
      <c r="AM50">
        <f t="shared" si="31"/>
        <v>-5.580942853237449</v>
      </c>
      <c r="AN50" s="38">
        <f t="shared" si="37"/>
        <v>16.211041544808587</v>
      </c>
      <c r="AO50" s="38">
        <f t="shared" si="37"/>
        <v>16.211202395028348</v>
      </c>
      <c r="AP50" s="38">
        <f t="shared" si="37"/>
        <v>16.210671413541967</v>
      </c>
      <c r="AQ50" s="38">
        <f t="shared" si="37"/>
        <v>16.212424822803911</v>
      </c>
      <c r="AR50" s="38">
        <f t="shared" si="37"/>
        <v>16.206641109951708</v>
      </c>
      <c r="AS50" s="38">
        <f t="shared" si="37"/>
        <v>16.225789850339833</v>
      </c>
      <c r="AT50" s="38">
        <f t="shared" si="37"/>
        <v>16.163127298969705</v>
      </c>
      <c r="AU50" s="38">
        <f t="shared" si="33"/>
        <v>16.377784929190259</v>
      </c>
      <c r="AW50">
        <v>18000</v>
      </c>
      <c r="AX50">
        <f t="shared" si="1"/>
        <v>2.3337283376888288E-2</v>
      </c>
      <c r="AY50">
        <f t="shared" si="2"/>
        <v>1.9019816011811078E-2</v>
      </c>
      <c r="AZ50">
        <f t="shared" si="3"/>
        <v>4.3174673650772108E-3</v>
      </c>
      <c r="BA50">
        <f t="shared" si="4"/>
        <v>0.66901241804545286</v>
      </c>
      <c r="BB50">
        <f t="shared" si="5"/>
        <v>0.91704649361867374</v>
      </c>
      <c r="BC50">
        <f t="shared" si="6"/>
        <v>-2.8483200447424806</v>
      </c>
      <c r="BD50">
        <f t="shared" si="7"/>
        <v>-6.7706445996557738</v>
      </c>
      <c r="BE50">
        <f t="shared" si="38"/>
        <v>16.125445138285219</v>
      </c>
      <c r="BF50">
        <f t="shared" si="38"/>
        <v>16.125623927352276</v>
      </c>
      <c r="BG50">
        <f t="shared" si="38"/>
        <v>16.125058263004814</v>
      </c>
      <c r="BH50">
        <f t="shared" si="38"/>
        <v>16.126848434811148</v>
      </c>
      <c r="BI50">
        <f t="shared" si="38"/>
        <v>16.121187882348934</v>
      </c>
      <c r="BJ50">
        <f t="shared" si="38"/>
        <v>16.139135918211558</v>
      </c>
      <c r="BK50">
        <f t="shared" si="38"/>
        <v>16.082698325563577</v>
      </c>
      <c r="BL50">
        <f t="shared" si="9"/>
        <v>16.265689437746602</v>
      </c>
    </row>
    <row r="51" spans="1:64">
      <c r="A51" s="53" t="s">
        <v>131</v>
      </c>
      <c r="B51" s="47"/>
      <c r="C51" s="52">
        <v>47963.661999999997</v>
      </c>
      <c r="D51" s="52">
        <v>1E-3</v>
      </c>
      <c r="E51">
        <f t="shared" si="12"/>
        <v>21169.063623648268</v>
      </c>
      <c r="F51">
        <f t="shared" si="13"/>
        <v>21169</v>
      </c>
      <c r="G51">
        <f t="shared" si="14"/>
        <v>2.9947049995826092E-2</v>
      </c>
      <c r="K51">
        <f>G51</f>
        <v>2.9947049995826092E-2</v>
      </c>
      <c r="P51" s="36">
        <f t="shared" si="15"/>
        <v>2.7177971815311903E-2</v>
      </c>
      <c r="Q51" s="6">
        <f t="shared" si="16"/>
        <v>32945.161999999997</v>
      </c>
      <c r="R51">
        <f t="shared" si="17"/>
        <v>7.6677939697997669E-6</v>
      </c>
      <c r="S51">
        <v>1</v>
      </c>
      <c r="T51">
        <f t="shared" si="18"/>
        <v>7.6677939697997669E-6</v>
      </c>
      <c r="Z51">
        <f t="shared" si="19"/>
        <v>21169</v>
      </c>
      <c r="AA51" s="38">
        <f t="shared" si="20"/>
        <v>2.9136164027181277E-2</v>
      </c>
      <c r="AB51" s="38">
        <f t="shared" si="21"/>
        <v>2.7988857783956718E-2</v>
      </c>
      <c r="AC51" s="38">
        <f t="shared" si="22"/>
        <v>2.7690781805141881E-3</v>
      </c>
      <c r="AD51" s="38">
        <f t="shared" si="23"/>
        <v>8.1088596864481444E-4</v>
      </c>
      <c r="AE51" s="38">
        <f t="shared" si="24"/>
        <v>6.5753605414503902E-7</v>
      </c>
      <c r="AF51">
        <f t="shared" si="25"/>
        <v>2.7690781805141881E-3</v>
      </c>
      <c r="AG51" s="176"/>
      <c r="AH51">
        <f t="shared" si="26"/>
        <v>1.9581922118693741E-3</v>
      </c>
      <c r="AI51">
        <f t="shared" si="27"/>
        <v>0.75281834596077746</v>
      </c>
      <c r="AJ51">
        <f t="shared" si="28"/>
        <v>0.62847227638193226</v>
      </c>
      <c r="AK51">
        <f t="shared" si="29"/>
        <v>-0.24175268092557556</v>
      </c>
      <c r="AL51">
        <f t="shared" si="30"/>
        <v>-2.3672977194522127</v>
      </c>
      <c r="AM51">
        <f t="shared" si="31"/>
        <v>-2.4526377440304419</v>
      </c>
      <c r="AN51" s="38">
        <f t="shared" ref="AN51:AT60" si="39">$AU51+$AB$7*SIN(AO51)</f>
        <v>16.766238372324974</v>
      </c>
      <c r="AO51" s="38">
        <f t="shared" si="39"/>
        <v>16.766244557723816</v>
      </c>
      <c r="AP51" s="38">
        <f t="shared" si="39"/>
        <v>16.76620807671657</v>
      </c>
      <c r="AQ51" s="38">
        <f t="shared" si="39"/>
        <v>16.766423273070554</v>
      </c>
      <c r="AR51" s="38">
        <f t="shared" si="39"/>
        <v>16.765155046592522</v>
      </c>
      <c r="AS51" s="38">
        <f t="shared" si="39"/>
        <v>16.772670879114123</v>
      </c>
      <c r="AT51" s="38">
        <f t="shared" si="39"/>
        <v>16.729496511222301</v>
      </c>
      <c r="AU51" s="38">
        <f t="shared" si="33"/>
        <v>17.067564409270194</v>
      </c>
      <c r="AW51">
        <v>19000</v>
      </c>
      <c r="AX51">
        <f t="shared" si="1"/>
        <v>2.5208834496505413E-2</v>
      </c>
      <c r="AY51">
        <f t="shared" si="2"/>
        <v>2.1458918039985835E-2</v>
      </c>
      <c r="AZ51">
        <f t="shared" si="3"/>
        <v>3.7499164565195785E-3</v>
      </c>
      <c r="BA51">
        <f t="shared" si="4"/>
        <v>0.68625804406755331</v>
      </c>
      <c r="BB51">
        <f t="shared" si="5"/>
        <v>0.85221217880028954</v>
      </c>
      <c r="BC51">
        <f t="shared" si="6"/>
        <v>-2.7079091949402239</v>
      </c>
      <c r="BD51">
        <f t="shared" si="7"/>
        <v>-4.5391503076453974</v>
      </c>
      <c r="BE51">
        <f t="shared" si="38"/>
        <v>16.320036025419565</v>
      </c>
      <c r="BF51">
        <f t="shared" si="38"/>
        <v>16.320158582350651</v>
      </c>
      <c r="BG51">
        <f t="shared" si="38"/>
        <v>16.319725520349397</v>
      </c>
      <c r="BH51">
        <f t="shared" si="38"/>
        <v>16.321256360087549</v>
      </c>
      <c r="BI51">
        <f t="shared" si="38"/>
        <v>16.315852301165314</v>
      </c>
      <c r="BJ51">
        <f t="shared" si="38"/>
        <v>16.335022375474146</v>
      </c>
      <c r="BK51">
        <f t="shared" si="38"/>
        <v>16.268122388190555</v>
      </c>
      <c r="BL51">
        <f t="shared" si="9"/>
        <v>16.518726664481719</v>
      </c>
    </row>
    <row r="52" spans="1:64">
      <c r="A52" s="53" t="s">
        <v>131</v>
      </c>
      <c r="B52" s="14"/>
      <c r="C52" s="25">
        <v>47963.896000000001</v>
      </c>
      <c r="D52" s="52">
        <v>1E-3</v>
      </c>
      <c r="E52">
        <f t="shared" si="12"/>
        <v>21169.560765560305</v>
      </c>
      <c r="F52">
        <f t="shared" si="13"/>
        <v>21169.5</v>
      </c>
      <c r="G52">
        <f t="shared" si="14"/>
        <v>2.8601774996786844E-2</v>
      </c>
      <c r="K52">
        <f>G52</f>
        <v>2.8601774996786844E-2</v>
      </c>
      <c r="P52" s="36">
        <f t="shared" si="15"/>
        <v>2.7179357823168437E-2</v>
      </c>
      <c r="Q52" s="6">
        <f t="shared" si="16"/>
        <v>32945.396000000001</v>
      </c>
      <c r="R52">
        <f t="shared" si="17"/>
        <v>2.0232706158045763E-6</v>
      </c>
      <c r="S52">
        <v>1</v>
      </c>
      <c r="T52">
        <f t="shared" si="18"/>
        <v>2.0232706158045763E-6</v>
      </c>
      <c r="Z52">
        <f t="shared" si="19"/>
        <v>21169.5</v>
      </c>
      <c r="AA52" s="38">
        <f t="shared" si="20"/>
        <v>2.9137052808579842E-2</v>
      </c>
      <c r="AB52" s="38">
        <f t="shared" si="21"/>
        <v>2.6644080011375439E-2</v>
      </c>
      <c r="AC52" s="38">
        <f t="shared" si="22"/>
        <v>1.4224171736184066E-3</v>
      </c>
      <c r="AD52" s="38">
        <f t="shared" si="23"/>
        <v>-5.3527781179299808E-4</v>
      </c>
      <c r="AE52" s="38">
        <f t="shared" si="24"/>
        <v>2.8652233579790027E-7</v>
      </c>
      <c r="AF52">
        <f t="shared" si="25"/>
        <v>1.4224171736184066E-3</v>
      </c>
      <c r="AG52" s="176"/>
      <c r="AH52">
        <f t="shared" si="26"/>
        <v>1.9576949854114055E-3</v>
      </c>
      <c r="AI52">
        <f t="shared" si="27"/>
        <v>0.75283932958495281</v>
      </c>
      <c r="AJ52">
        <f t="shared" si="28"/>
        <v>0.62840476283013136</v>
      </c>
      <c r="AK52">
        <f t="shared" si="29"/>
        <v>-0.2417741339106676</v>
      </c>
      <c r="AL52">
        <f t="shared" si="30"/>
        <v>-2.3672109254068019</v>
      </c>
      <c r="AM52">
        <f t="shared" si="31"/>
        <v>-2.4523333275738777</v>
      </c>
      <c r="AN52" s="38">
        <f t="shared" si="39"/>
        <v>16.76634655251199</v>
      </c>
      <c r="AO52" s="38">
        <f t="shared" si="39"/>
        <v>16.766352730258401</v>
      </c>
      <c r="AP52" s="38">
        <f t="shared" si="39"/>
        <v>16.766316287377297</v>
      </c>
      <c r="AQ52" s="38">
        <f t="shared" si="39"/>
        <v>16.766531300154398</v>
      </c>
      <c r="AR52" s="38">
        <f t="shared" si="39"/>
        <v>16.765263911539357</v>
      </c>
      <c r="AS52" s="38">
        <f t="shared" si="39"/>
        <v>16.772776217615142</v>
      </c>
      <c r="AT52" s="38">
        <f t="shared" si="39"/>
        <v>16.72961386258164</v>
      </c>
      <c r="AU52" s="38">
        <f t="shared" si="33"/>
        <v>17.067690927883561</v>
      </c>
      <c r="AW52">
        <v>20000</v>
      </c>
      <c r="AX52">
        <f t="shared" si="1"/>
        <v>2.7039502366712015E-2</v>
      </c>
      <c r="AY52">
        <f t="shared" si="2"/>
        <v>2.4022741875740397E-2</v>
      </c>
      <c r="AZ52">
        <f t="shared" si="3"/>
        <v>3.0167604909716195E-3</v>
      </c>
      <c r="BA52">
        <f t="shared" si="4"/>
        <v>0.71135825983761003</v>
      </c>
      <c r="BB52">
        <f t="shared" si="5"/>
        <v>0.76491271784753134</v>
      </c>
      <c r="BC52">
        <f t="shared" si="6"/>
        <v>-2.5586159656720553</v>
      </c>
      <c r="BD52">
        <f t="shared" si="7"/>
        <v>-3.3329512742425145</v>
      </c>
      <c r="BE52">
        <f t="shared" si="38"/>
        <v>16.520682530681146</v>
      </c>
      <c r="BF52">
        <f t="shared" si="38"/>
        <v>16.520731628515783</v>
      </c>
      <c r="BG52">
        <f t="shared" si="38"/>
        <v>16.520525097238075</v>
      </c>
      <c r="BH52">
        <f t="shared" si="38"/>
        <v>16.52139418038297</v>
      </c>
      <c r="BI52">
        <f t="shared" si="38"/>
        <v>16.517742444272354</v>
      </c>
      <c r="BJ52">
        <f t="shared" si="38"/>
        <v>16.533182724247531</v>
      </c>
      <c r="BK52">
        <f t="shared" si="38"/>
        <v>16.469506669340902</v>
      </c>
      <c r="BL52">
        <f t="shared" si="9"/>
        <v>16.771763891216839</v>
      </c>
    </row>
    <row r="53" spans="1:64">
      <c r="A53" s="116" t="s">
        <v>1075</v>
      </c>
      <c r="B53" s="49" t="s">
        <v>115</v>
      </c>
      <c r="C53" s="50">
        <v>48265.137999999999</v>
      </c>
      <c r="D53" s="116" t="s">
        <v>259</v>
      </c>
      <c r="E53" s="39">
        <f t="shared" ref="E53:E84" si="40">(C53-C$7)/C$8</f>
        <v>21809.56086753813</v>
      </c>
      <c r="F53">
        <f t="shared" ref="F53:F84" si="41">ROUND(2*E53,0)/2</f>
        <v>21809.5</v>
      </c>
      <c r="G53">
        <f t="shared" ref="G53:G84" si="42">C53-(C$7+C$8*F53)</f>
        <v>2.8649774998484645E-2</v>
      </c>
      <c r="J53">
        <f>G53</f>
        <v>2.8649774998484645E-2</v>
      </c>
      <c r="P53" s="36">
        <f t="shared" ref="P53:P84" si="43">+D$11+D$12*F53+D$13*F53^2</f>
        <v>2.8979010861206567E-2</v>
      </c>
      <c r="Q53" s="6">
        <f t="shared" ref="Q53:Q84" si="44">C53-15018.5</f>
        <v>33246.637999999999</v>
      </c>
      <c r="R53">
        <f t="shared" ref="R53:R84" si="45">+(P53-G53)^2</f>
        <v>1.0839625330224848E-7</v>
      </c>
      <c r="S53">
        <v>1</v>
      </c>
      <c r="T53">
        <f t="shared" ref="T53:T84" si="46">S53*R53</f>
        <v>1.0839625330224848E-7</v>
      </c>
      <c r="Z53">
        <f t="shared" ref="Z53:Z84" si="47">F53</f>
        <v>21809.5</v>
      </c>
      <c r="AA53" s="38">
        <f t="shared" ref="AA53:AA84" si="48">AB$3+AB$4*Z53+AB$5*Z53^2+AH53</f>
        <v>3.0270848699650851E-2</v>
      </c>
      <c r="AB53" s="38">
        <f t="shared" ref="AB53:AB84" si="49">G53-AH53</f>
        <v>2.7357937160040362E-2</v>
      </c>
      <c r="AC53" s="38">
        <f t="shared" ref="AC53:AC84" si="50">+G53-P53</f>
        <v>-3.2923586272192232E-4</v>
      </c>
      <c r="AD53" s="38">
        <f t="shared" ref="AD53:AD84" si="51">IF(S53&lt;&gt;0,G53-AA53, -9999)</f>
        <v>-1.6210737011662056E-3</v>
      </c>
      <c r="AE53" s="38">
        <f t="shared" ref="AE53:AE84" si="52">+(G53-AA53)^2*S53</f>
        <v>2.6278799446127004E-6</v>
      </c>
      <c r="AF53">
        <f t="shared" ref="AF53:AF84" si="53">IF(S53&lt;&gt;0,G53-P53, -9999)</f>
        <v>-3.2923586272192232E-4</v>
      </c>
      <c r="AG53" s="176"/>
      <c r="AH53">
        <f t="shared" ref="AH53:AH84" si="54">$AB$6*($AB$11/AI53*AJ53+$AB$12)</f>
        <v>1.2918378384442822E-3</v>
      </c>
      <c r="AI53">
        <f t="shared" ref="AI53:AI84" si="55">1+$AB$7*COS(AL53)</f>
        <v>0.78231425930104981</v>
      </c>
      <c r="AJ53">
        <f t="shared" ref="AJ53:AJ84" si="56">SIN(AL53+RADIANS($AB$9))</f>
        <v>0.53468076945713017</v>
      </c>
      <c r="AK53">
        <f t="shared" ref="AK53:AK84" si="57">$AB$7*SIN(AL53)</f>
        <v>-0.26861877656749622</v>
      </c>
      <c r="AL53">
        <f t="shared" ref="AL53:AL84" si="58">2*ATAN(AM53)</f>
        <v>-2.2518400878013582</v>
      </c>
      <c r="AM53">
        <f t="shared" ref="AM53:AM84" si="59">SQRT((1+$AB$7)/(1-$AB$7))*TAN(AN53/2)</f>
        <v>-2.0975296061508466</v>
      </c>
      <c r="AN53" s="38">
        <f t="shared" si="39"/>
        <v>16.907446794853488</v>
      </c>
      <c r="AO53" s="38">
        <f t="shared" si="39"/>
        <v>16.907447625398603</v>
      </c>
      <c r="AP53" s="38">
        <f t="shared" si="39"/>
        <v>16.907441005000639</v>
      </c>
      <c r="AQ53" s="38">
        <f t="shared" si="39"/>
        <v>16.907493780300051</v>
      </c>
      <c r="AR53" s="38">
        <f t="shared" si="39"/>
        <v>16.907073274215158</v>
      </c>
      <c r="AS53" s="38">
        <f t="shared" si="39"/>
        <v>16.910436515004633</v>
      </c>
      <c r="AT53" s="38">
        <f t="shared" si="39"/>
        <v>16.884301763905388</v>
      </c>
      <c r="AU53" s="38">
        <f t="shared" ref="AU53:AU84" si="60">RADIANS($AB$9)+$AB$18*(F53-AB$15)</f>
        <v>17.229634752994038</v>
      </c>
      <c r="AW53">
        <v>21000</v>
      </c>
      <c r="AX53">
        <f t="shared" si="1"/>
        <v>2.8835423938711639E-2</v>
      </c>
      <c r="AY53">
        <f t="shared" si="2"/>
        <v>2.6711287519074759E-2</v>
      </c>
      <c r="AZ53">
        <f t="shared" si="3"/>
        <v>2.1241364196368799E-3</v>
      </c>
      <c r="BA53">
        <f t="shared" si="4"/>
        <v>0.74589729246654857</v>
      </c>
      <c r="BB53">
        <f t="shared" si="5"/>
        <v>0.65081101666557273</v>
      </c>
      <c r="BC53">
        <f t="shared" si="6"/>
        <v>-2.3963622933099016</v>
      </c>
      <c r="BD53">
        <f t="shared" si="7"/>
        <v>-2.5583637899177996</v>
      </c>
      <c r="BE53">
        <f t="shared" si="38"/>
        <v>16.729843342957025</v>
      </c>
      <c r="BF53">
        <f t="shared" si="38"/>
        <v>16.729852538117569</v>
      </c>
      <c r="BG53">
        <f t="shared" si="38"/>
        <v>16.729801568407677</v>
      </c>
      <c r="BH53">
        <f t="shared" si="38"/>
        <v>16.730084152199343</v>
      </c>
      <c r="BI53">
        <f t="shared" si="38"/>
        <v>16.728519105578894</v>
      </c>
      <c r="BJ53">
        <f t="shared" si="38"/>
        <v>16.737237883864392</v>
      </c>
      <c r="BK53">
        <f t="shared" si="38"/>
        <v>16.69014078685796</v>
      </c>
      <c r="BL53">
        <f t="shared" si="9"/>
        <v>17.024801117951959</v>
      </c>
    </row>
    <row r="54" spans="1:64">
      <c r="A54" s="116" t="s">
        <v>1075</v>
      </c>
      <c r="B54" s="49" t="s">
        <v>115</v>
      </c>
      <c r="C54" s="50">
        <v>48265.138200000001</v>
      </c>
      <c r="D54" s="116" t="s">
        <v>259</v>
      </c>
      <c r="E54" s="39">
        <f t="shared" si="40"/>
        <v>21809.561292445749</v>
      </c>
      <c r="F54">
        <f t="shared" si="41"/>
        <v>21809.5</v>
      </c>
      <c r="G54">
        <f t="shared" si="42"/>
        <v>2.8849775000708178E-2</v>
      </c>
      <c r="J54">
        <f>G54</f>
        <v>2.8849775000708178E-2</v>
      </c>
      <c r="P54" s="36">
        <f t="shared" si="43"/>
        <v>2.8979010861206567E-2</v>
      </c>
      <c r="Q54" s="6">
        <f t="shared" si="44"/>
        <v>33246.638200000001</v>
      </c>
      <c r="R54">
        <f t="shared" si="45"/>
        <v>1.6701907638759235E-8</v>
      </c>
      <c r="S54">
        <v>1</v>
      </c>
      <c r="T54">
        <f t="shared" si="46"/>
        <v>1.6701907638759235E-8</v>
      </c>
      <c r="Z54">
        <f t="shared" si="47"/>
        <v>21809.5</v>
      </c>
      <c r="AA54" s="38">
        <f t="shared" si="48"/>
        <v>3.0270848699650851E-2</v>
      </c>
      <c r="AB54" s="38">
        <f t="shared" si="49"/>
        <v>2.7557937162263894E-2</v>
      </c>
      <c r="AC54" s="38">
        <f t="shared" si="50"/>
        <v>-1.2923586049838967E-4</v>
      </c>
      <c r="AD54" s="38">
        <f t="shared" si="51"/>
        <v>-1.421073698942673E-3</v>
      </c>
      <c r="AE54" s="38">
        <f t="shared" si="52"/>
        <v>2.0194504578266106E-6</v>
      </c>
      <c r="AF54">
        <f t="shared" si="53"/>
        <v>-1.2923586049838967E-4</v>
      </c>
      <c r="AG54" s="176"/>
      <c r="AH54">
        <f t="shared" si="54"/>
        <v>1.2918378384442822E-3</v>
      </c>
      <c r="AI54">
        <f t="shared" si="55"/>
        <v>0.78231425930104981</v>
      </c>
      <c r="AJ54">
        <f t="shared" si="56"/>
        <v>0.53468076945713017</v>
      </c>
      <c r="AK54">
        <f t="shared" si="57"/>
        <v>-0.26861877656749622</v>
      </c>
      <c r="AL54">
        <f t="shared" si="58"/>
        <v>-2.2518400878013582</v>
      </c>
      <c r="AM54">
        <f t="shared" si="59"/>
        <v>-2.0975296061508466</v>
      </c>
      <c r="AN54" s="38">
        <f t="shared" si="39"/>
        <v>16.907446794853488</v>
      </c>
      <c r="AO54" s="38">
        <f t="shared" si="39"/>
        <v>16.907447625398603</v>
      </c>
      <c r="AP54" s="38">
        <f t="shared" si="39"/>
        <v>16.907441005000639</v>
      </c>
      <c r="AQ54" s="38">
        <f t="shared" si="39"/>
        <v>16.907493780300051</v>
      </c>
      <c r="AR54" s="38">
        <f t="shared" si="39"/>
        <v>16.907073274215158</v>
      </c>
      <c r="AS54" s="38">
        <f t="shared" si="39"/>
        <v>16.910436515004633</v>
      </c>
      <c r="AT54" s="38">
        <f t="shared" si="39"/>
        <v>16.884301763905388</v>
      </c>
      <c r="AU54" s="38">
        <f t="shared" si="60"/>
        <v>17.229634752994038</v>
      </c>
      <c r="AW54">
        <v>22000</v>
      </c>
      <c r="AX54">
        <f t="shared" si="1"/>
        <v>3.0607266639935456E-2</v>
      </c>
      <c r="AY54">
        <f t="shared" si="2"/>
        <v>2.9524554969988927E-2</v>
      </c>
      <c r="AZ54">
        <f t="shared" si="3"/>
        <v>1.0827116699465291E-3</v>
      </c>
      <c r="BA54">
        <f t="shared" si="4"/>
        <v>0.7921668189216079</v>
      </c>
      <c r="BB54">
        <f t="shared" si="5"/>
        <v>0.50378350119744575</v>
      </c>
      <c r="BC54">
        <f t="shared" si="6"/>
        <v>-2.215683273447286</v>
      </c>
      <c r="BD54">
        <f t="shared" si="7"/>
        <v>-2.0034694032333746</v>
      </c>
      <c r="BE54">
        <f t="shared" ref="BE54:BK62" si="61">$BL54+$AB$7*SIN(BF54)</f>
        <v>16.950544605713901</v>
      </c>
      <c r="BF54">
        <f t="shared" si="61"/>
        <v>16.950544967026808</v>
      </c>
      <c r="BG54">
        <f t="shared" si="61"/>
        <v>16.950541725222891</v>
      </c>
      <c r="BH54">
        <f t="shared" si="61"/>
        <v>16.950570812729257</v>
      </c>
      <c r="BI54">
        <f t="shared" si="61"/>
        <v>16.950309910108459</v>
      </c>
      <c r="BJ54">
        <f t="shared" si="61"/>
        <v>16.952657286855715</v>
      </c>
      <c r="BK54">
        <f t="shared" si="61"/>
        <v>16.932088395487014</v>
      </c>
      <c r="BL54">
        <f t="shared" si="9"/>
        <v>17.277838344687076</v>
      </c>
    </row>
    <row r="55" spans="1:64">
      <c r="A55" s="116" t="s">
        <v>1075</v>
      </c>
      <c r="B55" s="49" t="s">
        <v>115</v>
      </c>
      <c r="C55" s="50">
        <v>48272.198700000001</v>
      </c>
      <c r="D55" s="116" t="s">
        <v>259</v>
      </c>
      <c r="E55" s="39">
        <f t="shared" si="40"/>
        <v>21824.561593599024</v>
      </c>
      <c r="F55">
        <f t="shared" si="41"/>
        <v>21824.5</v>
      </c>
      <c r="G55">
        <f t="shared" si="42"/>
        <v>2.8991525003220886E-2</v>
      </c>
      <c r="J55">
        <f>G55</f>
        <v>2.8991525003220886E-2</v>
      </c>
      <c r="P55" s="36">
        <f t="shared" si="43"/>
        <v>2.9021802925165319E-2</v>
      </c>
      <c r="Q55" s="6">
        <f t="shared" si="44"/>
        <v>33253.698700000001</v>
      </c>
      <c r="R55">
        <f t="shared" si="45"/>
        <v>9.1675255727315826E-10</v>
      </c>
      <c r="S55">
        <v>1</v>
      </c>
      <c r="T55">
        <f t="shared" si="46"/>
        <v>9.1675255727315826E-10</v>
      </c>
      <c r="Z55">
        <f t="shared" si="47"/>
        <v>21824.5</v>
      </c>
      <c r="AA55" s="38">
        <f t="shared" si="48"/>
        <v>3.0297349900488893E-2</v>
      </c>
      <c r="AB55" s="38">
        <f t="shared" si="49"/>
        <v>2.7715978027897312E-2</v>
      </c>
      <c r="AC55" s="38">
        <f t="shared" si="50"/>
        <v>-3.0277921944432684E-5</v>
      </c>
      <c r="AD55" s="38">
        <f t="shared" si="51"/>
        <v>-1.305824897268007E-3</v>
      </c>
      <c r="AE55" s="38">
        <f t="shared" si="52"/>
        <v>1.7051786623250009E-6</v>
      </c>
      <c r="AF55">
        <f t="shared" si="53"/>
        <v>-3.0277921944432684E-5</v>
      </c>
      <c r="AG55" s="176"/>
      <c r="AH55">
        <f t="shared" si="54"/>
        <v>1.2755469753235741E-3</v>
      </c>
      <c r="AI55">
        <f t="shared" si="55"/>
        <v>0.78307114000287026</v>
      </c>
      <c r="AJ55">
        <f t="shared" si="56"/>
        <v>0.53230027531528668</v>
      </c>
      <c r="AK55">
        <f t="shared" si="57"/>
        <v>-0.26923038188253334</v>
      </c>
      <c r="AL55">
        <f t="shared" si="58"/>
        <v>-2.2490256176462613</v>
      </c>
      <c r="AM55">
        <f t="shared" si="59"/>
        <v>-2.0899534145519358</v>
      </c>
      <c r="AN55" s="38">
        <f t="shared" si="39"/>
        <v>16.910820907064764</v>
      </c>
      <c r="AO55" s="38">
        <f t="shared" si="39"/>
        <v>16.910821689024171</v>
      </c>
      <c r="AP55" s="38">
        <f t="shared" si="39"/>
        <v>16.91081540138752</v>
      </c>
      <c r="AQ55" s="38">
        <f t="shared" si="39"/>
        <v>16.910865962381706</v>
      </c>
      <c r="AR55" s="38">
        <f t="shared" si="39"/>
        <v>16.910459572038302</v>
      </c>
      <c r="AS55" s="38">
        <f t="shared" si="39"/>
        <v>16.913738198745239</v>
      </c>
      <c r="AT55" s="38">
        <f t="shared" si="39"/>
        <v>16.888035368612286</v>
      </c>
      <c r="AU55" s="38">
        <f t="shared" si="60"/>
        <v>17.233430311395065</v>
      </c>
      <c r="AW55">
        <v>23000</v>
      </c>
      <c r="AX55">
        <f t="shared" si="1"/>
        <v>3.237463853781665E-2</v>
      </c>
      <c r="AY55">
        <f t="shared" si="2"/>
        <v>3.2462544228482902E-2</v>
      </c>
      <c r="AZ55">
        <f t="shared" si="3"/>
        <v>-8.7905690666255083E-5</v>
      </c>
      <c r="BA55">
        <f t="shared" si="4"/>
        <v>0.85330345220758208</v>
      </c>
      <c r="BB55">
        <f t="shared" si="5"/>
        <v>0.31576066007392567</v>
      </c>
      <c r="BC55">
        <f t="shared" si="6"/>
        <v>-2.0089683711397068</v>
      </c>
      <c r="BD55">
        <f t="shared" si="7"/>
        <v>-1.5728765199089203</v>
      </c>
      <c r="BE55">
        <f t="shared" si="61"/>
        <v>17.186592956072488</v>
      </c>
      <c r="BF55">
        <f t="shared" si="61"/>
        <v>17.186592955769761</v>
      </c>
      <c r="BG55">
        <f t="shared" si="61"/>
        <v>17.186592965283058</v>
      </c>
      <c r="BH55">
        <f t="shared" si="61"/>
        <v>17.186592666325584</v>
      </c>
      <c r="BI55">
        <f t="shared" si="61"/>
        <v>17.186602061592303</v>
      </c>
      <c r="BJ55">
        <f t="shared" si="61"/>
        <v>17.186307253932096</v>
      </c>
      <c r="BK55">
        <f t="shared" si="61"/>
        <v>17.196055759027448</v>
      </c>
      <c r="BL55">
        <f t="shared" si="9"/>
        <v>17.530875571422197</v>
      </c>
    </row>
    <row r="56" spans="1:64">
      <c r="A56" s="53" t="s">
        <v>131</v>
      </c>
      <c r="B56" s="14"/>
      <c r="C56" s="25">
        <v>48297.616000000002</v>
      </c>
      <c r="D56" s="52">
        <v>1E-3</v>
      </c>
      <c r="E56">
        <f t="shared" si="40"/>
        <v>21878.561615481769</v>
      </c>
      <c r="F56">
        <f t="shared" si="41"/>
        <v>21878.5</v>
      </c>
      <c r="G56">
        <f t="shared" si="42"/>
        <v>2.9001825001614634E-2</v>
      </c>
      <c r="K56">
        <f>G56</f>
        <v>2.9001825001614634E-2</v>
      </c>
      <c r="P56" s="36">
        <f t="shared" si="43"/>
        <v>2.9176086712144358E-2</v>
      </c>
      <c r="Q56" s="6">
        <f t="shared" si="44"/>
        <v>33279.116000000002</v>
      </c>
      <c r="R56">
        <f t="shared" si="45"/>
        <v>3.0367143756745256E-8</v>
      </c>
      <c r="S56">
        <v>1</v>
      </c>
      <c r="T56">
        <f t="shared" si="46"/>
        <v>3.0367143756745256E-8</v>
      </c>
      <c r="Z56">
        <f t="shared" si="47"/>
        <v>21878.5</v>
      </c>
      <c r="AA56" s="38">
        <f t="shared" si="48"/>
        <v>3.0392736023463131E-2</v>
      </c>
      <c r="AB56" s="38">
        <f t="shared" si="49"/>
        <v>2.7785175690295864E-2</v>
      </c>
      <c r="AC56" s="38">
        <f t="shared" si="50"/>
        <v>-1.7426171052972381E-4</v>
      </c>
      <c r="AD56" s="38">
        <f t="shared" si="51"/>
        <v>-1.3909110218484969E-3</v>
      </c>
      <c r="AE56" s="38">
        <f t="shared" si="52"/>
        <v>1.9346334706996299E-6</v>
      </c>
      <c r="AF56">
        <f t="shared" si="53"/>
        <v>-1.7426171052972381E-4</v>
      </c>
      <c r="AG56" s="176"/>
      <c r="AH56">
        <f t="shared" si="54"/>
        <v>1.2166493113187713E-3</v>
      </c>
      <c r="AI56">
        <f t="shared" si="55"/>
        <v>0.78582241467341785</v>
      </c>
      <c r="AJ56">
        <f t="shared" si="56"/>
        <v>0.5236570520920607</v>
      </c>
      <c r="AK56">
        <f t="shared" si="57"/>
        <v>-0.27142418973249904</v>
      </c>
      <c r="AL56">
        <f t="shared" si="58"/>
        <v>-2.2388481362501689</v>
      </c>
      <c r="AM56">
        <f t="shared" si="59"/>
        <v>-2.0629247592036979</v>
      </c>
      <c r="AN56" s="38">
        <f t="shared" si="39"/>
        <v>16.922994880586739</v>
      </c>
      <c r="AO56" s="38">
        <f t="shared" si="39"/>
        <v>16.92299550567035</v>
      </c>
      <c r="AP56" s="38">
        <f t="shared" si="39"/>
        <v>16.922990315149615</v>
      </c>
      <c r="AQ56" s="38">
        <f t="shared" si="39"/>
        <v>16.923033417991377</v>
      </c>
      <c r="AR56" s="38">
        <f t="shared" si="39"/>
        <v>16.92267563720177</v>
      </c>
      <c r="AS56" s="38">
        <f t="shared" si="39"/>
        <v>16.925655960097355</v>
      </c>
      <c r="AT56" s="38">
        <f t="shared" si="39"/>
        <v>16.901517551235006</v>
      </c>
      <c r="AU56" s="38">
        <f t="shared" si="60"/>
        <v>17.247094321638762</v>
      </c>
      <c r="AW56">
        <v>24000</v>
      </c>
      <c r="AX56">
        <f t="shared" si="1"/>
        <v>3.4174358227815858E-2</v>
      </c>
      <c r="AY56">
        <f t="shared" si="2"/>
        <v>3.5525255294556683E-2</v>
      </c>
      <c r="AZ56">
        <f t="shared" si="3"/>
        <v>-1.3508970667408231E-3</v>
      </c>
      <c r="BA56">
        <f t="shared" si="4"/>
        <v>0.93314650801456911</v>
      </c>
      <c r="BB56">
        <f t="shared" si="5"/>
        <v>7.7591537463478299E-2</v>
      </c>
      <c r="BC56">
        <f t="shared" si="6"/>
        <v>-1.7653797543627945</v>
      </c>
      <c r="BD56">
        <f t="shared" si="7"/>
        <v>-1.2163117076995511</v>
      </c>
      <c r="BE56">
        <f t="shared" si="61"/>
        <v>17.442804472434936</v>
      </c>
      <c r="BF56">
        <f t="shared" si="61"/>
        <v>17.442804495913119</v>
      </c>
      <c r="BG56">
        <f t="shared" si="61"/>
        <v>17.442804911716991</v>
      </c>
      <c r="BH56">
        <f t="shared" si="61"/>
        <v>17.442812275523096</v>
      </c>
      <c r="BI56">
        <f t="shared" si="61"/>
        <v>17.442942632878637</v>
      </c>
      <c r="BJ56">
        <f t="shared" si="61"/>
        <v>17.445233531683929</v>
      </c>
      <c r="BK56">
        <f t="shared" si="61"/>
        <v>17.481346770555287</v>
      </c>
      <c r="BL56">
        <f t="shared" si="9"/>
        <v>17.783912798157317</v>
      </c>
    </row>
    <row r="57" spans="1:64">
      <c r="A57" s="53" t="s">
        <v>131</v>
      </c>
      <c r="B57" s="14"/>
      <c r="C57" s="25">
        <v>48302.792999999998</v>
      </c>
      <c r="D57" s="52">
        <v>1E-3</v>
      </c>
      <c r="E57">
        <f t="shared" si="40"/>
        <v>21889.560349150834</v>
      </c>
      <c r="F57">
        <f t="shared" si="41"/>
        <v>21889.5</v>
      </c>
      <c r="G57">
        <f t="shared" si="42"/>
        <v>2.8405774995917454E-2</v>
      </c>
      <c r="K57">
        <f>G57</f>
        <v>2.8405774995917454E-2</v>
      </c>
      <c r="P57" s="36">
        <f t="shared" si="43"/>
        <v>2.9207559479019631E-2</v>
      </c>
      <c r="Q57" s="6">
        <f t="shared" si="44"/>
        <v>33284.292999999998</v>
      </c>
      <c r="R57">
        <f t="shared" si="45"/>
        <v>6.4285835734342384E-7</v>
      </c>
      <c r="S57">
        <v>1</v>
      </c>
      <c r="T57">
        <f t="shared" si="46"/>
        <v>6.4285835734342384E-7</v>
      </c>
      <c r="Z57">
        <f t="shared" si="47"/>
        <v>21889.5</v>
      </c>
      <c r="AA57" s="38">
        <f t="shared" si="48"/>
        <v>3.0412163258814909E-2</v>
      </c>
      <c r="AB57" s="38">
        <f t="shared" si="49"/>
        <v>2.7201171216122175E-2</v>
      </c>
      <c r="AC57" s="38">
        <f t="shared" si="50"/>
        <v>-8.0178448310217615E-4</v>
      </c>
      <c r="AD57" s="38">
        <f t="shared" si="51"/>
        <v>-2.0063882628974551E-3</v>
      </c>
      <c r="AE57" s="38">
        <f t="shared" si="52"/>
        <v>4.0255938614926671E-6</v>
      </c>
      <c r="AF57">
        <f t="shared" si="53"/>
        <v>-8.0178448310217615E-4</v>
      </c>
      <c r="AG57" s="176"/>
      <c r="AH57">
        <f t="shared" si="54"/>
        <v>1.2046037797952805E-3</v>
      </c>
      <c r="AI57">
        <f t="shared" si="55"/>
        <v>0.78638797848746145</v>
      </c>
      <c r="AJ57">
        <f t="shared" si="56"/>
        <v>0.52188221804077273</v>
      </c>
      <c r="AK57">
        <f t="shared" si="57"/>
        <v>-0.27186951482944133</v>
      </c>
      <c r="AL57">
        <f t="shared" si="58"/>
        <v>-2.2367661551596409</v>
      </c>
      <c r="AM57">
        <f t="shared" si="59"/>
        <v>-2.0574653902731588</v>
      </c>
      <c r="AN57" s="38">
        <f t="shared" si="39"/>
        <v>16.925480016917728</v>
      </c>
      <c r="AO57" s="38">
        <f t="shared" si="39"/>
        <v>16.925480613301719</v>
      </c>
      <c r="AP57" s="38">
        <f t="shared" si="39"/>
        <v>16.925475627734492</v>
      </c>
      <c r="AQ57" s="38">
        <f t="shared" si="39"/>
        <v>16.925517307453841</v>
      </c>
      <c r="AR57" s="38">
        <f t="shared" si="39"/>
        <v>16.92516900665581</v>
      </c>
      <c r="AS57" s="38">
        <f t="shared" si="39"/>
        <v>16.928089804849098</v>
      </c>
      <c r="AT57" s="38">
        <f t="shared" si="39"/>
        <v>16.904271830993132</v>
      </c>
      <c r="AU57" s="38">
        <f t="shared" si="60"/>
        <v>17.249877731132848</v>
      </c>
      <c r="AW57">
        <v>25000</v>
      </c>
      <c r="AX57">
        <f t="shared" si="1"/>
        <v>3.6075568036379756E-2</v>
      </c>
      <c r="AY57">
        <f t="shared" si="2"/>
        <v>3.871268816821026E-2</v>
      </c>
      <c r="AZ57">
        <f t="shared" si="3"/>
        <v>-2.6371201318305042E-3</v>
      </c>
      <c r="BA57">
        <f t="shared" si="4"/>
        <v>1.0349050912108946</v>
      </c>
      <c r="BB57">
        <f t="shared" si="5"/>
        <v>-0.21631720981947311</v>
      </c>
      <c r="BC57">
        <f t="shared" si="6"/>
        <v>-1.4696693670503116</v>
      </c>
      <c r="BD57">
        <f t="shared" si="7"/>
        <v>-0.90366210425283067</v>
      </c>
      <c r="BE57">
        <f t="shared" si="61"/>
        <v>17.725067898868534</v>
      </c>
      <c r="BF57">
        <f t="shared" si="61"/>
        <v>17.725072020195572</v>
      </c>
      <c r="BG57">
        <f t="shared" si="61"/>
        <v>17.725099634774327</v>
      </c>
      <c r="BH57">
        <f t="shared" si="61"/>
        <v>17.725284622667601</v>
      </c>
      <c r="BI57">
        <f t="shared" si="61"/>
        <v>17.726522003950773</v>
      </c>
      <c r="BJ57">
        <f t="shared" si="61"/>
        <v>17.734718322099532</v>
      </c>
      <c r="BK57">
        <f t="shared" si="61"/>
        <v>17.785907285340372</v>
      </c>
      <c r="BL57">
        <f t="shared" si="9"/>
        <v>18.036950024892434</v>
      </c>
    </row>
    <row r="58" spans="1:64">
      <c r="A58" s="116" t="s">
        <v>1075</v>
      </c>
      <c r="B58" s="49" t="s">
        <v>114</v>
      </c>
      <c r="C58" s="50">
        <v>48308.207799999996</v>
      </c>
      <c r="D58" s="116" t="s">
        <v>259</v>
      </c>
      <c r="E58" s="39">
        <f t="shared" si="40"/>
        <v>21901.064297976656</v>
      </c>
      <c r="F58">
        <f t="shared" si="41"/>
        <v>21901</v>
      </c>
      <c r="G58">
        <f t="shared" si="42"/>
        <v>3.0264449997048359E-2</v>
      </c>
      <c r="J58">
        <f>G58</f>
        <v>3.0264449997048359E-2</v>
      </c>
      <c r="P58" s="36">
        <f t="shared" si="43"/>
        <v>2.9240478962091272E-2</v>
      </c>
      <c r="Q58" s="6">
        <f t="shared" si="44"/>
        <v>33289.707799999996</v>
      </c>
      <c r="R58">
        <f t="shared" si="45"/>
        <v>1.0485166804310895E-6</v>
      </c>
      <c r="S58">
        <v>1</v>
      </c>
      <c r="T58">
        <f t="shared" si="46"/>
        <v>1.0485166804310895E-6</v>
      </c>
      <c r="Z58">
        <f t="shared" si="47"/>
        <v>21901</v>
      </c>
      <c r="AA58" s="38">
        <f t="shared" si="48"/>
        <v>3.0432472444215118E-2</v>
      </c>
      <c r="AB58" s="38">
        <f t="shared" si="49"/>
        <v>2.9072456514924513E-2</v>
      </c>
      <c r="AC58" s="38">
        <f t="shared" si="50"/>
        <v>1.0239710349570878E-3</v>
      </c>
      <c r="AD58" s="38">
        <f t="shared" si="51"/>
        <v>-1.6802244716675879E-4</v>
      </c>
      <c r="AE58" s="38">
        <f t="shared" si="52"/>
        <v>2.8231542751906251E-8</v>
      </c>
      <c r="AF58">
        <f t="shared" si="53"/>
        <v>1.0239710349570878E-3</v>
      </c>
      <c r="AG58" s="176"/>
      <c r="AH58">
        <f t="shared" si="54"/>
        <v>1.1919934821238458E-3</v>
      </c>
      <c r="AI58">
        <f t="shared" si="55"/>
        <v>0.78698111371846835</v>
      </c>
      <c r="AJ58">
        <f t="shared" si="56"/>
        <v>0.5200215498952564</v>
      </c>
      <c r="AK58">
        <f t="shared" si="57"/>
        <v>-0.27233450555455679</v>
      </c>
      <c r="AL58">
        <f t="shared" si="58"/>
        <v>-2.2345863293078416</v>
      </c>
      <c r="AM58">
        <f t="shared" si="59"/>
        <v>-2.0517744567956915</v>
      </c>
      <c r="AN58" s="38">
        <f t="shared" si="39"/>
        <v>16.928080028548589</v>
      </c>
      <c r="AO58" s="38">
        <f t="shared" si="39"/>
        <v>16.928080596038299</v>
      </c>
      <c r="AP58" s="38">
        <f t="shared" si="39"/>
        <v>16.928075818313314</v>
      </c>
      <c r="AQ58" s="38">
        <f t="shared" si="39"/>
        <v>16.928116044174025</v>
      </c>
      <c r="AR58" s="38">
        <f t="shared" si="39"/>
        <v>16.927777502225176</v>
      </c>
      <c r="AS58" s="38">
        <f t="shared" si="39"/>
        <v>16.930636529588796</v>
      </c>
      <c r="AT58" s="38">
        <f t="shared" si="39"/>
        <v>16.907154168148843</v>
      </c>
      <c r="AU58" s="38">
        <f t="shared" si="60"/>
        <v>17.252787659240301</v>
      </c>
      <c r="AW58">
        <v>26000</v>
      </c>
      <c r="AX58">
        <f t="shared" si="1"/>
        <v>3.8204426991629611E-2</v>
      </c>
      <c r="AY58">
        <f t="shared" si="2"/>
        <v>4.2024842849443647E-2</v>
      </c>
      <c r="AZ58">
        <f t="shared" si="3"/>
        <v>-3.8204158578140335E-3</v>
      </c>
      <c r="BA58">
        <f t="shared" si="4"/>
        <v>1.156062547039193</v>
      </c>
      <c r="BB58">
        <f t="shared" si="5"/>
        <v>-0.55238125154529627</v>
      </c>
      <c r="BC58">
        <f t="shared" si="6"/>
        <v>-1.10249198958619</v>
      </c>
      <c r="BD58">
        <f t="shared" si="7"/>
        <v>-0.61482088657028133</v>
      </c>
      <c r="BE58">
        <f t="shared" si="61"/>
        <v>18.039580544619191</v>
      </c>
      <c r="BF58">
        <f t="shared" si="61"/>
        <v>18.039621579456853</v>
      </c>
      <c r="BG58">
        <f t="shared" si="61"/>
        <v>18.0397936822533</v>
      </c>
      <c r="BH58">
        <f t="shared" si="61"/>
        <v>18.040515154233429</v>
      </c>
      <c r="BI58">
        <f t="shared" si="61"/>
        <v>18.043533720162877</v>
      </c>
      <c r="BJ58">
        <f t="shared" si="61"/>
        <v>18.056061759175162</v>
      </c>
      <c r="BK58">
        <f t="shared" si="61"/>
        <v>18.10645594303049</v>
      </c>
      <c r="BL58">
        <f t="shared" si="9"/>
        <v>18.289987251627554</v>
      </c>
    </row>
    <row r="59" spans="1:64">
      <c r="A59" s="116" t="s">
        <v>1075</v>
      </c>
      <c r="B59" s="49" t="s">
        <v>114</v>
      </c>
      <c r="C59" s="50">
        <v>48336.449099999998</v>
      </c>
      <c r="D59" s="116" t="s">
        <v>259</v>
      </c>
      <c r="E59" s="39">
        <f t="shared" si="40"/>
        <v>21961.064015413096</v>
      </c>
      <c r="F59">
        <f t="shared" si="41"/>
        <v>21961</v>
      </c>
      <c r="G59">
        <f t="shared" si="42"/>
        <v>3.013144999567885E-2</v>
      </c>
      <c r="J59">
        <f>G59</f>
        <v>3.013144999567885E-2</v>
      </c>
      <c r="P59" s="36">
        <f t="shared" si="43"/>
        <v>2.9412500315090132E-2</v>
      </c>
      <c r="Q59" s="6">
        <f t="shared" si="44"/>
        <v>33317.949099999998</v>
      </c>
      <c r="R59">
        <f t="shared" si="45"/>
        <v>5.1688864321861864E-7</v>
      </c>
      <c r="S59">
        <v>1</v>
      </c>
      <c r="T59">
        <f t="shared" si="46"/>
        <v>5.1688864321861864E-7</v>
      </c>
      <c r="Z59">
        <f t="shared" si="47"/>
        <v>21961</v>
      </c>
      <c r="AA59" s="38">
        <f t="shared" si="48"/>
        <v>3.053841649208159E-2</v>
      </c>
      <c r="AB59" s="38">
        <f t="shared" si="49"/>
        <v>2.9005533818687392E-2</v>
      </c>
      <c r="AC59" s="38">
        <f t="shared" si="50"/>
        <v>7.189496805887173E-4</v>
      </c>
      <c r="AD59" s="38">
        <f t="shared" si="51"/>
        <v>-4.0696649640274002E-4</v>
      </c>
      <c r="AE59" s="38">
        <f t="shared" si="52"/>
        <v>1.656217291943214E-7</v>
      </c>
      <c r="AF59">
        <f t="shared" si="53"/>
        <v>7.189496805887173E-4</v>
      </c>
      <c r="AG59" s="176"/>
      <c r="AH59">
        <f t="shared" si="54"/>
        <v>1.1259161769914569E-3</v>
      </c>
      <c r="AI59">
        <f t="shared" si="55"/>
        <v>0.79010684336040127</v>
      </c>
      <c r="AJ59">
        <f t="shared" si="56"/>
        <v>0.51022764291698008</v>
      </c>
      <c r="AK59">
        <f t="shared" si="57"/>
        <v>-0.27475078093452965</v>
      </c>
      <c r="AL59">
        <f t="shared" si="58"/>
        <v>-2.2231596077033058</v>
      </c>
      <c r="AM59">
        <f t="shared" si="59"/>
        <v>-2.022353678737661</v>
      </c>
      <c r="AN59" s="38">
        <f t="shared" si="39"/>
        <v>16.941677294943144</v>
      </c>
      <c r="AO59" s="38">
        <f t="shared" si="39"/>
        <v>16.941677728905908</v>
      </c>
      <c r="AP59" s="38">
        <f t="shared" si="39"/>
        <v>16.941673933937309</v>
      </c>
      <c r="AQ59" s="38">
        <f t="shared" si="39"/>
        <v>16.941707122016595</v>
      </c>
      <c r="AR59" s="38">
        <f t="shared" si="39"/>
        <v>16.941416989187694</v>
      </c>
      <c r="AS59" s="38">
        <f t="shared" si="39"/>
        <v>16.943961536979621</v>
      </c>
      <c r="AT59" s="38">
        <f t="shared" si="39"/>
        <v>16.922239922439545</v>
      </c>
      <c r="AU59" s="38">
        <f t="shared" si="60"/>
        <v>17.267969892844405</v>
      </c>
      <c r="AW59">
        <v>27000</v>
      </c>
      <c r="AX59">
        <f t="shared" si="1"/>
        <v>4.0769073488150842E-2</v>
      </c>
      <c r="AY59">
        <f t="shared" si="2"/>
        <v>4.5461719338256837E-2</v>
      </c>
      <c r="AZ59">
        <f t="shared" si="3"/>
        <v>-4.6926458501059956E-3</v>
      </c>
      <c r="BA59">
        <f t="shared" si="4"/>
        <v>1.2756752546241268</v>
      </c>
      <c r="BB59">
        <f t="shared" si="5"/>
        <v>-0.86228481128869294</v>
      </c>
      <c r="BC59">
        <f t="shared" si="6"/>
        <v>-0.64794599910718187</v>
      </c>
      <c r="BD59">
        <f t="shared" si="7"/>
        <v>-0.3358045516254291</v>
      </c>
      <c r="BE59">
        <f t="shared" si="61"/>
        <v>18.389561695145336</v>
      </c>
      <c r="BF59">
        <f t="shared" si="61"/>
        <v>18.389660232211416</v>
      </c>
      <c r="BG59">
        <f t="shared" si="61"/>
        <v>18.38997824693341</v>
      </c>
      <c r="BH59">
        <f t="shared" si="61"/>
        <v>18.391004254259244</v>
      </c>
      <c r="BI59">
        <f t="shared" si="61"/>
        <v>18.394310918566156</v>
      </c>
      <c r="BJ59">
        <f t="shared" si="61"/>
        <v>18.404931735287491</v>
      </c>
      <c r="BK59">
        <f t="shared" si="61"/>
        <v>18.438693147438322</v>
      </c>
      <c r="BL59">
        <f t="shared" si="9"/>
        <v>18.543024478362675</v>
      </c>
    </row>
    <row r="60" spans="1:64">
      <c r="A60" s="116" t="s">
        <v>1076</v>
      </c>
      <c r="B60" s="49" t="s">
        <v>114</v>
      </c>
      <c r="C60" s="50">
        <v>48500.247000000003</v>
      </c>
      <c r="D60" s="116" t="s">
        <v>98</v>
      </c>
      <c r="E60" s="39">
        <f t="shared" si="40"/>
        <v>22309.058892301964</v>
      </c>
      <c r="F60">
        <f t="shared" si="41"/>
        <v>22309</v>
      </c>
      <c r="G60">
        <f t="shared" si="42"/>
        <v>2.7720049998606555E-2</v>
      </c>
      <c r="K60">
        <f>G60</f>
        <v>2.7720049998606555E-2</v>
      </c>
      <c r="P60" s="36">
        <f t="shared" si="43"/>
        <v>3.0419078413047251E-2</v>
      </c>
      <c r="Q60" s="6">
        <f t="shared" si="44"/>
        <v>33481.747000000003</v>
      </c>
      <c r="R60">
        <f t="shared" si="45"/>
        <v>7.2847543819582582E-6</v>
      </c>
      <c r="S60">
        <v>1</v>
      </c>
      <c r="T60">
        <f t="shared" si="46"/>
        <v>7.2847543819582582E-6</v>
      </c>
      <c r="Z60">
        <f t="shared" si="47"/>
        <v>22309</v>
      </c>
      <c r="AA60" s="38">
        <f t="shared" si="48"/>
        <v>3.1152587961902976E-2</v>
      </c>
      <c r="AB60" s="38">
        <f t="shared" si="49"/>
        <v>2.698654044975083E-2</v>
      </c>
      <c r="AC60" s="38">
        <f t="shared" si="50"/>
        <v>-2.6990284144406962E-3</v>
      </c>
      <c r="AD60" s="38">
        <f t="shared" si="51"/>
        <v>-3.4325379632964212E-3</v>
      </c>
      <c r="AE60" s="38">
        <f t="shared" si="52"/>
        <v>1.1782316869471143E-5</v>
      </c>
      <c r="AF60">
        <f t="shared" si="53"/>
        <v>-2.6990284144406962E-3</v>
      </c>
      <c r="AG60" s="176"/>
      <c r="AH60">
        <f t="shared" si="54"/>
        <v>7.3350954885572392E-4</v>
      </c>
      <c r="AI60">
        <f t="shared" si="55"/>
        <v>0.80930148457738205</v>
      </c>
      <c r="AJ60">
        <f t="shared" si="56"/>
        <v>0.45048423021954098</v>
      </c>
      <c r="AK60">
        <f t="shared" si="57"/>
        <v>-0.28840458568455279</v>
      </c>
      <c r="AL60">
        <f t="shared" si="58"/>
        <v>-2.1550177961797741</v>
      </c>
      <c r="AM60">
        <f t="shared" si="59"/>
        <v>-1.8600557618343827</v>
      </c>
      <c r="AN60" s="38">
        <f t="shared" si="39"/>
        <v>17.021642550409489</v>
      </c>
      <c r="AO60" s="38">
        <f t="shared" si="39"/>
        <v>17.021642610541036</v>
      </c>
      <c r="AP60" s="38">
        <f t="shared" si="39"/>
        <v>17.021641926622348</v>
      </c>
      <c r="AQ60" s="38">
        <f t="shared" si="39"/>
        <v>17.021649705418994</v>
      </c>
      <c r="AR60" s="38">
        <f t="shared" si="39"/>
        <v>17.021561244033027</v>
      </c>
      <c r="AS60" s="38">
        <f t="shared" si="39"/>
        <v>17.022568998833538</v>
      </c>
      <c r="AT60" s="38">
        <f t="shared" si="39"/>
        <v>17.011308341958575</v>
      </c>
      <c r="AU60" s="38">
        <f t="shared" si="60"/>
        <v>17.356026847748229</v>
      </c>
      <c r="AW60">
        <v>28000</v>
      </c>
      <c r="AX60">
        <f t="shared" si="1"/>
        <v>4.402935287278583E-2</v>
      </c>
      <c r="AY60">
        <f t="shared" si="2"/>
        <v>4.9023317634649829E-2</v>
      </c>
      <c r="AZ60">
        <f t="shared" si="3"/>
        <v>-4.993964761863999E-3</v>
      </c>
      <c r="BA60">
        <f t="shared" si="4"/>
        <v>1.3433820560457164</v>
      </c>
      <c r="BB60">
        <f t="shared" si="5"/>
        <v>-0.9999999816690659</v>
      </c>
      <c r="BC60">
        <f t="shared" si="6"/>
        <v>-0.11710529535745942</v>
      </c>
      <c r="BD60">
        <f t="shared" si="7"/>
        <v>-5.8619653780770775E-2</v>
      </c>
      <c r="BE60">
        <f t="shared" si="61"/>
        <v>18.767856082037568</v>
      </c>
      <c r="BF60">
        <f t="shared" si="61"/>
        <v>18.767887103221113</v>
      </c>
      <c r="BG60">
        <f t="shared" si="61"/>
        <v>18.767977124337669</v>
      </c>
      <c r="BH60">
        <f t="shared" si="61"/>
        <v>18.768238355026451</v>
      </c>
      <c r="BI60">
        <f t="shared" si="61"/>
        <v>18.76899638433018</v>
      </c>
      <c r="BJ60">
        <f t="shared" si="61"/>
        <v>18.771195744002359</v>
      </c>
      <c r="BK60">
        <f t="shared" si="61"/>
        <v>18.777574894648964</v>
      </c>
      <c r="BL60">
        <f t="shared" si="9"/>
        <v>18.796061705097792</v>
      </c>
    </row>
    <row r="61" spans="1:64">
      <c r="A61" s="38" t="s">
        <v>70</v>
      </c>
      <c r="B61" s="14"/>
      <c r="C61" s="25">
        <v>48841.5026</v>
      </c>
      <c r="D61" s="25" t="s">
        <v>209</v>
      </c>
      <c r="E61">
        <f t="shared" si="40"/>
        <v>23034.069411421155</v>
      </c>
      <c r="F61">
        <f t="shared" si="41"/>
        <v>23034</v>
      </c>
      <c r="G61">
        <f t="shared" si="42"/>
        <v>3.2671300003130455E-2</v>
      </c>
      <c r="J61">
        <f t="shared" ref="J61:J66" si="62">G61</f>
        <v>3.2671300003130455E-2</v>
      </c>
      <c r="P61" s="36">
        <f t="shared" si="43"/>
        <v>3.2564628223205341E-2</v>
      </c>
      <c r="Q61" s="6">
        <f t="shared" si="44"/>
        <v>33823.0026</v>
      </c>
      <c r="R61">
        <f t="shared" si="45"/>
        <v>1.1378868632391791E-8</v>
      </c>
      <c r="S61">
        <v>1</v>
      </c>
      <c r="T61">
        <f t="shared" si="46"/>
        <v>1.1378868632391791E-8</v>
      </c>
      <c r="Z61">
        <f t="shared" si="47"/>
        <v>23034</v>
      </c>
      <c r="AA61" s="38">
        <f t="shared" si="48"/>
        <v>3.243501863896199E-2</v>
      </c>
      <c r="AB61" s="38">
        <f t="shared" si="49"/>
        <v>3.2800909587373805E-2</v>
      </c>
      <c r="AC61" s="38">
        <f t="shared" si="50"/>
        <v>1.0667177992511323E-4</v>
      </c>
      <c r="AD61" s="38">
        <f t="shared" si="51"/>
        <v>2.3628136416846413E-4</v>
      </c>
      <c r="AE61" s="38">
        <f t="shared" si="52"/>
        <v>5.5828883053310363E-8</v>
      </c>
      <c r="AF61">
        <f t="shared" si="53"/>
        <v>1.0667177992511323E-4</v>
      </c>
      <c r="AG61" s="176"/>
      <c r="AH61">
        <f t="shared" si="54"/>
        <v>-1.2960958424335366E-4</v>
      </c>
      <c r="AI61">
        <f t="shared" si="55"/>
        <v>0.85568825720737984</v>
      </c>
      <c r="AJ61">
        <f t="shared" si="56"/>
        <v>0.30853700548972968</v>
      </c>
      <c r="AK61">
        <f t="shared" si="57"/>
        <v>-0.31419301348124479</v>
      </c>
      <c r="AL61">
        <f t="shared" si="58"/>
        <v>-2.0013647657908904</v>
      </c>
      <c r="AM61">
        <f t="shared" si="59"/>
        <v>-1.5597477273035099</v>
      </c>
      <c r="AN61" s="38">
        <f t="shared" ref="AN61:AT70" si="63">$AU61+$AB$7*SIN(AO61)</f>
        <v>17.194942529513487</v>
      </c>
      <c r="AO61" s="38">
        <f t="shared" si="63"/>
        <v>17.194942529307866</v>
      </c>
      <c r="AP61" s="38">
        <f t="shared" si="63"/>
        <v>17.194942536411528</v>
      </c>
      <c r="AQ61" s="38">
        <f t="shared" si="63"/>
        <v>17.194942290999681</v>
      </c>
      <c r="AR61" s="38">
        <f t="shared" si="63"/>
        <v>17.194950769715408</v>
      </c>
      <c r="AS61" s="38">
        <f t="shared" si="63"/>
        <v>17.194658333414793</v>
      </c>
      <c r="AT61" s="38">
        <f t="shared" si="63"/>
        <v>17.205413426223778</v>
      </c>
      <c r="AU61" s="38">
        <f t="shared" si="60"/>
        <v>17.539478837131192</v>
      </c>
      <c r="AW61">
        <v>29000</v>
      </c>
      <c r="AX61">
        <f t="shared" si="1"/>
        <v>4.8132326233550446E-2</v>
      </c>
      <c r="AY61">
        <f t="shared" si="2"/>
        <v>5.2709637738622625E-2</v>
      </c>
      <c r="AZ61">
        <f t="shared" si="3"/>
        <v>-4.5773115050721791E-3</v>
      </c>
      <c r="BA61">
        <f t="shared" si="4"/>
        <v>1.3142108096075062</v>
      </c>
      <c r="BB61">
        <f t="shared" si="5"/>
        <v>-0.85390200194808852</v>
      </c>
      <c r="BC61">
        <f t="shared" si="6"/>
        <v>0.43044510519381851</v>
      </c>
      <c r="BD61">
        <f t="shared" si="7"/>
        <v>0.21860839008484162</v>
      </c>
      <c r="BE61">
        <f t="shared" si="61"/>
        <v>19.15207756635613</v>
      </c>
      <c r="BF61">
        <f t="shared" si="61"/>
        <v>19.151986374533092</v>
      </c>
      <c r="BG61">
        <f t="shared" si="61"/>
        <v>19.15171009645179</v>
      </c>
      <c r="BH61">
        <f t="shared" si="61"/>
        <v>19.150873219379328</v>
      </c>
      <c r="BI61">
        <f t="shared" si="61"/>
        <v>19.148339550303355</v>
      </c>
      <c r="BJ61">
        <f t="shared" si="61"/>
        <v>19.140680754962688</v>
      </c>
      <c r="BK61">
        <f t="shared" si="61"/>
        <v>19.117634010174822</v>
      </c>
      <c r="BL61">
        <f t="shared" si="9"/>
        <v>19.049098931832908</v>
      </c>
    </row>
    <row r="62" spans="1:64">
      <c r="A62" s="38" t="s">
        <v>71</v>
      </c>
      <c r="B62" s="14"/>
      <c r="C62" s="25">
        <v>49637.443800000001</v>
      </c>
      <c r="D62" s="25">
        <v>2.9999999999999997E-4</v>
      </c>
      <c r="E62">
        <f t="shared" si="40"/>
        <v>24725.076804707467</v>
      </c>
      <c r="F62">
        <f t="shared" si="41"/>
        <v>24725</v>
      </c>
      <c r="G62">
        <f t="shared" si="42"/>
        <v>3.6151250002149027E-2</v>
      </c>
      <c r="J62">
        <f t="shared" si="62"/>
        <v>3.6151250002149027E-2</v>
      </c>
      <c r="P62" s="36">
        <f t="shared" si="43"/>
        <v>3.7823710922762419E-2</v>
      </c>
      <c r="Q62" s="6">
        <f t="shared" si="44"/>
        <v>34618.943800000001</v>
      </c>
      <c r="R62">
        <f t="shared" si="45"/>
        <v>2.7971255309789938E-6</v>
      </c>
      <c r="S62">
        <v>1</v>
      </c>
      <c r="T62">
        <f t="shared" si="46"/>
        <v>2.7971255309789938E-6</v>
      </c>
      <c r="Z62">
        <f t="shared" si="47"/>
        <v>24725</v>
      </c>
      <c r="AA62" s="38">
        <f t="shared" si="48"/>
        <v>3.5536728769383699E-2</v>
      </c>
      <c r="AB62" s="38">
        <f t="shared" si="49"/>
        <v>3.8438232155527746E-2</v>
      </c>
      <c r="AC62" s="38">
        <f t="shared" si="50"/>
        <v>-1.6724609206133917E-3</v>
      </c>
      <c r="AD62" s="38">
        <f t="shared" si="51"/>
        <v>6.1452123276532766E-4</v>
      </c>
      <c r="AE62" s="38">
        <f t="shared" si="52"/>
        <v>3.7763634551941804E-7</v>
      </c>
      <c r="AF62">
        <f t="shared" si="53"/>
        <v>-1.6724609206133917E-3</v>
      </c>
      <c r="AG62" s="176"/>
      <c r="AH62">
        <f t="shared" si="54"/>
        <v>-2.2869821533787167E-3</v>
      </c>
      <c r="AI62">
        <f t="shared" si="55"/>
        <v>1.0046841698607494</v>
      </c>
      <c r="AJ62">
        <f t="shared" si="56"/>
        <v>-0.13009231491012341</v>
      </c>
      <c r="AK62">
        <f t="shared" si="57"/>
        <v>-0.34571836425186425</v>
      </c>
      <c r="AL62">
        <f t="shared" si="58"/>
        <v>-1.5572480639891835</v>
      </c>
      <c r="AM62">
        <f t="shared" si="59"/>
        <v>-0.98654269291338026</v>
      </c>
      <c r="AN62" s="38">
        <f t="shared" si="63"/>
        <v>17.644480673492449</v>
      </c>
      <c r="AO62" s="38">
        <f t="shared" si="63"/>
        <v>17.644482209310397</v>
      </c>
      <c r="AP62" s="38">
        <f t="shared" si="63"/>
        <v>17.644494629936037</v>
      </c>
      <c r="AQ62" s="38">
        <f t="shared" si="63"/>
        <v>17.644595064504784</v>
      </c>
      <c r="AR62" s="38">
        <f t="shared" si="63"/>
        <v>17.645406224489992</v>
      </c>
      <c r="AS62" s="38">
        <f t="shared" si="63"/>
        <v>17.651895849290433</v>
      </c>
      <c r="AT62" s="38">
        <f t="shared" si="63"/>
        <v>17.700399690303897</v>
      </c>
      <c r="AU62" s="38">
        <f t="shared" si="60"/>
        <v>17.967364787540276</v>
      </c>
      <c r="AW62">
        <v>30000</v>
      </c>
      <c r="AX62">
        <f t="shared" si="1"/>
        <v>5.2955021214419196E-2</v>
      </c>
      <c r="AY62">
        <f t="shared" si="2"/>
        <v>5.652067965017523E-2</v>
      </c>
      <c r="AZ62">
        <f t="shared" si="3"/>
        <v>-3.5656584357560352E-3</v>
      </c>
      <c r="BA62">
        <f t="shared" si="4"/>
        <v>1.2091029117068184</v>
      </c>
      <c r="BB62">
        <f t="shared" si="5"/>
        <v>-0.50775458238323601</v>
      </c>
      <c r="BC62">
        <f t="shared" si="6"/>
        <v>0.92130612136447909</v>
      </c>
      <c r="BD62">
        <f t="shared" si="7"/>
        <v>0.49626239964213298</v>
      </c>
      <c r="BE62">
        <f t="shared" si="61"/>
        <v>19.51580517115358</v>
      </c>
      <c r="BF62">
        <f t="shared" si="61"/>
        <v>19.515735393738154</v>
      </c>
      <c r="BG62">
        <f t="shared" si="61"/>
        <v>19.515478719598587</v>
      </c>
      <c r="BH62">
        <f t="shared" si="61"/>
        <v>19.514534996356769</v>
      </c>
      <c r="BI62">
        <f t="shared" si="61"/>
        <v>19.511071155801503</v>
      </c>
      <c r="BJ62">
        <f t="shared" si="61"/>
        <v>19.498436452065889</v>
      </c>
      <c r="BK62">
        <f t="shared" si="61"/>
        <v>19.453328336547681</v>
      </c>
      <c r="BL62">
        <f t="shared" si="9"/>
        <v>19.302136158568029</v>
      </c>
    </row>
    <row r="63" spans="1:64">
      <c r="A63" s="38" t="s">
        <v>72</v>
      </c>
      <c r="B63" s="14"/>
      <c r="C63" s="25">
        <v>49918.447200000002</v>
      </c>
      <c r="D63" s="25">
        <v>4.0000000000000002E-4</v>
      </c>
      <c r="E63">
        <f t="shared" si="40"/>
        <v>25322.079230186377</v>
      </c>
      <c r="F63">
        <f t="shared" si="41"/>
        <v>25322</v>
      </c>
      <c r="G63">
        <f t="shared" si="42"/>
        <v>3.7292900000466034E-2</v>
      </c>
      <c r="J63">
        <f t="shared" si="62"/>
        <v>3.7292900000466034E-2</v>
      </c>
      <c r="P63" s="36">
        <f t="shared" si="43"/>
        <v>3.9765587592495613E-2</v>
      </c>
      <c r="Q63" s="6">
        <f t="shared" si="44"/>
        <v>34899.947200000002</v>
      </c>
      <c r="R63">
        <f t="shared" si="45"/>
        <v>6.1141839277770397E-6</v>
      </c>
      <c r="S63">
        <v>1</v>
      </c>
      <c r="T63">
        <f t="shared" si="46"/>
        <v>6.1141839277770397E-6</v>
      </c>
      <c r="Z63">
        <f t="shared" si="47"/>
        <v>25322</v>
      </c>
      <c r="AA63" s="38">
        <f t="shared" si="48"/>
        <v>3.6727989917012843E-2</v>
      </c>
      <c r="AB63" s="38">
        <f t="shared" si="49"/>
        <v>4.0330497675948804E-2</v>
      </c>
      <c r="AC63" s="38">
        <f t="shared" si="50"/>
        <v>-2.4726875920295793E-3</v>
      </c>
      <c r="AD63" s="38">
        <f t="shared" si="51"/>
        <v>5.649100834531906E-4</v>
      </c>
      <c r="AE63" s="38">
        <f t="shared" si="52"/>
        <v>3.191234023870908E-7</v>
      </c>
      <c r="AF63">
        <f t="shared" si="53"/>
        <v>-2.4726875920295793E-3</v>
      </c>
      <c r="AG63" s="176"/>
      <c r="AH63">
        <f t="shared" si="54"/>
        <v>-3.0375976754827717E-3</v>
      </c>
      <c r="AI63">
        <f t="shared" si="55"/>
        <v>1.0722716986435361</v>
      </c>
      <c r="AJ63">
        <f t="shared" si="56"/>
        <v>-0.3216726059811208</v>
      </c>
      <c r="AK63">
        <f t="shared" si="57"/>
        <v>-0.33811230442479745</v>
      </c>
      <c r="AL63">
        <f t="shared" si="58"/>
        <v>-1.3602146973764522</v>
      </c>
      <c r="AM63">
        <f t="shared" si="59"/>
        <v>-0.8088389381188078</v>
      </c>
      <c r="AN63" s="38">
        <f t="shared" si="63"/>
        <v>17.822553579070284</v>
      </c>
      <c r="AO63" s="38">
        <f t="shared" si="63"/>
        <v>17.822564004064187</v>
      </c>
      <c r="AP63" s="38">
        <f t="shared" si="63"/>
        <v>17.822622277424333</v>
      </c>
      <c r="AQ63" s="38">
        <f t="shared" si="63"/>
        <v>17.822947908972044</v>
      </c>
      <c r="AR63" s="38">
        <f t="shared" si="63"/>
        <v>17.824764323382141</v>
      </c>
      <c r="AS63" s="38">
        <f t="shared" si="63"/>
        <v>17.834798679766109</v>
      </c>
      <c r="AT63" s="38">
        <f t="shared" si="63"/>
        <v>17.88756731907068</v>
      </c>
      <c r="AU63" s="38">
        <f t="shared" si="60"/>
        <v>18.118428011901145</v>
      </c>
      <c r="AW63">
        <v>31000</v>
      </c>
      <c r="AX63">
        <f t="shared" ref="AX63:AX72" si="64">AB$3+AB$4*AW63+AB$5*AW63^2+AZ63</f>
        <v>5.8214927303783193E-2</v>
      </c>
      <c r="AY63">
        <f t="shared" ref="AY63:AY72" si="65">AB$3+AB$4*AW63+AB$5*AW63^2</f>
        <v>6.0456443369307639E-2</v>
      </c>
      <c r="AZ63">
        <f t="shared" ref="AZ63:AZ72" si="66">$AB$6*($AB$11/BA63*BB63+$AB$12)</f>
        <v>-2.2415160655244459E-3</v>
      </c>
      <c r="BA63">
        <f t="shared" ref="BA63:BA72" si="67">1+$AB$7*COS(BC63)</f>
        <v>1.0843623806956946</v>
      </c>
      <c r="BB63">
        <f t="shared" ref="BB63:BB72" si="68">SIN(BC63+RADIANS($AB$9))</f>
        <v>-0.12921038928960374</v>
      </c>
      <c r="BC63">
        <f t="shared" ref="BC63:BC72" si="69">2*ATAN(BD63)</f>
        <v>1.3243098518387406</v>
      </c>
      <c r="BD63">
        <f t="shared" ref="BD63:BD72" si="70">SQRT((1+$AB$7)/(1-$AB$7))*TAN(BE63/2)</f>
        <v>0.7795636242031071</v>
      </c>
      <c r="BE63">
        <f t="shared" ref="BE63:BE72" si="71">$BL63+$AB$7*SIN(BF63)</f>
        <v>19.845314611460413</v>
      </c>
      <c r="BF63">
        <f t="shared" ref="BF63:BF72" si="72">$BL63+$AB$7*SIN(BG63)</f>
        <v>19.845301232674302</v>
      </c>
      <c r="BG63">
        <f t="shared" ref="BG63:BG72" si="73">$BL63+$AB$7*SIN(BH63)</f>
        <v>19.84523009013007</v>
      </c>
      <c r="BH63">
        <f t="shared" ref="BH63:BH72" si="74">$BL63+$AB$7*SIN(BI63)</f>
        <v>19.844851916201129</v>
      </c>
      <c r="BI63">
        <f t="shared" ref="BI63:BI72" si="75">$BL63+$AB$7*SIN(BJ63)</f>
        <v>19.842845336791704</v>
      </c>
      <c r="BJ63">
        <f t="shared" ref="BJ63:BJ72" si="76">$BL63+$AB$7*SIN(BK63)</f>
        <v>19.832300020972973</v>
      </c>
      <c r="BK63">
        <f t="shared" ref="BK63:BK72" si="77">$BL63+$AB$7*SIN(BL63)</f>
        <v>19.779393696347061</v>
      </c>
      <c r="BL63">
        <f t="shared" ref="BL63:BL72" si="78">RADIANS($AB$9)+$AB$18*(AW63-AB$15)</f>
        <v>19.555173385303149</v>
      </c>
    </row>
    <row r="64" spans="1:64">
      <c r="A64" s="140" t="s">
        <v>651</v>
      </c>
      <c r="B64" s="27" t="s">
        <v>114</v>
      </c>
      <c r="C64" s="141">
        <v>50003.645600000003</v>
      </c>
      <c r="D64" s="141" t="s">
        <v>297</v>
      </c>
      <c r="E64" s="39">
        <f t="shared" si="40"/>
        <v>25503.086475817294</v>
      </c>
      <c r="F64">
        <f t="shared" si="41"/>
        <v>25503</v>
      </c>
      <c r="G64">
        <f t="shared" si="42"/>
        <v>4.0703350001422223E-2</v>
      </c>
      <c r="J64">
        <f t="shared" si="62"/>
        <v>4.0703350001422223E-2</v>
      </c>
      <c r="O64">
        <f t="shared" ref="O64:O95" si="79">+C$11+C$12*F64</f>
        <v>2.9588959983757726E-2</v>
      </c>
      <c r="P64" s="36">
        <f t="shared" si="43"/>
        <v>4.0363112308171314E-2</v>
      </c>
      <c r="Q64" s="6">
        <f t="shared" si="44"/>
        <v>34985.145600000003</v>
      </c>
      <c r="R64">
        <f t="shared" si="45"/>
        <v>1.1576168790869913E-7</v>
      </c>
      <c r="S64">
        <v>1</v>
      </c>
      <c r="T64">
        <f t="shared" si="46"/>
        <v>1.1576168790869913E-7</v>
      </c>
      <c r="Z64">
        <f t="shared" si="47"/>
        <v>25503</v>
      </c>
      <c r="AA64" s="38">
        <f t="shared" si="48"/>
        <v>3.7106968507757319E-2</v>
      </c>
      <c r="AB64" s="38">
        <f t="shared" si="49"/>
        <v>4.3959493801836218E-2</v>
      </c>
      <c r="AC64" s="38">
        <f t="shared" si="50"/>
        <v>3.4023769325090825E-4</v>
      </c>
      <c r="AD64" s="38">
        <f t="shared" si="51"/>
        <v>3.5963814936649033E-3</v>
      </c>
      <c r="AE64" s="38">
        <f t="shared" si="52"/>
        <v>1.2933959847975402E-5</v>
      </c>
      <c r="AF64">
        <f t="shared" si="53"/>
        <v>3.4023769325090825E-4</v>
      </c>
      <c r="AG64" s="176"/>
      <c r="AH64">
        <f t="shared" si="54"/>
        <v>-3.2561438004139942E-3</v>
      </c>
      <c r="AI64">
        <f t="shared" si="55"/>
        <v>1.0940950051961731</v>
      </c>
      <c r="AJ64">
        <f t="shared" si="56"/>
        <v>-0.38253445056121133</v>
      </c>
      <c r="AK64">
        <f t="shared" si="57"/>
        <v>-0.33269995314908174</v>
      </c>
      <c r="AL64">
        <f t="shared" si="58"/>
        <v>-1.2951723189197588</v>
      </c>
      <c r="AM64">
        <f t="shared" si="59"/>
        <v>-0.75640254331641998</v>
      </c>
      <c r="AN64" s="38">
        <f t="shared" si="63"/>
        <v>17.878898063784241</v>
      </c>
      <c r="AO64" s="38">
        <f t="shared" si="63"/>
        <v>17.878914177538839</v>
      </c>
      <c r="AP64" s="38">
        <f t="shared" si="63"/>
        <v>17.878996693240691</v>
      </c>
      <c r="AQ64" s="38">
        <f t="shared" si="63"/>
        <v>17.8794190858444</v>
      </c>
      <c r="AR64" s="38">
        <f t="shared" si="63"/>
        <v>17.88157722250816</v>
      </c>
      <c r="AS64" s="38">
        <f t="shared" si="63"/>
        <v>17.892500072368904</v>
      </c>
      <c r="AT64" s="38">
        <f t="shared" si="63"/>
        <v>17.945393137566246</v>
      </c>
      <c r="AU64" s="38">
        <f t="shared" si="60"/>
        <v>18.164227749940199</v>
      </c>
      <c r="AW64">
        <v>32000</v>
      </c>
      <c r="AX64">
        <f t="shared" si="64"/>
        <v>6.3671318759374415E-2</v>
      </c>
      <c r="AY64">
        <f t="shared" si="65"/>
        <v>6.4516928896019843E-2</v>
      </c>
      <c r="AZ64">
        <f t="shared" si="66"/>
        <v>-8.456101366454338E-4</v>
      </c>
      <c r="BA64">
        <f t="shared" si="67"/>
        <v>0.97341544957497095</v>
      </c>
      <c r="BB64">
        <f t="shared" si="68"/>
        <v>0.19266693561697376</v>
      </c>
      <c r="BC64">
        <f t="shared" si="69"/>
        <v>1.6477617862200167</v>
      </c>
      <c r="BD64">
        <f t="shared" si="70"/>
        <v>1.0800869623973304</v>
      </c>
      <c r="BE64">
        <f t="shared" si="71"/>
        <v>20.140510723002507</v>
      </c>
      <c r="BF64">
        <f t="shared" si="72"/>
        <v>20.140510334548971</v>
      </c>
      <c r="BG64">
        <f t="shared" si="73"/>
        <v>20.140506266893333</v>
      </c>
      <c r="BH64">
        <f t="shared" si="74"/>
        <v>20.140463676267032</v>
      </c>
      <c r="BI64">
        <f t="shared" si="75"/>
        <v>20.140018107000074</v>
      </c>
      <c r="BJ64">
        <f t="shared" si="76"/>
        <v>20.135397375722512</v>
      </c>
      <c r="BK64">
        <f t="shared" si="77"/>
        <v>20.091179151531087</v>
      </c>
      <c r="BL64">
        <f t="shared" si="78"/>
        <v>19.808210612038266</v>
      </c>
    </row>
    <row r="65" spans="1:64">
      <c r="A65" s="116" t="s">
        <v>1083</v>
      </c>
      <c r="B65" s="49" t="s">
        <v>114</v>
      </c>
      <c r="C65" s="50">
        <v>51000.099000000002</v>
      </c>
      <c r="D65" s="116" t="s">
        <v>259</v>
      </c>
      <c r="E65" s="39">
        <f t="shared" si="40"/>
        <v>27620.08967462806</v>
      </c>
      <c r="F65">
        <f t="shared" si="41"/>
        <v>27620</v>
      </c>
      <c r="G65">
        <f t="shared" si="42"/>
        <v>4.2209000006550923E-2</v>
      </c>
      <c r="J65">
        <f t="shared" si="62"/>
        <v>4.2209000006550923E-2</v>
      </c>
      <c r="O65">
        <f t="shared" si="79"/>
        <v>4.0311245059434245E-2</v>
      </c>
      <c r="P65" s="36">
        <f t="shared" si="43"/>
        <v>4.7655218053087589E-2</v>
      </c>
      <c r="Q65" s="6">
        <f t="shared" si="44"/>
        <v>35981.599000000002</v>
      </c>
      <c r="R65">
        <f t="shared" si="45"/>
        <v>2.9661291010421658E-5</v>
      </c>
      <c r="S65">
        <v>1</v>
      </c>
      <c r="T65">
        <f t="shared" si="46"/>
        <v>2.9661291010421658E-5</v>
      </c>
      <c r="Z65">
        <f t="shared" si="47"/>
        <v>27620</v>
      </c>
      <c r="AA65" s="38">
        <f t="shared" si="48"/>
        <v>4.2693965066959966E-2</v>
      </c>
      <c r="AB65" s="38">
        <f t="shared" si="49"/>
        <v>4.7170252992678546E-2</v>
      </c>
      <c r="AC65" s="38">
        <f t="shared" si="50"/>
        <v>-5.4462180465366661E-3</v>
      </c>
      <c r="AD65" s="38">
        <f t="shared" si="51"/>
        <v>-4.8496506040904275E-4</v>
      </c>
      <c r="AE65" s="38">
        <f t="shared" si="52"/>
        <v>2.3519110981754649E-7</v>
      </c>
      <c r="AF65">
        <f t="shared" si="53"/>
        <v>-5.4462180465366661E-3</v>
      </c>
      <c r="AG65" s="176"/>
      <c r="AH65">
        <f t="shared" si="54"/>
        <v>-4.9612529861276242E-3</v>
      </c>
      <c r="AI65">
        <f t="shared" si="55"/>
        <v>1.3276468721351833</v>
      </c>
      <c r="AJ65">
        <f t="shared" si="56"/>
        <v>-0.97842160872446049</v>
      </c>
      <c r="AK65">
        <f t="shared" si="57"/>
        <v>-0.11041130380672053</v>
      </c>
      <c r="AL65">
        <f t="shared" si="58"/>
        <v>-0.32503131546641861</v>
      </c>
      <c r="AM65">
        <f t="shared" si="59"/>
        <v>-0.16396168834216107</v>
      </c>
      <c r="AN65" s="38">
        <f t="shared" si="63"/>
        <v>18.62189913253042</v>
      </c>
      <c r="AO65" s="38">
        <f t="shared" si="63"/>
        <v>18.621975662370545</v>
      </c>
      <c r="AP65" s="38">
        <f t="shared" si="63"/>
        <v>18.622202859153706</v>
      </c>
      <c r="AQ65" s="38">
        <f t="shared" si="63"/>
        <v>18.622877275806324</v>
      </c>
      <c r="AR65" s="38">
        <f t="shared" si="63"/>
        <v>18.624878614761755</v>
      </c>
      <c r="AS65" s="38">
        <f t="shared" si="63"/>
        <v>18.630812260007126</v>
      </c>
      <c r="AT65" s="38">
        <f t="shared" si="63"/>
        <v>18.648359526960892</v>
      </c>
      <c r="AU65" s="38">
        <f t="shared" si="60"/>
        <v>18.699907558938449</v>
      </c>
      <c r="AW65">
        <v>33000</v>
      </c>
      <c r="AX65">
        <f t="shared" si="64"/>
        <v>6.9182887662988662E-2</v>
      </c>
      <c r="AY65">
        <f t="shared" si="65"/>
        <v>6.8702136230311864E-2</v>
      </c>
      <c r="AZ65">
        <f t="shared" si="66"/>
        <v>4.8075143267679784E-4</v>
      </c>
      <c r="BA65">
        <f t="shared" si="67"/>
        <v>0.88455041649360955</v>
      </c>
      <c r="BB65">
        <f t="shared" si="68"/>
        <v>0.44158364337634332</v>
      </c>
      <c r="BC65">
        <f t="shared" si="69"/>
        <v>1.9112454682887747</v>
      </c>
      <c r="BD65">
        <f t="shared" si="70"/>
        <v>1.4151323081988307</v>
      </c>
      <c r="BE65">
        <f t="shared" si="71"/>
        <v>20.406966961842627</v>
      </c>
      <c r="BF65">
        <f t="shared" si="72"/>
        <v>20.406966961842542</v>
      </c>
      <c r="BG65">
        <f t="shared" si="73"/>
        <v>20.406966961824089</v>
      </c>
      <c r="BH65">
        <f t="shared" si="74"/>
        <v>20.406966957836616</v>
      </c>
      <c r="BI65">
        <f t="shared" si="75"/>
        <v>20.406966096235063</v>
      </c>
      <c r="BJ65">
        <f t="shared" si="76"/>
        <v>20.406781206572827</v>
      </c>
      <c r="BK65">
        <f t="shared" si="77"/>
        <v>20.384943207430236</v>
      </c>
      <c r="BL65">
        <f t="shared" si="78"/>
        <v>20.061247838773387</v>
      </c>
    </row>
    <row r="66" spans="1:64">
      <c r="A66" s="116" t="s">
        <v>1088</v>
      </c>
      <c r="B66" s="49" t="s">
        <v>114</v>
      </c>
      <c r="C66" s="50">
        <v>51295.695</v>
      </c>
      <c r="D66" s="116" t="s">
        <v>1085</v>
      </c>
      <c r="E66" s="39">
        <f t="shared" si="40"/>
        <v>28248.094634574667</v>
      </c>
      <c r="F66">
        <f t="shared" si="41"/>
        <v>28248</v>
      </c>
      <c r="G66">
        <f t="shared" si="42"/>
        <v>4.4543600000906736E-2</v>
      </c>
      <c r="J66">
        <f t="shared" si="62"/>
        <v>4.4543600000906736E-2</v>
      </c>
      <c r="O66">
        <f t="shared" si="79"/>
        <v>4.3491970155100215E-2</v>
      </c>
      <c r="P66" s="36">
        <f t="shared" si="43"/>
        <v>4.9925894961321882E-2</v>
      </c>
      <c r="Q66" s="6">
        <f t="shared" si="44"/>
        <v>36277.195</v>
      </c>
      <c r="R66">
        <f t="shared" si="45"/>
        <v>2.8969099040910279E-5</v>
      </c>
      <c r="S66">
        <v>1</v>
      </c>
      <c r="T66">
        <f t="shared" si="46"/>
        <v>2.8969099040910279E-5</v>
      </c>
      <c r="Z66">
        <f t="shared" si="47"/>
        <v>28248</v>
      </c>
      <c r="AA66" s="38">
        <f t="shared" si="48"/>
        <v>4.496826823890266E-2</v>
      </c>
      <c r="AB66" s="38">
        <f t="shared" si="49"/>
        <v>4.9501226723325957E-2</v>
      </c>
      <c r="AC66" s="38">
        <f t="shared" si="50"/>
        <v>-5.382294960415146E-3</v>
      </c>
      <c r="AD66" s="38">
        <f t="shared" si="51"/>
        <v>-4.2466823799592462E-4</v>
      </c>
      <c r="AE66" s="38">
        <f t="shared" si="52"/>
        <v>1.8034311236256327E-7</v>
      </c>
      <c r="AF66">
        <f t="shared" si="53"/>
        <v>-5.382294960415146E-3</v>
      </c>
      <c r="AG66" s="176"/>
      <c r="AH66">
        <f t="shared" si="54"/>
        <v>-4.9576267224192196E-3</v>
      </c>
      <c r="AI66">
        <f t="shared" si="55"/>
        <v>1.3456789135301965</v>
      </c>
      <c r="AJ66">
        <f t="shared" si="56"/>
        <v>-0.99060202103328698</v>
      </c>
      <c r="AK66">
        <f t="shared" si="57"/>
        <v>7.0155234196678101E-3</v>
      </c>
      <c r="AL66">
        <f t="shared" si="58"/>
        <v>2.0292127145525418E-2</v>
      </c>
      <c r="AM66">
        <f t="shared" si="59"/>
        <v>1.0146411741174279E-2</v>
      </c>
      <c r="AN66" s="38">
        <f t="shared" si="63"/>
        <v>18.863704892538408</v>
      </c>
      <c r="AO66" s="38">
        <f t="shared" si="63"/>
        <v>18.863699426636526</v>
      </c>
      <c r="AP66" s="38">
        <f t="shared" si="63"/>
        <v>18.863683616234511</v>
      </c>
      <c r="AQ66" s="38">
        <f t="shared" si="63"/>
        <v>18.863637883854267</v>
      </c>
      <c r="AR66" s="38">
        <f t="shared" si="63"/>
        <v>18.863505600817781</v>
      </c>
      <c r="AS66" s="38">
        <f t="shared" si="63"/>
        <v>18.863122967349454</v>
      </c>
      <c r="AT66" s="38">
        <f t="shared" si="63"/>
        <v>18.862016197184595</v>
      </c>
      <c r="AU66" s="38">
        <f t="shared" si="60"/>
        <v>18.858814937328102</v>
      </c>
      <c r="AW66">
        <v>34000</v>
      </c>
      <c r="AX66">
        <f t="shared" si="64"/>
        <v>7.4679551370126523E-2</v>
      </c>
      <c r="AY66">
        <f t="shared" si="65"/>
        <v>7.3012065372183674E-2</v>
      </c>
      <c r="AZ66">
        <f t="shared" si="66"/>
        <v>1.6674859979428534E-3</v>
      </c>
      <c r="BA66">
        <f t="shared" si="67"/>
        <v>0.81599066329408976</v>
      </c>
      <c r="BB66">
        <f t="shared" si="68"/>
        <v>0.62732596826230402</v>
      </c>
      <c r="BC66">
        <f t="shared" si="69"/>
        <v>2.1319972283405413</v>
      </c>
      <c r="BD66">
        <f t="shared" si="70"/>
        <v>1.8097959435477984</v>
      </c>
      <c r="BE66">
        <f t="shared" si="71"/>
        <v>20.650888036044851</v>
      </c>
      <c r="BF66">
        <f t="shared" si="72"/>
        <v>20.650888011781554</v>
      </c>
      <c r="BG66">
        <f t="shared" si="73"/>
        <v>20.650888318897721</v>
      </c>
      <c r="BH66">
        <f t="shared" si="74"/>
        <v>20.650884431501421</v>
      </c>
      <c r="BI66">
        <f t="shared" si="75"/>
        <v>20.65093363239993</v>
      </c>
      <c r="BJ66">
        <f t="shared" si="76"/>
        <v>20.650310157668724</v>
      </c>
      <c r="BK66">
        <f t="shared" si="77"/>
        <v>20.658092097079145</v>
      </c>
      <c r="BL66">
        <f t="shared" si="78"/>
        <v>20.314285065508507</v>
      </c>
    </row>
    <row r="67" spans="1:64">
      <c r="A67" s="53" t="s">
        <v>131</v>
      </c>
      <c r="B67" s="14"/>
      <c r="C67" s="25">
        <v>51379.481699999997</v>
      </c>
      <c r="D67" s="25">
        <v>1E-4</v>
      </c>
      <c r="E67">
        <f t="shared" si="40"/>
        <v>28426.102669790154</v>
      </c>
      <c r="F67">
        <f t="shared" si="41"/>
        <v>28426</v>
      </c>
      <c r="G67">
        <f t="shared" si="42"/>
        <v>4.8325699994165916E-2</v>
      </c>
      <c r="K67">
        <f>G67</f>
        <v>4.8325699994165916E-2</v>
      </c>
      <c r="O67">
        <f t="shared" si="79"/>
        <v>4.4393513255464132E-2</v>
      </c>
      <c r="P67" s="36">
        <f t="shared" si="43"/>
        <v>5.0578441261303918E-2</v>
      </c>
      <c r="Q67" s="6">
        <f t="shared" si="44"/>
        <v>36360.981699999997</v>
      </c>
      <c r="R67">
        <f t="shared" si="45"/>
        <v>5.0748432166665295E-6</v>
      </c>
      <c r="S67">
        <v>1</v>
      </c>
      <c r="T67">
        <f t="shared" si="46"/>
        <v>5.0748432166665295E-6</v>
      </c>
      <c r="Z67">
        <f t="shared" si="47"/>
        <v>28426</v>
      </c>
      <c r="AA67" s="38">
        <f t="shared" si="48"/>
        <v>4.5674972236445961E-2</v>
      </c>
      <c r="AB67" s="38">
        <f t="shared" si="49"/>
        <v>5.3229169019023873E-2</v>
      </c>
      <c r="AC67" s="38">
        <f t="shared" si="50"/>
        <v>-2.2527412671380018E-3</v>
      </c>
      <c r="AD67" s="38">
        <f t="shared" si="51"/>
        <v>2.6507277577199548E-3</v>
      </c>
      <c r="AE67" s="38">
        <f t="shared" si="52"/>
        <v>7.0263576455470594E-6</v>
      </c>
      <c r="AF67">
        <f t="shared" si="53"/>
        <v>-2.2527412671380018E-3</v>
      </c>
      <c r="AG67" s="176"/>
      <c r="AH67">
        <f t="shared" si="54"/>
        <v>-4.9034690248579539E-3</v>
      </c>
      <c r="AI67">
        <f t="shared" si="55"/>
        <v>1.3433104686465567</v>
      </c>
      <c r="AJ67">
        <f t="shared" si="56"/>
        <v>-0.97233287657465817</v>
      </c>
      <c r="AK67">
        <f t="shared" si="57"/>
        <v>4.1000621287373425E-2</v>
      </c>
      <c r="AL67">
        <f t="shared" si="58"/>
        <v>0.11886425720007002</v>
      </c>
      <c r="AM67">
        <f t="shared" si="59"/>
        <v>5.9502202557768502E-2</v>
      </c>
      <c r="AN67" s="38">
        <f t="shared" si="63"/>
        <v>18.932484394849531</v>
      </c>
      <c r="AO67" s="38">
        <f t="shared" si="63"/>
        <v>18.932452924164185</v>
      </c>
      <c r="AP67" s="38">
        <f t="shared" si="63"/>
        <v>18.93236158938705</v>
      </c>
      <c r="AQ67" s="38">
        <f t="shared" si="63"/>
        <v>18.93209651990631</v>
      </c>
      <c r="AR67" s="38">
        <f t="shared" si="63"/>
        <v>18.931327274806399</v>
      </c>
      <c r="AS67" s="38">
        <f t="shared" si="63"/>
        <v>18.929095159341244</v>
      </c>
      <c r="AT67" s="38">
        <f t="shared" si="63"/>
        <v>18.922620445772136</v>
      </c>
      <c r="AU67" s="38">
        <f t="shared" si="60"/>
        <v>18.903855563686953</v>
      </c>
      <c r="AW67">
        <v>35000</v>
      </c>
      <c r="AX67">
        <f t="shared" si="64"/>
        <v>8.0129929110425088E-2</v>
      </c>
      <c r="AY67">
        <f t="shared" si="65"/>
        <v>7.7446716321635301E-2</v>
      </c>
      <c r="AZ67">
        <f t="shared" si="66"/>
        <v>2.6832127887897851E-3</v>
      </c>
      <c r="BA67">
        <f t="shared" si="67"/>
        <v>0.76386804176564282</v>
      </c>
      <c r="BB67">
        <f t="shared" si="68"/>
        <v>0.7634997284642524</v>
      </c>
      <c r="BC67">
        <f t="shared" si="69"/>
        <v>2.3225975420546949</v>
      </c>
      <c r="BD67">
        <f t="shared" si="70"/>
        <v>2.3039670931067033</v>
      </c>
      <c r="BE67">
        <f t="shared" si="71"/>
        <v>20.877560341212536</v>
      </c>
      <c r="BF67">
        <f t="shared" si="72"/>
        <v>20.877557222945075</v>
      </c>
      <c r="BG67">
        <f t="shared" si="73"/>
        <v>20.877577652951224</v>
      </c>
      <c r="BH67">
        <f t="shared" si="74"/>
        <v>20.877443785898119</v>
      </c>
      <c r="BI67">
        <f t="shared" si="75"/>
        <v>20.878320284553414</v>
      </c>
      <c r="BJ67">
        <f t="shared" si="76"/>
        <v>20.872552711173469</v>
      </c>
      <c r="BK67">
        <f t="shared" si="77"/>
        <v>20.909344970287531</v>
      </c>
      <c r="BL67">
        <f t="shared" si="78"/>
        <v>20.567322292243624</v>
      </c>
    </row>
    <row r="68" spans="1:64">
      <c r="A68" s="8" t="s">
        <v>74</v>
      </c>
      <c r="B68" s="14"/>
      <c r="C68" s="25">
        <v>51710.849941336237</v>
      </c>
      <c r="D68" s="25">
        <v>2.9999999999999997E-4</v>
      </c>
      <c r="E68">
        <f t="shared" si="40"/>
        <v>29130.107118862354</v>
      </c>
      <c r="F68">
        <f t="shared" si="41"/>
        <v>29130</v>
      </c>
      <c r="G68">
        <f t="shared" si="42"/>
        <v>5.0419836239598226E-2</v>
      </c>
      <c r="K68">
        <f>G68</f>
        <v>5.0419836239598226E-2</v>
      </c>
      <c r="O68">
        <f t="shared" si="79"/>
        <v>4.795916686589223E-2</v>
      </c>
      <c r="P68" s="36">
        <f t="shared" si="43"/>
        <v>5.3198020168905825E-2</v>
      </c>
      <c r="Q68" s="6">
        <f t="shared" si="44"/>
        <v>36692.349941336237</v>
      </c>
      <c r="R68">
        <f t="shared" si="45"/>
        <v>7.7183059450630135E-6</v>
      </c>
      <c r="S68">
        <v>1</v>
      </c>
      <c r="T68">
        <f t="shared" si="46"/>
        <v>7.7183059450630135E-6</v>
      </c>
      <c r="Z68">
        <f t="shared" si="47"/>
        <v>29130</v>
      </c>
      <c r="AA68" s="38">
        <f t="shared" si="48"/>
        <v>4.8724044447536322E-2</v>
      </c>
      <c r="AB68" s="38">
        <f t="shared" si="49"/>
        <v>5.489381196096773E-2</v>
      </c>
      <c r="AC68" s="38">
        <f t="shared" si="50"/>
        <v>-2.7781839293075997E-3</v>
      </c>
      <c r="AD68" s="38">
        <f t="shared" si="51"/>
        <v>1.6957917920619042E-3</v>
      </c>
      <c r="AE68" s="38">
        <f t="shared" si="52"/>
        <v>2.8757098020245246E-6</v>
      </c>
      <c r="AF68">
        <f t="shared" si="53"/>
        <v>-2.7781839293075997E-3</v>
      </c>
      <c r="AG68" s="176"/>
      <c r="AH68">
        <f t="shared" si="54"/>
        <v>-4.4739757213695022E-3</v>
      </c>
      <c r="AI68">
        <f t="shared" si="55"/>
        <v>1.3036442271518918</v>
      </c>
      <c r="AJ68">
        <f t="shared" si="56"/>
        <v>-0.81643569090937185</v>
      </c>
      <c r="AK68">
        <f t="shared" si="57"/>
        <v>0.16535813298897434</v>
      </c>
      <c r="AL68">
        <f t="shared" si="58"/>
        <v>0.49867134294664878</v>
      </c>
      <c r="AM68">
        <f t="shared" si="59"/>
        <v>0.25463439872236593</v>
      </c>
      <c r="AN68" s="38">
        <f t="shared" si="63"/>
        <v>19.20098247493182</v>
      </c>
      <c r="AO68" s="38">
        <f t="shared" si="63"/>
        <v>19.20088558416014</v>
      </c>
      <c r="AP68" s="38">
        <f t="shared" si="63"/>
        <v>19.20058713549254</v>
      </c>
      <c r="AQ68" s="38">
        <f t="shared" si="63"/>
        <v>19.19966804109982</v>
      </c>
      <c r="AR68" s="38">
        <f t="shared" si="63"/>
        <v>19.196839555297107</v>
      </c>
      <c r="AS68" s="38">
        <f t="shared" si="63"/>
        <v>19.188152987833387</v>
      </c>
      <c r="AT68" s="38">
        <f t="shared" si="63"/>
        <v>19.161637477441644</v>
      </c>
      <c r="AU68" s="38">
        <f t="shared" si="60"/>
        <v>19.081993771308476</v>
      </c>
      <c r="AW68">
        <v>36000</v>
      </c>
      <c r="AX68">
        <f t="shared" si="64"/>
        <v>8.5521763487497821E-2</v>
      </c>
      <c r="AY68">
        <f t="shared" si="65"/>
        <v>8.2006089078666716E-2</v>
      </c>
      <c r="AZ68">
        <f t="shared" si="66"/>
        <v>3.5156744088311064E-3</v>
      </c>
      <c r="BA68">
        <f t="shared" si="67"/>
        <v>0.72469562744708593</v>
      </c>
      <c r="BB68">
        <f t="shared" si="68"/>
        <v>0.86138444094104394</v>
      </c>
      <c r="BC68">
        <f t="shared" si="69"/>
        <v>2.4918714369644572</v>
      </c>
      <c r="BD68">
        <f t="shared" si="70"/>
        <v>2.9691868531378129</v>
      </c>
      <c r="BE68">
        <f t="shared" si="71"/>
        <v>21.091191490691727</v>
      </c>
      <c r="BF68">
        <f t="shared" si="72"/>
        <v>21.091164312922011</v>
      </c>
      <c r="BG68">
        <f t="shared" si="73"/>
        <v>21.091290754621991</v>
      </c>
      <c r="BH68">
        <f t="shared" si="74"/>
        <v>21.090702326701805</v>
      </c>
      <c r="BI68">
        <f t="shared" si="75"/>
        <v>21.093437025523833</v>
      </c>
      <c r="BJ68">
        <f t="shared" si="76"/>
        <v>21.080646473807288</v>
      </c>
      <c r="BK68">
        <f t="shared" si="77"/>
        <v>21.13881546706439</v>
      </c>
      <c r="BL68">
        <f t="shared" si="78"/>
        <v>20.820359518978744</v>
      </c>
    </row>
    <row r="69" spans="1:64">
      <c r="A69" s="53" t="s">
        <v>131</v>
      </c>
      <c r="B69" s="14"/>
      <c r="C69" s="25">
        <v>51749.4447</v>
      </c>
      <c r="D69" s="25">
        <v>1E-4</v>
      </c>
      <c r="E69">
        <f t="shared" si="40"/>
        <v>29212.103153547483</v>
      </c>
      <c r="F69">
        <f t="shared" si="41"/>
        <v>29212</v>
      </c>
      <c r="G69">
        <f t="shared" si="42"/>
        <v>4.8553399996308144E-2</v>
      </c>
      <c r="K69">
        <f>G69</f>
        <v>4.8553399996308144E-2</v>
      </c>
      <c r="O69">
        <f t="shared" si="79"/>
        <v>4.8374484473925047E-2</v>
      </c>
      <c r="P69" s="36">
        <f t="shared" si="43"/>
        <v>5.3507160860728251E-2</v>
      </c>
      <c r="Q69" s="6">
        <f t="shared" si="44"/>
        <v>36730.9447</v>
      </c>
      <c r="R69">
        <f t="shared" si="45"/>
        <v>2.4539746701860239E-5</v>
      </c>
      <c r="S69">
        <v>1</v>
      </c>
      <c r="T69">
        <f t="shared" si="46"/>
        <v>2.4539746701860239E-5</v>
      </c>
      <c r="Z69">
        <f t="shared" si="47"/>
        <v>29212</v>
      </c>
      <c r="AA69" s="38">
        <f t="shared" si="48"/>
        <v>4.9103387013410042E-2</v>
      </c>
      <c r="AB69" s="38">
        <f t="shared" si="49"/>
        <v>5.2957173843626353E-2</v>
      </c>
      <c r="AC69" s="38">
        <f t="shared" si="50"/>
        <v>-4.9537608644201064E-3</v>
      </c>
      <c r="AD69" s="38">
        <f t="shared" si="51"/>
        <v>-5.4998701710189807E-4</v>
      </c>
      <c r="AE69" s="38">
        <f t="shared" si="52"/>
        <v>3.0248571898064354E-7</v>
      </c>
      <c r="AF69">
        <f t="shared" si="53"/>
        <v>-4.9537608644201064E-3</v>
      </c>
      <c r="AG69" s="176"/>
      <c r="AH69">
        <f t="shared" si="54"/>
        <v>-4.4037738473182075E-3</v>
      </c>
      <c r="AI69">
        <f t="shared" si="55"/>
        <v>1.2963539369087806</v>
      </c>
      <c r="AJ69">
        <f t="shared" si="56"/>
        <v>-0.7911974299541793</v>
      </c>
      <c r="AK69">
        <f t="shared" si="57"/>
        <v>0.17809400019915173</v>
      </c>
      <c r="AL69">
        <f t="shared" si="58"/>
        <v>0.54111798932757726</v>
      </c>
      <c r="AM69">
        <f t="shared" si="59"/>
        <v>0.27736003995291775</v>
      </c>
      <c r="AN69" s="38">
        <f t="shared" si="63"/>
        <v>19.23161906809602</v>
      </c>
      <c r="AO69" s="38">
        <f t="shared" si="63"/>
        <v>19.231520206365243</v>
      </c>
      <c r="AP69" s="38">
        <f t="shared" si="63"/>
        <v>19.231212084990936</v>
      </c>
      <c r="AQ69" s="38">
        <f t="shared" si="63"/>
        <v>19.230252010371927</v>
      </c>
      <c r="AR69" s="38">
        <f t="shared" si="63"/>
        <v>19.227262874973285</v>
      </c>
      <c r="AS69" s="38">
        <f t="shared" si="63"/>
        <v>19.217978876804622</v>
      </c>
      <c r="AT69" s="38">
        <f t="shared" si="63"/>
        <v>19.189349947621956</v>
      </c>
      <c r="AU69" s="38">
        <f t="shared" si="60"/>
        <v>19.102742823900755</v>
      </c>
      <c r="AW69">
        <v>37000</v>
      </c>
      <c r="AX69">
        <f t="shared" si="64"/>
        <v>9.085182896038832E-2</v>
      </c>
      <c r="AY69">
        <f t="shared" si="65"/>
        <v>8.6690183643277963E-2</v>
      </c>
      <c r="AZ69">
        <f t="shared" si="66"/>
        <v>4.1616453171103599E-3</v>
      </c>
      <c r="BA69">
        <f t="shared" si="67"/>
        <v>0.69583486453421839</v>
      </c>
      <c r="BB69">
        <f t="shared" si="68"/>
        <v>0.92918369104238208</v>
      </c>
      <c r="BC69">
        <f t="shared" si="69"/>
        <v>2.6460806629274902</v>
      </c>
      <c r="BD69">
        <f t="shared" si="70"/>
        <v>3.9533039937505561</v>
      </c>
      <c r="BE69">
        <f t="shared" si="71"/>
        <v>21.295109603549708</v>
      </c>
      <c r="BF69">
        <f t="shared" si="72"/>
        <v>21.295020100269429</v>
      </c>
      <c r="BG69">
        <f t="shared" si="73"/>
        <v>21.295357413171139</v>
      </c>
      <c r="BH69">
        <f t="shared" si="74"/>
        <v>21.294085678328248</v>
      </c>
      <c r="BI69">
        <f t="shared" si="75"/>
        <v>21.298873338282998</v>
      </c>
      <c r="BJ69">
        <f t="shared" si="76"/>
        <v>21.280748039975137</v>
      </c>
      <c r="BK69">
        <f t="shared" si="77"/>
        <v>21.348004480233978</v>
      </c>
      <c r="BL69">
        <f t="shared" si="78"/>
        <v>21.073396745713865</v>
      </c>
    </row>
    <row r="70" spans="1:64">
      <c r="A70" s="39" t="s">
        <v>75</v>
      </c>
      <c r="B70" s="14"/>
      <c r="C70" s="25">
        <v>52144.361299999997</v>
      </c>
      <c r="D70" s="25">
        <v>5.9999999999999995E-4</v>
      </c>
      <c r="E70">
        <f t="shared" si="40"/>
        <v>30051.118510877255</v>
      </c>
      <c r="F70">
        <f t="shared" si="41"/>
        <v>30051</v>
      </c>
      <c r="G70">
        <f t="shared" si="42"/>
        <v>5.5781949995434843E-2</v>
      </c>
      <c r="K70">
        <f>G70</f>
        <v>5.5781949995434843E-2</v>
      </c>
      <c r="O70">
        <f t="shared" si="79"/>
        <v>5.2623892682943776E-2</v>
      </c>
      <c r="P70" s="36">
        <f t="shared" si="43"/>
        <v>5.6718385394468454E-2</v>
      </c>
      <c r="Q70" s="6">
        <f t="shared" si="44"/>
        <v>37125.861299999997</v>
      </c>
      <c r="R70">
        <f t="shared" si="45"/>
        <v>8.7691125656323836E-7</v>
      </c>
      <c r="S70">
        <v>1</v>
      </c>
      <c r="T70">
        <f t="shared" si="46"/>
        <v>8.7691125656323836E-7</v>
      </c>
      <c r="Z70">
        <f t="shared" si="47"/>
        <v>30051</v>
      </c>
      <c r="AA70" s="38">
        <f t="shared" si="48"/>
        <v>5.321513998058823E-2</v>
      </c>
      <c r="AB70" s="38">
        <f t="shared" si="49"/>
        <v>5.9285195409315067E-2</v>
      </c>
      <c r="AC70" s="38">
        <f t="shared" si="50"/>
        <v>-9.3643539903361106E-4</v>
      </c>
      <c r="AD70" s="38">
        <f t="shared" si="51"/>
        <v>2.5668100148466128E-3</v>
      </c>
      <c r="AE70" s="38">
        <f t="shared" si="52"/>
        <v>6.5885136523168688E-6</v>
      </c>
      <c r="AF70">
        <f t="shared" si="53"/>
        <v>-9.3643539903361106E-4</v>
      </c>
      <c r="AG70" s="176"/>
      <c r="AH70">
        <f t="shared" si="54"/>
        <v>-3.5032454138802273E-3</v>
      </c>
      <c r="AI70">
        <f t="shared" si="55"/>
        <v>1.202793679948891</v>
      </c>
      <c r="AJ70">
        <f t="shared" si="56"/>
        <v>-0.48805255543177856</v>
      </c>
      <c r="AK70">
        <f t="shared" si="57"/>
        <v>0.28003187711590233</v>
      </c>
      <c r="AL70">
        <f t="shared" si="58"/>
        <v>0.94402537142085441</v>
      </c>
      <c r="AM70">
        <f t="shared" si="59"/>
        <v>0.51050050959496041</v>
      </c>
      <c r="AN70" s="38">
        <f t="shared" si="63"/>
        <v>19.533482520602913</v>
      </c>
      <c r="AO70" s="38">
        <f t="shared" si="63"/>
        <v>19.533416266136125</v>
      </c>
      <c r="AP70" s="38">
        <f t="shared" si="63"/>
        <v>19.53316907710164</v>
      </c>
      <c r="AQ70" s="38">
        <f t="shared" si="63"/>
        <v>19.532247277469423</v>
      </c>
      <c r="AR70" s="38">
        <f t="shared" si="63"/>
        <v>19.528815837528249</v>
      </c>
      <c r="AS70" s="38">
        <f t="shared" si="63"/>
        <v>19.516124556251267</v>
      </c>
      <c r="AT70" s="38">
        <f t="shared" si="63"/>
        <v>19.470233191258892</v>
      </c>
      <c r="AU70" s="38">
        <f t="shared" si="60"/>
        <v>19.315041057131523</v>
      </c>
      <c r="AW70">
        <v>38000</v>
      </c>
      <c r="AX70">
        <f t="shared" si="64"/>
        <v>9.6120928708752204E-2</v>
      </c>
      <c r="AY70">
        <f t="shared" si="65"/>
        <v>9.1499000015468984E-2</v>
      </c>
      <c r="AZ70">
        <f t="shared" si="66"/>
        <v>4.621928693283219E-3</v>
      </c>
      <c r="BA70">
        <f t="shared" si="67"/>
        <v>0.67542306662068574</v>
      </c>
      <c r="BB70">
        <f t="shared" si="68"/>
        <v>0.97254602667800039</v>
      </c>
      <c r="BC70">
        <f t="shared" si="69"/>
        <v>2.7898149501270932</v>
      </c>
      <c r="BD70">
        <f t="shared" si="70"/>
        <v>5.6266577594539626</v>
      </c>
      <c r="BE70">
        <f t="shared" si="71"/>
        <v>21.491989384371927</v>
      </c>
      <c r="BF70">
        <f t="shared" si="72"/>
        <v>21.49182741294382</v>
      </c>
      <c r="BG70">
        <f t="shared" si="73"/>
        <v>21.492360949306264</v>
      </c>
      <c r="BH70">
        <f t="shared" si="74"/>
        <v>21.490602885111329</v>
      </c>
      <c r="BI70">
        <f t="shared" si="75"/>
        <v>21.496389566870935</v>
      </c>
      <c r="BJ70">
        <f t="shared" si="76"/>
        <v>21.477272752853334</v>
      </c>
      <c r="BK70">
        <f t="shared" si="77"/>
        <v>21.539704568170482</v>
      </c>
      <c r="BL70">
        <f t="shared" si="78"/>
        <v>21.326433972448982</v>
      </c>
    </row>
    <row r="71" spans="1:64">
      <c r="A71" s="40" t="s">
        <v>118</v>
      </c>
      <c r="B71" s="14" t="s">
        <v>115</v>
      </c>
      <c r="C71" s="25">
        <v>52145.538</v>
      </c>
      <c r="D71" s="25">
        <v>4.0000000000000002E-4</v>
      </c>
      <c r="E71">
        <f t="shared" si="40"/>
        <v>30053.618454842574</v>
      </c>
      <c r="F71">
        <f t="shared" si="41"/>
        <v>30053.5</v>
      </c>
      <c r="G71">
        <f t="shared" si="42"/>
        <v>5.5755574998329394E-2</v>
      </c>
      <c r="J71">
        <f>G71</f>
        <v>5.5755574998329394E-2</v>
      </c>
      <c r="O71">
        <f t="shared" si="79"/>
        <v>5.2636554805139887E-2</v>
      </c>
      <c r="P71" s="36">
        <f t="shared" si="43"/>
        <v>5.6728085193292921E-2</v>
      </c>
      <c r="Q71" s="6">
        <f t="shared" si="44"/>
        <v>37127.038</v>
      </c>
      <c r="R71">
        <f t="shared" si="45"/>
        <v>9.4577607930799786E-7</v>
      </c>
      <c r="S71">
        <v>1</v>
      </c>
      <c r="T71">
        <f t="shared" si="46"/>
        <v>9.4577607930799786E-7</v>
      </c>
      <c r="Z71">
        <f t="shared" si="47"/>
        <v>30053.5</v>
      </c>
      <c r="AA71" s="38">
        <f t="shared" si="48"/>
        <v>5.3227919059568335E-2</v>
      </c>
      <c r="AB71" s="38">
        <f t="shared" si="49"/>
        <v>5.925574113205398E-2</v>
      </c>
      <c r="AC71" s="38">
        <f t="shared" si="50"/>
        <v>-9.7251019496352731E-4</v>
      </c>
      <c r="AD71" s="38">
        <f t="shared" si="51"/>
        <v>2.5276559387610587E-3</v>
      </c>
      <c r="AE71" s="38">
        <f t="shared" si="52"/>
        <v>6.389044544754049E-6</v>
      </c>
      <c r="AF71">
        <f t="shared" si="53"/>
        <v>-9.7251019496352731E-4</v>
      </c>
      <c r="AG71" s="176"/>
      <c r="AH71">
        <f t="shared" si="54"/>
        <v>-3.5001661337245873E-3</v>
      </c>
      <c r="AI71">
        <f t="shared" si="55"/>
        <v>1.2024833993735855</v>
      </c>
      <c r="AJ71">
        <f t="shared" si="56"/>
        <v>-0.48708554920776337</v>
      </c>
      <c r="AK71">
        <f t="shared" si="57"/>
        <v>0.28025631448084465</v>
      </c>
      <c r="AL71">
        <f t="shared" si="58"/>
        <v>0.94513294623053268</v>
      </c>
      <c r="AM71">
        <f t="shared" si="59"/>
        <v>0.51119881745108386</v>
      </c>
      <c r="AN71" s="38">
        <f t="shared" ref="AN71:AT80" si="80">$AU71+$AB$7*SIN(AO71)</f>
        <v>19.534346676287374</v>
      </c>
      <c r="AO71" s="38">
        <f t="shared" si="80"/>
        <v>19.534280595543965</v>
      </c>
      <c r="AP71" s="38">
        <f t="shared" si="80"/>
        <v>19.534033880751654</v>
      </c>
      <c r="AQ71" s="38">
        <f t="shared" si="80"/>
        <v>19.533113200841395</v>
      </c>
      <c r="AR71" s="38">
        <f t="shared" si="80"/>
        <v>19.529683518993238</v>
      </c>
      <c r="AS71" s="38">
        <f t="shared" si="80"/>
        <v>19.51698996853818</v>
      </c>
      <c r="AT71" s="38">
        <f t="shared" si="80"/>
        <v>19.471061201516811</v>
      </c>
      <c r="AU71" s="38">
        <f t="shared" si="60"/>
        <v>19.315673650198359</v>
      </c>
      <c r="AW71">
        <v>39000</v>
      </c>
      <c r="AX71">
        <f t="shared" si="64"/>
        <v>0.10133150922685118</v>
      </c>
      <c r="AY71">
        <f t="shared" si="65"/>
        <v>9.6432538195239836E-2</v>
      </c>
      <c r="AZ71">
        <f t="shared" si="66"/>
        <v>4.8989710316113448E-3</v>
      </c>
      <c r="BA71">
        <f t="shared" si="67"/>
        <v>0.66220982899310199</v>
      </c>
      <c r="BB71">
        <f t="shared" si="68"/>
        <v>0.99519405556279161</v>
      </c>
      <c r="BC71">
        <f t="shared" si="69"/>
        <v>2.9265992828451268</v>
      </c>
      <c r="BD71">
        <f t="shared" si="70"/>
        <v>9.2667525528660217</v>
      </c>
      <c r="BE71">
        <f t="shared" si="71"/>
        <v>21.684047963801579</v>
      </c>
      <c r="BF71">
        <f t="shared" si="72"/>
        <v>21.683872478260849</v>
      </c>
      <c r="BG71">
        <f t="shared" si="73"/>
        <v>21.684404924917157</v>
      </c>
      <c r="BH71">
        <f t="shared" si="74"/>
        <v>21.682789132510312</v>
      </c>
      <c r="BI71">
        <f t="shared" si="75"/>
        <v>21.687689960691888</v>
      </c>
      <c r="BJ71">
        <f t="shared" si="76"/>
        <v>21.672801565899874</v>
      </c>
      <c r="BK71">
        <f t="shared" si="77"/>
        <v>21.717822105311377</v>
      </c>
      <c r="BL71">
        <f t="shared" si="78"/>
        <v>21.579471199184102</v>
      </c>
    </row>
    <row r="72" spans="1:64">
      <c r="A72" s="40" t="s">
        <v>118</v>
      </c>
      <c r="B72" s="14" t="s">
        <v>115</v>
      </c>
      <c r="C72" s="25">
        <v>52147.4211</v>
      </c>
      <c r="D72" s="25">
        <v>2.9999999999999997E-4</v>
      </c>
      <c r="E72">
        <f t="shared" si="40"/>
        <v>30057.619172511535</v>
      </c>
      <c r="F72">
        <f t="shared" si="41"/>
        <v>30057.5</v>
      </c>
      <c r="G72">
        <f t="shared" si="42"/>
        <v>5.6093375002092216E-2</v>
      </c>
      <c r="J72">
        <f>G72</f>
        <v>5.6093375002092216E-2</v>
      </c>
      <c r="O72">
        <f t="shared" si="79"/>
        <v>5.2656814200653698E-2</v>
      </c>
      <c r="P72" s="36">
        <f t="shared" si="43"/>
        <v>5.6743606492795577E-2</v>
      </c>
      <c r="Q72" s="6">
        <f t="shared" si="44"/>
        <v>37128.9211</v>
      </c>
      <c r="R72">
        <f t="shared" si="45"/>
        <v>4.2280099150231504E-7</v>
      </c>
      <c r="S72">
        <v>1</v>
      </c>
      <c r="T72">
        <f t="shared" si="46"/>
        <v>4.2280099150231504E-7</v>
      </c>
      <c r="Z72">
        <f t="shared" si="47"/>
        <v>30057.5</v>
      </c>
      <c r="AA72" s="38">
        <f t="shared" si="48"/>
        <v>5.324837098696604E-2</v>
      </c>
      <c r="AB72" s="38">
        <f t="shared" si="49"/>
        <v>5.958861050792176E-2</v>
      </c>
      <c r="AC72" s="38">
        <f t="shared" si="50"/>
        <v>-6.50231490703361E-4</v>
      </c>
      <c r="AD72" s="38">
        <f t="shared" si="51"/>
        <v>2.8450040151261763E-3</v>
      </c>
      <c r="AE72" s="38">
        <f t="shared" si="52"/>
        <v>8.0940478460840647E-6</v>
      </c>
      <c r="AF72">
        <f t="shared" si="53"/>
        <v>-6.50231490703361E-4</v>
      </c>
      <c r="AG72" s="176"/>
      <c r="AH72">
        <f t="shared" si="54"/>
        <v>-3.4952355058295408E-3</v>
      </c>
      <c r="AI72">
        <f t="shared" si="55"/>
        <v>1.2019867675786595</v>
      </c>
      <c r="AJ72">
        <f t="shared" si="56"/>
        <v>-0.48553813625142295</v>
      </c>
      <c r="AK72">
        <f t="shared" si="57"/>
        <v>0.28061445891363757</v>
      </c>
      <c r="AL72">
        <f t="shared" si="58"/>
        <v>0.94690387703559387</v>
      </c>
      <c r="AM72">
        <f t="shared" si="59"/>
        <v>0.51231618248501465</v>
      </c>
      <c r="AN72" s="38">
        <f t="shared" si="80"/>
        <v>19.535728861447268</v>
      </c>
      <c r="AO72" s="38">
        <f t="shared" si="80"/>
        <v>19.535663058812663</v>
      </c>
      <c r="AP72" s="38">
        <f t="shared" si="80"/>
        <v>19.535417104477315</v>
      </c>
      <c r="AQ72" s="38">
        <f t="shared" si="80"/>
        <v>19.534498224559176</v>
      </c>
      <c r="AR72" s="38">
        <f t="shared" si="80"/>
        <v>19.531071388132784</v>
      </c>
      <c r="AS72" s="38">
        <f t="shared" si="80"/>
        <v>19.518374304712584</v>
      </c>
      <c r="AT72" s="38">
        <f t="shared" si="80"/>
        <v>19.472385888558296</v>
      </c>
      <c r="AU72" s="38">
        <f t="shared" si="60"/>
        <v>19.316685799105301</v>
      </c>
      <c r="AW72">
        <v>40000</v>
      </c>
      <c r="AX72">
        <f t="shared" si="64"/>
        <v>0.10648656346493267</v>
      </c>
      <c r="AY72">
        <f t="shared" si="65"/>
        <v>0.10149079818259048</v>
      </c>
      <c r="AZ72">
        <f t="shared" si="66"/>
        <v>4.9957652823421966E-3</v>
      </c>
      <c r="BA72">
        <f t="shared" si="67"/>
        <v>0.65541948503841485</v>
      </c>
      <c r="BB72">
        <f t="shared" si="68"/>
        <v>0.99940015957668171</v>
      </c>
      <c r="BC72">
        <f t="shared" si="69"/>
        <v>3.0593169719808353</v>
      </c>
      <c r="BD72">
        <f t="shared" si="70"/>
        <v>24.294805208205357</v>
      </c>
      <c r="BE72">
        <f t="shared" si="71"/>
        <v>21.873218869255766</v>
      </c>
      <c r="BF72">
        <f t="shared" si="72"/>
        <v>21.873129510159647</v>
      </c>
      <c r="BG72">
        <f t="shared" si="73"/>
        <v>21.873389766515643</v>
      </c>
      <c r="BH72">
        <f t="shared" si="74"/>
        <v>21.872631753353907</v>
      </c>
      <c r="BI72">
        <f t="shared" si="75"/>
        <v>21.874839325887315</v>
      </c>
      <c r="BJ72">
        <f t="shared" si="76"/>
        <v>21.868408555086127</v>
      </c>
      <c r="BK72">
        <f t="shared" si="77"/>
        <v>21.887128497138328</v>
      </c>
      <c r="BL72">
        <f t="shared" si="78"/>
        <v>21.832508425919219</v>
      </c>
    </row>
    <row r="73" spans="1:64">
      <c r="A73" s="140" t="s">
        <v>651</v>
      </c>
      <c r="B73" s="27" t="s">
        <v>114</v>
      </c>
      <c r="C73" s="141">
        <v>52245.559200000003</v>
      </c>
      <c r="D73" s="141" t="s">
        <v>297</v>
      </c>
      <c r="E73" s="39">
        <f t="shared" si="40"/>
        <v>30266.117303608502</v>
      </c>
      <c r="F73">
        <f t="shared" si="41"/>
        <v>30266</v>
      </c>
      <c r="G73">
        <f t="shared" si="42"/>
        <v>5.5213700004969724E-2</v>
      </c>
      <c r="K73">
        <f t="shared" ref="K73:K78" si="81">G73</f>
        <v>5.5213700004969724E-2</v>
      </c>
      <c r="O73">
        <f t="shared" si="79"/>
        <v>5.371283519181029E-2</v>
      </c>
      <c r="P73" s="36">
        <f t="shared" si="43"/>
        <v>5.7555417207164887E-2</v>
      </c>
      <c r="Q73" s="6">
        <f t="shared" si="44"/>
        <v>37227.059200000003</v>
      </c>
      <c r="R73">
        <f t="shared" si="45"/>
        <v>5.4836394550567444E-6</v>
      </c>
      <c r="S73">
        <v>1</v>
      </c>
      <c r="T73">
        <f t="shared" si="46"/>
        <v>5.4836394550567444E-6</v>
      </c>
      <c r="Z73">
        <f t="shared" si="47"/>
        <v>30266</v>
      </c>
      <c r="AA73" s="38">
        <f t="shared" si="48"/>
        <v>5.4323176543230947E-2</v>
      </c>
      <c r="AB73" s="38">
        <f t="shared" si="49"/>
        <v>5.8445940668903663E-2</v>
      </c>
      <c r="AC73" s="38">
        <f t="shared" si="50"/>
        <v>-2.3417172021951635E-3</v>
      </c>
      <c r="AD73" s="38">
        <f t="shared" si="51"/>
        <v>8.9052346173877639E-4</v>
      </c>
      <c r="AE73" s="38">
        <f t="shared" si="52"/>
        <v>7.9303203590721392E-7</v>
      </c>
      <c r="AF73">
        <f t="shared" si="53"/>
        <v>-2.3417172021951635E-3</v>
      </c>
      <c r="AG73" s="176"/>
      <c r="AH73">
        <f t="shared" si="54"/>
        <v>-3.2322406639339421E-3</v>
      </c>
      <c r="AI73">
        <f t="shared" si="55"/>
        <v>1.1758631120226581</v>
      </c>
      <c r="AJ73">
        <f t="shared" si="56"/>
        <v>-0.40473888507839639</v>
      </c>
      <c r="AK73">
        <f t="shared" si="57"/>
        <v>0.29768321191826558</v>
      </c>
      <c r="AL73">
        <f t="shared" si="58"/>
        <v>1.037189240424059</v>
      </c>
      <c r="AM73">
        <f t="shared" si="59"/>
        <v>0.5706972281103303</v>
      </c>
      <c r="AN73" s="38">
        <f t="shared" si="80"/>
        <v>19.606979296508044</v>
      </c>
      <c r="AO73" s="38">
        <f t="shared" si="80"/>
        <v>19.606927962638821</v>
      </c>
      <c r="AP73" s="38">
        <f t="shared" si="80"/>
        <v>19.606723658068834</v>
      </c>
      <c r="AQ73" s="38">
        <f t="shared" si="80"/>
        <v>19.605910933250303</v>
      </c>
      <c r="AR73" s="38">
        <f t="shared" si="80"/>
        <v>19.602684055750327</v>
      </c>
      <c r="AS73" s="38">
        <f t="shared" si="80"/>
        <v>19.589966786877209</v>
      </c>
      <c r="AT73" s="38">
        <f t="shared" si="80"/>
        <v>19.541206851494504</v>
      </c>
      <c r="AU73" s="38">
        <f t="shared" si="60"/>
        <v>19.369444060879573</v>
      </c>
      <c r="AW73">
        <v>41000</v>
      </c>
      <c r="AX73">
        <f>AB$3+AB$4*AW73+AB$5*AW73^2+AZ73</f>
        <v>0.11158907804306717</v>
      </c>
      <c r="AY73">
        <f>AB$3+AB$4*AW73+AB$5*AW73^2</f>
        <v>0.10667377997752092</v>
      </c>
      <c r="AZ73">
        <f>$AB$6*($AB$11/BA73*BB73+$AB$12)</f>
        <v>4.9152980655462423E-3</v>
      </c>
      <c r="BA73">
        <f>1+$AB$7*COS(BC73)</f>
        <v>0.6546635275502346</v>
      </c>
      <c r="BB73">
        <f>SIN(BC73+RADIANS($AB$9))</f>
        <v>0.98628117999678366</v>
      </c>
      <c r="BC73">
        <f>2*ATAN(BD73)</f>
        <v>-3.0926734097743704</v>
      </c>
      <c r="BD73">
        <f>SQRT((1+$AB$7)/(1-$AB$7))*TAN(BE73/2)</f>
        <v>-40.875552837649067</v>
      </c>
      <c r="BE73">
        <f t="shared" ref="BE73:BK77" si="82">$BL73+$AB$7*SIN(BF73)</f>
        <v>22.061293879984941</v>
      </c>
      <c r="BF73">
        <f t="shared" si="82"/>
        <v>22.061348709390895</v>
      </c>
      <c r="BG73">
        <f t="shared" si="82"/>
        <v>22.061189737697553</v>
      </c>
      <c r="BH73">
        <f t="shared" si="82"/>
        <v>22.061650663131928</v>
      </c>
      <c r="BI73">
        <f t="shared" si="82"/>
        <v>22.060314288458301</v>
      </c>
      <c r="BJ73">
        <f t="shared" si="82"/>
        <v>22.064189228156597</v>
      </c>
      <c r="BK73">
        <f t="shared" si="82"/>
        <v>22.05295630398134</v>
      </c>
      <c r="BL73">
        <f>RADIANS($AB$9)+$AB$18*(AW73-AB$15)</f>
        <v>22.085545652654339</v>
      </c>
    </row>
    <row r="74" spans="1:64">
      <c r="A74" s="140" t="s">
        <v>651</v>
      </c>
      <c r="B74" s="27" t="s">
        <v>114</v>
      </c>
      <c r="C74" s="141">
        <v>52253.561300000001</v>
      </c>
      <c r="D74" s="141" t="s">
        <v>297</v>
      </c>
      <c r="E74" s="39">
        <f t="shared" si="40"/>
        <v>30283.118069823158</v>
      </c>
      <c r="F74">
        <f t="shared" si="41"/>
        <v>30283</v>
      </c>
      <c r="G74">
        <f t="shared" si="42"/>
        <v>5.5574350000824779E-2</v>
      </c>
      <c r="K74">
        <f t="shared" si="81"/>
        <v>5.5574350000824779E-2</v>
      </c>
      <c r="O74">
        <f t="shared" si="79"/>
        <v>5.3798937622743945E-2</v>
      </c>
      <c r="P74" s="36">
        <f t="shared" si="43"/>
        <v>5.7621847069340787E-2</v>
      </c>
      <c r="Q74" s="6">
        <f t="shared" si="44"/>
        <v>37235.061300000001</v>
      </c>
      <c r="R74">
        <f t="shared" si="45"/>
        <v>4.1922442455816446E-6</v>
      </c>
      <c r="S74">
        <v>1</v>
      </c>
      <c r="T74">
        <f t="shared" si="46"/>
        <v>4.1922442455816446E-6</v>
      </c>
      <c r="Z74">
        <f t="shared" si="47"/>
        <v>30283</v>
      </c>
      <c r="AA74" s="38">
        <f t="shared" si="48"/>
        <v>5.4411526328946448E-2</v>
      </c>
      <c r="AB74" s="38">
        <f t="shared" si="49"/>
        <v>5.8784670741219118E-2</v>
      </c>
      <c r="AC74" s="38">
        <f t="shared" si="50"/>
        <v>-2.0474970685160077E-3</v>
      </c>
      <c r="AD74" s="38">
        <f t="shared" si="51"/>
        <v>1.1628236718783311E-3</v>
      </c>
      <c r="AE74" s="38">
        <f t="shared" si="52"/>
        <v>1.3521588918806047E-6</v>
      </c>
      <c r="AF74">
        <f t="shared" si="53"/>
        <v>-2.0474970685160077E-3</v>
      </c>
      <c r="AG74" s="176"/>
      <c r="AH74">
        <f t="shared" si="54"/>
        <v>-3.2103207403943387E-3</v>
      </c>
      <c r="AI74">
        <f t="shared" si="55"/>
        <v>1.1737192318728846</v>
      </c>
      <c r="AJ74">
        <f t="shared" si="56"/>
        <v>-0.39815674786017635</v>
      </c>
      <c r="AK74">
        <f t="shared" si="57"/>
        <v>0.29893938734426417</v>
      </c>
      <c r="AL74">
        <f t="shared" si="58"/>
        <v>1.0443759307206153</v>
      </c>
      <c r="AM74">
        <f t="shared" si="59"/>
        <v>0.57547071857879295</v>
      </c>
      <c r="AN74" s="38">
        <f t="shared" si="80"/>
        <v>19.612719431968905</v>
      </c>
      <c r="AO74" s="38">
        <f t="shared" si="80"/>
        <v>19.612669251232802</v>
      </c>
      <c r="AP74" s="38">
        <f t="shared" si="80"/>
        <v>19.612468442599891</v>
      </c>
      <c r="AQ74" s="38">
        <f t="shared" si="80"/>
        <v>19.611665250589859</v>
      </c>
      <c r="AR74" s="38">
        <f t="shared" si="80"/>
        <v>19.608458785579423</v>
      </c>
      <c r="AS74" s="38">
        <f t="shared" si="80"/>
        <v>19.595753771437018</v>
      </c>
      <c r="AT74" s="38">
        <f t="shared" si="80"/>
        <v>19.546797672638434</v>
      </c>
      <c r="AU74" s="38">
        <f t="shared" si="60"/>
        <v>19.373745693734069</v>
      </c>
      <c r="AW74">
        <v>42000</v>
      </c>
      <c r="AX74">
        <f>AB$3+AB$4*AW74+AB$5*AW74^2+AZ74</f>
        <v>0.11664179027858322</v>
      </c>
      <c r="AY74">
        <f>AB$3+AB$4*AW74+AB$5*AW74^2</f>
        <v>0.11198148358003117</v>
      </c>
      <c r="AZ74">
        <f>$AB$6*($AB$11/BA74*BB74+$AB$12)</f>
        <v>4.6603066985520481E-3</v>
      </c>
      <c r="BA74">
        <f>1+$AB$7*COS(BC74)</f>
        <v>0.6598991025270422</v>
      </c>
      <c r="BB74">
        <f>SIN(BC74+RADIANS($AB$9))</f>
        <v>0.95594580475459257</v>
      </c>
      <c r="BC74">
        <f>2*ATAN(BD74)</f>
        <v>-2.9605752360241722</v>
      </c>
      <c r="BD74">
        <f>SQRT((1+$AB$7)/(1-$AB$7))*TAN(BE74/2)</f>
        <v>-11.018474489513835</v>
      </c>
      <c r="BE74">
        <f t="shared" si="82"/>
        <v>22.25001995781912</v>
      </c>
      <c r="BF74">
        <f t="shared" si="82"/>
        <v>22.250182893916012</v>
      </c>
      <c r="BG74">
        <f t="shared" si="82"/>
        <v>22.24969540673569</v>
      </c>
      <c r="BH74">
        <f t="shared" si="82"/>
        <v>22.251154103463541</v>
      </c>
      <c r="BI74">
        <f t="shared" si="82"/>
        <v>22.246790951646851</v>
      </c>
      <c r="BJ74">
        <f t="shared" si="82"/>
        <v>22.259856905201755</v>
      </c>
      <c r="BK74">
        <f t="shared" si="82"/>
        <v>22.220859626589892</v>
      </c>
      <c r="BL74">
        <f>RADIANS($AB$9)+$AB$18*(AW74-AB$15)</f>
        <v>22.33858287938946</v>
      </c>
    </row>
    <row r="75" spans="1:64">
      <c r="A75" s="140" t="s">
        <v>707</v>
      </c>
      <c r="B75" s="27" t="s">
        <v>114</v>
      </c>
      <c r="C75" s="141">
        <v>52435.246899999998</v>
      </c>
      <c r="D75" s="141" t="s">
        <v>297</v>
      </c>
      <c r="E75" s="39">
        <f t="shared" si="40"/>
        <v>30669.116046625535</v>
      </c>
      <c r="F75">
        <f t="shared" si="41"/>
        <v>30669</v>
      </c>
      <c r="G75">
        <f t="shared" si="42"/>
        <v>5.4622049996396527E-2</v>
      </c>
      <c r="K75">
        <f t="shared" si="81"/>
        <v>5.4622049996396527E-2</v>
      </c>
      <c r="O75">
        <f t="shared" si="79"/>
        <v>5.5753969289825248E-2</v>
      </c>
      <c r="P75" s="36">
        <f t="shared" si="43"/>
        <v>5.9139896442100479E-2</v>
      </c>
      <c r="Q75" s="6">
        <f t="shared" si="44"/>
        <v>37416.746899999998</v>
      </c>
      <c r="R75">
        <f t="shared" si="45"/>
        <v>2.041093650695983E-5</v>
      </c>
      <c r="S75">
        <v>1</v>
      </c>
      <c r="T75">
        <f t="shared" si="46"/>
        <v>2.041093650695983E-5</v>
      </c>
      <c r="Z75">
        <f t="shared" si="47"/>
        <v>30669</v>
      </c>
      <c r="AA75" s="38">
        <f t="shared" si="48"/>
        <v>5.6442428446480154E-2</v>
      </c>
      <c r="AB75" s="38">
        <f t="shared" si="49"/>
        <v>5.7319517992016851E-2</v>
      </c>
      <c r="AC75" s="38">
        <f t="shared" si="50"/>
        <v>-4.5178464457039519E-3</v>
      </c>
      <c r="AD75" s="38">
        <f t="shared" si="51"/>
        <v>-1.8203784500836276E-3</v>
      </c>
      <c r="AE75" s="38">
        <f t="shared" si="52"/>
        <v>3.3137777015288703E-6</v>
      </c>
      <c r="AF75">
        <f t="shared" si="53"/>
        <v>-4.5178464457039519E-3</v>
      </c>
      <c r="AG75" s="176"/>
      <c r="AH75">
        <f t="shared" si="54"/>
        <v>-2.6974679956203247E-3</v>
      </c>
      <c r="AI75">
        <f t="shared" si="55"/>
        <v>1.1250947990752367</v>
      </c>
      <c r="AJ75">
        <f t="shared" si="56"/>
        <v>-0.25059192448759043</v>
      </c>
      <c r="AK75">
        <f t="shared" si="57"/>
        <v>0.32232657363704159</v>
      </c>
      <c r="AL75">
        <f t="shared" si="58"/>
        <v>1.2005908639107821</v>
      </c>
      <c r="AM75">
        <f t="shared" si="59"/>
        <v>0.68457060289613725</v>
      </c>
      <c r="AN75" s="38">
        <f t="shared" si="80"/>
        <v>19.740231857563973</v>
      </c>
      <c r="AO75" s="38">
        <f t="shared" si="80"/>
        <v>19.74020485142308</v>
      </c>
      <c r="AP75" s="38">
        <f t="shared" si="80"/>
        <v>19.740080663312003</v>
      </c>
      <c r="AQ75" s="38">
        <f t="shared" si="80"/>
        <v>19.739509827734089</v>
      </c>
      <c r="AR75" s="38">
        <f t="shared" si="80"/>
        <v>19.736891113844653</v>
      </c>
      <c r="AS75" s="38">
        <f t="shared" si="80"/>
        <v>19.724983831238333</v>
      </c>
      <c r="AT75" s="38">
        <f t="shared" si="80"/>
        <v>19.672834681120836</v>
      </c>
      <c r="AU75" s="38">
        <f t="shared" si="60"/>
        <v>19.471418063253825</v>
      </c>
      <c r="AW75">
        <v>43000</v>
      </c>
      <c r="AX75">
        <f>AB$3+AB$4*AW75+AB$5*AW75^2+AZ75</f>
        <v>0.12164730984883255</v>
      </c>
      <c r="AY75">
        <f>AB$3+AB$4*AW75+AB$5*AW75^2</f>
        <v>0.11741390899012123</v>
      </c>
      <c r="AZ75">
        <f>$AB$6*($AB$11/BA75*BB75+$AB$12)</f>
        <v>4.2334008587113286E-3</v>
      </c>
      <c r="BA75">
        <f>1+$AB$7*COS(BC75)</f>
        <v>0.67142462454863416</v>
      </c>
      <c r="BB75">
        <f>SIN(BC75+RADIANS($AB$9))</f>
        <v>0.90753141897229928</v>
      </c>
      <c r="BC75">
        <f>2*ATAN(BD75)</f>
        <v>-2.8250785720494349</v>
      </c>
      <c r="BD75">
        <f>SQRT((1+$AB$7)/(1-$AB$7))*TAN(BE75/2)</f>
        <v>-6.2659935524271884</v>
      </c>
      <c r="BE75">
        <f t="shared" si="82"/>
        <v>22.441169981076335</v>
      </c>
      <c r="BF75">
        <f t="shared" si="82"/>
        <v>22.441343714804844</v>
      </c>
      <c r="BG75">
        <f t="shared" si="82"/>
        <v>22.440785699591924</v>
      </c>
      <c r="BH75">
        <f t="shared" si="82"/>
        <v>22.442578523309702</v>
      </c>
      <c r="BI75">
        <f t="shared" si="82"/>
        <v>22.436823930504904</v>
      </c>
      <c r="BJ75">
        <f t="shared" si="82"/>
        <v>22.455352552674661</v>
      </c>
      <c r="BK75">
        <f t="shared" si="82"/>
        <v>22.396260382473603</v>
      </c>
      <c r="BL75">
        <f>RADIANS($AB$9)+$AB$18*(AW75-AB$15)</f>
        <v>22.591620106124576</v>
      </c>
    </row>
    <row r="76" spans="1:64">
      <c r="A76" s="140" t="s">
        <v>651</v>
      </c>
      <c r="B76" s="27" t="s">
        <v>114</v>
      </c>
      <c r="C76" s="141">
        <v>52441.838400000001</v>
      </c>
      <c r="D76" s="141" t="s">
        <v>297</v>
      </c>
      <c r="E76" s="39">
        <f t="shared" si="40"/>
        <v>30683.119939416672</v>
      </c>
      <c r="F76">
        <f t="shared" si="41"/>
        <v>30683</v>
      </c>
      <c r="G76">
        <f t="shared" si="42"/>
        <v>5.6454350000421982E-2</v>
      </c>
      <c r="K76">
        <f t="shared" si="81"/>
        <v>5.6454350000421982E-2</v>
      </c>
      <c r="O76">
        <f t="shared" si="79"/>
        <v>5.582487717412353E-2</v>
      </c>
      <c r="P76" s="36">
        <f t="shared" si="43"/>
        <v>5.9195304448702211E-2</v>
      </c>
      <c r="Q76" s="6">
        <f t="shared" si="44"/>
        <v>37423.338400000001</v>
      </c>
      <c r="R76">
        <f t="shared" si="45"/>
        <v>7.5128312875471756E-6</v>
      </c>
      <c r="S76">
        <v>1</v>
      </c>
      <c r="T76">
        <f t="shared" si="46"/>
        <v>7.5128312875471756E-6</v>
      </c>
      <c r="Z76">
        <f t="shared" si="47"/>
        <v>30683</v>
      </c>
      <c r="AA76" s="38">
        <f t="shared" si="48"/>
        <v>5.6516885997276729E-2</v>
      </c>
      <c r="AB76" s="38">
        <f t="shared" si="49"/>
        <v>5.9132768451847464E-2</v>
      </c>
      <c r="AC76" s="38">
        <f t="shared" si="50"/>
        <v>-2.7409544482802292E-3</v>
      </c>
      <c r="AD76" s="38">
        <f t="shared" si="51"/>
        <v>-6.2535996854747034E-5</v>
      </c>
      <c r="AE76" s="38">
        <f t="shared" si="52"/>
        <v>3.9107509026169309E-9</v>
      </c>
      <c r="AF76">
        <f t="shared" si="53"/>
        <v>-2.7409544482802292E-3</v>
      </c>
      <c r="AG76" s="176"/>
      <c r="AH76">
        <f t="shared" si="54"/>
        <v>-2.6784184514254839E-3</v>
      </c>
      <c r="AI76">
        <f t="shared" si="55"/>
        <v>1.1233460545129901</v>
      </c>
      <c r="AJ76">
        <f t="shared" si="56"/>
        <v>-0.24534148952261201</v>
      </c>
      <c r="AK76">
        <f t="shared" si="57"/>
        <v>0.32299981372184644</v>
      </c>
      <c r="AL76">
        <f t="shared" si="58"/>
        <v>1.2060105718786458</v>
      </c>
      <c r="AM76">
        <f t="shared" si="59"/>
        <v>0.68855780083491658</v>
      </c>
      <c r="AN76" s="38">
        <f t="shared" si="80"/>
        <v>19.744755397486312</v>
      </c>
      <c r="AO76" s="38">
        <f t="shared" si="80"/>
        <v>19.744729093494254</v>
      </c>
      <c r="AP76" s="38">
        <f t="shared" si="80"/>
        <v>19.744607452532652</v>
      </c>
      <c r="AQ76" s="38">
        <f t="shared" si="80"/>
        <v>19.744045172302531</v>
      </c>
      <c r="AR76" s="38">
        <f t="shared" si="80"/>
        <v>19.741451155377124</v>
      </c>
      <c r="AS76" s="38">
        <f t="shared" si="80"/>
        <v>19.729590102043023</v>
      </c>
      <c r="AT76" s="38">
        <f t="shared" si="80"/>
        <v>19.677371469763827</v>
      </c>
      <c r="AU76" s="38">
        <f t="shared" si="60"/>
        <v>19.474960584428118</v>
      </c>
      <c r="AW76">
        <v>44000</v>
      </c>
      <c r="AX76">
        <f>AB$3+AB$4*AW76+AB$5*AW76^2+AZ76</f>
        <v>0.12660861503569512</v>
      </c>
      <c r="AY76">
        <f>AB$3+AB$4*AW76+AB$5*AW76^2</f>
        <v>0.12297105620779109</v>
      </c>
      <c r="AZ76">
        <f>$AB$6*($AB$11/BA76*BB76+$AB$12)</f>
        <v>3.6375588279040404E-3</v>
      </c>
      <c r="BA76">
        <f>1+$AB$7*COS(BC76)</f>
        <v>0.68991116095196048</v>
      </c>
      <c r="BB76">
        <f>SIN(BC76+RADIANS($AB$9))</f>
        <v>0.83914040080387986</v>
      </c>
      <c r="BC76">
        <f>2*ATAN(BD76)</f>
        <v>-2.6834110467143604</v>
      </c>
      <c r="BD76">
        <f>SQRT((1+$AB$7)/(1-$AB$7))*TAN(BE76/2)</f>
        <v>-4.288449250515213</v>
      </c>
      <c r="BE76">
        <f t="shared" si="82"/>
        <v>22.636629782763013</v>
      </c>
      <c r="BF76">
        <f t="shared" si="82"/>
        <v>22.636739147601812</v>
      </c>
      <c r="BG76">
        <f t="shared" si="82"/>
        <v>22.636343195424242</v>
      </c>
      <c r="BH76">
        <f t="shared" si="82"/>
        <v>22.637777289427678</v>
      </c>
      <c r="BI76">
        <f t="shared" si="82"/>
        <v>22.63259048457677</v>
      </c>
      <c r="BJ76">
        <f t="shared" si="82"/>
        <v>22.651447496591302</v>
      </c>
      <c r="BK76">
        <f t="shared" si="82"/>
        <v>22.584103000588389</v>
      </c>
      <c r="BL76">
        <f>RADIANS($AB$9)+$AB$18*(AW76-AB$15)</f>
        <v>22.844657332859697</v>
      </c>
    </row>
    <row r="77" spans="1:64">
      <c r="A77" s="41" t="s">
        <v>119</v>
      </c>
      <c r="B77" s="20" t="s">
        <v>114</v>
      </c>
      <c r="C77" s="46">
        <v>52505.38233</v>
      </c>
      <c r="D77" s="46">
        <v>5.0000000000000002E-5</v>
      </c>
      <c r="E77">
        <f t="shared" si="40"/>
        <v>30818.121438809427</v>
      </c>
      <c r="F77">
        <f t="shared" si="41"/>
        <v>30818</v>
      </c>
      <c r="G77">
        <f t="shared" si="42"/>
        <v>5.7160100004693959E-2</v>
      </c>
      <c r="K77">
        <f t="shared" si="81"/>
        <v>5.7160100004693959E-2</v>
      </c>
      <c r="O77">
        <f t="shared" si="79"/>
        <v>5.650863177271416E-2</v>
      </c>
      <c r="P77" s="36">
        <f t="shared" si="43"/>
        <v>5.9730850330512911E-2</v>
      </c>
      <c r="Q77" s="6">
        <f t="shared" si="44"/>
        <v>37486.88233</v>
      </c>
      <c r="R77">
        <f t="shared" si="45"/>
        <v>6.6087572376982465E-6</v>
      </c>
      <c r="S77">
        <v>1</v>
      </c>
      <c r="T77">
        <f t="shared" si="46"/>
        <v>6.6087572376982465E-6</v>
      </c>
      <c r="Z77">
        <f t="shared" si="47"/>
        <v>30818</v>
      </c>
      <c r="AA77" s="38">
        <f t="shared" si="48"/>
        <v>5.7237319719596211E-2</v>
      </c>
      <c r="AB77" s="38">
        <f t="shared" si="49"/>
        <v>5.9653630615610659E-2</v>
      </c>
      <c r="AC77" s="38">
        <f t="shared" si="50"/>
        <v>-2.5707503258189518E-3</v>
      </c>
      <c r="AD77" s="38">
        <f t="shared" si="51"/>
        <v>-7.7219714902251879E-5</v>
      </c>
      <c r="AE77" s="38">
        <f t="shared" si="52"/>
        <v>5.9628843695850608E-9</v>
      </c>
      <c r="AF77">
        <f t="shared" si="53"/>
        <v>-2.5707503258189518E-3</v>
      </c>
      <c r="AG77" s="176"/>
      <c r="AH77">
        <f t="shared" si="54"/>
        <v>-2.4935306109167034E-3</v>
      </c>
      <c r="AI77">
        <f t="shared" si="55"/>
        <v>1.1065870306031034</v>
      </c>
      <c r="AJ77">
        <f t="shared" si="56"/>
        <v>-0.19520665964884709</v>
      </c>
      <c r="AK77">
        <f t="shared" si="57"/>
        <v>0.32891082945911365</v>
      </c>
      <c r="AL77">
        <f t="shared" si="58"/>
        <v>1.2574143452586177</v>
      </c>
      <c r="AM77">
        <f t="shared" si="59"/>
        <v>0.72713648775136808</v>
      </c>
      <c r="AN77" s="38">
        <f t="shared" si="80"/>
        <v>19.788015298641085</v>
      </c>
      <c r="AO77" s="38">
        <f t="shared" si="80"/>
        <v>19.787995195355911</v>
      </c>
      <c r="AP77" s="38">
        <f t="shared" si="80"/>
        <v>19.787896827534098</v>
      </c>
      <c r="AQ77" s="38">
        <f t="shared" si="80"/>
        <v>19.787415692022552</v>
      </c>
      <c r="AR77" s="38">
        <f t="shared" si="80"/>
        <v>19.78506689739811</v>
      </c>
      <c r="AS77" s="38">
        <f t="shared" si="80"/>
        <v>19.773706177504835</v>
      </c>
      <c r="AT77" s="38">
        <f t="shared" si="80"/>
        <v>19.72098689940001</v>
      </c>
      <c r="AU77" s="38">
        <f t="shared" si="60"/>
        <v>19.509120610037357</v>
      </c>
      <c r="AW77">
        <v>45000</v>
      </c>
      <c r="AX77">
        <f>AB$3+AB$4*AW77+AB$5*AW77^2+AZ77</f>
        <v>0.13152987149617104</v>
      </c>
      <c r="AY77">
        <f>AB$3+AB$4*AW77+AB$5*AW77^2</f>
        <v>0.12865292523304075</v>
      </c>
      <c r="AZ77">
        <f>$AB$6*($AB$11/BA77*BB77+$AB$12)</f>
        <v>2.8769462631302979E-3</v>
      </c>
      <c r="BA77">
        <f>1+$AB$7*COS(BC77)</f>
        <v>0.71647745103669169</v>
      </c>
      <c r="BB77">
        <f>SIN(BC77+RADIANS($AB$9))</f>
        <v>0.74766236056205149</v>
      </c>
      <c r="BC77">
        <f>2*ATAN(BD77)</f>
        <v>-2.5322450954827027</v>
      </c>
      <c r="BD77">
        <f>SQRT((1+$AB$7)/(1-$AB$7))*TAN(BE77/2)</f>
        <v>-3.1800070724428227</v>
      </c>
      <c r="BE77">
        <f t="shared" si="82"/>
        <v>22.838528927196609</v>
      </c>
      <c r="BF77">
        <f t="shared" si="82"/>
        <v>22.838568366927294</v>
      </c>
      <c r="BG77">
        <f t="shared" si="82"/>
        <v>22.838396051505104</v>
      </c>
      <c r="BH77">
        <f t="shared" si="82"/>
        <v>22.83914915940229</v>
      </c>
      <c r="BI77">
        <f t="shared" si="82"/>
        <v>22.835862399762309</v>
      </c>
      <c r="BJ77">
        <f t="shared" si="82"/>
        <v>22.850297950346913</v>
      </c>
      <c r="BK77">
        <f t="shared" si="82"/>
        <v>22.788539525805646</v>
      </c>
      <c r="BL77">
        <f>RADIANS($AB$9)+$AB$18*(AW77-AB$15)</f>
        <v>23.097694559594814</v>
      </c>
    </row>
    <row r="78" spans="1:64">
      <c r="A78" s="39" t="s">
        <v>113</v>
      </c>
      <c r="B78" s="14" t="s">
        <v>114</v>
      </c>
      <c r="C78" s="25">
        <v>52512.441500000001</v>
      </c>
      <c r="D78" s="25">
        <v>1E-4</v>
      </c>
      <c r="E78">
        <f t="shared" si="40"/>
        <v>30833.118914327049</v>
      </c>
      <c r="F78">
        <f t="shared" si="41"/>
        <v>30833</v>
      </c>
      <c r="G78">
        <f t="shared" si="42"/>
        <v>5.5971850000787526E-2</v>
      </c>
      <c r="K78">
        <f t="shared" si="81"/>
        <v>5.5971850000787526E-2</v>
      </c>
      <c r="O78">
        <f t="shared" si="79"/>
        <v>5.6584604505890881E-2</v>
      </c>
      <c r="P78" s="36">
        <f t="shared" si="43"/>
        <v>5.9790495740525404E-2</v>
      </c>
      <c r="Q78" s="6">
        <f t="shared" si="44"/>
        <v>37493.941500000001</v>
      </c>
      <c r="R78">
        <f t="shared" si="45"/>
        <v>1.4582055285618242E-5</v>
      </c>
      <c r="S78">
        <v>1</v>
      </c>
      <c r="T78">
        <f t="shared" si="46"/>
        <v>1.4582055285618242E-5</v>
      </c>
      <c r="Z78">
        <f t="shared" si="47"/>
        <v>30833</v>
      </c>
      <c r="AA78" s="38">
        <f t="shared" si="48"/>
        <v>5.7317628710245358E-2</v>
      </c>
      <c r="AB78" s="38">
        <f t="shared" si="49"/>
        <v>5.8444717031067572E-2</v>
      </c>
      <c r="AC78" s="38">
        <f t="shared" si="50"/>
        <v>-3.8186457397378776E-3</v>
      </c>
      <c r="AD78" s="38">
        <f t="shared" si="51"/>
        <v>-1.3457787094578316E-3</v>
      </c>
      <c r="AE78" s="38">
        <f t="shared" si="52"/>
        <v>1.8111203348299868E-6</v>
      </c>
      <c r="AF78">
        <f t="shared" si="53"/>
        <v>-3.8186457397378776E-3</v>
      </c>
      <c r="AG78" s="176"/>
      <c r="AH78">
        <f t="shared" si="54"/>
        <v>-2.4728670302800429E-3</v>
      </c>
      <c r="AI78">
        <f t="shared" si="55"/>
        <v>1.1047379870042471</v>
      </c>
      <c r="AJ78">
        <f t="shared" si="56"/>
        <v>-0.18969502661601439</v>
      </c>
      <c r="AK78">
        <f t="shared" si="57"/>
        <v>0.32950429876796328</v>
      </c>
      <c r="AL78">
        <f t="shared" si="58"/>
        <v>1.2630309802922459</v>
      </c>
      <c r="AM78">
        <f t="shared" si="59"/>
        <v>0.7314384359060091</v>
      </c>
      <c r="AN78" s="38">
        <f t="shared" si="80"/>
        <v>19.792781887093792</v>
      </c>
      <c r="AO78" s="38">
        <f t="shared" si="80"/>
        <v>19.79276240852311</v>
      </c>
      <c r="AP78" s="38">
        <f t="shared" si="80"/>
        <v>19.792666472151712</v>
      </c>
      <c r="AQ78" s="38">
        <f t="shared" si="80"/>
        <v>19.792194148751932</v>
      </c>
      <c r="AR78" s="38">
        <f t="shared" si="80"/>
        <v>19.789873222085323</v>
      </c>
      <c r="AS78" s="38">
        <f t="shared" si="80"/>
        <v>19.778573903830395</v>
      </c>
      <c r="AT78" s="38">
        <f t="shared" si="80"/>
        <v>19.725817997769838</v>
      </c>
      <c r="AU78" s="38">
        <f t="shared" si="60"/>
        <v>19.512916168438384</v>
      </c>
    </row>
    <row r="79" spans="1:64">
      <c r="A79" s="40" t="s">
        <v>118</v>
      </c>
      <c r="B79" s="14" t="s">
        <v>115</v>
      </c>
      <c r="C79" s="25">
        <v>52517.3871</v>
      </c>
      <c r="D79" s="25">
        <v>5.0000000000000001E-4</v>
      </c>
      <c r="E79">
        <f t="shared" si="40"/>
        <v>30843.626029883115</v>
      </c>
      <c r="F79">
        <f t="shared" si="41"/>
        <v>30843.5</v>
      </c>
      <c r="G79">
        <f t="shared" si="42"/>
        <v>5.9321075001207646E-2</v>
      </c>
      <c r="J79">
        <f>G79</f>
        <v>5.9321075001207646E-2</v>
      </c>
      <c r="O79">
        <f t="shared" si="79"/>
        <v>5.6637785419114586E-2</v>
      </c>
      <c r="P79" s="36">
        <f t="shared" si="43"/>
        <v>5.9832264224666136E-2</v>
      </c>
      <c r="Q79" s="6">
        <f t="shared" si="44"/>
        <v>37498.8871</v>
      </c>
      <c r="R79">
        <f t="shared" si="45"/>
        <v>2.6131442218009403E-7</v>
      </c>
      <c r="S79">
        <v>1</v>
      </c>
      <c r="T79">
        <f t="shared" si="46"/>
        <v>2.6131442218009403E-7</v>
      </c>
      <c r="Z79">
        <f t="shared" si="47"/>
        <v>30843.5</v>
      </c>
      <c r="AA79" s="38">
        <f t="shared" si="48"/>
        <v>5.7373874529470924E-2</v>
      </c>
      <c r="AB79" s="38">
        <f t="shared" si="49"/>
        <v>6.1779464696402858E-2</v>
      </c>
      <c r="AC79" s="38">
        <f t="shared" si="50"/>
        <v>-5.1118922345848999E-4</v>
      </c>
      <c r="AD79" s="38">
        <f t="shared" si="51"/>
        <v>1.9472004717367222E-3</v>
      </c>
      <c r="AE79" s="38">
        <f t="shared" si="52"/>
        <v>3.7915896771317136E-6</v>
      </c>
      <c r="AF79">
        <f t="shared" si="53"/>
        <v>-5.1118922345848999E-4</v>
      </c>
      <c r="AG79" s="176"/>
      <c r="AH79">
        <f t="shared" si="54"/>
        <v>-2.4583896951952153E-3</v>
      </c>
      <c r="AI79">
        <f t="shared" si="55"/>
        <v>1.1034453711555086</v>
      </c>
      <c r="AJ79">
        <f t="shared" si="56"/>
        <v>-0.18584428487800336</v>
      </c>
      <c r="AK79">
        <f t="shared" si="57"/>
        <v>0.32991238839238535</v>
      </c>
      <c r="AL79">
        <f t="shared" si="58"/>
        <v>1.2669514579454981</v>
      </c>
      <c r="AM79">
        <f t="shared" si="59"/>
        <v>0.73445173109321282</v>
      </c>
      <c r="AN79" s="38">
        <f t="shared" si="80"/>
        <v>19.796113755854176</v>
      </c>
      <c r="AO79" s="38">
        <f t="shared" si="80"/>
        <v>19.796094706943499</v>
      </c>
      <c r="AP79" s="38">
        <f t="shared" si="80"/>
        <v>19.796000453197191</v>
      </c>
      <c r="AQ79" s="38">
        <f t="shared" si="80"/>
        <v>19.795534268271428</v>
      </c>
      <c r="AR79" s="38">
        <f t="shared" si="80"/>
        <v>19.793232903549427</v>
      </c>
      <c r="AS79" s="38">
        <f t="shared" si="80"/>
        <v>19.781977222554751</v>
      </c>
      <c r="AT79" s="38">
        <f t="shared" si="80"/>
        <v>19.729197942580452</v>
      </c>
      <c r="AU79" s="38">
        <f t="shared" si="60"/>
        <v>19.515573059319102</v>
      </c>
    </row>
    <row r="80" spans="1:64">
      <c r="A80" s="140" t="s">
        <v>651</v>
      </c>
      <c r="B80" s="27" t="s">
        <v>114</v>
      </c>
      <c r="C80" s="141">
        <v>52525.623099999997</v>
      </c>
      <c r="D80" s="141" t="s">
        <v>297</v>
      </c>
      <c r="E80" s="39">
        <f t="shared" si="40"/>
        <v>30861.12372555599</v>
      </c>
      <c r="F80">
        <f t="shared" si="41"/>
        <v>30861</v>
      </c>
      <c r="G80">
        <f t="shared" si="42"/>
        <v>5.8236450000549667E-2</v>
      </c>
      <c r="K80">
        <f>G80</f>
        <v>5.8236450000549667E-2</v>
      </c>
      <c r="O80">
        <f t="shared" si="79"/>
        <v>5.6726420274487446E-2</v>
      </c>
      <c r="P80" s="36">
        <f t="shared" si="43"/>
        <v>5.9901908921743553E-2</v>
      </c>
      <c r="Q80" s="6">
        <f t="shared" si="44"/>
        <v>37507.123099999997</v>
      </c>
      <c r="R80">
        <f t="shared" si="45"/>
        <v>2.7737534181843049E-6</v>
      </c>
      <c r="S80">
        <v>1</v>
      </c>
      <c r="T80">
        <f t="shared" si="46"/>
        <v>2.7737534181843049E-6</v>
      </c>
      <c r="Z80">
        <f t="shared" si="47"/>
        <v>30861</v>
      </c>
      <c r="AA80" s="38">
        <f t="shared" si="48"/>
        <v>5.7467670873659546E-2</v>
      </c>
      <c r="AB80" s="38">
        <f t="shared" si="49"/>
        <v>6.0670688048633674E-2</v>
      </c>
      <c r="AC80" s="38">
        <f t="shared" si="50"/>
        <v>-1.6654589211938867E-3</v>
      </c>
      <c r="AD80" s="38">
        <f t="shared" si="51"/>
        <v>7.6877912689012062E-4</v>
      </c>
      <c r="AE80" s="38">
        <f t="shared" si="52"/>
        <v>5.9102134594193618E-7</v>
      </c>
      <c r="AF80">
        <f t="shared" si="53"/>
        <v>-1.6654589211938867E-3</v>
      </c>
      <c r="AG80" s="176"/>
      <c r="AH80">
        <f t="shared" si="54"/>
        <v>-2.4342380480840086E-3</v>
      </c>
      <c r="AI80">
        <f t="shared" si="55"/>
        <v>1.1012942227445828</v>
      </c>
      <c r="AJ80">
        <f t="shared" si="56"/>
        <v>-0.17944010552632528</v>
      </c>
      <c r="AK80">
        <f t="shared" si="57"/>
        <v>0.33057920271372171</v>
      </c>
      <c r="AL80">
        <f t="shared" si="58"/>
        <v>1.2734652147713499</v>
      </c>
      <c r="AM80">
        <f t="shared" si="59"/>
        <v>0.7394774721702807</v>
      </c>
      <c r="AN80" s="38">
        <f t="shared" si="80"/>
        <v>19.801658203337713</v>
      </c>
      <c r="AO80" s="38">
        <f t="shared" si="80"/>
        <v>19.801639856577587</v>
      </c>
      <c r="AP80" s="38">
        <f t="shared" si="80"/>
        <v>19.801548371318816</v>
      </c>
      <c r="AQ80" s="38">
        <f t="shared" si="80"/>
        <v>19.801092359664043</v>
      </c>
      <c r="AR80" s="38">
        <f t="shared" si="80"/>
        <v>19.798823688282138</v>
      </c>
      <c r="AS80" s="38">
        <f t="shared" si="80"/>
        <v>19.787641919049896</v>
      </c>
      <c r="AT80" s="38">
        <f t="shared" si="80"/>
        <v>19.734827830322558</v>
      </c>
      <c r="AU80" s="38">
        <f t="shared" si="60"/>
        <v>19.520001210786965</v>
      </c>
    </row>
    <row r="81" spans="1:47">
      <c r="A81" s="140" t="s">
        <v>651</v>
      </c>
      <c r="B81" s="27" t="s">
        <v>114</v>
      </c>
      <c r="C81" s="141">
        <v>52526.564400000003</v>
      </c>
      <c r="D81" s="141" t="s">
        <v>297</v>
      </c>
      <c r="E81" s="39">
        <f t="shared" si="40"/>
        <v>30863.123553255962</v>
      </c>
      <c r="F81">
        <f t="shared" si="41"/>
        <v>30863</v>
      </c>
      <c r="G81">
        <f t="shared" si="42"/>
        <v>5.8155350001470651E-2</v>
      </c>
      <c r="K81">
        <f>G81</f>
        <v>5.8155350001470651E-2</v>
      </c>
      <c r="O81">
        <f t="shared" si="79"/>
        <v>5.6736549972244352E-2</v>
      </c>
      <c r="P81" s="36">
        <f t="shared" si="43"/>
        <v>5.9909870747770509E-2</v>
      </c>
      <c r="Q81" s="6">
        <f t="shared" si="44"/>
        <v>37508.064400000003</v>
      </c>
      <c r="R81">
        <f t="shared" si="45"/>
        <v>3.0783430491966095E-6</v>
      </c>
      <c r="S81">
        <v>1</v>
      </c>
      <c r="T81">
        <f t="shared" si="46"/>
        <v>3.0783430491966095E-6</v>
      </c>
      <c r="Z81">
        <f t="shared" si="47"/>
        <v>30863</v>
      </c>
      <c r="AA81" s="38">
        <f t="shared" si="48"/>
        <v>5.747839465922773E-2</v>
      </c>
      <c r="AB81" s="38">
        <f t="shared" si="49"/>
        <v>6.0586826090013431E-2</v>
      </c>
      <c r="AC81" s="38">
        <f t="shared" si="50"/>
        <v>-1.7545207462998577E-3</v>
      </c>
      <c r="AD81" s="38">
        <f t="shared" si="51"/>
        <v>6.7695534224292142E-4</v>
      </c>
      <c r="AE81" s="38">
        <f t="shared" si="52"/>
        <v>4.5826853539123088E-7</v>
      </c>
      <c r="AF81">
        <f t="shared" si="53"/>
        <v>-1.7545207462998577E-3</v>
      </c>
      <c r="AG81" s="176"/>
      <c r="AH81">
        <f t="shared" si="54"/>
        <v>-2.4314760885427783E-3</v>
      </c>
      <c r="AI81">
        <f t="shared" si="55"/>
        <v>1.1010486368179855</v>
      </c>
      <c r="AJ81">
        <f t="shared" si="56"/>
        <v>-0.17870930132510823</v>
      </c>
      <c r="AK81">
        <f t="shared" si="57"/>
        <v>0.33065435400958493</v>
      </c>
      <c r="AL81">
        <f t="shared" si="58"/>
        <v>1.2742080261813518</v>
      </c>
      <c r="AM81">
        <f t="shared" si="59"/>
        <v>0.74005213037150464</v>
      </c>
      <c r="AN81" s="38">
        <f t="shared" ref="AN81:AT90" si="83">$AU81+$AB$7*SIN(AO81)</f>
        <v>19.802291165391377</v>
      </c>
      <c r="AO81" s="38">
        <f t="shared" si="83"/>
        <v>19.802272897768958</v>
      </c>
      <c r="AP81" s="38">
        <f t="shared" si="83"/>
        <v>19.802181726031336</v>
      </c>
      <c r="AQ81" s="38">
        <f t="shared" si="83"/>
        <v>19.801726872316031</v>
      </c>
      <c r="AR81" s="38">
        <f t="shared" si="83"/>
        <v>19.799461943967156</v>
      </c>
      <c r="AS81" s="38">
        <f t="shared" si="83"/>
        <v>19.788288714958892</v>
      </c>
      <c r="AT81" s="38">
        <f t="shared" si="83"/>
        <v>19.73547097828688</v>
      </c>
      <c r="AU81" s="38">
        <f t="shared" si="60"/>
        <v>19.520507285240438</v>
      </c>
    </row>
    <row r="82" spans="1:47">
      <c r="A82" s="40" t="s">
        <v>118</v>
      </c>
      <c r="B82" s="14" t="s">
        <v>114</v>
      </c>
      <c r="C82" s="25">
        <v>52528.446799999998</v>
      </c>
      <c r="D82" s="25">
        <v>2.9999999999999997E-4</v>
      </c>
      <c r="E82">
        <f t="shared" si="40"/>
        <v>30867.122783748258</v>
      </c>
      <c r="F82">
        <f t="shared" si="41"/>
        <v>30867</v>
      </c>
      <c r="G82">
        <f t="shared" si="42"/>
        <v>5.7793149993813131E-2</v>
      </c>
      <c r="J82">
        <f>G82</f>
        <v>5.7793149993813131E-2</v>
      </c>
      <c r="O82">
        <f t="shared" si="79"/>
        <v>5.6756809367758163E-2</v>
      </c>
      <c r="P82" s="36">
        <f t="shared" si="43"/>
        <v>5.9925795896486111E-2</v>
      </c>
      <c r="Q82" s="6">
        <f t="shared" si="44"/>
        <v>37509.946799999998</v>
      </c>
      <c r="R82">
        <f t="shared" si="45"/>
        <v>4.5481785461878514E-6</v>
      </c>
      <c r="S82">
        <v>1</v>
      </c>
      <c r="T82">
        <f t="shared" si="46"/>
        <v>4.5481785461878514E-6</v>
      </c>
      <c r="Z82">
        <f t="shared" si="47"/>
        <v>30867</v>
      </c>
      <c r="AA82" s="38">
        <f t="shared" si="48"/>
        <v>5.7499844797945121E-2</v>
      </c>
      <c r="AB82" s="38">
        <f t="shared" si="49"/>
        <v>6.0219101092354121E-2</v>
      </c>
      <c r="AC82" s="38">
        <f t="shared" si="50"/>
        <v>-2.1326459026729805E-3</v>
      </c>
      <c r="AD82" s="38">
        <f t="shared" si="51"/>
        <v>2.9330519586800996E-4</v>
      </c>
      <c r="AE82" s="38">
        <f t="shared" si="52"/>
        <v>8.6027937923171684E-8</v>
      </c>
      <c r="AF82">
        <f t="shared" si="53"/>
        <v>-2.1326459026729805E-3</v>
      </c>
      <c r="AG82" s="176"/>
      <c r="AH82">
        <f t="shared" si="54"/>
        <v>-2.4259510985409926E-3</v>
      </c>
      <c r="AI82">
        <f t="shared" si="55"/>
        <v>1.1005576266319412</v>
      </c>
      <c r="AJ82">
        <f t="shared" si="56"/>
        <v>-0.17724837570557062</v>
      </c>
      <c r="AK82">
        <f t="shared" si="57"/>
        <v>0.33080400927803183</v>
      </c>
      <c r="AL82">
        <f t="shared" si="58"/>
        <v>1.2756926550653727</v>
      </c>
      <c r="AM82">
        <f t="shared" si="59"/>
        <v>0.74120162516341692</v>
      </c>
      <c r="AN82" s="38">
        <f t="shared" si="83"/>
        <v>19.803556665808561</v>
      </c>
      <c r="AO82" s="38">
        <f t="shared" si="83"/>
        <v>19.803538555780857</v>
      </c>
      <c r="AP82" s="38">
        <f t="shared" si="83"/>
        <v>19.803448009305111</v>
      </c>
      <c r="AQ82" s="38">
        <f t="shared" si="83"/>
        <v>19.802995468496679</v>
      </c>
      <c r="AR82" s="38">
        <f t="shared" si="83"/>
        <v>19.800738030057364</v>
      </c>
      <c r="AS82" s="38">
        <f t="shared" si="83"/>
        <v>19.789581938349382</v>
      </c>
      <c r="AT82" s="38">
        <f t="shared" si="83"/>
        <v>19.736757109016498</v>
      </c>
      <c r="AU82" s="38">
        <f t="shared" si="60"/>
        <v>19.521519434147379</v>
      </c>
    </row>
    <row r="83" spans="1:47">
      <c r="A83" s="40" t="s">
        <v>118</v>
      </c>
      <c r="B83" s="14" t="s">
        <v>115</v>
      </c>
      <c r="C83" s="25">
        <v>52531.505799999999</v>
      </c>
      <c r="D83" s="25">
        <v>2.9999999999999997E-4</v>
      </c>
      <c r="E83">
        <f t="shared" si="40"/>
        <v>30873.621745752065</v>
      </c>
      <c r="F83">
        <f t="shared" si="41"/>
        <v>30873.5</v>
      </c>
      <c r="G83">
        <f t="shared" si="42"/>
        <v>5.7304574998852331E-2</v>
      </c>
      <c r="J83">
        <f>G83</f>
        <v>5.7304574998852331E-2</v>
      </c>
      <c r="O83">
        <f t="shared" si="79"/>
        <v>5.6789730885468057E-2</v>
      </c>
      <c r="P83" s="36">
        <f t="shared" si="43"/>
        <v>5.9951678519280634E-2</v>
      </c>
      <c r="Q83" s="6">
        <f t="shared" si="44"/>
        <v>37513.005799999999</v>
      </c>
      <c r="R83">
        <f t="shared" si="45"/>
        <v>7.0071570478639128E-6</v>
      </c>
      <c r="S83">
        <v>1</v>
      </c>
      <c r="T83">
        <f t="shared" si="46"/>
        <v>7.0071570478639128E-6</v>
      </c>
      <c r="Z83">
        <f t="shared" si="47"/>
        <v>30873.5</v>
      </c>
      <c r="AA83" s="38">
        <f t="shared" si="48"/>
        <v>5.7534708546133441E-2</v>
      </c>
      <c r="AB83" s="38">
        <f t="shared" si="49"/>
        <v>5.9721544971999524E-2</v>
      </c>
      <c r="AC83" s="38">
        <f t="shared" si="50"/>
        <v>-2.6471035204283025E-3</v>
      </c>
      <c r="AD83" s="38">
        <f t="shared" si="51"/>
        <v>-2.3013354728110974E-4</v>
      </c>
      <c r="AE83" s="38">
        <f t="shared" si="52"/>
        <v>5.2961449584186773E-8</v>
      </c>
      <c r="AF83">
        <f t="shared" si="53"/>
        <v>-2.6471035204283025E-3</v>
      </c>
      <c r="AG83" s="176"/>
      <c r="AH83">
        <f t="shared" si="54"/>
        <v>-2.416969973147191E-3</v>
      </c>
      <c r="AI83">
        <f t="shared" si="55"/>
        <v>1.0997601976779809</v>
      </c>
      <c r="AJ83">
        <f t="shared" si="56"/>
        <v>-0.17487632014135637</v>
      </c>
      <c r="AK83">
        <f t="shared" si="57"/>
        <v>0.33104536212960178</v>
      </c>
      <c r="AL83">
        <f t="shared" si="58"/>
        <v>1.2781023531101063</v>
      </c>
      <c r="AM83">
        <f t="shared" si="59"/>
        <v>0.74307006344679793</v>
      </c>
      <c r="AN83" s="38">
        <f t="shared" si="83"/>
        <v>19.805611899673885</v>
      </c>
      <c r="AO83" s="38">
        <f t="shared" si="83"/>
        <v>19.805594043803847</v>
      </c>
      <c r="AP83" s="38">
        <f t="shared" si="83"/>
        <v>19.805504508301528</v>
      </c>
      <c r="AQ83" s="38">
        <f t="shared" si="83"/>
        <v>19.805055717414351</v>
      </c>
      <c r="AR83" s="38">
        <f t="shared" si="83"/>
        <v>19.802810460631836</v>
      </c>
      <c r="AS83" s="38">
        <f t="shared" si="83"/>
        <v>19.791682377981129</v>
      </c>
      <c r="AT83" s="38">
        <f t="shared" si="83"/>
        <v>19.738846601043988</v>
      </c>
      <c r="AU83" s="38">
        <f t="shared" si="60"/>
        <v>19.523164176121156</v>
      </c>
    </row>
    <row r="84" spans="1:47">
      <c r="A84" s="140" t="s">
        <v>651</v>
      </c>
      <c r="B84" s="27" t="s">
        <v>114</v>
      </c>
      <c r="C84" s="141">
        <v>52811.806199999999</v>
      </c>
      <c r="D84" s="141" t="s">
        <v>297</v>
      </c>
      <c r="E84" s="39">
        <f t="shared" si="40"/>
        <v>31469.130620956803</v>
      </c>
      <c r="F84">
        <f t="shared" si="41"/>
        <v>31469</v>
      </c>
      <c r="G84">
        <f t="shared" si="42"/>
        <v>6.1482049997721333E-2</v>
      </c>
      <c r="K84">
        <f>G84</f>
        <v>6.1482049997721333E-2</v>
      </c>
      <c r="O84">
        <f t="shared" si="79"/>
        <v>5.9805848392584446E-2</v>
      </c>
      <c r="P84" s="36">
        <f t="shared" si="43"/>
        <v>6.2345280784216729E-2</v>
      </c>
      <c r="Q84" s="6">
        <f t="shared" si="44"/>
        <v>37793.306199999999</v>
      </c>
      <c r="R84">
        <f t="shared" si="45"/>
        <v>7.4516739075346022E-7</v>
      </c>
      <c r="S84">
        <v>1</v>
      </c>
      <c r="T84">
        <f t="shared" si="46"/>
        <v>7.4516739075346022E-7</v>
      </c>
      <c r="Z84">
        <f t="shared" si="47"/>
        <v>31469</v>
      </c>
      <c r="AA84" s="38">
        <f t="shared" si="48"/>
        <v>6.0760248323561944E-2</v>
      </c>
      <c r="AB84" s="38">
        <f t="shared" si="49"/>
        <v>6.3067082458376111E-2</v>
      </c>
      <c r="AC84" s="38">
        <f t="shared" si="50"/>
        <v>-8.6323078649539614E-4</v>
      </c>
      <c r="AD84" s="38">
        <f t="shared" si="51"/>
        <v>7.2180167415938912E-4</v>
      </c>
      <c r="AE84" s="38">
        <f t="shared" si="52"/>
        <v>5.2099765681929689E-7</v>
      </c>
      <c r="AF84">
        <f t="shared" si="53"/>
        <v>-8.6323078649539614E-4</v>
      </c>
      <c r="AG84" s="176"/>
      <c r="AH84">
        <f t="shared" si="54"/>
        <v>-1.5850324606547844E-3</v>
      </c>
      <c r="AI84">
        <f t="shared" si="55"/>
        <v>1.0297161294090775</v>
      </c>
      <c r="AJ84">
        <f t="shared" si="56"/>
        <v>3.0855914371642951E-2</v>
      </c>
      <c r="AK84">
        <f t="shared" si="57"/>
        <v>0.3444707251439692</v>
      </c>
      <c r="AL84">
        <f t="shared" si="58"/>
        <v>1.4847433170547171</v>
      </c>
      <c r="AM84">
        <f t="shared" si="59"/>
        <v>0.91744796710440535</v>
      </c>
      <c r="AN84" s="38">
        <f t="shared" si="83"/>
        <v>19.987745547213535</v>
      </c>
      <c r="AO84" s="38">
        <f t="shared" si="83"/>
        <v>19.987742006087593</v>
      </c>
      <c r="AP84" s="38">
        <f t="shared" si="83"/>
        <v>19.987717577250564</v>
      </c>
      <c r="AQ84" s="38">
        <f t="shared" si="83"/>
        <v>19.987549087491573</v>
      </c>
      <c r="AR84" s="38">
        <f t="shared" si="83"/>
        <v>19.986388654503248</v>
      </c>
      <c r="AS84" s="38">
        <f t="shared" si="83"/>
        <v>19.978473960517483</v>
      </c>
      <c r="AT84" s="38">
        <f t="shared" si="83"/>
        <v>19.927651624432997</v>
      </c>
      <c r="AU84" s="38">
        <f t="shared" si="60"/>
        <v>19.673847844641919</v>
      </c>
    </row>
    <row r="85" spans="1:47">
      <c r="A85" s="40" t="s">
        <v>118</v>
      </c>
      <c r="B85" s="14" t="s">
        <v>114</v>
      </c>
      <c r="C85" s="25">
        <v>52888.530700000003</v>
      </c>
      <c r="D85" s="25">
        <v>1E-4</v>
      </c>
      <c r="E85">
        <f t="shared" ref="E85:E116" si="84">(C85-C$7)/C$8</f>
        <v>31632.134743304287</v>
      </c>
      <c r="F85">
        <f t="shared" ref="F85:F116" si="85">ROUND(2*E85,0)/2</f>
        <v>31632</v>
      </c>
      <c r="G85">
        <f t="shared" ref="G85:G116" si="86">C85-(C$7+C$8*F85)</f>
        <v>6.3422400002309587E-2</v>
      </c>
      <c r="J85">
        <f>G85</f>
        <v>6.3422400002309587E-2</v>
      </c>
      <c r="O85">
        <f t="shared" si="79"/>
        <v>6.0631418759771641E-2</v>
      </c>
      <c r="P85" s="36">
        <f t="shared" ref="P85:P116" si="87">+D$11+D$12*F85+D$13*F85^2</f>
        <v>6.3008166572629906E-2</v>
      </c>
      <c r="Q85" s="6">
        <f t="shared" ref="Q85:Q116" si="88">C85-15018.5</f>
        <v>37870.030700000003</v>
      </c>
      <c r="R85">
        <f t="shared" ref="R85:R116" si="89">+(P85-G85)^2</f>
        <v>1.7158933426419096E-7</v>
      </c>
      <c r="S85">
        <v>1</v>
      </c>
      <c r="T85">
        <f t="shared" ref="T85:T116" si="90">S85*R85</f>
        <v>1.7158933426419096E-7</v>
      </c>
      <c r="Z85">
        <f t="shared" ref="Z85:Z116" si="91">F85</f>
        <v>31632</v>
      </c>
      <c r="AA85" s="38">
        <f t="shared" ref="AA85:AA116" si="92">AB$3+AB$4*Z85+AB$5*Z85^2+AH85</f>
        <v>6.1651397446869337E-2</v>
      </c>
      <c r="AB85" s="38">
        <f t="shared" ref="AB85:AB116" si="93">G85-AH85</f>
        <v>6.4779169128070149E-2</v>
      </c>
      <c r="AC85" s="38">
        <f t="shared" ref="AC85:AC116" si="94">+G85-P85</f>
        <v>4.1423342967968069E-4</v>
      </c>
      <c r="AD85" s="38">
        <f t="shared" ref="AD85:AD116" si="95">IF(S85&lt;&gt;0,G85-AA85, -9999)</f>
        <v>1.77100255544025E-3</v>
      </c>
      <c r="AE85" s="38">
        <f t="shared" ref="AE85:AE116" si="96">+(G85-AA85)^2*S85</f>
        <v>3.136450051375896E-6</v>
      </c>
      <c r="AF85">
        <f t="shared" ref="AF85:AF116" si="97">IF(S85&lt;&gt;0,G85-P85, -9999)</f>
        <v>4.1423342967968069E-4</v>
      </c>
      <c r="AG85" s="176"/>
      <c r="AH85">
        <f t="shared" ref="AH85:AH116" si="98">$AB$6*($AB$11/AI85*AJ85+$AB$12)</f>
        <v>-1.3567691257605689E-3</v>
      </c>
      <c r="AI85">
        <f t="shared" ref="AI85:AI116" si="99">1+$AB$7*COS(AL85)</f>
        <v>1.0117669535003135</v>
      </c>
      <c r="AJ85">
        <f t="shared" ref="AJ85:AJ116" si="100">SIN(AL85+RADIANS($AB$9))</f>
        <v>8.277929974943736E-2</v>
      </c>
      <c r="AK85">
        <f t="shared" ref="AK85:AK116" si="101">$AB$7*SIN(AL85)</f>
        <v>0.34554980485248504</v>
      </c>
      <c r="AL85">
        <f t="shared" ref="AL85:AL116" si="102">2*ATAN(AM85)</f>
        <v>1.5367566364454364</v>
      </c>
      <c r="AM85">
        <f t="shared" ref="AM85:AM116" si="103">SQRT((1+$AB$7)/(1-$AB$7))*TAN(AN85/2)</f>
        <v>0.96652678638222922</v>
      </c>
      <c r="AN85" s="38">
        <f t="shared" si="83"/>
        <v>20.035560312287867</v>
      </c>
      <c r="AO85" s="38">
        <f t="shared" si="83"/>
        <v>20.035558329033929</v>
      </c>
      <c r="AP85" s="38">
        <f t="shared" si="83"/>
        <v>20.035543048081568</v>
      </c>
      <c r="AQ85" s="38">
        <f t="shared" si="83"/>
        <v>20.035425327821461</v>
      </c>
      <c r="AR85" s="38">
        <f t="shared" si="83"/>
        <v>20.034519587358606</v>
      </c>
      <c r="AS85" s="38">
        <f t="shared" si="83"/>
        <v>20.027617176036941</v>
      </c>
      <c r="AT85" s="38">
        <f t="shared" si="83"/>
        <v>19.978362064637107</v>
      </c>
      <c r="AU85" s="38">
        <f t="shared" ref="AU85:AU116" si="104">RADIANS($AB$9)+$AB$18*(F85-AB$15)</f>
        <v>19.715092912599744</v>
      </c>
    </row>
    <row r="86" spans="1:47">
      <c r="A86" s="40" t="s">
        <v>118</v>
      </c>
      <c r="B86" s="105" t="s">
        <v>115</v>
      </c>
      <c r="C86" s="40">
        <v>52909.475700000003</v>
      </c>
      <c r="D86" s="40">
        <v>1E-4</v>
      </c>
      <c r="E86">
        <f t="shared" si="84"/>
        <v>31676.633193506867</v>
      </c>
      <c r="F86">
        <f t="shared" si="85"/>
        <v>31676.5</v>
      </c>
      <c r="G86">
        <f t="shared" si="86"/>
        <v>6.2692925006558653E-2</v>
      </c>
      <c r="J86">
        <f>G86</f>
        <v>6.2692925006558653E-2</v>
      </c>
      <c r="O86">
        <f t="shared" si="79"/>
        <v>6.0856804534862627E-2</v>
      </c>
      <c r="P86" s="36">
        <f t="shared" si="87"/>
        <v>6.3189714284646065E-2</v>
      </c>
      <c r="Q86" s="6">
        <f t="shared" si="88"/>
        <v>37890.975700000003</v>
      </c>
      <c r="R86">
        <f t="shared" si="89"/>
        <v>2.4679958682261166E-7</v>
      </c>
      <c r="S86">
        <v>1</v>
      </c>
      <c r="T86">
        <f t="shared" si="90"/>
        <v>2.4679958682261166E-7</v>
      </c>
      <c r="Z86">
        <f t="shared" si="91"/>
        <v>31676.5</v>
      </c>
      <c r="AA86" s="38">
        <f t="shared" si="92"/>
        <v>6.1895124195548816E-2</v>
      </c>
      <c r="AB86" s="38">
        <f t="shared" si="93"/>
        <v>6.3987515095655895E-2</v>
      </c>
      <c r="AC86" s="38">
        <f t="shared" si="94"/>
        <v>-4.9678927808741169E-4</v>
      </c>
      <c r="AD86" s="38">
        <f t="shared" si="95"/>
        <v>7.9780081100983696E-4</v>
      </c>
      <c r="AE86" s="38">
        <f t="shared" si="96"/>
        <v>6.3648613404795356E-7</v>
      </c>
      <c r="AF86">
        <f t="shared" si="97"/>
        <v>-4.9678927808741169E-4</v>
      </c>
      <c r="AG86" s="176"/>
      <c r="AH86">
        <f t="shared" si="98"/>
        <v>-1.2945900890972476E-3</v>
      </c>
      <c r="AI86">
        <f t="shared" si="99"/>
        <v>1.0069676343952414</v>
      </c>
      <c r="AJ86">
        <f t="shared" si="100"/>
        <v>9.6609314976449562E-2</v>
      </c>
      <c r="AK86">
        <f t="shared" si="101"/>
        <v>0.34567988211523576</v>
      </c>
      <c r="AL86">
        <f t="shared" si="102"/>
        <v>1.5506427356010402</v>
      </c>
      <c r="AM86">
        <f t="shared" si="103"/>
        <v>0.98004679778042292</v>
      </c>
      <c r="AN86" s="38">
        <f t="shared" si="83"/>
        <v>20.048469111053752</v>
      </c>
      <c r="AO86" s="38">
        <f t="shared" si="83"/>
        <v>20.048467440182087</v>
      </c>
      <c r="AP86" s="38">
        <f t="shared" si="83"/>
        <v>20.048454141093913</v>
      </c>
      <c r="AQ86" s="38">
        <f t="shared" si="83"/>
        <v>20.048348304874775</v>
      </c>
      <c r="AR86" s="38">
        <f t="shared" si="83"/>
        <v>20.047507064755084</v>
      </c>
      <c r="AS86" s="38">
        <f t="shared" si="83"/>
        <v>20.040883681632096</v>
      </c>
      <c r="AT86" s="38">
        <f t="shared" si="83"/>
        <v>19.992129172298494</v>
      </c>
      <c r="AU86" s="38">
        <f t="shared" si="104"/>
        <v>19.726353069189457</v>
      </c>
    </row>
    <row r="87" spans="1:47">
      <c r="A87" s="42" t="s">
        <v>117</v>
      </c>
      <c r="B87" s="105" t="s">
        <v>115</v>
      </c>
      <c r="C87" s="40">
        <v>52950.422899999998</v>
      </c>
      <c r="D87" s="40">
        <v>5.9999999999999995E-4</v>
      </c>
      <c r="E87">
        <f t="shared" si="84"/>
        <v>31763.627079404927</v>
      </c>
      <c r="F87">
        <f t="shared" si="85"/>
        <v>31763.5</v>
      </c>
      <c r="G87">
        <f t="shared" si="86"/>
        <v>5.9815074993821327E-2</v>
      </c>
      <c r="J87">
        <f>G87</f>
        <v>5.9815074993821327E-2</v>
      </c>
      <c r="O87">
        <f t="shared" si="79"/>
        <v>6.1297446387287693E-2</v>
      </c>
      <c r="P87" s="36">
        <f t="shared" si="87"/>
        <v>6.3545363700867094E-2</v>
      </c>
      <c r="Q87" s="6">
        <f t="shared" si="88"/>
        <v>37931.922899999998</v>
      </c>
      <c r="R87">
        <f t="shared" si="89"/>
        <v>1.3915053837913184E-5</v>
      </c>
      <c r="S87">
        <v>1</v>
      </c>
      <c r="T87">
        <f t="shared" si="90"/>
        <v>1.3915053837913184E-5</v>
      </c>
      <c r="Z87">
        <f t="shared" si="91"/>
        <v>31763.5</v>
      </c>
      <c r="AA87" s="38">
        <f t="shared" si="92"/>
        <v>6.2372096027308283E-2</v>
      </c>
      <c r="AB87" s="38">
        <f t="shared" si="93"/>
        <v>6.0988342667380138E-2</v>
      </c>
      <c r="AC87" s="38">
        <f t="shared" si="94"/>
        <v>-3.7302887070457674E-3</v>
      </c>
      <c r="AD87" s="38">
        <f t="shared" si="95"/>
        <v>-2.5570210334869559E-3</v>
      </c>
      <c r="AE87" s="38">
        <f t="shared" si="96"/>
        <v>6.5383565656946998E-6</v>
      </c>
      <c r="AF87">
        <f t="shared" si="97"/>
        <v>-3.7302887070457674E-3</v>
      </c>
      <c r="AG87" s="176"/>
      <c r="AH87">
        <f t="shared" si="98"/>
        <v>-1.1732676735588092E-3</v>
      </c>
      <c r="AI87">
        <f t="shared" si="99"/>
        <v>0.99771206351413655</v>
      </c>
      <c r="AJ87">
        <f t="shared" si="100"/>
        <v>0.12321724303453357</v>
      </c>
      <c r="AK87">
        <f t="shared" si="101"/>
        <v>0.34574252584098714</v>
      </c>
      <c r="AL87">
        <f t="shared" si="102"/>
        <v>1.5774136877468417</v>
      </c>
      <c r="AM87">
        <f t="shared" si="103"/>
        <v>1.0066393526763451</v>
      </c>
      <c r="AN87" s="38">
        <f t="shared" si="83"/>
        <v>20.07353054348409</v>
      </c>
      <c r="AO87" s="38">
        <f t="shared" si="83"/>
        <v>20.073529369988403</v>
      </c>
      <c r="AP87" s="38">
        <f t="shared" si="83"/>
        <v>20.07351938500771</v>
      </c>
      <c r="AQ87" s="38">
        <f t="shared" si="83"/>
        <v>20.073434436465583</v>
      </c>
      <c r="AR87" s="38">
        <f t="shared" si="83"/>
        <v>20.07271253109991</v>
      </c>
      <c r="AS87" s="38">
        <f t="shared" si="83"/>
        <v>20.066634717537227</v>
      </c>
      <c r="AT87" s="38">
        <f t="shared" si="83"/>
        <v>20.018947011929232</v>
      </c>
      <c r="AU87" s="38">
        <f t="shared" si="104"/>
        <v>19.748367307915412</v>
      </c>
    </row>
    <row r="88" spans="1:47">
      <c r="A88" s="140" t="s">
        <v>754</v>
      </c>
      <c r="B88" s="27" t="s">
        <v>114</v>
      </c>
      <c r="C88" s="141">
        <v>52952.542200000004</v>
      </c>
      <c r="D88" s="141" t="s">
        <v>297</v>
      </c>
      <c r="E88" s="39">
        <f t="shared" si="84"/>
        <v>31768.129612969718</v>
      </c>
      <c r="F88">
        <f t="shared" si="85"/>
        <v>31768</v>
      </c>
      <c r="G88">
        <f t="shared" si="86"/>
        <v>6.1007600001175888E-2</v>
      </c>
      <c r="K88">
        <f t="shared" ref="K88:K93" si="105">G88</f>
        <v>6.1007600001175888E-2</v>
      </c>
      <c r="O88">
        <f t="shared" si="79"/>
        <v>6.132023820724071E-2</v>
      </c>
      <c r="P88" s="36">
        <f t="shared" si="87"/>
        <v>6.3563785037428946E-2</v>
      </c>
      <c r="Q88" s="6">
        <f t="shared" si="88"/>
        <v>37934.042200000004</v>
      </c>
      <c r="R88">
        <f t="shared" si="89"/>
        <v>6.5340819395640507E-6</v>
      </c>
      <c r="S88">
        <v>1</v>
      </c>
      <c r="T88">
        <f t="shared" si="90"/>
        <v>6.5340819395640507E-6</v>
      </c>
      <c r="Z88">
        <f t="shared" si="91"/>
        <v>31768</v>
      </c>
      <c r="AA88" s="38">
        <f t="shared" si="92"/>
        <v>6.2396782882987022E-2</v>
      </c>
      <c r="AB88" s="38">
        <f t="shared" si="93"/>
        <v>6.2174602155617813E-2</v>
      </c>
      <c r="AC88" s="38">
        <f t="shared" si="94"/>
        <v>-2.5561850362530586E-3</v>
      </c>
      <c r="AD88" s="38">
        <f t="shared" si="95"/>
        <v>-1.3891828818111338E-3</v>
      </c>
      <c r="AE88" s="38">
        <f t="shared" si="96"/>
        <v>1.9298290791170865E-6</v>
      </c>
      <c r="AF88">
        <f t="shared" si="97"/>
        <v>-2.5561850362530586E-3</v>
      </c>
      <c r="AG88" s="176"/>
      <c r="AH88">
        <f t="shared" si="98"/>
        <v>-1.1670021544419274E-3</v>
      </c>
      <c r="AI88">
        <f t="shared" si="99"/>
        <v>0.99723794088362616</v>
      </c>
      <c r="AJ88">
        <f t="shared" si="100"/>
        <v>0.12457800061270269</v>
      </c>
      <c r="AK88">
        <f t="shared" si="101"/>
        <v>0.34573906325104004</v>
      </c>
      <c r="AL88">
        <f t="shared" si="102"/>
        <v>1.5787850114774786</v>
      </c>
      <c r="AM88">
        <f t="shared" si="103"/>
        <v>1.0080207650204471</v>
      </c>
      <c r="AN88" s="38">
        <f t="shared" si="83"/>
        <v>20.074820550352968</v>
      </c>
      <c r="AO88" s="38">
        <f t="shared" si="83"/>
        <v>20.074819398913302</v>
      </c>
      <c r="AP88" s="38">
        <f t="shared" si="83"/>
        <v>20.074809566498104</v>
      </c>
      <c r="AQ88" s="38">
        <f t="shared" si="83"/>
        <v>20.074725616118176</v>
      </c>
      <c r="AR88" s="38">
        <f t="shared" si="83"/>
        <v>20.074009632693031</v>
      </c>
      <c r="AS88" s="38">
        <f t="shared" si="83"/>
        <v>20.067959986913859</v>
      </c>
      <c r="AT88" s="38">
        <f t="shared" si="83"/>
        <v>20.020330594736173</v>
      </c>
      <c r="AU88" s="38">
        <f t="shared" si="104"/>
        <v>19.749505975435721</v>
      </c>
    </row>
    <row r="89" spans="1:47">
      <c r="A89" s="140" t="s">
        <v>759</v>
      </c>
      <c r="B89" s="27" t="s">
        <v>114</v>
      </c>
      <c r="C89" s="141">
        <v>53117.283300000003</v>
      </c>
      <c r="D89" s="140" t="s">
        <v>297</v>
      </c>
      <c r="E89" s="39">
        <f t="shared" si="84"/>
        <v>32118.128354180899</v>
      </c>
      <c r="F89">
        <f t="shared" si="85"/>
        <v>32118</v>
      </c>
      <c r="G89">
        <f t="shared" si="86"/>
        <v>6.0415100000682287E-2</v>
      </c>
      <c r="K89">
        <f t="shared" si="105"/>
        <v>6.0415100000682287E-2</v>
      </c>
      <c r="O89">
        <f t="shared" si="79"/>
        <v>6.3092935314697854E-2</v>
      </c>
      <c r="P89" s="36">
        <f t="shared" si="87"/>
        <v>6.5004293088043466E-2</v>
      </c>
      <c r="Q89" s="6">
        <f t="shared" si="88"/>
        <v>38098.783300000003</v>
      </c>
      <c r="R89">
        <f t="shared" si="89"/>
        <v>2.1060693193083631E-5</v>
      </c>
      <c r="S89">
        <v>1</v>
      </c>
      <c r="T89">
        <f t="shared" si="90"/>
        <v>2.1060693193083631E-5</v>
      </c>
      <c r="Z89">
        <f t="shared" si="91"/>
        <v>32118</v>
      </c>
      <c r="AA89" s="38">
        <f t="shared" si="92"/>
        <v>6.4320672821583408E-2</v>
      </c>
      <c r="AB89" s="38">
        <f t="shared" si="93"/>
        <v>6.1098720267142338E-2</v>
      </c>
      <c r="AC89" s="38">
        <f t="shared" si="94"/>
        <v>-4.5891930873611791E-3</v>
      </c>
      <c r="AD89" s="38">
        <f t="shared" si="95"/>
        <v>-3.9055728209011209E-3</v>
      </c>
      <c r="AE89" s="38">
        <f t="shared" si="96"/>
        <v>1.5253499059361539E-5</v>
      </c>
      <c r="AF89">
        <f t="shared" si="97"/>
        <v>-4.5891930873611791E-3</v>
      </c>
      <c r="AG89" s="176"/>
      <c r="AH89">
        <f t="shared" si="98"/>
        <v>-6.8362026646005434E-4</v>
      </c>
      <c r="AI89">
        <f t="shared" si="99"/>
        <v>0.96176894441361194</v>
      </c>
      <c r="AJ89">
        <f t="shared" si="100"/>
        <v>0.22575175318133994</v>
      </c>
      <c r="AK89">
        <f t="shared" si="101"/>
        <v>0.3436299102479578</v>
      </c>
      <c r="AL89">
        <f t="shared" si="102"/>
        <v>1.6815971456534384</v>
      </c>
      <c r="AM89">
        <f t="shared" si="103"/>
        <v>1.1174264522803206</v>
      </c>
      <c r="AN89" s="38">
        <f t="shared" si="83"/>
        <v>20.173323207233569</v>
      </c>
      <c r="AO89" s="38">
        <f t="shared" si="83"/>
        <v>20.173323004704844</v>
      </c>
      <c r="AP89" s="38">
        <f t="shared" si="83"/>
        <v>20.173320609184113</v>
      </c>
      <c r="AQ89" s="38">
        <f t="shared" si="83"/>
        <v>20.173292276561408</v>
      </c>
      <c r="AR89" s="38">
        <f t="shared" si="83"/>
        <v>20.172957418290608</v>
      </c>
      <c r="AS89" s="38">
        <f t="shared" si="83"/>
        <v>20.169032891473982</v>
      </c>
      <c r="AT89" s="38">
        <f t="shared" si="83"/>
        <v>20.126842665309805</v>
      </c>
      <c r="AU89" s="38">
        <f t="shared" si="104"/>
        <v>19.838069004793013</v>
      </c>
    </row>
    <row r="90" spans="1:47">
      <c r="A90" s="43" t="s">
        <v>116</v>
      </c>
      <c r="B90" s="106" t="s">
        <v>114</v>
      </c>
      <c r="C90" s="52">
        <v>53137.526850000002</v>
      </c>
      <c r="D90" s="52">
        <v>9.0000000000000006E-5</v>
      </c>
      <c r="E90">
        <f t="shared" si="84"/>
        <v>32161.136547143346</v>
      </c>
      <c r="F90">
        <f t="shared" si="85"/>
        <v>32161</v>
      </c>
      <c r="G90">
        <f t="shared" si="86"/>
        <v>6.4271450006344821E-2</v>
      </c>
      <c r="K90">
        <f t="shared" si="105"/>
        <v>6.4271450006344821E-2</v>
      </c>
      <c r="O90">
        <f t="shared" si="79"/>
        <v>6.3310723816471168E-2</v>
      </c>
      <c r="P90" s="36">
        <f t="shared" si="87"/>
        <v>6.5182323628317829E-2</v>
      </c>
      <c r="Q90" s="6">
        <f t="shared" si="88"/>
        <v>38119.026850000002</v>
      </c>
      <c r="R90">
        <f t="shared" si="89"/>
        <v>8.296907552062251E-7</v>
      </c>
      <c r="S90">
        <v>1</v>
      </c>
      <c r="T90">
        <f t="shared" si="90"/>
        <v>8.296907552062251E-7</v>
      </c>
      <c r="Z90">
        <f t="shared" si="91"/>
        <v>32161</v>
      </c>
      <c r="AA90" s="38">
        <f t="shared" si="92"/>
        <v>6.4557442859620701E-2</v>
      </c>
      <c r="AB90" s="38">
        <f t="shared" si="93"/>
        <v>6.4896330775041949E-2</v>
      </c>
      <c r="AC90" s="38">
        <f t="shared" si="94"/>
        <v>-9.1087362197300736E-4</v>
      </c>
      <c r="AD90" s="38">
        <f t="shared" si="95"/>
        <v>-2.8599285327587931E-4</v>
      </c>
      <c r="AE90" s="38">
        <f t="shared" si="96"/>
        <v>8.179191212487863E-8</v>
      </c>
      <c r="AF90">
        <f t="shared" si="97"/>
        <v>-9.1087362197300736E-4</v>
      </c>
      <c r="AG90" s="176"/>
      <c r="AH90">
        <f t="shared" si="98"/>
        <v>-6.2488076869712339E-4</v>
      </c>
      <c r="AI90">
        <f t="shared" si="99"/>
        <v>0.95760375998620295</v>
      </c>
      <c r="AJ90">
        <f t="shared" si="100"/>
        <v>0.23755134523160884</v>
      </c>
      <c r="AK90">
        <f t="shared" si="101"/>
        <v>0.34314091516600226</v>
      </c>
      <c r="AL90">
        <f t="shared" si="102"/>
        <v>1.6937267621291399</v>
      </c>
      <c r="AM90">
        <f t="shared" si="103"/>
        <v>1.1311572557455434</v>
      </c>
      <c r="AN90" s="38">
        <f t="shared" si="83"/>
        <v>20.185182879818946</v>
      </c>
      <c r="AO90" s="38">
        <f t="shared" si="83"/>
        <v>20.185182723351534</v>
      </c>
      <c r="AP90" s="38">
        <f t="shared" si="83"/>
        <v>20.185180781172402</v>
      </c>
      <c r="AQ90" s="38">
        <f t="shared" si="83"/>
        <v>20.185156674844496</v>
      </c>
      <c r="AR90" s="38">
        <f t="shared" si="83"/>
        <v>20.184857668688679</v>
      </c>
      <c r="AS90" s="38">
        <f t="shared" si="83"/>
        <v>20.181179400275234</v>
      </c>
      <c r="AT90" s="38">
        <f t="shared" si="83"/>
        <v>20.139774960149978</v>
      </c>
      <c r="AU90" s="38">
        <f t="shared" si="104"/>
        <v>19.848949605542622</v>
      </c>
    </row>
    <row r="91" spans="1:47" ht="13.5" thickBot="1">
      <c r="A91" s="140" t="s">
        <v>754</v>
      </c>
      <c r="B91" s="27" t="s">
        <v>114</v>
      </c>
      <c r="C91" s="141">
        <v>53189.774400000002</v>
      </c>
      <c r="D91" s="140" t="s">
        <v>297</v>
      </c>
      <c r="E91" s="39">
        <f t="shared" si="84"/>
        <v>32272.138456996858</v>
      </c>
      <c r="F91" s="103">
        <f t="shared" si="85"/>
        <v>32272</v>
      </c>
      <c r="G91">
        <f t="shared" si="86"/>
        <v>6.5170400004717521E-2</v>
      </c>
      <c r="K91">
        <f t="shared" si="105"/>
        <v>6.5170400004717521E-2</v>
      </c>
      <c r="O91">
        <f t="shared" si="79"/>
        <v>6.3872922041978988E-2</v>
      </c>
      <c r="P91" s="36">
        <f t="shared" si="87"/>
        <v>6.5642956834222416E-2</v>
      </c>
      <c r="Q91" s="6">
        <f t="shared" si="88"/>
        <v>38171.274400000002</v>
      </c>
      <c r="R91">
        <f t="shared" si="89"/>
        <v>2.2330995711171775E-7</v>
      </c>
      <c r="S91">
        <v>1</v>
      </c>
      <c r="T91">
        <f t="shared" si="90"/>
        <v>2.2330995711171775E-7</v>
      </c>
      <c r="Z91">
        <f t="shared" si="91"/>
        <v>32272</v>
      </c>
      <c r="AA91" s="38">
        <f t="shared" si="92"/>
        <v>6.5168920926387208E-2</v>
      </c>
      <c r="AB91" s="38">
        <f t="shared" si="93"/>
        <v>6.5644435912552729E-2</v>
      </c>
      <c r="AC91" s="38">
        <f t="shared" si="94"/>
        <v>-4.725568295048943E-4</v>
      </c>
      <c r="AD91" s="38">
        <f t="shared" si="95"/>
        <v>1.4790783303131327E-6</v>
      </c>
      <c r="AE91" s="38">
        <f t="shared" si="96"/>
        <v>2.1876727072018844E-12</v>
      </c>
      <c r="AF91">
        <f t="shared" si="97"/>
        <v>-4.725568295048943E-4</v>
      </c>
      <c r="AG91" s="176"/>
      <c r="AH91">
        <f t="shared" si="98"/>
        <v>-4.7403590783521188E-4</v>
      </c>
      <c r="AI91">
        <f t="shared" si="99"/>
        <v>0.94704593476545718</v>
      </c>
      <c r="AJ91">
        <f t="shared" si="100"/>
        <v>0.26738293650111311</v>
      </c>
      <c r="AK91">
        <f t="shared" si="101"/>
        <v>0.34167088814150498</v>
      </c>
      <c r="AL91">
        <f t="shared" si="102"/>
        <v>1.7245585579629943</v>
      </c>
      <c r="AM91">
        <f t="shared" si="103"/>
        <v>1.1669245902765049</v>
      </c>
      <c r="AN91" s="38">
        <f t="shared" ref="AN91:AT100" si="106">$AU91+$AB$7*SIN(AO91)</f>
        <v>20.215561911029585</v>
      </c>
      <c r="AO91" s="38">
        <f t="shared" si="106"/>
        <v>20.215561835439072</v>
      </c>
      <c r="AP91" s="38">
        <f t="shared" si="106"/>
        <v>20.215560760375464</v>
      </c>
      <c r="AQ91" s="38">
        <f t="shared" si="106"/>
        <v>20.21554547120553</v>
      </c>
      <c r="AR91" s="38">
        <f t="shared" si="106"/>
        <v>20.215328155780011</v>
      </c>
      <c r="AS91" s="38">
        <f t="shared" si="106"/>
        <v>20.212263495416078</v>
      </c>
      <c r="AT91" s="38">
        <f t="shared" si="106"/>
        <v>20.172998594014803</v>
      </c>
      <c r="AU91" s="38">
        <f t="shared" si="104"/>
        <v>19.87703673771022</v>
      </c>
    </row>
    <row r="92" spans="1:47">
      <c r="A92" s="116" t="s">
        <v>1114</v>
      </c>
      <c r="B92" s="49" t="s">
        <v>115</v>
      </c>
      <c r="C92" s="50">
        <v>53223.428599999999</v>
      </c>
      <c r="D92" s="116" t="s">
        <v>1085</v>
      </c>
      <c r="E92" s="39">
        <f t="shared" si="84"/>
        <v>32343.638086636751</v>
      </c>
      <c r="F92">
        <f t="shared" si="85"/>
        <v>32343.5</v>
      </c>
      <c r="G92">
        <f t="shared" si="86"/>
        <v>6.499607500154525E-2</v>
      </c>
      <c r="K92">
        <f t="shared" si="105"/>
        <v>6.499607500154525E-2</v>
      </c>
      <c r="O92">
        <f t="shared" si="79"/>
        <v>6.42350587367881E-2</v>
      </c>
      <c r="P92" s="36">
        <f t="shared" si="87"/>
        <v>6.5940484748247527E-2</v>
      </c>
      <c r="Q92" s="6">
        <f t="shared" si="88"/>
        <v>38204.928599999999</v>
      </c>
      <c r="R92">
        <f t="shared" si="89"/>
        <v>8.9190976966625828E-7</v>
      </c>
      <c r="S92">
        <v>1</v>
      </c>
      <c r="T92">
        <f t="shared" si="90"/>
        <v>8.9190976966625828E-7</v>
      </c>
      <c r="Z92">
        <f t="shared" si="91"/>
        <v>32343.5</v>
      </c>
      <c r="AA92" s="38">
        <f t="shared" si="92"/>
        <v>6.5562975550122068E-2</v>
      </c>
      <c r="AB92" s="38">
        <f t="shared" si="93"/>
        <v>6.5373584199670709E-2</v>
      </c>
      <c r="AC92" s="38">
        <f t="shared" si="94"/>
        <v>-9.4440974670227662E-4</v>
      </c>
      <c r="AD92" s="38">
        <f t="shared" si="95"/>
        <v>-5.6690054857681804E-4</v>
      </c>
      <c r="AE92" s="38">
        <f t="shared" si="96"/>
        <v>3.2137623197669725E-7</v>
      </c>
      <c r="AF92">
        <f t="shared" si="97"/>
        <v>-9.4440974670227662E-4</v>
      </c>
      <c r="AG92" s="176"/>
      <c r="AH92">
        <f t="shared" si="98"/>
        <v>-3.7750919812545527E-4</v>
      </c>
      <c r="AI92">
        <f t="shared" si="99"/>
        <v>0.94039273433750592</v>
      </c>
      <c r="AJ92">
        <f t="shared" si="100"/>
        <v>0.28612404007513265</v>
      </c>
      <c r="AK92">
        <f t="shared" si="101"/>
        <v>0.34057319728438684</v>
      </c>
      <c r="AL92">
        <f t="shared" si="102"/>
        <v>1.7440618110511481</v>
      </c>
      <c r="AM92">
        <f t="shared" si="103"/>
        <v>1.1902209710396068</v>
      </c>
      <c r="AN92" s="38">
        <f t="shared" si="106"/>
        <v>20.234953833541276</v>
      </c>
      <c r="AO92" s="38">
        <f t="shared" si="106"/>
        <v>20.234953788792122</v>
      </c>
      <c r="AP92" s="38">
        <f t="shared" si="106"/>
        <v>20.234953086680068</v>
      </c>
      <c r="AQ92" s="38">
        <f t="shared" si="106"/>
        <v>20.234942070920528</v>
      </c>
      <c r="AR92" s="38">
        <f t="shared" si="106"/>
        <v>20.234769324217549</v>
      </c>
      <c r="AS92" s="38">
        <f t="shared" si="106"/>
        <v>20.2320808412486</v>
      </c>
      <c r="AT92" s="38">
        <f t="shared" si="106"/>
        <v>20.194276022651579</v>
      </c>
      <c r="AU92" s="38">
        <f t="shared" si="104"/>
        <v>19.895128899421781</v>
      </c>
    </row>
    <row r="93" spans="1:47">
      <c r="A93" s="41" t="s">
        <v>247</v>
      </c>
      <c r="B93" s="107" t="s">
        <v>114</v>
      </c>
      <c r="C93" s="41">
        <v>53227.427250000001</v>
      </c>
      <c r="D93" s="41" t="s">
        <v>248</v>
      </c>
      <c r="E93">
        <f t="shared" si="84"/>
        <v>32352.133370852676</v>
      </c>
      <c r="F93">
        <f t="shared" si="85"/>
        <v>32352</v>
      </c>
      <c r="G93">
        <f t="shared" si="86"/>
        <v>6.2776400001894217E-2</v>
      </c>
      <c r="K93">
        <f t="shared" si="105"/>
        <v>6.2776400001894217E-2</v>
      </c>
      <c r="O93">
        <f t="shared" si="79"/>
        <v>6.4278109952254928E-2</v>
      </c>
      <c r="P93" s="36">
        <f t="shared" si="87"/>
        <v>6.5975897604979766E-2</v>
      </c>
      <c r="Q93" s="6">
        <f t="shared" si="88"/>
        <v>38208.927250000001</v>
      </c>
      <c r="R93">
        <f t="shared" si="89"/>
        <v>1.0236784912150175E-5</v>
      </c>
      <c r="S93">
        <v>1</v>
      </c>
      <c r="T93">
        <f t="shared" si="90"/>
        <v>1.0236784912150175E-5</v>
      </c>
      <c r="Z93">
        <f t="shared" si="91"/>
        <v>32352</v>
      </c>
      <c r="AA93" s="38">
        <f t="shared" si="92"/>
        <v>6.5609828619146118E-2</v>
      </c>
      <c r="AB93" s="38">
        <f t="shared" si="93"/>
        <v>6.3142468987727865E-2</v>
      </c>
      <c r="AC93" s="38">
        <f t="shared" si="94"/>
        <v>-3.1994976030855493E-3</v>
      </c>
      <c r="AD93" s="38">
        <f t="shared" si="95"/>
        <v>-2.8334286172519013E-3</v>
      </c>
      <c r="AE93" s="38">
        <f t="shared" si="96"/>
        <v>8.0283177290620207E-6</v>
      </c>
      <c r="AF93">
        <f t="shared" si="97"/>
        <v>-3.1994976030855493E-3</v>
      </c>
      <c r="AG93" s="176"/>
      <c r="AH93">
        <f t="shared" si="98"/>
        <v>-3.6606898583365022E-4</v>
      </c>
      <c r="AI93">
        <f t="shared" si="99"/>
        <v>0.93960944805367963</v>
      </c>
      <c r="AJ93">
        <f t="shared" si="100"/>
        <v>0.2883274794735029</v>
      </c>
      <c r="AK93">
        <f t="shared" si="101"/>
        <v>0.34043517747713414</v>
      </c>
      <c r="AL93">
        <f t="shared" si="102"/>
        <v>1.7463621819935478</v>
      </c>
      <c r="AM93">
        <f t="shared" si="103"/>
        <v>1.1930043507122345</v>
      </c>
      <c r="AN93" s="38">
        <f t="shared" si="106"/>
        <v>20.237250106947869</v>
      </c>
      <c r="AO93" s="38">
        <f t="shared" si="106"/>
        <v>20.237250065044275</v>
      </c>
      <c r="AP93" s="38">
        <f t="shared" si="106"/>
        <v>20.237249399427746</v>
      </c>
      <c r="AQ93" s="38">
        <f t="shared" si="106"/>
        <v>20.237238826780406</v>
      </c>
      <c r="AR93" s="38">
        <f t="shared" si="106"/>
        <v>20.237070971803906</v>
      </c>
      <c r="AS93" s="38">
        <f t="shared" si="106"/>
        <v>20.234426121310452</v>
      </c>
      <c r="AT93" s="38">
        <f t="shared" si="106"/>
        <v>20.196799015114827</v>
      </c>
      <c r="AU93" s="38">
        <f t="shared" si="104"/>
        <v>19.897279715849031</v>
      </c>
    </row>
    <row r="94" spans="1:47">
      <c r="A94" s="42" t="s">
        <v>123</v>
      </c>
      <c r="B94" s="106"/>
      <c r="C94" s="40">
        <v>53227.429199999999</v>
      </c>
      <c r="D94" s="40">
        <v>1E-4</v>
      </c>
      <c r="E94">
        <f t="shared" si="84"/>
        <v>32352.137513701939</v>
      </c>
      <c r="F94">
        <f t="shared" si="85"/>
        <v>32352</v>
      </c>
      <c r="G94">
        <f t="shared" si="86"/>
        <v>6.4726399999926798E-2</v>
      </c>
      <c r="J94">
        <f>G94</f>
        <v>6.4726399999926798E-2</v>
      </c>
      <c r="O94">
        <f t="shared" si="79"/>
        <v>6.4278109952254928E-2</v>
      </c>
      <c r="P94" s="36">
        <f t="shared" si="87"/>
        <v>6.5975897604979766E-2</v>
      </c>
      <c r="Q94" s="6">
        <f t="shared" si="88"/>
        <v>38208.929199999999</v>
      </c>
      <c r="R94">
        <f t="shared" si="89"/>
        <v>1.5612442650331035E-6</v>
      </c>
      <c r="S94">
        <v>1</v>
      </c>
      <c r="T94">
        <f t="shared" si="90"/>
        <v>1.5612442650331035E-6</v>
      </c>
      <c r="Z94">
        <f t="shared" si="91"/>
        <v>32352</v>
      </c>
      <c r="AA94" s="38">
        <f t="shared" si="92"/>
        <v>6.5609828619146118E-2</v>
      </c>
      <c r="AB94" s="38">
        <f t="shared" si="93"/>
        <v>6.5092468985760446E-2</v>
      </c>
      <c r="AC94" s="38">
        <f t="shared" si="94"/>
        <v>-1.2494976050529683E-3</v>
      </c>
      <c r="AD94" s="38">
        <f t="shared" si="95"/>
        <v>-8.8342861921932025E-4</v>
      </c>
      <c r="AE94" s="38">
        <f t="shared" si="96"/>
        <v>7.8044612525575472E-7</v>
      </c>
      <c r="AF94">
        <f t="shared" si="97"/>
        <v>-1.2494976050529683E-3</v>
      </c>
      <c r="AG94" s="176"/>
      <c r="AH94">
        <f t="shared" si="98"/>
        <v>-3.6606898583365022E-4</v>
      </c>
      <c r="AI94">
        <f t="shared" si="99"/>
        <v>0.93960944805367963</v>
      </c>
      <c r="AJ94">
        <f t="shared" si="100"/>
        <v>0.2883274794735029</v>
      </c>
      <c r="AK94">
        <f t="shared" si="101"/>
        <v>0.34043517747713414</v>
      </c>
      <c r="AL94">
        <f t="shared" si="102"/>
        <v>1.7463621819935478</v>
      </c>
      <c r="AM94">
        <f t="shared" si="103"/>
        <v>1.1930043507122345</v>
      </c>
      <c r="AN94" s="38">
        <f t="shared" si="106"/>
        <v>20.237250106947869</v>
      </c>
      <c r="AO94" s="38">
        <f t="shared" si="106"/>
        <v>20.237250065044275</v>
      </c>
      <c r="AP94" s="38">
        <f t="shared" si="106"/>
        <v>20.237249399427746</v>
      </c>
      <c r="AQ94" s="38">
        <f t="shared" si="106"/>
        <v>20.237238826780406</v>
      </c>
      <c r="AR94" s="38">
        <f t="shared" si="106"/>
        <v>20.237070971803906</v>
      </c>
      <c r="AS94" s="38">
        <f t="shared" si="106"/>
        <v>20.234426121310452</v>
      </c>
      <c r="AT94" s="38">
        <f t="shared" si="106"/>
        <v>20.196799015114827</v>
      </c>
      <c r="AU94" s="38">
        <f t="shared" si="104"/>
        <v>19.897279715849031</v>
      </c>
    </row>
    <row r="95" spans="1:47">
      <c r="A95" s="116" t="s">
        <v>1114</v>
      </c>
      <c r="B95" s="49" t="s">
        <v>114</v>
      </c>
      <c r="C95" s="50">
        <v>53228.3681</v>
      </c>
      <c r="D95" s="116" t="s">
        <v>1085</v>
      </c>
      <c r="E95" s="39">
        <f t="shared" si="84"/>
        <v>32354.132242510499</v>
      </c>
      <c r="F95">
        <f t="shared" si="85"/>
        <v>32354</v>
      </c>
      <c r="G95">
        <f t="shared" si="86"/>
        <v>6.2245300003269222E-2</v>
      </c>
      <c r="K95">
        <f t="shared" ref="K95:K105" si="107">G95</f>
        <v>6.2245300003269222E-2</v>
      </c>
      <c r="O95">
        <f t="shared" si="79"/>
        <v>6.4288239650011805E-2</v>
      </c>
      <c r="P95" s="36">
        <f t="shared" si="87"/>
        <v>6.5984231351436926E-2</v>
      </c>
      <c r="Q95" s="6">
        <f t="shared" si="88"/>
        <v>38209.8681</v>
      </c>
      <c r="R95">
        <f t="shared" si="89"/>
        <v>1.3979607626311164E-5</v>
      </c>
      <c r="S95">
        <v>1</v>
      </c>
      <c r="T95">
        <f t="shared" si="90"/>
        <v>1.3979607626311164E-5</v>
      </c>
      <c r="Z95">
        <f t="shared" si="91"/>
        <v>32354</v>
      </c>
      <c r="AA95" s="38">
        <f t="shared" si="92"/>
        <v>6.5620853078125069E-2</v>
      </c>
      <c r="AB95" s="38">
        <f t="shared" si="93"/>
        <v>6.2608678276581078E-2</v>
      </c>
      <c r="AC95" s="38">
        <f t="shared" si="94"/>
        <v>-3.7389313481677039E-3</v>
      </c>
      <c r="AD95" s="38">
        <f t="shared" si="95"/>
        <v>-3.3755530748558471E-3</v>
      </c>
      <c r="AE95" s="38">
        <f t="shared" si="96"/>
        <v>1.1394358561168764E-5</v>
      </c>
      <c r="AF95">
        <f t="shared" si="97"/>
        <v>-3.7389313481677039E-3</v>
      </c>
      <c r="AG95" s="176"/>
      <c r="AH95">
        <f t="shared" si="98"/>
        <v>-3.6337827331185099E-4</v>
      </c>
      <c r="AI95">
        <f t="shared" si="99"/>
        <v>0.93942538120840857</v>
      </c>
      <c r="AJ95">
        <f t="shared" si="100"/>
        <v>0.28884518147634741</v>
      </c>
      <c r="AK95">
        <f t="shared" si="101"/>
        <v>0.3404024741192731</v>
      </c>
      <c r="AL95">
        <f t="shared" si="102"/>
        <v>1.7469028889898632</v>
      </c>
      <c r="AM95">
        <f t="shared" si="103"/>
        <v>1.1936596987500516</v>
      </c>
      <c r="AN95" s="38">
        <f t="shared" si="106"/>
        <v>20.237790128633566</v>
      </c>
      <c r="AO95" s="38">
        <f t="shared" si="106"/>
        <v>20.237790087377398</v>
      </c>
      <c r="AP95" s="38">
        <f t="shared" si="106"/>
        <v>20.237789430128043</v>
      </c>
      <c r="AQ95" s="38">
        <f t="shared" si="106"/>
        <v>20.237778959846871</v>
      </c>
      <c r="AR95" s="38">
        <f t="shared" si="106"/>
        <v>20.237612243504355</v>
      </c>
      <c r="AS95" s="38">
        <f t="shared" si="106"/>
        <v>20.234977624678969</v>
      </c>
      <c r="AT95" s="38">
        <f t="shared" si="106"/>
        <v>20.1973924590995</v>
      </c>
      <c r="AU95" s="38">
        <f t="shared" si="104"/>
        <v>19.8977857903025</v>
      </c>
    </row>
    <row r="96" spans="1:47">
      <c r="A96" s="116" t="s">
        <v>1114</v>
      </c>
      <c r="B96" s="49" t="s">
        <v>115</v>
      </c>
      <c r="C96" s="50">
        <v>53246.495000000003</v>
      </c>
      <c r="D96" s="116" t="s">
        <v>1085</v>
      </c>
      <c r="E96" s="39">
        <f t="shared" si="84"/>
        <v>32392.643531934096</v>
      </c>
      <c r="F96">
        <f t="shared" si="85"/>
        <v>32392.5</v>
      </c>
      <c r="G96">
        <f t="shared" si="86"/>
        <v>6.7559125003754161E-2</v>
      </c>
      <c r="K96">
        <f t="shared" si="107"/>
        <v>6.7559125003754161E-2</v>
      </c>
      <c r="O96">
        <f t="shared" ref="O96:O127" si="108">+C$11+C$12*F96</f>
        <v>6.4483236331832103E-2</v>
      </c>
      <c r="P96" s="36">
        <f t="shared" si="87"/>
        <v>6.6144753206976409E-2</v>
      </c>
      <c r="Q96" s="6">
        <f t="shared" si="88"/>
        <v>38227.995000000003</v>
      </c>
      <c r="R96">
        <f t="shared" si="89"/>
        <v>2.0004475795203279E-6</v>
      </c>
      <c r="S96">
        <v>1</v>
      </c>
      <c r="T96">
        <f t="shared" si="90"/>
        <v>2.0004475795203279E-6</v>
      </c>
      <c r="Z96">
        <f t="shared" si="91"/>
        <v>32392.5</v>
      </c>
      <c r="AA96" s="38">
        <f t="shared" si="92"/>
        <v>6.58330883824845E-2</v>
      </c>
      <c r="AB96" s="38">
        <f t="shared" si="93"/>
        <v>6.787078982824607E-2</v>
      </c>
      <c r="AC96" s="38">
        <f t="shared" si="94"/>
        <v>1.4143717967777525E-3</v>
      </c>
      <c r="AD96" s="38">
        <f t="shared" si="95"/>
        <v>1.726036621269661E-3</v>
      </c>
      <c r="AE96" s="38">
        <f t="shared" si="96"/>
        <v>2.979202417963987E-6</v>
      </c>
      <c r="AF96">
        <f t="shared" si="97"/>
        <v>1.4143717967777525E-3</v>
      </c>
      <c r="AG96" s="176"/>
      <c r="AH96">
        <f t="shared" si="98"/>
        <v>-3.1166482449191486E-4</v>
      </c>
      <c r="AI96">
        <f t="shared" si="99"/>
        <v>0.93589957691725634</v>
      </c>
      <c r="AJ96">
        <f t="shared" si="100"/>
        <v>0.29875507509964738</v>
      </c>
      <c r="AK96">
        <f t="shared" si="101"/>
        <v>0.33975618403331864</v>
      </c>
      <c r="AL96">
        <f t="shared" si="102"/>
        <v>1.7572703897718955</v>
      </c>
      <c r="AM96">
        <f t="shared" si="103"/>
        <v>1.2063077532150042</v>
      </c>
      <c r="AN96" s="38">
        <f t="shared" si="106"/>
        <v>20.248164991208707</v>
      </c>
      <c r="AO96" s="38">
        <f t="shared" si="106"/>
        <v>20.248164960901885</v>
      </c>
      <c r="AP96" s="38">
        <f t="shared" si="106"/>
        <v>20.248164449309002</v>
      </c>
      <c r="AQ96" s="38">
        <f t="shared" si="106"/>
        <v>20.248155813615984</v>
      </c>
      <c r="AR96" s="38">
        <f t="shared" si="106"/>
        <v>20.248010107685271</v>
      </c>
      <c r="AS96" s="38">
        <f t="shared" si="106"/>
        <v>20.245569812893557</v>
      </c>
      <c r="AT96" s="38">
        <f t="shared" si="106"/>
        <v>20.208801273720781</v>
      </c>
      <c r="AU96" s="38">
        <f t="shared" si="104"/>
        <v>19.9075277235318</v>
      </c>
    </row>
    <row r="97" spans="1:47">
      <c r="A97" s="116" t="s">
        <v>1114</v>
      </c>
      <c r="B97" s="49" t="s">
        <v>115</v>
      </c>
      <c r="C97" s="50">
        <v>53247.434600000001</v>
      </c>
      <c r="D97" s="116" t="s">
        <v>1085</v>
      </c>
      <c r="E97" s="39">
        <f t="shared" si="84"/>
        <v>32394.639747919307</v>
      </c>
      <c r="F97">
        <f t="shared" si="85"/>
        <v>32394.5</v>
      </c>
      <c r="G97">
        <f t="shared" si="86"/>
        <v>6.5778024996689055E-2</v>
      </c>
      <c r="K97">
        <f t="shared" si="107"/>
        <v>6.5778024996689055E-2</v>
      </c>
      <c r="O97">
        <f t="shared" si="108"/>
        <v>6.4493366029589008E-2</v>
      </c>
      <c r="P97" s="36">
        <f t="shared" si="87"/>
        <v>6.6153097055899973E-2</v>
      </c>
      <c r="Q97" s="6">
        <f t="shared" si="88"/>
        <v>38228.934600000001</v>
      </c>
      <c r="R97">
        <f t="shared" si="89"/>
        <v>1.4067904960071839E-7</v>
      </c>
      <c r="S97">
        <v>1</v>
      </c>
      <c r="T97">
        <f t="shared" si="90"/>
        <v>1.4067904960071839E-7</v>
      </c>
      <c r="Z97">
        <f t="shared" si="91"/>
        <v>32394.5</v>
      </c>
      <c r="AA97" s="38">
        <f t="shared" si="92"/>
        <v>6.5844114303074533E-2</v>
      </c>
      <c r="AB97" s="38">
        <f t="shared" si="93"/>
        <v>6.6087007749514495E-2</v>
      </c>
      <c r="AC97" s="38">
        <f t="shared" si="94"/>
        <v>-3.7507205921091802E-4</v>
      </c>
      <c r="AD97" s="38">
        <f t="shared" si="95"/>
        <v>-6.6089306385477831E-5</v>
      </c>
      <c r="AE97" s="38">
        <f t="shared" si="96"/>
        <v>4.3677964185135605E-9</v>
      </c>
      <c r="AF97">
        <f t="shared" si="97"/>
        <v>-3.7507205921091802E-4</v>
      </c>
      <c r="AG97" s="176"/>
      <c r="AH97">
        <f t="shared" si="98"/>
        <v>-3.0898275282543379E-4</v>
      </c>
      <c r="AI97">
        <f t="shared" si="99"/>
        <v>0.93571732520977902</v>
      </c>
      <c r="AJ97">
        <f t="shared" si="100"/>
        <v>0.2992669787653699</v>
      </c>
      <c r="AK97">
        <f t="shared" si="101"/>
        <v>0.33972174871515615</v>
      </c>
      <c r="AL97">
        <f t="shared" si="102"/>
        <v>1.7578068360472572</v>
      </c>
      <c r="AM97">
        <f t="shared" si="103"/>
        <v>1.2069665020281357</v>
      </c>
      <c r="AN97" s="38">
        <f t="shared" si="106"/>
        <v>20.248702881018819</v>
      </c>
      <c r="AO97" s="38">
        <f t="shared" si="106"/>
        <v>20.24870285120771</v>
      </c>
      <c r="AP97" s="38">
        <f t="shared" si="106"/>
        <v>20.248702346421307</v>
      </c>
      <c r="AQ97" s="38">
        <f t="shared" si="106"/>
        <v>20.248693799182782</v>
      </c>
      <c r="AR97" s="38">
        <f t="shared" si="106"/>
        <v>20.248549137957689</v>
      </c>
      <c r="AS97" s="38">
        <f t="shared" si="106"/>
        <v>20.246118798693754</v>
      </c>
      <c r="AT97" s="38">
        <f t="shared" si="106"/>
        <v>20.209393159534823</v>
      </c>
      <c r="AU97" s="38">
        <f t="shared" si="104"/>
        <v>19.908033797985272</v>
      </c>
    </row>
    <row r="98" spans="1:47">
      <c r="A98" s="140" t="s">
        <v>754</v>
      </c>
      <c r="B98" s="27" t="s">
        <v>114</v>
      </c>
      <c r="C98" s="141">
        <v>53247.668599999997</v>
      </c>
      <c r="D98" s="140" t="s">
        <v>297</v>
      </c>
      <c r="E98" s="39">
        <f t="shared" si="84"/>
        <v>32395.136889831327</v>
      </c>
      <c r="F98">
        <f t="shared" si="85"/>
        <v>32395</v>
      </c>
      <c r="G98">
        <f t="shared" si="86"/>
        <v>6.4432749997649807E-2</v>
      </c>
      <c r="K98">
        <f t="shared" si="107"/>
        <v>6.4432749997649807E-2</v>
      </c>
      <c r="O98">
        <f t="shared" si="108"/>
        <v>6.4495898454028214E-2</v>
      </c>
      <c r="P98" s="36">
        <f t="shared" si="87"/>
        <v>6.6155183096081996E-2</v>
      </c>
      <c r="Q98" s="6">
        <f t="shared" si="88"/>
        <v>38229.168599999997</v>
      </c>
      <c r="R98">
        <f t="shared" si="89"/>
        <v>2.9667757785747086E-6</v>
      </c>
      <c r="S98">
        <v>1</v>
      </c>
      <c r="T98">
        <f t="shared" si="90"/>
        <v>2.9667757785747086E-6</v>
      </c>
      <c r="Z98">
        <f t="shared" si="91"/>
        <v>32395</v>
      </c>
      <c r="AA98" s="38">
        <f t="shared" si="92"/>
        <v>6.5846870793563245E-2</v>
      </c>
      <c r="AB98" s="38">
        <f t="shared" si="93"/>
        <v>6.4741062300168559E-2</v>
      </c>
      <c r="AC98" s="38">
        <f t="shared" si="94"/>
        <v>-1.7224330984321884E-3</v>
      </c>
      <c r="AD98" s="38">
        <f t="shared" si="95"/>
        <v>-1.4141207959134372E-3</v>
      </c>
      <c r="AE98" s="38">
        <f t="shared" si="96"/>
        <v>1.9997376254348533E-6</v>
      </c>
      <c r="AF98">
        <f t="shared" si="97"/>
        <v>-1.7224330984321884E-3</v>
      </c>
      <c r="AG98" s="176"/>
      <c r="AH98">
        <f t="shared" si="98"/>
        <v>-3.0831230251874593E-4</v>
      </c>
      <c r="AI98">
        <f t="shared" si="99"/>
        <v>0.93567177626051379</v>
      </c>
      <c r="AJ98">
        <f t="shared" si="100"/>
        <v>0.29939491008560504</v>
      </c>
      <c r="AK98">
        <f t="shared" si="101"/>
        <v>0.33971312670956894</v>
      </c>
      <c r="AL98">
        <f t="shared" si="102"/>
        <v>1.7579409149732719</v>
      </c>
      <c r="AM98">
        <f t="shared" si="103"/>
        <v>1.2071312157727332</v>
      </c>
      <c r="AN98" s="38">
        <f t="shared" si="106"/>
        <v>20.248837337105169</v>
      </c>
      <c r="AO98" s="38">
        <f t="shared" si="106"/>
        <v>20.248837307416942</v>
      </c>
      <c r="AP98" s="38">
        <f t="shared" si="106"/>
        <v>20.248836804321019</v>
      </c>
      <c r="AQ98" s="38">
        <f t="shared" si="106"/>
        <v>20.248828279093591</v>
      </c>
      <c r="AR98" s="38">
        <f t="shared" si="106"/>
        <v>20.248683878330244</v>
      </c>
      <c r="AS98" s="38">
        <f t="shared" si="106"/>
        <v>20.246256025765554</v>
      </c>
      <c r="AT98" s="38">
        <f t="shared" si="106"/>
        <v>20.209541118929575</v>
      </c>
      <c r="AU98" s="38">
        <f t="shared" si="104"/>
        <v>19.908160316598639</v>
      </c>
    </row>
    <row r="99" spans="1:47">
      <c r="A99" s="116" t="s">
        <v>1114</v>
      </c>
      <c r="B99" s="49" t="s">
        <v>114</v>
      </c>
      <c r="C99" s="50">
        <v>53285.326000000001</v>
      </c>
      <c r="D99" s="116" t="s">
        <v>1085</v>
      </c>
      <c r="E99" s="39">
        <f t="shared" si="84"/>
        <v>32475.141470335449</v>
      </c>
      <c r="F99">
        <f t="shared" si="85"/>
        <v>32475</v>
      </c>
      <c r="G99">
        <f t="shared" si="86"/>
        <v>6.6588749999937136E-2</v>
      </c>
      <c r="K99">
        <f t="shared" si="107"/>
        <v>6.6588749999937136E-2</v>
      </c>
      <c r="O99">
        <f t="shared" si="108"/>
        <v>6.4901086364304153E-2</v>
      </c>
      <c r="P99" s="36">
        <f t="shared" si="87"/>
        <v>6.6489351129425944E-2</v>
      </c>
      <c r="Q99" s="6">
        <f t="shared" si="88"/>
        <v>38266.826000000001</v>
      </c>
      <c r="R99">
        <f t="shared" si="89"/>
        <v>9.8801354589006048E-9</v>
      </c>
      <c r="S99">
        <v>1</v>
      </c>
      <c r="T99">
        <f t="shared" si="90"/>
        <v>9.8801354589006048E-9</v>
      </c>
      <c r="Z99">
        <f t="shared" si="91"/>
        <v>32475</v>
      </c>
      <c r="AA99" s="38">
        <f t="shared" si="92"/>
        <v>6.62879563175061E-2</v>
      </c>
      <c r="AB99" s="38">
        <f t="shared" si="93"/>
        <v>6.679014481185698E-2</v>
      </c>
      <c r="AC99" s="38">
        <f t="shared" si="94"/>
        <v>9.9398870511191451E-5</v>
      </c>
      <c r="AD99" s="38">
        <f t="shared" si="95"/>
        <v>3.0079368243103588E-4</v>
      </c>
      <c r="AE99" s="38">
        <f t="shared" si="96"/>
        <v>9.0476839390422865E-8</v>
      </c>
      <c r="AF99">
        <f t="shared" si="97"/>
        <v>9.9398870511191451E-5</v>
      </c>
      <c r="AG99" s="176"/>
      <c r="AH99">
        <f t="shared" si="98"/>
        <v>-2.0139481191984638E-4</v>
      </c>
      <c r="AI99">
        <f t="shared" si="99"/>
        <v>0.92845575174332517</v>
      </c>
      <c r="AJ99">
        <f t="shared" si="100"/>
        <v>0.31963517525610435</v>
      </c>
      <c r="AK99">
        <f t="shared" si="101"/>
        <v>0.33826697942550688</v>
      </c>
      <c r="AL99">
        <f t="shared" si="102"/>
        <v>1.7792269438339072</v>
      </c>
      <c r="AM99">
        <f t="shared" si="103"/>
        <v>1.2336242363495717</v>
      </c>
      <c r="AN99" s="38">
        <f t="shared" si="106"/>
        <v>20.270266560416633</v>
      </c>
      <c r="AO99" s="38">
        <f t="shared" si="106"/>
        <v>20.270266545718453</v>
      </c>
      <c r="AP99" s="38">
        <f t="shared" si="106"/>
        <v>20.270266261407716</v>
      </c>
      <c r="AQ99" s="38">
        <f t="shared" si="106"/>
        <v>20.270260762016619</v>
      </c>
      <c r="AR99" s="38">
        <f t="shared" si="106"/>
        <v>20.270154427221321</v>
      </c>
      <c r="AS99" s="38">
        <f t="shared" si="106"/>
        <v>20.26811285677017</v>
      </c>
      <c r="AT99" s="38">
        <f t="shared" si="106"/>
        <v>20.233152254375057</v>
      </c>
      <c r="AU99" s="38">
        <f t="shared" si="104"/>
        <v>19.92840329473745</v>
      </c>
    </row>
    <row r="100" spans="1:47">
      <c r="A100" s="116" t="s">
        <v>1114</v>
      </c>
      <c r="B100" s="49" t="s">
        <v>114</v>
      </c>
      <c r="C100" s="50">
        <v>53286.265700000004</v>
      </c>
      <c r="D100" s="116" t="s">
        <v>1085</v>
      </c>
      <c r="E100" s="39">
        <f t="shared" si="84"/>
        <v>32477.137898774479</v>
      </c>
      <c r="F100">
        <f t="shared" si="85"/>
        <v>32477</v>
      </c>
      <c r="G100">
        <f t="shared" si="86"/>
        <v>6.4907650004897732E-2</v>
      </c>
      <c r="K100">
        <f t="shared" si="107"/>
        <v>6.4907650004897732E-2</v>
      </c>
      <c r="O100">
        <f t="shared" si="108"/>
        <v>6.4911216062061031E-2</v>
      </c>
      <c r="P100" s="36">
        <f t="shared" si="87"/>
        <v>6.6497715557447767E-2</v>
      </c>
      <c r="Q100" s="6">
        <f t="shared" si="88"/>
        <v>38267.765700000004</v>
      </c>
      <c r="R100">
        <f t="shared" si="89"/>
        <v>2.5283084614062485E-6</v>
      </c>
      <c r="S100">
        <v>1</v>
      </c>
      <c r="T100">
        <f t="shared" si="90"/>
        <v>2.5283084614062485E-6</v>
      </c>
      <c r="Z100">
        <f t="shared" si="91"/>
        <v>32477</v>
      </c>
      <c r="AA100" s="38">
        <f t="shared" si="92"/>
        <v>6.6298984497504154E-2</v>
      </c>
      <c r="AB100" s="38">
        <f t="shared" si="93"/>
        <v>6.5106381064841345E-2</v>
      </c>
      <c r="AC100" s="38">
        <f t="shared" si="94"/>
        <v>-1.5900655525500351E-3</v>
      </c>
      <c r="AD100" s="38">
        <f t="shared" si="95"/>
        <v>-1.3913344926064219E-3</v>
      </c>
      <c r="AE100" s="38">
        <f t="shared" si="96"/>
        <v>1.9358116703163697E-6</v>
      </c>
      <c r="AF100">
        <f t="shared" si="97"/>
        <v>-1.5900655525500351E-3</v>
      </c>
      <c r="AG100" s="176"/>
      <c r="AH100">
        <f t="shared" si="98"/>
        <v>-1.9873105994361456E-4</v>
      </c>
      <c r="AI100">
        <f t="shared" si="99"/>
        <v>0.9282771743345366</v>
      </c>
      <c r="AJ100">
        <f t="shared" si="100"/>
        <v>0.32013538293320248</v>
      </c>
      <c r="AK100">
        <f t="shared" si="101"/>
        <v>0.33822916063939634</v>
      </c>
      <c r="AL100">
        <f t="shared" si="102"/>
        <v>1.7797548918710493</v>
      </c>
      <c r="AM100">
        <f t="shared" si="103"/>
        <v>1.2342901504874837</v>
      </c>
      <c r="AN100" s="38">
        <f t="shared" si="106"/>
        <v>20.270800172655445</v>
      </c>
      <c r="AO100" s="38">
        <f t="shared" si="106"/>
        <v>20.270800158230205</v>
      </c>
      <c r="AP100" s="38">
        <f t="shared" si="106"/>
        <v>20.270799878210862</v>
      </c>
      <c r="AQ100" s="38">
        <f t="shared" si="106"/>
        <v>20.270794442645879</v>
      </c>
      <c r="AR100" s="38">
        <f t="shared" si="106"/>
        <v>20.270688969583642</v>
      </c>
      <c r="AS100" s="38">
        <f t="shared" si="106"/>
        <v>20.268656752438719</v>
      </c>
      <c r="AT100" s="38">
        <f t="shared" si="106"/>
        <v>20.233740938437258</v>
      </c>
      <c r="AU100" s="38">
        <f t="shared" si="104"/>
        <v>19.928909369190919</v>
      </c>
    </row>
    <row r="101" spans="1:47">
      <c r="A101" s="116" t="s">
        <v>1114</v>
      </c>
      <c r="B101" s="49" t="s">
        <v>114</v>
      </c>
      <c r="C101" s="50">
        <v>53302.267200000002</v>
      </c>
      <c r="D101" s="116" t="s">
        <v>1085</v>
      </c>
      <c r="E101" s="39">
        <f t="shared" si="84"/>
        <v>32511.133694950964</v>
      </c>
      <c r="F101">
        <f t="shared" si="85"/>
        <v>32511</v>
      </c>
      <c r="G101">
        <f t="shared" si="86"/>
        <v>6.292895000660792E-2</v>
      </c>
      <c r="K101">
        <f t="shared" si="107"/>
        <v>6.292895000660792E-2</v>
      </c>
      <c r="O101">
        <f t="shared" si="108"/>
        <v>6.5083420923928312E-2</v>
      </c>
      <c r="P101" s="36">
        <f t="shared" si="87"/>
        <v>6.6639987163564951E-2</v>
      </c>
      <c r="Q101" s="6">
        <f t="shared" si="88"/>
        <v>38283.767200000002</v>
      </c>
      <c r="R101">
        <f t="shared" si="89"/>
        <v>1.3771796780315725E-5</v>
      </c>
      <c r="S101">
        <v>1</v>
      </c>
      <c r="T101">
        <f t="shared" si="90"/>
        <v>1.3771796780315725E-5</v>
      </c>
      <c r="Z101">
        <f t="shared" si="91"/>
        <v>32511</v>
      </c>
      <c r="AA101" s="38">
        <f t="shared" si="92"/>
        <v>6.6486469731119921E-2</v>
      </c>
      <c r="AB101" s="38">
        <f t="shared" si="93"/>
        <v>6.308246743905295E-2</v>
      </c>
      <c r="AC101" s="38">
        <f t="shared" si="94"/>
        <v>-3.7110371569570311E-3</v>
      </c>
      <c r="AD101" s="38">
        <f t="shared" si="95"/>
        <v>-3.557519724512001E-3</v>
      </c>
      <c r="AE101" s="38">
        <f t="shared" si="96"/>
        <v>1.2655946590291944E-5</v>
      </c>
      <c r="AF101">
        <f t="shared" si="97"/>
        <v>-3.7110371569570311E-3</v>
      </c>
      <c r="AG101" s="176"/>
      <c r="AH101">
        <f t="shared" si="98"/>
        <v>-1.5351743244503363E-4</v>
      </c>
      <c r="AI101">
        <f t="shared" si="99"/>
        <v>0.92525490589461257</v>
      </c>
      <c r="AJ101">
        <f t="shared" si="100"/>
        <v>0.32859591517347264</v>
      </c>
      <c r="AK101">
        <f t="shared" si="101"/>
        <v>0.3375741396129831</v>
      </c>
      <c r="AL101">
        <f t="shared" si="102"/>
        <v>1.7886990574020298</v>
      </c>
      <c r="AM101">
        <f t="shared" si="103"/>
        <v>1.2456380411925594</v>
      </c>
      <c r="AN101" s="38">
        <f t="shared" ref="AN101:AT110" si="109">$AU101+$AB$7*SIN(AO101)</f>
        <v>20.279855921601754</v>
      </c>
      <c r="AO101" s="38">
        <f t="shared" si="109"/>
        <v>20.279855911215758</v>
      </c>
      <c r="AP101" s="38">
        <f t="shared" si="109"/>
        <v>20.279855696704416</v>
      </c>
      <c r="AQ101" s="38">
        <f t="shared" si="109"/>
        <v>20.279851266281295</v>
      </c>
      <c r="AR101" s="38">
        <f t="shared" si="109"/>
        <v>20.279759793280743</v>
      </c>
      <c r="AS101" s="38">
        <f t="shared" si="109"/>
        <v>20.277884227543311</v>
      </c>
      <c r="AT101" s="38">
        <f t="shared" si="109"/>
        <v>20.243736605471884</v>
      </c>
      <c r="AU101" s="38">
        <f t="shared" si="104"/>
        <v>19.937512634899914</v>
      </c>
    </row>
    <row r="102" spans="1:47">
      <c r="A102" s="116" t="s">
        <v>1164</v>
      </c>
      <c r="B102" s="49" t="s">
        <v>114</v>
      </c>
      <c r="C102" s="50">
        <v>53564.4476</v>
      </c>
      <c r="D102" s="116" t="s">
        <v>1163</v>
      </c>
      <c r="E102" s="39">
        <f t="shared" si="84"/>
        <v>33068.145940044895</v>
      </c>
      <c r="F102">
        <f t="shared" si="85"/>
        <v>33068</v>
      </c>
      <c r="G102">
        <f t="shared" si="86"/>
        <v>6.8692599998030346E-2</v>
      </c>
      <c r="K102">
        <f t="shared" si="107"/>
        <v>6.8692599998030346E-2</v>
      </c>
      <c r="O102">
        <f t="shared" si="108"/>
        <v>6.7904541749224404E-2</v>
      </c>
      <c r="P102" s="36">
        <f t="shared" si="87"/>
        <v>6.899125922732055E-2</v>
      </c>
      <c r="Q102" s="6">
        <f t="shared" si="88"/>
        <v>38545.9476</v>
      </c>
      <c r="R102">
        <f t="shared" si="89"/>
        <v>8.9197335240219006E-8</v>
      </c>
      <c r="S102">
        <v>1</v>
      </c>
      <c r="T102">
        <f t="shared" si="90"/>
        <v>8.9197335240219006E-8</v>
      </c>
      <c r="Z102">
        <f t="shared" si="91"/>
        <v>33068</v>
      </c>
      <c r="AA102" s="38">
        <f t="shared" si="92"/>
        <v>6.9557640025638787E-2</v>
      </c>
      <c r="AB102" s="38">
        <f t="shared" si="93"/>
        <v>6.812621919971211E-2</v>
      </c>
      <c r="AC102" s="38">
        <f t="shared" si="94"/>
        <v>-2.9865922929020461E-4</v>
      </c>
      <c r="AD102" s="38">
        <f t="shared" si="95"/>
        <v>-8.6504002760844079E-4</v>
      </c>
      <c r="AE102" s="38">
        <f t="shared" si="96"/>
        <v>7.48294249364812E-7</v>
      </c>
      <c r="AF102">
        <f t="shared" si="97"/>
        <v>-2.9865922929020461E-4</v>
      </c>
      <c r="AG102" s="176"/>
      <c r="AH102">
        <f t="shared" si="98"/>
        <v>5.6638079831824041E-4</v>
      </c>
      <c r="AI102">
        <f t="shared" si="99"/>
        <v>0.87928652711027344</v>
      </c>
      <c r="AJ102">
        <f t="shared" si="100"/>
        <v>0.45605892275672633</v>
      </c>
      <c r="AK102">
        <f t="shared" si="101"/>
        <v>0.3239928800007344</v>
      </c>
      <c r="AL102">
        <f t="shared" si="102"/>
        <v>1.9274442244515795</v>
      </c>
      <c r="AM102">
        <f t="shared" si="103"/>
        <v>1.4397340114636519</v>
      </c>
      <c r="AN102" s="38">
        <f t="shared" si="109"/>
        <v>20.424201904131692</v>
      </c>
      <c r="AO102" s="38">
        <f t="shared" si="109"/>
        <v>20.424201904131692</v>
      </c>
      <c r="AP102" s="38">
        <f t="shared" si="109"/>
        <v>20.424201904131792</v>
      </c>
      <c r="AQ102" s="38">
        <f t="shared" si="109"/>
        <v>20.42420190405667</v>
      </c>
      <c r="AR102" s="38">
        <f t="shared" si="109"/>
        <v>20.424201960494706</v>
      </c>
      <c r="AS102" s="38">
        <f t="shared" si="109"/>
        <v>20.424159322761856</v>
      </c>
      <c r="AT102" s="38">
        <f t="shared" si="109"/>
        <v>20.404192467906046</v>
      </c>
      <c r="AU102" s="38">
        <f t="shared" si="104"/>
        <v>20.078454370191373</v>
      </c>
    </row>
    <row r="103" spans="1:47">
      <c r="A103" s="41" t="s">
        <v>247</v>
      </c>
      <c r="B103" s="107" t="s">
        <v>114</v>
      </c>
      <c r="C103" s="41">
        <v>53564.447639999999</v>
      </c>
      <c r="D103" s="41" t="s">
        <v>249</v>
      </c>
      <c r="E103">
        <f t="shared" si="84"/>
        <v>33068.146025026421</v>
      </c>
      <c r="F103">
        <f t="shared" si="85"/>
        <v>33068</v>
      </c>
      <c r="G103">
        <f t="shared" si="86"/>
        <v>6.8732599997019861E-2</v>
      </c>
      <c r="K103">
        <f t="shared" si="107"/>
        <v>6.8732599997019861E-2</v>
      </c>
      <c r="O103">
        <f t="shared" si="108"/>
        <v>6.7904541749224404E-2</v>
      </c>
      <c r="P103" s="36">
        <f t="shared" si="87"/>
        <v>6.899125922732055E-2</v>
      </c>
      <c r="Q103" s="6">
        <f t="shared" si="88"/>
        <v>38545.947639999999</v>
      </c>
      <c r="R103">
        <f t="shared" si="89"/>
        <v>6.6904597419745188E-8</v>
      </c>
      <c r="S103">
        <v>1</v>
      </c>
      <c r="T103">
        <f t="shared" si="90"/>
        <v>6.6904597419745188E-8</v>
      </c>
      <c r="Z103">
        <f t="shared" si="91"/>
        <v>33068</v>
      </c>
      <c r="AA103" s="38">
        <f t="shared" si="92"/>
        <v>6.9557640025638787E-2</v>
      </c>
      <c r="AB103" s="38">
        <f t="shared" si="93"/>
        <v>6.8166219198701625E-2</v>
      </c>
      <c r="AC103" s="38">
        <f t="shared" si="94"/>
        <v>-2.586592303006896E-4</v>
      </c>
      <c r="AD103" s="38">
        <f t="shared" si="95"/>
        <v>-8.2504002861892578E-4</v>
      </c>
      <c r="AE103" s="38">
        <f t="shared" si="96"/>
        <v>6.8069104882351786E-7</v>
      </c>
      <c r="AF103">
        <f t="shared" si="97"/>
        <v>-2.586592303006896E-4</v>
      </c>
      <c r="AG103" s="176"/>
      <c r="AH103">
        <f t="shared" si="98"/>
        <v>5.6638079831824041E-4</v>
      </c>
      <c r="AI103">
        <f t="shared" si="99"/>
        <v>0.87928652711027344</v>
      </c>
      <c r="AJ103">
        <f t="shared" si="100"/>
        <v>0.45605892275672633</v>
      </c>
      <c r="AK103">
        <f t="shared" si="101"/>
        <v>0.3239928800007344</v>
      </c>
      <c r="AL103">
        <f t="shared" si="102"/>
        <v>1.9274442244515795</v>
      </c>
      <c r="AM103">
        <f t="shared" si="103"/>
        <v>1.4397340114636519</v>
      </c>
      <c r="AN103" s="38">
        <f t="shared" si="109"/>
        <v>20.424201904131692</v>
      </c>
      <c r="AO103" s="38">
        <f t="shared" si="109"/>
        <v>20.424201904131692</v>
      </c>
      <c r="AP103" s="38">
        <f t="shared" si="109"/>
        <v>20.424201904131792</v>
      </c>
      <c r="AQ103" s="38">
        <f t="shared" si="109"/>
        <v>20.42420190405667</v>
      </c>
      <c r="AR103" s="38">
        <f t="shared" si="109"/>
        <v>20.424201960494706</v>
      </c>
      <c r="AS103" s="38">
        <f t="shared" si="109"/>
        <v>20.424159322761856</v>
      </c>
      <c r="AT103" s="38">
        <f t="shared" si="109"/>
        <v>20.404192467906046</v>
      </c>
      <c r="AU103" s="38">
        <f t="shared" si="104"/>
        <v>20.078454370191373</v>
      </c>
    </row>
    <row r="104" spans="1:47">
      <c r="A104" s="140" t="s">
        <v>754</v>
      </c>
      <c r="B104" s="27" t="s">
        <v>114</v>
      </c>
      <c r="C104" s="141">
        <v>53574.800900000002</v>
      </c>
      <c r="D104" s="140" t="s">
        <v>297</v>
      </c>
      <c r="E104" s="39">
        <f t="shared" si="84"/>
        <v>33090.141920206392</v>
      </c>
      <c r="F104">
        <f t="shared" si="85"/>
        <v>33090</v>
      </c>
      <c r="G104">
        <f t="shared" si="86"/>
        <v>6.6800500004319474E-2</v>
      </c>
      <c r="K104">
        <f t="shared" si="107"/>
        <v>6.6800500004319474E-2</v>
      </c>
      <c r="O104">
        <f t="shared" si="108"/>
        <v>6.801596842455028E-2</v>
      </c>
      <c r="P104" s="36">
        <f t="shared" si="87"/>
        <v>6.9084922495059931E-2</v>
      </c>
      <c r="Q104" s="6">
        <f t="shared" si="88"/>
        <v>38556.300900000002</v>
      </c>
      <c r="R104">
        <f t="shared" si="89"/>
        <v>5.218586116200831E-6</v>
      </c>
      <c r="S104">
        <v>1</v>
      </c>
      <c r="T104">
        <f t="shared" si="90"/>
        <v>5.218586116200831E-6</v>
      </c>
      <c r="Z104">
        <f t="shared" si="91"/>
        <v>33090</v>
      </c>
      <c r="AA104" s="38">
        <f t="shared" si="92"/>
        <v>6.9678863399426222E-2</v>
      </c>
      <c r="AB104" s="38">
        <f t="shared" si="93"/>
        <v>6.6206559099953183E-2</v>
      </c>
      <c r="AC104" s="38">
        <f t="shared" si="94"/>
        <v>-2.2844224907404564E-3</v>
      </c>
      <c r="AD104" s="38">
        <f t="shared" si="95"/>
        <v>-2.8783633951067478E-3</v>
      </c>
      <c r="AE104" s="38">
        <f t="shared" si="96"/>
        <v>8.2849758342904439E-6</v>
      </c>
      <c r="AF104">
        <f t="shared" si="97"/>
        <v>-2.2844224907404564E-3</v>
      </c>
      <c r="AG104" s="176"/>
      <c r="AH104">
        <f t="shared" si="98"/>
        <v>5.9394090436629414E-4</v>
      </c>
      <c r="AI104">
        <f t="shared" si="99"/>
        <v>0.87760351941514081</v>
      </c>
      <c r="AJ104">
        <f t="shared" si="100"/>
        <v>0.46068015639976995</v>
      </c>
      <c r="AK104">
        <f t="shared" si="101"/>
        <v>0.32336083617022826</v>
      </c>
      <c r="AL104">
        <f t="shared" si="102"/>
        <v>1.9326438668147377</v>
      </c>
      <c r="AM104">
        <f t="shared" si="103"/>
        <v>1.4477528634846895</v>
      </c>
      <c r="AN104" s="38">
        <f t="shared" si="109"/>
        <v>20.429755997784024</v>
      </c>
      <c r="AO104" s="38">
        <f t="shared" si="109"/>
        <v>20.429755997784024</v>
      </c>
      <c r="AP104" s="38">
        <f t="shared" si="109"/>
        <v>20.429755997784088</v>
      </c>
      <c r="AQ104" s="38">
        <f t="shared" si="109"/>
        <v>20.429755997764609</v>
      </c>
      <c r="AR104" s="38">
        <f t="shared" si="109"/>
        <v>20.42975600375571</v>
      </c>
      <c r="AS104" s="38">
        <f t="shared" si="109"/>
        <v>20.429754160897659</v>
      </c>
      <c r="AT104" s="38">
        <f t="shared" si="109"/>
        <v>20.410399550988519</v>
      </c>
      <c r="AU104" s="38">
        <f t="shared" si="104"/>
        <v>20.084021189179548</v>
      </c>
    </row>
    <row r="105" spans="1:47">
      <c r="A105" s="42" t="s">
        <v>124</v>
      </c>
      <c r="B105" s="106" t="s">
        <v>114</v>
      </c>
      <c r="C105" s="52">
        <v>53596.4542</v>
      </c>
      <c r="D105" s="52">
        <v>1E-4</v>
      </c>
      <c r="E105">
        <f t="shared" si="84"/>
        <v>33136.145180734988</v>
      </c>
      <c r="F105">
        <f t="shared" si="85"/>
        <v>33136</v>
      </c>
      <c r="G105">
        <f t="shared" si="86"/>
        <v>6.8335199997818563E-2</v>
      </c>
      <c r="K105">
        <f t="shared" si="107"/>
        <v>6.8335199997818563E-2</v>
      </c>
      <c r="O105">
        <f t="shared" si="108"/>
        <v>6.8248951472958938E-2</v>
      </c>
      <c r="P105" s="36">
        <f t="shared" si="87"/>
        <v>6.9280958937967499E-2</v>
      </c>
      <c r="Q105" s="6">
        <f t="shared" si="88"/>
        <v>38577.9542</v>
      </c>
      <c r="R105">
        <f t="shared" si="89"/>
        <v>8.9445997287163834E-7</v>
      </c>
      <c r="S105">
        <v>1</v>
      </c>
      <c r="T105">
        <f t="shared" si="90"/>
        <v>8.9445997287163834E-7</v>
      </c>
      <c r="Z105">
        <f t="shared" si="91"/>
        <v>33136</v>
      </c>
      <c r="AA105" s="38">
        <f t="shared" si="92"/>
        <v>6.9932295842200468E-2</v>
      </c>
      <c r="AB105" s="38">
        <f t="shared" si="93"/>
        <v>6.7683863093585594E-2</v>
      </c>
      <c r="AC105" s="38">
        <f t="shared" si="94"/>
        <v>-9.457589401489358E-4</v>
      </c>
      <c r="AD105" s="38">
        <f t="shared" si="95"/>
        <v>-1.5970958443819044E-3</v>
      </c>
      <c r="AE105" s="38">
        <f t="shared" si="96"/>
        <v>2.5507151361419482E-6</v>
      </c>
      <c r="AF105">
        <f t="shared" si="97"/>
        <v>-9.457589401489358E-4</v>
      </c>
      <c r="AG105" s="176"/>
      <c r="AH105">
        <f t="shared" si="98"/>
        <v>6.5133690423297005E-4</v>
      </c>
      <c r="AI105">
        <f t="shared" si="99"/>
        <v>0.87411584472180615</v>
      </c>
      <c r="AJ105">
        <f t="shared" si="100"/>
        <v>0.47024589943967571</v>
      </c>
      <c r="AK105">
        <f t="shared" si="101"/>
        <v>0.3220191116660075</v>
      </c>
      <c r="AL105">
        <f t="shared" si="102"/>
        <v>1.9434518900710422</v>
      </c>
      <c r="AM105">
        <f t="shared" si="103"/>
        <v>1.4646157141342495</v>
      </c>
      <c r="AN105" s="38">
        <f t="shared" si="109"/>
        <v>20.441334888418989</v>
      </c>
      <c r="AO105" s="38">
        <f t="shared" si="109"/>
        <v>20.441334888419199</v>
      </c>
      <c r="AP105" s="38">
        <f t="shared" si="109"/>
        <v>20.441334888390479</v>
      </c>
      <c r="AQ105" s="38">
        <f t="shared" si="109"/>
        <v>20.441334892349555</v>
      </c>
      <c r="AR105" s="38">
        <f t="shared" si="109"/>
        <v>20.441334346580472</v>
      </c>
      <c r="AS105" s="38">
        <f t="shared" si="109"/>
        <v>20.441409448862402</v>
      </c>
      <c r="AT105" s="38">
        <f t="shared" si="109"/>
        <v>20.42334529120139</v>
      </c>
      <c r="AU105" s="38">
        <f t="shared" si="104"/>
        <v>20.095660901609364</v>
      </c>
    </row>
    <row r="106" spans="1:47">
      <c r="A106" s="43" t="s">
        <v>128</v>
      </c>
      <c r="B106" s="105" t="s">
        <v>115</v>
      </c>
      <c r="C106" s="40">
        <v>53600.455399999999</v>
      </c>
      <c r="D106" s="40">
        <v>4.0000000000000002E-4</v>
      </c>
      <c r="E106">
        <f t="shared" si="84"/>
        <v>33144.645882523029</v>
      </c>
      <c r="F106">
        <f t="shared" si="85"/>
        <v>33144.5</v>
      </c>
      <c r="G106">
        <f t="shared" si="86"/>
        <v>6.8665524995594751E-2</v>
      </c>
      <c r="J106">
        <f>G106</f>
        <v>6.8665524995594751E-2</v>
      </c>
      <c r="O106">
        <f t="shared" si="108"/>
        <v>6.8292002688425738E-2</v>
      </c>
      <c r="P106" s="36">
        <f t="shared" si="87"/>
        <v>6.9317211951976057E-2</v>
      </c>
      <c r="Q106" s="6">
        <f t="shared" si="88"/>
        <v>38581.955399999999</v>
      </c>
      <c r="R106">
        <f t="shared" si="89"/>
        <v>4.2469588911753027E-7</v>
      </c>
      <c r="S106">
        <v>1</v>
      </c>
      <c r="T106">
        <f t="shared" si="90"/>
        <v>4.2469588911753027E-7</v>
      </c>
      <c r="Z106">
        <f t="shared" si="91"/>
        <v>33144.5</v>
      </c>
      <c r="AA106" s="38">
        <f t="shared" si="92"/>
        <v>6.9979120385220916E-2</v>
      </c>
      <c r="AB106" s="38">
        <f t="shared" si="93"/>
        <v>6.8003616562349892E-2</v>
      </c>
      <c r="AC106" s="38">
        <f t="shared" si="94"/>
        <v>-6.5168695638130603E-4</v>
      </c>
      <c r="AD106" s="38">
        <f t="shared" si="95"/>
        <v>-1.3135953896261654E-3</v>
      </c>
      <c r="AE106" s="38">
        <f t="shared" si="96"/>
        <v>1.7255328476471174E-6</v>
      </c>
      <c r="AF106">
        <f t="shared" si="97"/>
        <v>-6.5168695638130603E-4</v>
      </c>
      <c r="AG106" s="176"/>
      <c r="AH106">
        <f t="shared" si="98"/>
        <v>6.6190843324485298E-4</v>
      </c>
      <c r="AI106">
        <f t="shared" si="99"/>
        <v>0.87347600125984803</v>
      </c>
      <c r="AJ106">
        <f t="shared" si="100"/>
        <v>0.47199922659028487</v>
      </c>
      <c r="AK106">
        <f t="shared" si="101"/>
        <v>0.32176824978712715</v>
      </c>
      <c r="AL106">
        <f t="shared" si="102"/>
        <v>1.9454396372360006</v>
      </c>
      <c r="AM106">
        <f t="shared" si="103"/>
        <v>1.4677461028923382</v>
      </c>
      <c r="AN106" s="38">
        <f t="shared" si="109"/>
        <v>20.443469432914505</v>
      </c>
      <c r="AO106" s="38">
        <f t="shared" si="109"/>
        <v>20.443469432914867</v>
      </c>
      <c r="AP106" s="38">
        <f t="shared" si="109"/>
        <v>20.443469432869822</v>
      </c>
      <c r="AQ106" s="38">
        <f t="shared" si="109"/>
        <v>20.443469438505979</v>
      </c>
      <c r="AR106" s="38">
        <f t="shared" si="109"/>
        <v>20.443468733275747</v>
      </c>
      <c r="AS106" s="38">
        <f t="shared" si="109"/>
        <v>20.443556809578457</v>
      </c>
      <c r="AT106" s="38">
        <f t="shared" si="109"/>
        <v>20.425732584363651</v>
      </c>
      <c r="AU106" s="38">
        <f t="shared" si="104"/>
        <v>20.09781171803661</v>
      </c>
    </row>
    <row r="107" spans="1:47">
      <c r="A107" s="42" t="s">
        <v>122</v>
      </c>
      <c r="B107" s="106" t="s">
        <v>114</v>
      </c>
      <c r="C107" s="52">
        <v>53605.3969</v>
      </c>
      <c r="D107" s="52">
        <v>1.4E-3</v>
      </c>
      <c r="E107">
        <f t="shared" si="84"/>
        <v>33155.144287472947</v>
      </c>
      <c r="F107">
        <f t="shared" si="85"/>
        <v>33155</v>
      </c>
      <c r="G107">
        <f t="shared" si="86"/>
        <v>6.7914749997726176E-2</v>
      </c>
      <c r="J107">
        <f>G107</f>
        <v>6.7914749997726176E-2</v>
      </c>
      <c r="O107">
        <f t="shared" si="108"/>
        <v>6.834518360164947E-2</v>
      </c>
      <c r="P107" s="36">
        <f t="shared" si="87"/>
        <v>6.9362007527928107E-2</v>
      </c>
      <c r="Q107" s="6">
        <f t="shared" si="88"/>
        <v>38586.8969</v>
      </c>
      <c r="R107">
        <f t="shared" si="89"/>
        <v>2.0945543587261944E-6</v>
      </c>
      <c r="S107">
        <v>1</v>
      </c>
      <c r="T107">
        <f t="shared" si="90"/>
        <v>2.0945543587261944E-6</v>
      </c>
      <c r="Z107">
        <f t="shared" si="91"/>
        <v>33155</v>
      </c>
      <c r="AA107" s="38">
        <f t="shared" si="92"/>
        <v>7.0036960071485743E-2</v>
      </c>
      <c r="AB107" s="38">
        <f t="shared" si="93"/>
        <v>6.723979745416854E-2</v>
      </c>
      <c r="AC107" s="38">
        <f t="shared" si="94"/>
        <v>-1.4472575302019314E-3</v>
      </c>
      <c r="AD107" s="38">
        <f t="shared" si="95"/>
        <v>-2.1222100737595673E-3</v>
      </c>
      <c r="AE107" s="38">
        <f t="shared" si="96"/>
        <v>4.503775597166588E-6</v>
      </c>
      <c r="AF107">
        <f t="shared" si="97"/>
        <v>-1.4472575302019314E-3</v>
      </c>
      <c r="AG107" s="176"/>
      <c r="AH107">
        <f t="shared" si="98"/>
        <v>6.7495254355763677E-4</v>
      </c>
      <c r="AI107">
        <f t="shared" si="99"/>
        <v>0.87268758661030565</v>
      </c>
      <c r="AJ107">
        <f t="shared" si="100"/>
        <v>0.47415899329112682</v>
      </c>
      <c r="AK107">
        <f t="shared" si="101"/>
        <v>0.32145711724141468</v>
      </c>
      <c r="AL107">
        <f t="shared" si="102"/>
        <v>1.9478910774158216</v>
      </c>
      <c r="AM107">
        <f t="shared" si="103"/>
        <v>1.4716193356323051</v>
      </c>
      <c r="AN107" s="38">
        <f t="shared" si="109"/>
        <v>20.446104068009355</v>
      </c>
      <c r="AO107" s="38">
        <f t="shared" si="109"/>
        <v>20.446104068010005</v>
      </c>
      <c r="AP107" s="38">
        <f t="shared" si="109"/>
        <v>20.446104067936787</v>
      </c>
      <c r="AQ107" s="38">
        <f t="shared" si="109"/>
        <v>20.446104076161223</v>
      </c>
      <c r="AR107" s="38">
        <f t="shared" si="109"/>
        <v>20.446103152332302</v>
      </c>
      <c r="AS107" s="38">
        <f t="shared" si="109"/>
        <v>20.446206717213368</v>
      </c>
      <c r="AT107" s="38">
        <f t="shared" si="109"/>
        <v>20.428679499089665</v>
      </c>
      <c r="AU107" s="38">
        <f t="shared" si="104"/>
        <v>20.100468608917332</v>
      </c>
    </row>
    <row r="108" spans="1:47">
      <c r="A108" s="42" t="s">
        <v>122</v>
      </c>
      <c r="B108" s="106" t="s">
        <v>114</v>
      </c>
      <c r="C108" s="52">
        <v>53614.3416</v>
      </c>
      <c r="D108" s="52">
        <v>6.9999999999999999E-4</v>
      </c>
      <c r="E108">
        <f t="shared" si="84"/>
        <v>33174.147643287084</v>
      </c>
      <c r="F108">
        <f t="shared" si="85"/>
        <v>33174</v>
      </c>
      <c r="G108">
        <f t="shared" si="86"/>
        <v>6.9494299998041242E-2</v>
      </c>
      <c r="J108">
        <f>G108</f>
        <v>6.9494299998041242E-2</v>
      </c>
      <c r="O108">
        <f t="shared" si="108"/>
        <v>6.8441415730340002E-2</v>
      </c>
      <c r="P108" s="36">
        <f t="shared" si="87"/>
        <v>6.9443101142461258E-2</v>
      </c>
      <c r="Q108" s="6">
        <f t="shared" si="88"/>
        <v>38595.8416</v>
      </c>
      <c r="R108">
        <f t="shared" si="89"/>
        <v>2.6213228127000752E-9</v>
      </c>
      <c r="S108">
        <v>1</v>
      </c>
      <c r="T108">
        <f t="shared" si="90"/>
        <v>2.6213228127000752E-9</v>
      </c>
      <c r="Z108">
        <f t="shared" si="91"/>
        <v>33174</v>
      </c>
      <c r="AA108" s="38">
        <f t="shared" si="92"/>
        <v>7.0141615489860074E-2</v>
      </c>
      <c r="AB108" s="38">
        <f t="shared" si="93"/>
        <v>6.8795785650642427E-2</v>
      </c>
      <c r="AC108" s="38">
        <f t="shared" si="94"/>
        <v>5.1198855579984159E-5</v>
      </c>
      <c r="AD108" s="38">
        <f t="shared" si="95"/>
        <v>-6.4731549181883119E-4</v>
      </c>
      <c r="AE108" s="38">
        <f t="shared" si="96"/>
        <v>4.1901734594865531E-7</v>
      </c>
      <c r="AF108">
        <f t="shared" si="97"/>
        <v>5.1198855579984159E-5</v>
      </c>
      <c r="AG108" s="176"/>
      <c r="AH108">
        <f t="shared" si="98"/>
        <v>6.9851434739882066E-4</v>
      </c>
      <c r="AI108">
        <f t="shared" si="99"/>
        <v>0.87126648078886215</v>
      </c>
      <c r="AJ108">
        <f t="shared" si="100"/>
        <v>0.47805003335816604</v>
      </c>
      <c r="AK108">
        <f t="shared" si="101"/>
        <v>0.32089065093857849</v>
      </c>
      <c r="AL108">
        <f t="shared" si="102"/>
        <v>1.9523157942850684</v>
      </c>
      <c r="AM108">
        <f t="shared" si="103"/>
        <v>1.4786458057992811</v>
      </c>
      <c r="AN108" s="38">
        <f t="shared" si="109"/>
        <v>20.450865468180723</v>
      </c>
      <c r="AO108" s="38">
        <f t="shared" si="109"/>
        <v>20.450865468182339</v>
      </c>
      <c r="AP108" s="38">
        <f t="shared" si="109"/>
        <v>20.450865468029356</v>
      </c>
      <c r="AQ108" s="38">
        <f t="shared" si="109"/>
        <v>20.450865482532411</v>
      </c>
      <c r="AR108" s="38">
        <f t="shared" si="109"/>
        <v>20.450864107584874</v>
      </c>
      <c r="AS108" s="38">
        <f t="shared" si="109"/>
        <v>20.450994183856036</v>
      </c>
      <c r="AT108" s="38">
        <f t="shared" si="109"/>
        <v>20.434006120709771</v>
      </c>
      <c r="AU108" s="38">
        <f t="shared" si="104"/>
        <v>20.1052763162253</v>
      </c>
    </row>
    <row r="109" spans="1:47">
      <c r="A109" s="43" t="s">
        <v>128</v>
      </c>
      <c r="B109" s="106"/>
      <c r="C109" s="40">
        <v>53637.406300000002</v>
      </c>
      <c r="D109" s="40">
        <v>1.5E-3</v>
      </c>
      <c r="E109">
        <f t="shared" si="84"/>
        <v>33223.149476869679</v>
      </c>
      <c r="F109">
        <f t="shared" si="85"/>
        <v>33223</v>
      </c>
      <c r="G109">
        <f t="shared" si="86"/>
        <v>7.0357350006815977E-2</v>
      </c>
      <c r="J109">
        <f>G109</f>
        <v>7.0357350006815977E-2</v>
      </c>
      <c r="O109">
        <f t="shared" si="108"/>
        <v>6.8689593325384005E-2</v>
      </c>
      <c r="P109" s="36">
        <f t="shared" si="87"/>
        <v>6.9652445092788687E-2</v>
      </c>
      <c r="Q109" s="6">
        <f t="shared" si="88"/>
        <v>38618.906300000002</v>
      </c>
      <c r="R109">
        <f t="shared" si="89"/>
        <v>4.9689093781982192E-7</v>
      </c>
      <c r="S109">
        <v>1</v>
      </c>
      <c r="T109">
        <f t="shared" si="90"/>
        <v>4.9689093781982192E-7</v>
      </c>
      <c r="Z109">
        <f t="shared" si="91"/>
        <v>33223</v>
      </c>
      <c r="AA109" s="38">
        <f t="shared" si="92"/>
        <v>7.0411473787489715E-2</v>
      </c>
      <c r="AB109" s="38">
        <f t="shared" si="93"/>
        <v>6.959832131211495E-2</v>
      </c>
      <c r="AC109" s="38">
        <f t="shared" si="94"/>
        <v>7.0490491402729061E-4</v>
      </c>
      <c r="AD109" s="38">
        <f t="shared" si="95"/>
        <v>-5.4123780673737132E-5</v>
      </c>
      <c r="AE109" s="38">
        <f t="shared" si="96"/>
        <v>2.9293836344188012E-9</v>
      </c>
      <c r="AF109">
        <f t="shared" si="97"/>
        <v>7.0490491402729061E-4</v>
      </c>
      <c r="AG109" s="176"/>
      <c r="AH109">
        <f t="shared" si="98"/>
        <v>7.5902869470102969E-4</v>
      </c>
      <c r="AI109">
        <f t="shared" si="99"/>
        <v>0.86763433721596739</v>
      </c>
      <c r="AJ109">
        <f t="shared" si="100"/>
        <v>0.48798374337893546</v>
      </c>
      <c r="AK109">
        <f t="shared" si="101"/>
        <v>0.31940954923735887</v>
      </c>
      <c r="AL109">
        <f t="shared" si="102"/>
        <v>1.9636607996881732</v>
      </c>
      <c r="AM109">
        <f t="shared" si="103"/>
        <v>1.4968737154070766</v>
      </c>
      <c r="AN109" s="38">
        <f t="shared" si="109"/>
        <v>20.46310924107804</v>
      </c>
      <c r="AO109" s="38">
        <f t="shared" si="109"/>
        <v>20.463109241087093</v>
      </c>
      <c r="AP109" s="38">
        <f t="shared" si="109"/>
        <v>20.463109240474452</v>
      </c>
      <c r="AQ109" s="38">
        <f t="shared" si="109"/>
        <v>20.463109281928535</v>
      </c>
      <c r="AR109" s="38">
        <f t="shared" si="109"/>
        <v>20.463106476856698</v>
      </c>
      <c r="AS109" s="38">
        <f t="shared" si="109"/>
        <v>20.463295874525507</v>
      </c>
      <c r="AT109" s="38">
        <f t="shared" si="109"/>
        <v>20.447708103209877</v>
      </c>
      <c r="AU109" s="38">
        <f t="shared" si="104"/>
        <v>20.117675140335319</v>
      </c>
    </row>
    <row r="110" spans="1:47">
      <c r="A110" s="140" t="s">
        <v>823</v>
      </c>
      <c r="B110" s="27" t="s">
        <v>114</v>
      </c>
      <c r="C110" s="141">
        <v>53643.055699999997</v>
      </c>
      <c r="D110" s="140" t="s">
        <v>297</v>
      </c>
      <c r="E110" s="39">
        <f t="shared" si="84"/>
        <v>33235.151842330371</v>
      </c>
      <c r="F110">
        <f t="shared" si="85"/>
        <v>33235</v>
      </c>
      <c r="G110">
        <f t="shared" si="86"/>
        <v>7.1470750001026317E-2</v>
      </c>
      <c r="K110">
        <f t="shared" ref="K110:K141" si="110">G110</f>
        <v>7.1470750001026317E-2</v>
      </c>
      <c r="O110">
        <f t="shared" si="108"/>
        <v>6.8750371511925382E-2</v>
      </c>
      <c r="P110" s="36">
        <f t="shared" si="87"/>
        <v>6.9703758647172917E-2</v>
      </c>
      <c r="Q110" s="6">
        <f t="shared" si="88"/>
        <v>38624.555699999997</v>
      </c>
      <c r="R110">
        <f t="shared" si="89"/>
        <v>3.122258444592673E-6</v>
      </c>
      <c r="S110">
        <v>1</v>
      </c>
      <c r="T110">
        <f t="shared" si="90"/>
        <v>3.122258444592673E-6</v>
      </c>
      <c r="Z110">
        <f t="shared" si="91"/>
        <v>33235</v>
      </c>
      <c r="AA110" s="38">
        <f t="shared" si="92"/>
        <v>7.0477551825821216E-2</v>
      </c>
      <c r="AB110" s="38">
        <f t="shared" si="93"/>
        <v>7.0696956822378018E-2</v>
      </c>
      <c r="AC110" s="38">
        <f t="shared" si="94"/>
        <v>1.7669913538534004E-3</v>
      </c>
      <c r="AD110" s="38">
        <f t="shared" si="95"/>
        <v>9.9319817520510112E-4</v>
      </c>
      <c r="AE110" s="38">
        <f t="shared" si="96"/>
        <v>9.8644261523074267E-7</v>
      </c>
      <c r="AF110">
        <f t="shared" si="97"/>
        <v>1.7669913538534004E-3</v>
      </c>
      <c r="AG110" s="176"/>
      <c r="AH110">
        <f t="shared" si="98"/>
        <v>7.7379317864830236E-4</v>
      </c>
      <c r="AI110">
        <f t="shared" si="99"/>
        <v>0.86675200206238556</v>
      </c>
      <c r="AJ110">
        <f t="shared" si="100"/>
        <v>0.49039442453244092</v>
      </c>
      <c r="AK110">
        <f t="shared" si="101"/>
        <v>0.31904247346377962</v>
      </c>
      <c r="AL110">
        <f t="shared" si="102"/>
        <v>1.9664247805684452</v>
      </c>
      <c r="AM110">
        <f t="shared" si="103"/>
        <v>1.5013615229866457</v>
      </c>
      <c r="AN110" s="38">
        <f t="shared" si="109"/>
        <v>20.466099944236113</v>
      </c>
      <c r="AO110" s="38">
        <f t="shared" si="109"/>
        <v>20.466099944248761</v>
      </c>
      <c r="AP110" s="38">
        <f t="shared" si="109"/>
        <v>20.466099943448832</v>
      </c>
      <c r="AQ110" s="38">
        <f t="shared" si="109"/>
        <v>20.46609999403956</v>
      </c>
      <c r="AR110" s="38">
        <f t="shared" si="109"/>
        <v>20.466096794366614</v>
      </c>
      <c r="AS110" s="38">
        <f t="shared" si="109"/>
        <v>20.4662987233284</v>
      </c>
      <c r="AT110" s="38">
        <f t="shared" si="109"/>
        <v>20.451055964323992</v>
      </c>
      <c r="AU110" s="38">
        <f t="shared" si="104"/>
        <v>20.120711587056142</v>
      </c>
    </row>
    <row r="111" spans="1:47">
      <c r="A111" s="41" t="s">
        <v>247</v>
      </c>
      <c r="B111" s="107" t="s">
        <v>114</v>
      </c>
      <c r="C111" s="41">
        <v>53670.354659999997</v>
      </c>
      <c r="D111" s="41">
        <v>3.2000000000000002E-3</v>
      </c>
      <c r="E111">
        <f t="shared" si="84"/>
        <v>33293.149522547239</v>
      </c>
      <c r="F111">
        <f t="shared" si="85"/>
        <v>33293</v>
      </c>
      <c r="G111">
        <f t="shared" si="86"/>
        <v>7.0378849995904602E-2</v>
      </c>
      <c r="K111">
        <f t="shared" si="110"/>
        <v>7.0378849995904602E-2</v>
      </c>
      <c r="O111">
        <f t="shared" si="108"/>
        <v>6.9044132746875417E-2</v>
      </c>
      <c r="P111" s="36">
        <f t="shared" si="87"/>
        <v>6.9952027345299317E-2</v>
      </c>
      <c r="Q111" s="6">
        <f t="shared" si="88"/>
        <v>38651.854659999997</v>
      </c>
      <c r="R111">
        <f t="shared" si="89"/>
        <v>1.821775750697214E-7</v>
      </c>
      <c r="S111">
        <v>1</v>
      </c>
      <c r="T111">
        <f t="shared" si="90"/>
        <v>1.821775750697214E-7</v>
      </c>
      <c r="Z111">
        <f t="shared" si="91"/>
        <v>33293</v>
      </c>
      <c r="AA111" s="38">
        <f t="shared" si="92"/>
        <v>7.0796872221988716E-2</v>
      </c>
      <c r="AB111" s="38">
        <f t="shared" si="93"/>
        <v>6.9534005119215203E-2</v>
      </c>
      <c r="AC111" s="38">
        <f t="shared" si="94"/>
        <v>4.2682265060528524E-4</v>
      </c>
      <c r="AD111" s="38">
        <f t="shared" si="95"/>
        <v>-4.1802222608411377E-4</v>
      </c>
      <c r="AE111" s="38">
        <f t="shared" si="96"/>
        <v>1.7474258150031794E-7</v>
      </c>
      <c r="AF111">
        <f t="shared" si="97"/>
        <v>4.2682265060528524E-4</v>
      </c>
      <c r="AG111" s="176"/>
      <c r="AH111">
        <f t="shared" si="98"/>
        <v>8.448448766893976E-4</v>
      </c>
      <c r="AI111">
        <f t="shared" si="99"/>
        <v>0.8625268206573633</v>
      </c>
      <c r="AJ111">
        <f t="shared" si="100"/>
        <v>0.5019248378127843</v>
      </c>
      <c r="AK111">
        <f t="shared" si="101"/>
        <v>0.31724478528369271</v>
      </c>
      <c r="AL111">
        <f t="shared" si="102"/>
        <v>1.9797053209098761</v>
      </c>
      <c r="AM111">
        <f t="shared" si="103"/>
        <v>1.5231874491803288</v>
      </c>
      <c r="AN111" s="38">
        <f t="shared" ref="AN111:AT120" si="111">$AU111+$AB$7*SIN(AO111)</f>
        <v>20.480512354794708</v>
      </c>
      <c r="AO111" s="38">
        <f t="shared" si="111"/>
        <v>20.480512354841743</v>
      </c>
      <c r="AP111" s="38">
        <f t="shared" si="111"/>
        <v>20.480512352579254</v>
      </c>
      <c r="AQ111" s="38">
        <f t="shared" si="111"/>
        <v>20.480512461416289</v>
      </c>
      <c r="AR111" s="38">
        <f t="shared" si="111"/>
        <v>20.480507225581892</v>
      </c>
      <c r="AS111" s="38">
        <f t="shared" si="111"/>
        <v>20.480758592801294</v>
      </c>
      <c r="AT111" s="38">
        <f t="shared" si="111"/>
        <v>20.467194305210086</v>
      </c>
      <c r="AU111" s="38">
        <f t="shared" si="104"/>
        <v>20.135387746206774</v>
      </c>
    </row>
    <row r="112" spans="1:47">
      <c r="A112" s="41" t="s">
        <v>247</v>
      </c>
      <c r="B112" s="107" t="s">
        <v>114</v>
      </c>
      <c r="C112" s="41">
        <v>53901.465369999998</v>
      </c>
      <c r="D112" s="41" t="s">
        <v>249</v>
      </c>
      <c r="E112">
        <f t="shared" si="84"/>
        <v>33784.153027928856</v>
      </c>
      <c r="F112">
        <f t="shared" si="85"/>
        <v>33784</v>
      </c>
      <c r="G112">
        <f t="shared" si="86"/>
        <v>7.2028799993859138E-2</v>
      </c>
      <c r="K112">
        <f t="shared" si="110"/>
        <v>7.2028799993859138E-2</v>
      </c>
      <c r="O112">
        <f t="shared" si="108"/>
        <v>7.1530973546193879E-2</v>
      </c>
      <c r="P112" s="36">
        <f t="shared" si="87"/>
        <v>7.2070560232647962E-2</v>
      </c>
      <c r="Q112" s="6">
        <f t="shared" si="88"/>
        <v>38882.965369999998</v>
      </c>
      <c r="R112">
        <f t="shared" si="89"/>
        <v>1.7439175436995875E-9</v>
      </c>
      <c r="S112">
        <v>1</v>
      </c>
      <c r="T112">
        <f t="shared" si="90"/>
        <v>1.7439175436995875E-9</v>
      </c>
      <c r="Z112">
        <f t="shared" si="91"/>
        <v>33784</v>
      </c>
      <c r="AA112" s="38">
        <f t="shared" si="92"/>
        <v>7.3495501955188183E-2</v>
      </c>
      <c r="AB112" s="38">
        <f t="shared" si="93"/>
        <v>7.0603858271318917E-2</v>
      </c>
      <c r="AC112" s="38">
        <f t="shared" si="94"/>
        <v>-4.1760238788823845E-5</v>
      </c>
      <c r="AD112" s="38">
        <f t="shared" si="95"/>
        <v>-1.466701961329045E-3</v>
      </c>
      <c r="AE112" s="38">
        <f t="shared" si="96"/>
        <v>2.1512146433664672E-6</v>
      </c>
      <c r="AF112">
        <f t="shared" si="97"/>
        <v>-4.1760238788823845E-5</v>
      </c>
      <c r="AG112" s="176"/>
      <c r="AH112">
        <f t="shared" si="98"/>
        <v>1.4249417225402198E-3</v>
      </c>
      <c r="AI112">
        <f t="shared" si="99"/>
        <v>0.82927380523447169</v>
      </c>
      <c r="AJ112">
        <f t="shared" si="100"/>
        <v>0.59184900400196239</v>
      </c>
      <c r="AK112">
        <f t="shared" si="101"/>
        <v>0.30065876878805964</v>
      </c>
      <c r="AL112">
        <f t="shared" si="102"/>
        <v>2.0872333290995408</v>
      </c>
      <c r="AM112">
        <f t="shared" si="103"/>
        <v>1.7178154915182109</v>
      </c>
      <c r="AN112" s="38">
        <f t="shared" si="111"/>
        <v>20.59982562622038</v>
      </c>
      <c r="AO112" s="38">
        <f t="shared" si="111"/>
        <v>20.599825625173853</v>
      </c>
      <c r="AP112" s="38">
        <f t="shared" si="111"/>
        <v>20.599825642129826</v>
      </c>
      <c r="AQ112" s="38">
        <f t="shared" si="111"/>
        <v>20.599825367407007</v>
      </c>
      <c r="AR112" s="38">
        <f t="shared" si="111"/>
        <v>20.599829818448868</v>
      </c>
      <c r="AS112" s="38">
        <f t="shared" si="111"/>
        <v>20.599757689495359</v>
      </c>
      <c r="AT112" s="38">
        <f t="shared" si="111"/>
        <v>20.600923024924679</v>
      </c>
      <c r="AU112" s="38">
        <f t="shared" si="104"/>
        <v>20.259629024533719</v>
      </c>
    </row>
    <row r="113" spans="1:47">
      <c r="A113" s="41" t="s">
        <v>247</v>
      </c>
      <c r="B113" s="107" t="s">
        <v>114</v>
      </c>
      <c r="C113" s="41">
        <v>53950.417990000002</v>
      </c>
      <c r="D113" s="41" t="s">
        <v>250</v>
      </c>
      <c r="E113">
        <f t="shared" si="84"/>
        <v>33888.154733508039</v>
      </c>
      <c r="F113">
        <f t="shared" si="85"/>
        <v>33888</v>
      </c>
      <c r="G113">
        <f t="shared" si="86"/>
        <v>7.2831600002245978E-2</v>
      </c>
      <c r="K113">
        <f t="shared" si="110"/>
        <v>7.2831600002245978E-2</v>
      </c>
      <c r="O113">
        <f t="shared" si="108"/>
        <v>7.2057717829552573E-2</v>
      </c>
      <c r="P113" s="36">
        <f t="shared" si="87"/>
        <v>7.2523151142246695E-2</v>
      </c>
      <c r="Q113" s="6">
        <f t="shared" si="88"/>
        <v>38931.917990000002</v>
      </c>
      <c r="R113">
        <f t="shared" si="89"/>
        <v>9.514069923485726E-8</v>
      </c>
      <c r="S113">
        <v>1</v>
      </c>
      <c r="T113">
        <f t="shared" si="90"/>
        <v>9.514069923485726E-8</v>
      </c>
      <c r="Z113">
        <f t="shared" si="91"/>
        <v>33888</v>
      </c>
      <c r="AA113" s="38">
        <f t="shared" si="92"/>
        <v>7.4065865601007044E-2</v>
      </c>
      <c r="AB113" s="38">
        <f t="shared" si="93"/>
        <v>7.1288885543485628E-2</v>
      </c>
      <c r="AC113" s="38">
        <f t="shared" si="94"/>
        <v>3.0844885999928295E-4</v>
      </c>
      <c r="AD113" s="38">
        <f t="shared" si="95"/>
        <v>-1.2342655987610668E-3</v>
      </c>
      <c r="AE113" s="38">
        <f t="shared" si="96"/>
        <v>1.5234115682850147E-6</v>
      </c>
      <c r="AF113">
        <f t="shared" si="97"/>
        <v>3.0844885999928295E-4</v>
      </c>
      <c r="AG113" s="176"/>
      <c r="AH113">
        <f t="shared" si="98"/>
        <v>1.5427144587603467E-3</v>
      </c>
      <c r="AI113">
        <f t="shared" si="99"/>
        <v>0.82278026298802953</v>
      </c>
      <c r="AJ113">
        <f t="shared" si="100"/>
        <v>0.60922613756603639</v>
      </c>
      <c r="AK113">
        <f t="shared" si="101"/>
        <v>0.29687757349061761</v>
      </c>
      <c r="AL113">
        <f t="shared" si="102"/>
        <v>2.1089668578741363</v>
      </c>
      <c r="AM113">
        <f t="shared" si="103"/>
        <v>1.7615673248147545</v>
      </c>
      <c r="AN113" s="38">
        <f t="shared" si="111"/>
        <v>20.62451419226803</v>
      </c>
      <c r="AO113" s="38">
        <f t="shared" si="111"/>
        <v>20.624514184842138</v>
      </c>
      <c r="AP113" s="38">
        <f t="shared" si="111"/>
        <v>20.624514290775462</v>
      </c>
      <c r="AQ113" s="38">
        <f t="shared" si="111"/>
        <v>20.624512779588748</v>
      </c>
      <c r="AR113" s="38">
        <f t="shared" si="111"/>
        <v>20.624534336306436</v>
      </c>
      <c r="AS113" s="38">
        <f t="shared" si="111"/>
        <v>20.624226622236151</v>
      </c>
      <c r="AT113" s="38">
        <f t="shared" si="111"/>
        <v>20.628576644891584</v>
      </c>
      <c r="AU113" s="38">
        <f t="shared" si="104"/>
        <v>20.285944896114174</v>
      </c>
    </row>
    <row r="114" spans="1:47">
      <c r="A114" s="41" t="s">
        <v>247</v>
      </c>
      <c r="B114" s="107" t="s">
        <v>114</v>
      </c>
      <c r="C114" s="41">
        <v>53984.306819999998</v>
      </c>
      <c r="D114" s="41" t="s">
        <v>249</v>
      </c>
      <c r="E114">
        <f t="shared" si="84"/>
        <v>33960.152843518947</v>
      </c>
      <c r="F114">
        <f t="shared" si="85"/>
        <v>33960</v>
      </c>
      <c r="G114">
        <f t="shared" si="86"/>
        <v>7.1941999995033257E-2</v>
      </c>
      <c r="K114">
        <f t="shared" si="110"/>
        <v>7.1941999995033257E-2</v>
      </c>
      <c r="O114">
        <f t="shared" si="108"/>
        <v>7.2422386948800918E-2</v>
      </c>
      <c r="P114" s="36">
        <f t="shared" si="87"/>
        <v>7.2837273547803269E-2</v>
      </c>
      <c r="Q114" s="6">
        <f t="shared" si="88"/>
        <v>38965.806819999998</v>
      </c>
      <c r="R114">
        <f t="shared" si="89"/>
        <v>8.0151473428944E-7</v>
      </c>
      <c r="S114">
        <v>1</v>
      </c>
      <c r="T114">
        <f t="shared" si="90"/>
        <v>8.0151473428944E-7</v>
      </c>
      <c r="Z114">
        <f t="shared" si="91"/>
        <v>33960</v>
      </c>
      <c r="AA114" s="38">
        <f t="shared" si="92"/>
        <v>7.4460445294799366E-2</v>
      </c>
      <c r="AB114" s="38">
        <f t="shared" si="93"/>
        <v>7.031882824803716E-2</v>
      </c>
      <c r="AC114" s="38">
        <f t="shared" si="94"/>
        <v>-8.952735527700123E-4</v>
      </c>
      <c r="AD114" s="38">
        <f t="shared" si="95"/>
        <v>-2.5184452997661089E-3</v>
      </c>
      <c r="AE114" s="38">
        <f t="shared" si="96"/>
        <v>6.3425667279140063E-6</v>
      </c>
      <c r="AF114">
        <f t="shared" si="97"/>
        <v>-8.952735527700123E-4</v>
      </c>
      <c r="AG114" s="176"/>
      <c r="AH114">
        <f t="shared" si="98"/>
        <v>1.6231717469961003E-3</v>
      </c>
      <c r="AI114">
        <f t="shared" si="99"/>
        <v>0.81839163589667352</v>
      </c>
      <c r="AJ114">
        <f t="shared" si="100"/>
        <v>0.62093372402489455</v>
      </c>
      <c r="AK114">
        <f t="shared" si="101"/>
        <v>0.29421341049650102</v>
      </c>
      <c r="AL114">
        <f t="shared" si="102"/>
        <v>2.1238158289187692</v>
      </c>
      <c r="AM114">
        <f t="shared" si="103"/>
        <v>1.7924351549195972</v>
      </c>
      <c r="AN114" s="38">
        <f t="shared" si="111"/>
        <v>20.641493856870966</v>
      </c>
      <c r="AO114" s="38">
        <f t="shared" si="111"/>
        <v>20.641493840232123</v>
      </c>
      <c r="AP114" s="38">
        <f t="shared" si="111"/>
        <v>20.641494059631679</v>
      </c>
      <c r="AQ114" s="38">
        <f t="shared" si="111"/>
        <v>20.641491166615083</v>
      </c>
      <c r="AR114" s="38">
        <f t="shared" si="111"/>
        <v>20.64152931112649</v>
      </c>
      <c r="AS114" s="38">
        <f t="shared" si="111"/>
        <v>20.641025853599679</v>
      </c>
      <c r="AT114" s="38">
        <f t="shared" si="111"/>
        <v>20.647582516777273</v>
      </c>
      <c r="AU114" s="38">
        <f t="shared" si="104"/>
        <v>20.304163576439102</v>
      </c>
    </row>
    <row r="115" spans="1:47">
      <c r="A115" s="140" t="s">
        <v>754</v>
      </c>
      <c r="B115" s="27" t="s">
        <v>114</v>
      </c>
      <c r="C115" s="141">
        <v>53995.605300000003</v>
      </c>
      <c r="D115" s="140" t="s">
        <v>297</v>
      </c>
      <c r="E115" s="39">
        <f t="shared" si="84"/>
        <v>33984.156894588181</v>
      </c>
      <c r="F115">
        <f t="shared" si="85"/>
        <v>33984</v>
      </c>
      <c r="G115">
        <f t="shared" si="86"/>
        <v>7.3848799998813774E-2</v>
      </c>
      <c r="K115">
        <f t="shared" si="110"/>
        <v>7.3848799998813774E-2</v>
      </c>
      <c r="O115">
        <f t="shared" si="108"/>
        <v>7.2543943321883672E-2</v>
      </c>
      <c r="P115" s="36">
        <f t="shared" si="87"/>
        <v>7.2942124695844462E-2</v>
      </c>
      <c r="Q115" s="6">
        <f t="shared" si="88"/>
        <v>38977.105300000003</v>
      </c>
      <c r="R115">
        <f t="shared" si="89"/>
        <v>8.2206010501449363E-7</v>
      </c>
      <c r="S115">
        <v>1</v>
      </c>
      <c r="T115">
        <f t="shared" si="90"/>
        <v>8.2206010501449363E-7</v>
      </c>
      <c r="Z115">
        <f t="shared" si="91"/>
        <v>33984</v>
      </c>
      <c r="AA115" s="38">
        <f t="shared" si="92"/>
        <v>7.4591918046325603E-2</v>
      </c>
      <c r="AB115" s="38">
        <f t="shared" si="93"/>
        <v>7.2199006648332634E-2</v>
      </c>
      <c r="AC115" s="38">
        <f t="shared" si="94"/>
        <v>9.0667530296931198E-4</v>
      </c>
      <c r="AD115" s="38">
        <f t="shared" si="95"/>
        <v>-7.4311804751182875E-4</v>
      </c>
      <c r="AE115" s="38">
        <f t="shared" si="96"/>
        <v>5.5222443253779253E-7</v>
      </c>
      <c r="AF115">
        <f t="shared" si="97"/>
        <v>9.0667530296931198E-4</v>
      </c>
      <c r="AG115" s="176"/>
      <c r="AH115">
        <f t="shared" si="98"/>
        <v>1.6497933504811449E-3</v>
      </c>
      <c r="AI115">
        <f t="shared" si="99"/>
        <v>0.81694789195003903</v>
      </c>
      <c r="AJ115">
        <f t="shared" si="100"/>
        <v>0.62477858784574658</v>
      </c>
      <c r="AK115">
        <f t="shared" si="101"/>
        <v>0.29331732742327798</v>
      </c>
      <c r="AL115">
        <f t="shared" si="102"/>
        <v>2.1287304349045155</v>
      </c>
      <c r="AM115">
        <f t="shared" si="103"/>
        <v>1.802833158936614</v>
      </c>
      <c r="AN115" s="38">
        <f t="shared" si="111"/>
        <v>20.64713367524385</v>
      </c>
      <c r="AO115" s="38">
        <f t="shared" si="111"/>
        <v>20.64713365428182</v>
      </c>
      <c r="AP115" s="38">
        <f t="shared" si="111"/>
        <v>20.647133923926784</v>
      </c>
      <c r="AQ115" s="38">
        <f t="shared" si="111"/>
        <v>20.647130455325872</v>
      </c>
      <c r="AR115" s="38">
        <f t="shared" si="111"/>
        <v>20.647175069990787</v>
      </c>
      <c r="AS115" s="38">
        <f t="shared" si="111"/>
        <v>20.646600556991284</v>
      </c>
      <c r="AT115" s="38">
        <f t="shared" si="111"/>
        <v>20.653892489315098</v>
      </c>
      <c r="AU115" s="38">
        <f t="shared" si="104"/>
        <v>20.310236469880742</v>
      </c>
    </row>
    <row r="116" spans="1:47">
      <c r="A116" s="43" t="s">
        <v>129</v>
      </c>
      <c r="B116" s="106" t="s">
        <v>114</v>
      </c>
      <c r="C116" s="52">
        <v>54014.4274</v>
      </c>
      <c r="D116" s="52">
        <v>2.9999999999999997E-4</v>
      </c>
      <c r="E116">
        <f t="shared" si="84"/>
        <v>34024.145162888868</v>
      </c>
      <c r="F116">
        <f t="shared" si="85"/>
        <v>34024</v>
      </c>
      <c r="G116">
        <f t="shared" si="86"/>
        <v>6.8326799999340437E-2</v>
      </c>
      <c r="K116">
        <f t="shared" si="110"/>
        <v>6.8326799999340437E-2</v>
      </c>
      <c r="O116">
        <f t="shared" si="108"/>
        <v>7.2746537277021642E-2</v>
      </c>
      <c r="P116" s="36">
        <f t="shared" si="87"/>
        <v>7.3117036253160142E-2</v>
      </c>
      <c r="Q116" s="6">
        <f t="shared" si="88"/>
        <v>38995.9274</v>
      </c>
      <c r="R116">
        <f t="shared" si="89"/>
        <v>2.2946363367408638E-5</v>
      </c>
      <c r="S116">
        <v>1</v>
      </c>
      <c r="T116">
        <f t="shared" si="90"/>
        <v>2.2946363367408638E-5</v>
      </c>
      <c r="Z116">
        <f t="shared" si="91"/>
        <v>34024</v>
      </c>
      <c r="AA116" s="38">
        <f t="shared" si="92"/>
        <v>7.4810978399849556E-2</v>
      </c>
      <c r="AB116" s="38">
        <f t="shared" si="93"/>
        <v>6.6632857852651023E-2</v>
      </c>
      <c r="AC116" s="38">
        <f t="shared" si="94"/>
        <v>-4.7902362538197046E-3</v>
      </c>
      <c r="AD116" s="38">
        <f t="shared" si="95"/>
        <v>-6.4841784005091191E-3</v>
      </c>
      <c r="AE116" s="38">
        <f t="shared" si="96"/>
        <v>4.2044569529628996E-5</v>
      </c>
      <c r="AF116">
        <f t="shared" si="97"/>
        <v>-4.7902362538197046E-3</v>
      </c>
      <c r="AG116" s="176"/>
      <c r="AH116">
        <f t="shared" si="98"/>
        <v>1.6939421466894103E-3</v>
      </c>
      <c r="AI116">
        <f t="shared" si="99"/>
        <v>0.81456268114823605</v>
      </c>
      <c r="AJ116">
        <f t="shared" si="100"/>
        <v>0.63112337830296572</v>
      </c>
      <c r="AK116">
        <f t="shared" si="101"/>
        <v>0.29181523196251813</v>
      </c>
      <c r="AL116">
        <f t="shared" si="102"/>
        <v>2.1368831092078819</v>
      </c>
      <c r="AM116">
        <f t="shared" si="103"/>
        <v>1.8202867999686323</v>
      </c>
      <c r="AN116" s="38">
        <f t="shared" si="111"/>
        <v>20.656511348400922</v>
      </c>
      <c r="AO116" s="38">
        <f t="shared" si="111"/>
        <v>20.656511318488775</v>
      </c>
      <c r="AP116" s="38">
        <f t="shared" si="111"/>
        <v>20.656511688252845</v>
      </c>
      <c r="AQ116" s="38">
        <f t="shared" si="111"/>
        <v>20.656507117311946</v>
      </c>
      <c r="AR116" s="38">
        <f t="shared" si="111"/>
        <v>20.656563616167166</v>
      </c>
      <c r="AS116" s="38">
        <f t="shared" si="111"/>
        <v>20.655864331415792</v>
      </c>
      <c r="AT116" s="38">
        <f t="shared" si="111"/>
        <v>20.664380941645319</v>
      </c>
      <c r="AU116" s="38">
        <f t="shared" si="104"/>
        <v>20.320357958950147</v>
      </c>
    </row>
    <row r="117" spans="1:47">
      <c r="A117" s="41" t="s">
        <v>247</v>
      </c>
      <c r="B117" s="107" t="s">
        <v>114</v>
      </c>
      <c r="C117" s="41">
        <v>54025.25864</v>
      </c>
      <c r="D117" s="41" t="s">
        <v>249</v>
      </c>
      <c r="E117">
        <f t="shared" ref="E117:E148" si="112">(C117-C$7)/C$8</f>
        <v>34047.156544782978</v>
      </c>
      <c r="F117">
        <f t="shared" ref="F117:F148" si="113">ROUND(2*E117,0)/2</f>
        <v>34047</v>
      </c>
      <c r="G117">
        <f t="shared" ref="G117:G148" si="114">C117-(C$7+C$8*F117)</f>
        <v>7.3684150003828108E-2</v>
      </c>
      <c r="K117">
        <f t="shared" si="110"/>
        <v>7.3684150003828108E-2</v>
      </c>
      <c r="O117">
        <f t="shared" si="108"/>
        <v>7.2863028801225985E-2</v>
      </c>
      <c r="P117" s="36">
        <f t="shared" ref="P117:P148" si="115">+D$11+D$12*F117+D$13*F117^2</f>
        <v>7.3217700759566254E-2</v>
      </c>
      <c r="Q117" s="6">
        <f t="shared" ref="Q117:Q148" si="116">C117-15018.5</f>
        <v>39006.75864</v>
      </c>
      <c r="R117">
        <f t="shared" ref="R117:R148" si="117">+(P117-G117)^2</f>
        <v>2.1757489747245522E-7</v>
      </c>
      <c r="S117">
        <v>1</v>
      </c>
      <c r="T117">
        <f t="shared" ref="T117:T148" si="118">S117*R117</f>
        <v>2.1757489747245522E-7</v>
      </c>
      <c r="Z117">
        <f t="shared" ref="Z117:Z148" si="119">F117</f>
        <v>34047</v>
      </c>
      <c r="AA117" s="38">
        <f t="shared" ref="AA117:AA148" si="120">AB$3+AB$4*Z117+AB$5*Z117^2+AH117</f>
        <v>7.4936903247502018E-2</v>
      </c>
      <c r="AB117" s="38">
        <f t="shared" ref="AB117:AB148" si="121">G117-AH117</f>
        <v>7.1964947515892344E-2</v>
      </c>
      <c r="AC117" s="38">
        <f t="shared" ref="AC117:AC148" si="122">+G117-P117</f>
        <v>4.6644924426185452E-4</v>
      </c>
      <c r="AD117" s="38">
        <f t="shared" ref="AD117:AD148" si="123">IF(S117&lt;&gt;0,G117-AA117, -9999)</f>
        <v>-1.2527532436739097E-3</v>
      </c>
      <c r="AE117" s="38">
        <f t="shared" ref="AE117:AE148" si="124">+(G117-AA117)^2*S117</f>
        <v>1.5693906895355022E-6</v>
      </c>
      <c r="AF117">
        <f t="shared" ref="AF117:AF148" si="125">IF(S117&lt;&gt;0,G117-P117, -9999)</f>
        <v>4.6644924426185452E-4</v>
      </c>
      <c r="AG117" s="176"/>
      <c r="AH117">
        <f t="shared" ref="AH117:AH148" si="126">$AB$6*($AB$11/AI117*AJ117+$AB$12)</f>
        <v>1.7192024879357584E-3</v>
      </c>
      <c r="AI117">
        <f t="shared" ref="AI117:AI148" si="127">1+$AB$7*COS(AL117)</f>
        <v>0.81320300557433856</v>
      </c>
      <c r="AJ117">
        <f t="shared" ref="AJ117:AJ148" si="128">SIN(AL117+RADIANS($AB$9))</f>
        <v>0.63473606636782642</v>
      </c>
      <c r="AK117">
        <f t="shared" ref="AK117:AK148" si="129">$AB$7*SIN(AL117)</f>
        <v>0.29094675062940373</v>
      </c>
      <c r="AL117">
        <f t="shared" ref="AL117:AL148" si="130">2*ATAN(AM117)</f>
        <v>2.1415494160272472</v>
      </c>
      <c r="AM117">
        <f t="shared" ref="AM117:AM148" si="131">SQRT((1+$AB$7)/(1-$AB$7))*TAN(AN117/2)</f>
        <v>1.8303936689205063</v>
      </c>
      <c r="AN117" s="38">
        <f t="shared" si="111"/>
        <v>20.661891143342771</v>
      </c>
      <c r="AO117" s="38">
        <f t="shared" si="111"/>
        <v>20.661891107151479</v>
      </c>
      <c r="AP117" s="38">
        <f t="shared" si="111"/>
        <v>20.661891544759737</v>
      </c>
      <c r="AQ117" s="38">
        <f t="shared" si="111"/>
        <v>20.661886253352492</v>
      </c>
      <c r="AR117" s="38">
        <f t="shared" si="111"/>
        <v>20.661950227593721</v>
      </c>
      <c r="AS117" s="38">
        <f t="shared" si="111"/>
        <v>20.661175648288292</v>
      </c>
      <c r="AT117" s="38">
        <f t="shared" si="111"/>
        <v>20.670395845537762</v>
      </c>
      <c r="AU117" s="38">
        <f t="shared" ref="AU117:AU148" si="132">RADIANS($AB$9)+$AB$18*(F117-AB$15)</f>
        <v>20.326177815165057</v>
      </c>
    </row>
    <row r="118" spans="1:47">
      <c r="A118" s="140" t="s">
        <v>855</v>
      </c>
      <c r="B118" s="27" t="s">
        <v>114</v>
      </c>
      <c r="C118" s="141">
        <v>54317.088799999998</v>
      </c>
      <c r="D118" s="140" t="s">
        <v>297</v>
      </c>
      <c r="E118" s="39">
        <f t="shared" si="112"/>
        <v>34667.160834225368</v>
      </c>
      <c r="F118">
        <f t="shared" si="113"/>
        <v>34667</v>
      </c>
      <c r="G118">
        <f t="shared" si="114"/>
        <v>7.5703149996115826E-2</v>
      </c>
      <c r="K118">
        <f t="shared" si="110"/>
        <v>7.5703149996115826E-2</v>
      </c>
      <c r="O118">
        <f t="shared" si="108"/>
        <v>7.6003235105864361E-2</v>
      </c>
      <c r="P118" s="36">
        <f t="shared" si="115"/>
        <v>7.5956126512766231E-2</v>
      </c>
      <c r="Q118" s="6">
        <f t="shared" si="116"/>
        <v>39298.588799999998</v>
      </c>
      <c r="R118">
        <f t="shared" si="117"/>
        <v>6.3997117976572636E-8</v>
      </c>
      <c r="S118">
        <v>1</v>
      </c>
      <c r="T118">
        <f t="shared" si="118"/>
        <v>6.3997117976572636E-8</v>
      </c>
      <c r="Z118">
        <f t="shared" si="119"/>
        <v>34667</v>
      </c>
      <c r="AA118" s="38">
        <f t="shared" si="120"/>
        <v>7.832110392169786E-2</v>
      </c>
      <c r="AB118" s="38">
        <f t="shared" si="121"/>
        <v>7.3338172587184197E-2</v>
      </c>
      <c r="AC118" s="38">
        <f t="shared" si="122"/>
        <v>-2.5297651665040499E-4</v>
      </c>
      <c r="AD118" s="38">
        <f t="shared" si="123"/>
        <v>-2.6179539255820339E-3</v>
      </c>
      <c r="AE118" s="38">
        <f t="shared" si="124"/>
        <v>6.8536827564703818E-6</v>
      </c>
      <c r="AF118">
        <f t="shared" si="125"/>
        <v>-2.5297651665040499E-4</v>
      </c>
      <c r="AG118" s="176"/>
      <c r="AH118">
        <f t="shared" si="126"/>
        <v>2.3649774089316302E-3</v>
      </c>
      <c r="AI118">
        <f t="shared" si="127"/>
        <v>0.77963145162205572</v>
      </c>
      <c r="AJ118">
        <f t="shared" si="128"/>
        <v>0.72289699946986774</v>
      </c>
      <c r="AK118">
        <f t="shared" si="129"/>
        <v>0.26642228081387381</v>
      </c>
      <c r="AL118">
        <f t="shared" si="130"/>
        <v>2.2618684217332841</v>
      </c>
      <c r="AM118">
        <f t="shared" si="131"/>
        <v>2.1248922671480126</v>
      </c>
      <c r="AN118" s="38">
        <f t="shared" si="111"/>
        <v>20.803713974282111</v>
      </c>
      <c r="AO118" s="38">
        <f t="shared" si="111"/>
        <v>20.803712950336696</v>
      </c>
      <c r="AP118" s="38">
        <f t="shared" si="111"/>
        <v>20.803720867925783</v>
      </c>
      <c r="AQ118" s="38">
        <f t="shared" si="111"/>
        <v>20.803659641654132</v>
      </c>
      <c r="AR118" s="38">
        <f t="shared" si="111"/>
        <v>20.804132859273128</v>
      </c>
      <c r="AS118" s="38">
        <f t="shared" si="111"/>
        <v>20.800460800853806</v>
      </c>
      <c r="AT118" s="38">
        <f t="shared" si="111"/>
        <v>20.828131404979821</v>
      </c>
      <c r="AU118" s="38">
        <f t="shared" si="132"/>
        <v>20.483060895740831</v>
      </c>
    </row>
    <row r="119" spans="1:47">
      <c r="A119" s="41" t="s">
        <v>247</v>
      </c>
      <c r="B119" s="107" t="s">
        <v>114</v>
      </c>
      <c r="C119" s="41">
        <v>54319.440849999999</v>
      </c>
      <c r="D119" s="41">
        <v>2.9999999999999997E-4</v>
      </c>
      <c r="E119">
        <f t="shared" si="112"/>
        <v>34672.157854029574</v>
      </c>
      <c r="F119">
        <f t="shared" si="113"/>
        <v>34672</v>
      </c>
      <c r="G119">
        <f t="shared" si="114"/>
        <v>7.4300399995991029E-2</v>
      </c>
      <c r="K119">
        <f t="shared" si="110"/>
        <v>7.4300399995991029E-2</v>
      </c>
      <c r="O119">
        <f t="shared" si="108"/>
        <v>7.6028559350256583E-2</v>
      </c>
      <c r="P119" s="36">
        <f t="shared" si="115"/>
        <v>7.5978405469245419E-2</v>
      </c>
      <c r="Q119" s="6">
        <f t="shared" si="116"/>
        <v>39300.940849999999</v>
      </c>
      <c r="R119">
        <f t="shared" si="117"/>
        <v>2.8157023682716906E-6</v>
      </c>
      <c r="S119">
        <v>1</v>
      </c>
      <c r="T119">
        <f t="shared" si="118"/>
        <v>2.8157023682716906E-6</v>
      </c>
      <c r="Z119">
        <f t="shared" si="119"/>
        <v>34672</v>
      </c>
      <c r="AA119" s="38">
        <f t="shared" si="120"/>
        <v>7.8348310747877736E-2</v>
      </c>
      <c r="AB119" s="38">
        <f t="shared" si="121"/>
        <v>7.1930494717358712E-2</v>
      </c>
      <c r="AC119" s="38">
        <f t="shared" si="122"/>
        <v>-1.6780054732543903E-3</v>
      </c>
      <c r="AD119" s="38">
        <f t="shared" si="123"/>
        <v>-4.0479107518867075E-3</v>
      </c>
      <c r="AE119" s="38">
        <f t="shared" si="124"/>
        <v>1.6385581455240008E-5</v>
      </c>
      <c r="AF119">
        <f t="shared" si="125"/>
        <v>-1.6780054732543903E-3</v>
      </c>
      <c r="AG119" s="176"/>
      <c r="AH119">
        <f t="shared" si="126"/>
        <v>2.3699052786323215E-3</v>
      </c>
      <c r="AI119">
        <f t="shared" si="127"/>
        <v>0.77938363112744036</v>
      </c>
      <c r="AJ119">
        <f t="shared" si="128"/>
        <v>0.72353964672973692</v>
      </c>
      <c r="AK119">
        <f t="shared" si="129"/>
        <v>0.26621710428474671</v>
      </c>
      <c r="AL119">
        <f t="shared" si="130"/>
        <v>2.2627989592927142</v>
      </c>
      <c r="AM119">
        <f t="shared" si="131"/>
        <v>2.1274608418329297</v>
      </c>
      <c r="AN119" s="38">
        <f t="shared" si="111"/>
        <v>20.804834102253086</v>
      </c>
      <c r="AO119" s="38">
        <f t="shared" si="111"/>
        <v>20.804833058658492</v>
      </c>
      <c r="AP119" s="38">
        <f t="shared" si="111"/>
        <v>20.804841105838445</v>
      </c>
      <c r="AQ119" s="38">
        <f t="shared" si="111"/>
        <v>20.804779049722033</v>
      </c>
      <c r="AR119" s="38">
        <f t="shared" si="111"/>
        <v>20.80525735166108</v>
      </c>
      <c r="AS119" s="38">
        <f t="shared" si="111"/>
        <v>20.801556065051955</v>
      </c>
      <c r="AT119" s="38">
        <f t="shared" si="111"/>
        <v>20.829368901759548</v>
      </c>
      <c r="AU119" s="38">
        <f t="shared" si="132"/>
        <v>20.484326081874507</v>
      </c>
    </row>
    <row r="120" spans="1:47">
      <c r="A120" s="41" t="s">
        <v>247</v>
      </c>
      <c r="B120" s="107" t="s">
        <v>114</v>
      </c>
      <c r="C120" s="41">
        <v>54319.440949999997</v>
      </c>
      <c r="D120" s="41">
        <v>2.0000000000000001E-4</v>
      </c>
      <c r="E120">
        <f t="shared" si="112"/>
        <v>34672.158066483375</v>
      </c>
      <c r="F120">
        <f t="shared" si="113"/>
        <v>34672</v>
      </c>
      <c r="G120">
        <f t="shared" si="114"/>
        <v>7.4400399993464816E-2</v>
      </c>
      <c r="K120">
        <f t="shared" si="110"/>
        <v>7.4400399993464816E-2</v>
      </c>
      <c r="O120">
        <f t="shared" si="108"/>
        <v>7.6028559350256583E-2</v>
      </c>
      <c r="P120" s="36">
        <f t="shared" si="115"/>
        <v>7.5978405469245419E-2</v>
      </c>
      <c r="Q120" s="6">
        <f t="shared" si="116"/>
        <v>39300.940949999997</v>
      </c>
      <c r="R120">
        <f t="shared" si="117"/>
        <v>2.4901012815935668E-6</v>
      </c>
      <c r="S120">
        <v>1</v>
      </c>
      <c r="T120">
        <f t="shared" si="118"/>
        <v>2.4901012815935668E-6</v>
      </c>
      <c r="Z120">
        <f t="shared" si="119"/>
        <v>34672</v>
      </c>
      <c r="AA120" s="38">
        <f t="shared" si="120"/>
        <v>7.8348310747877736E-2</v>
      </c>
      <c r="AB120" s="38">
        <f t="shared" si="121"/>
        <v>7.2030494714832499E-2</v>
      </c>
      <c r="AC120" s="38">
        <f t="shared" si="122"/>
        <v>-1.5780054757806028E-3</v>
      </c>
      <c r="AD120" s="38">
        <f t="shared" si="123"/>
        <v>-3.9479107544129199E-3</v>
      </c>
      <c r="AE120" s="38">
        <f t="shared" si="124"/>
        <v>1.558599932480919E-5</v>
      </c>
      <c r="AF120">
        <f t="shared" si="125"/>
        <v>-1.5780054757806028E-3</v>
      </c>
      <c r="AG120" s="176"/>
      <c r="AH120">
        <f t="shared" si="126"/>
        <v>2.3699052786323215E-3</v>
      </c>
      <c r="AI120">
        <f t="shared" si="127"/>
        <v>0.77938363112744036</v>
      </c>
      <c r="AJ120">
        <f t="shared" si="128"/>
        <v>0.72353964672973692</v>
      </c>
      <c r="AK120">
        <f t="shared" si="129"/>
        <v>0.26621710428474671</v>
      </c>
      <c r="AL120">
        <f t="shared" si="130"/>
        <v>2.2627989592927142</v>
      </c>
      <c r="AM120">
        <f t="shared" si="131"/>
        <v>2.1274608418329297</v>
      </c>
      <c r="AN120" s="38">
        <f t="shared" si="111"/>
        <v>20.804834102253086</v>
      </c>
      <c r="AO120" s="38">
        <f t="shared" si="111"/>
        <v>20.804833058658492</v>
      </c>
      <c r="AP120" s="38">
        <f t="shared" si="111"/>
        <v>20.804841105838445</v>
      </c>
      <c r="AQ120" s="38">
        <f t="shared" si="111"/>
        <v>20.804779049722033</v>
      </c>
      <c r="AR120" s="38">
        <f t="shared" si="111"/>
        <v>20.80525735166108</v>
      </c>
      <c r="AS120" s="38">
        <f t="shared" si="111"/>
        <v>20.801556065051955</v>
      </c>
      <c r="AT120" s="38">
        <f t="shared" si="111"/>
        <v>20.829368901759548</v>
      </c>
      <c r="AU120" s="38">
        <f t="shared" si="132"/>
        <v>20.484326081874507</v>
      </c>
    </row>
    <row r="121" spans="1:47">
      <c r="A121" s="41" t="s">
        <v>247</v>
      </c>
      <c r="B121" s="107" t="s">
        <v>114</v>
      </c>
      <c r="C121" s="41">
        <v>54319.440949999997</v>
      </c>
      <c r="D121" s="41">
        <v>2.0000000000000001E-4</v>
      </c>
      <c r="E121" s="39">
        <f t="shared" si="112"/>
        <v>34672.158066483375</v>
      </c>
      <c r="F121">
        <f t="shared" si="113"/>
        <v>34672</v>
      </c>
      <c r="G121">
        <f t="shared" si="114"/>
        <v>7.4400399993464816E-2</v>
      </c>
      <c r="K121">
        <f t="shared" si="110"/>
        <v>7.4400399993464816E-2</v>
      </c>
      <c r="O121">
        <f t="shared" si="108"/>
        <v>7.6028559350256583E-2</v>
      </c>
      <c r="P121" s="36">
        <f t="shared" si="115"/>
        <v>7.5978405469245419E-2</v>
      </c>
      <c r="Q121" s="6">
        <f t="shared" si="116"/>
        <v>39300.940949999997</v>
      </c>
      <c r="R121">
        <f t="shared" si="117"/>
        <v>2.4901012815935668E-6</v>
      </c>
      <c r="S121">
        <v>1</v>
      </c>
      <c r="T121">
        <f t="shared" si="118"/>
        <v>2.4901012815935668E-6</v>
      </c>
      <c r="Z121">
        <f t="shared" si="119"/>
        <v>34672</v>
      </c>
      <c r="AA121" s="38">
        <f t="shared" si="120"/>
        <v>7.8348310747877736E-2</v>
      </c>
      <c r="AB121" s="38">
        <f t="shared" si="121"/>
        <v>7.2030494714832499E-2</v>
      </c>
      <c r="AC121" s="38">
        <f t="shared" si="122"/>
        <v>-1.5780054757806028E-3</v>
      </c>
      <c r="AD121" s="38">
        <f t="shared" si="123"/>
        <v>-3.9479107544129199E-3</v>
      </c>
      <c r="AE121" s="38">
        <f t="shared" si="124"/>
        <v>1.558599932480919E-5</v>
      </c>
      <c r="AF121">
        <f t="shared" si="125"/>
        <v>-1.5780054757806028E-3</v>
      </c>
      <c r="AG121" s="176"/>
      <c r="AH121">
        <f t="shared" si="126"/>
        <v>2.3699052786323215E-3</v>
      </c>
      <c r="AI121">
        <f t="shared" si="127"/>
        <v>0.77938363112744036</v>
      </c>
      <c r="AJ121">
        <f t="shared" si="128"/>
        <v>0.72353964672973692</v>
      </c>
      <c r="AK121">
        <f t="shared" si="129"/>
        <v>0.26621710428474671</v>
      </c>
      <c r="AL121">
        <f t="shared" si="130"/>
        <v>2.2627989592927142</v>
      </c>
      <c r="AM121">
        <f t="shared" si="131"/>
        <v>2.1274608418329297</v>
      </c>
      <c r="AN121" s="38">
        <f t="shared" ref="AN121:AT130" si="133">$AU121+$AB$7*SIN(AO121)</f>
        <v>20.804834102253086</v>
      </c>
      <c r="AO121" s="38">
        <f t="shared" si="133"/>
        <v>20.804833058658492</v>
      </c>
      <c r="AP121" s="38">
        <f t="shared" si="133"/>
        <v>20.804841105838445</v>
      </c>
      <c r="AQ121" s="38">
        <f t="shared" si="133"/>
        <v>20.804779049722033</v>
      </c>
      <c r="AR121" s="38">
        <f t="shared" si="133"/>
        <v>20.80525735166108</v>
      </c>
      <c r="AS121" s="38">
        <f t="shared" si="133"/>
        <v>20.801556065051955</v>
      </c>
      <c r="AT121" s="38">
        <f t="shared" si="133"/>
        <v>20.829368901759548</v>
      </c>
      <c r="AU121" s="38">
        <f t="shared" si="132"/>
        <v>20.484326081874507</v>
      </c>
    </row>
    <row r="122" spans="1:47">
      <c r="A122" s="41" t="s">
        <v>247</v>
      </c>
      <c r="B122" s="107" t="s">
        <v>114</v>
      </c>
      <c r="C122" s="41">
        <v>54328.385029999998</v>
      </c>
      <c r="D122" s="41">
        <v>2.9999999999999997E-4</v>
      </c>
      <c r="E122" s="39">
        <f t="shared" si="112"/>
        <v>34691.160105083902</v>
      </c>
      <c r="F122">
        <f t="shared" si="113"/>
        <v>34691</v>
      </c>
      <c r="G122">
        <f t="shared" si="114"/>
        <v>7.5359949994890485E-2</v>
      </c>
      <c r="K122">
        <f t="shared" si="110"/>
        <v>7.5359949994890485E-2</v>
      </c>
      <c r="O122">
        <f t="shared" si="108"/>
        <v>7.6124791478947115E-2</v>
      </c>
      <c r="P122" s="36">
        <f t="shared" si="115"/>
        <v>7.6063093940438434E-2</v>
      </c>
      <c r="Q122" s="6">
        <f t="shared" si="116"/>
        <v>39309.885029999998</v>
      </c>
      <c r="R122">
        <f t="shared" si="117"/>
        <v>4.9441140816073675E-7</v>
      </c>
      <c r="S122">
        <v>1</v>
      </c>
      <c r="T122">
        <f t="shared" si="118"/>
        <v>4.9441140816073675E-7</v>
      </c>
      <c r="Z122">
        <f t="shared" si="119"/>
        <v>34691</v>
      </c>
      <c r="AA122" s="38">
        <f t="shared" si="120"/>
        <v>7.8451683732877781E-2</v>
      </c>
      <c r="AB122" s="38">
        <f t="shared" si="121"/>
        <v>7.2971360202451138E-2</v>
      </c>
      <c r="AC122" s="38">
        <f t="shared" si="122"/>
        <v>-7.0314394554794879E-4</v>
      </c>
      <c r="AD122" s="38">
        <f t="shared" si="123"/>
        <v>-3.0917337379872956E-3</v>
      </c>
      <c r="AE122" s="38">
        <f t="shared" si="124"/>
        <v>9.5588175066088952E-6</v>
      </c>
      <c r="AF122">
        <f t="shared" si="125"/>
        <v>-7.0314394554794879E-4</v>
      </c>
      <c r="AG122" s="176"/>
      <c r="AH122">
        <f t="shared" si="126"/>
        <v>2.3885897924393489E-3</v>
      </c>
      <c r="AI122">
        <f t="shared" si="127"/>
        <v>0.7784450859604215</v>
      </c>
      <c r="AJ122">
        <f t="shared" si="128"/>
        <v>0.72597228620315768</v>
      </c>
      <c r="AK122">
        <f t="shared" si="129"/>
        <v>0.26543652516785254</v>
      </c>
      <c r="AL122">
        <f t="shared" si="130"/>
        <v>2.2663296196327072</v>
      </c>
      <c r="AM122">
        <f t="shared" si="131"/>
        <v>2.1372530008830828</v>
      </c>
      <c r="AN122" s="38">
        <f t="shared" si="133"/>
        <v>20.809087347776462</v>
      </c>
      <c r="AO122" s="38">
        <f t="shared" si="133"/>
        <v>20.809086226833692</v>
      </c>
      <c r="AP122" s="38">
        <f t="shared" si="133"/>
        <v>20.809094780606809</v>
      </c>
      <c r="AQ122" s="38">
        <f t="shared" si="133"/>
        <v>20.809029503321014</v>
      </c>
      <c r="AR122" s="38">
        <f t="shared" si="133"/>
        <v>20.809527397611546</v>
      </c>
      <c r="AS122" s="38">
        <f t="shared" si="133"/>
        <v>20.805714340764283</v>
      </c>
      <c r="AT122" s="38">
        <f t="shared" si="133"/>
        <v>20.834066352856528</v>
      </c>
      <c r="AU122" s="38">
        <f t="shared" si="132"/>
        <v>20.489133789182475</v>
      </c>
    </row>
    <row r="123" spans="1:47">
      <c r="A123" s="43" t="s">
        <v>269</v>
      </c>
      <c r="B123" s="105" t="s">
        <v>114</v>
      </c>
      <c r="C123" s="40">
        <v>54372.631399999998</v>
      </c>
      <c r="D123" s="40">
        <v>4.0000000000000002E-4</v>
      </c>
      <c r="E123" s="39">
        <f t="shared" si="112"/>
        <v>34785.163203297787</v>
      </c>
      <c r="F123">
        <f t="shared" si="113"/>
        <v>34785</v>
      </c>
      <c r="G123">
        <f t="shared" si="114"/>
        <v>7.6818249995994847E-2</v>
      </c>
      <c r="K123">
        <f t="shared" si="110"/>
        <v>7.6818249995994847E-2</v>
      </c>
      <c r="O123">
        <f t="shared" si="108"/>
        <v>7.6600887273521337E-2</v>
      </c>
      <c r="P123" s="36">
        <f t="shared" si="115"/>
        <v>7.6482741405966059E-2</v>
      </c>
      <c r="Q123" s="6">
        <f t="shared" si="116"/>
        <v>39354.131399999998</v>
      </c>
      <c r="R123">
        <f t="shared" si="117"/>
        <v>1.1256601398310532E-7</v>
      </c>
      <c r="S123">
        <v>1</v>
      </c>
      <c r="T123">
        <f t="shared" si="118"/>
        <v>1.1256601398310532E-7</v>
      </c>
      <c r="Z123">
        <f t="shared" si="119"/>
        <v>34785</v>
      </c>
      <c r="AA123" s="38">
        <f t="shared" si="120"/>
        <v>7.8962804376412288E-2</v>
      </c>
      <c r="AB123" s="38">
        <f t="shared" si="121"/>
        <v>7.4338187025548619E-2</v>
      </c>
      <c r="AC123" s="38">
        <f t="shared" si="122"/>
        <v>3.3550859002878797E-4</v>
      </c>
      <c r="AD123" s="38">
        <f t="shared" si="123"/>
        <v>-2.1445543804174405E-3</v>
      </c>
      <c r="AE123" s="38">
        <f t="shared" si="124"/>
        <v>4.5991134905676325E-6</v>
      </c>
      <c r="AF123">
        <f t="shared" si="125"/>
        <v>3.3550859002878797E-4</v>
      </c>
      <c r="AG123" s="176"/>
      <c r="AH123">
        <f t="shared" si="126"/>
        <v>2.4800629704462332E-3</v>
      </c>
      <c r="AI123">
        <f t="shared" si="127"/>
        <v>0.77387496422259572</v>
      </c>
      <c r="AJ123">
        <f t="shared" si="128"/>
        <v>0.73779023943435995</v>
      </c>
      <c r="AK123">
        <f t="shared" si="129"/>
        <v>0.26155419519276812</v>
      </c>
      <c r="AL123">
        <f t="shared" si="130"/>
        <v>2.2836734057766885</v>
      </c>
      <c r="AM123">
        <f t="shared" si="131"/>
        <v>2.1864498532524732</v>
      </c>
      <c r="AN123" s="38">
        <f t="shared" si="133"/>
        <v>20.830055061409038</v>
      </c>
      <c r="AO123" s="38">
        <f t="shared" si="133"/>
        <v>20.830053490229382</v>
      </c>
      <c r="AP123" s="38">
        <f t="shared" si="133"/>
        <v>20.830064898216566</v>
      </c>
      <c r="AQ123" s="38">
        <f t="shared" si="133"/>
        <v>20.829982060537962</v>
      </c>
      <c r="AR123" s="38">
        <f t="shared" si="133"/>
        <v>20.83058321727956</v>
      </c>
      <c r="AS123" s="38">
        <f t="shared" si="133"/>
        <v>20.826201524470708</v>
      </c>
      <c r="AT123" s="38">
        <f t="shared" si="133"/>
        <v>20.857189134870428</v>
      </c>
      <c r="AU123" s="38">
        <f t="shared" si="132"/>
        <v>20.512919288495574</v>
      </c>
    </row>
    <row r="124" spans="1:47">
      <c r="A124" s="43" t="s">
        <v>269</v>
      </c>
      <c r="B124" s="105" t="s">
        <v>114</v>
      </c>
      <c r="C124" s="40">
        <v>54378.749400000001</v>
      </c>
      <c r="D124" s="40">
        <v>2.0000000000000001E-4</v>
      </c>
      <c r="E124" s="39">
        <f t="shared" si="112"/>
        <v>34798.161127305408</v>
      </c>
      <c r="F124">
        <f t="shared" si="113"/>
        <v>34798</v>
      </c>
      <c r="G124">
        <f t="shared" si="114"/>
        <v>7.584109999879729E-2</v>
      </c>
      <c r="K124">
        <f t="shared" si="110"/>
        <v>7.584109999879729E-2</v>
      </c>
      <c r="O124">
        <f t="shared" si="108"/>
        <v>7.6666730308941181E-2</v>
      </c>
      <c r="P124" s="36">
        <f t="shared" si="115"/>
        <v>7.6540864501598749E-2</v>
      </c>
      <c r="Q124" s="6">
        <f t="shared" si="116"/>
        <v>39360.249400000001</v>
      </c>
      <c r="R124">
        <f t="shared" si="117"/>
        <v>4.8967035938097276E-7</v>
      </c>
      <c r="S124">
        <v>1</v>
      </c>
      <c r="T124">
        <f t="shared" si="118"/>
        <v>4.8967035938097276E-7</v>
      </c>
      <c r="Z124">
        <f t="shared" si="119"/>
        <v>34798</v>
      </c>
      <c r="AA124" s="38">
        <f t="shared" si="120"/>
        <v>7.9033451269110225E-2</v>
      </c>
      <c r="AB124" s="38">
        <f t="shared" si="121"/>
        <v>7.3348513231285814E-2</v>
      </c>
      <c r="AC124" s="38">
        <f t="shared" si="122"/>
        <v>-6.9976450280145874E-4</v>
      </c>
      <c r="AD124" s="38">
        <f t="shared" si="123"/>
        <v>-3.1923512703129348E-3</v>
      </c>
      <c r="AE124" s="38">
        <f t="shared" si="124"/>
        <v>1.0191106633068608E-5</v>
      </c>
      <c r="AF124">
        <f t="shared" si="125"/>
        <v>-6.9976450280145874E-4</v>
      </c>
      <c r="AG124" s="176"/>
      <c r="AH124">
        <f t="shared" si="126"/>
        <v>2.4925867675114743E-3</v>
      </c>
      <c r="AI124">
        <f t="shared" si="127"/>
        <v>0.77325241620369189</v>
      </c>
      <c r="AJ124">
        <f t="shared" si="128"/>
        <v>0.73939649980499755</v>
      </c>
      <c r="AK124">
        <f t="shared" si="129"/>
        <v>0.26101467788384097</v>
      </c>
      <c r="AL124">
        <f t="shared" si="130"/>
        <v>2.2860560495063922</v>
      </c>
      <c r="AM124">
        <f t="shared" si="131"/>
        <v>2.1933543521658905</v>
      </c>
      <c r="AN124" s="38">
        <f t="shared" si="133"/>
        <v>20.832945189950902</v>
      </c>
      <c r="AO124" s="38">
        <f t="shared" si="133"/>
        <v>20.832943546921801</v>
      </c>
      <c r="AP124" s="38">
        <f t="shared" si="133"/>
        <v>20.832955397770668</v>
      </c>
      <c r="AQ124" s="38">
        <f t="shared" si="133"/>
        <v>20.832869912715935</v>
      </c>
      <c r="AR124" s="38">
        <f t="shared" si="133"/>
        <v>20.833486177984152</v>
      </c>
      <c r="AS124" s="38">
        <f t="shared" si="133"/>
        <v>20.829023892925246</v>
      </c>
      <c r="AT124" s="38">
        <f t="shared" si="133"/>
        <v>20.860371626534235</v>
      </c>
      <c r="AU124" s="38">
        <f t="shared" si="132"/>
        <v>20.516208772443129</v>
      </c>
    </row>
    <row r="125" spans="1:47">
      <c r="A125" s="43" t="s">
        <v>269</v>
      </c>
      <c r="B125" s="105" t="s">
        <v>114</v>
      </c>
      <c r="C125" s="40">
        <v>54380.633300000001</v>
      </c>
      <c r="D125" s="40">
        <v>1E-4</v>
      </c>
      <c r="E125" s="39">
        <f t="shared" si="112"/>
        <v>34802.163544604839</v>
      </c>
      <c r="F125">
        <f t="shared" si="113"/>
        <v>34802</v>
      </c>
      <c r="G125">
        <f t="shared" si="114"/>
        <v>7.6978900004178286E-2</v>
      </c>
      <c r="K125">
        <f t="shared" si="110"/>
        <v>7.6978900004178286E-2</v>
      </c>
      <c r="O125">
        <f t="shared" si="108"/>
        <v>7.6686989704454964E-2</v>
      </c>
      <c r="P125" s="36">
        <f t="shared" si="115"/>
        <v>7.6558752771565666E-2</v>
      </c>
      <c r="Q125" s="6">
        <f t="shared" si="116"/>
        <v>39362.133300000001</v>
      </c>
      <c r="R125">
        <f t="shared" si="117"/>
        <v>1.7652369707204244E-7</v>
      </c>
      <c r="S125">
        <v>1</v>
      </c>
      <c r="T125">
        <f t="shared" si="118"/>
        <v>1.7652369707204244E-7</v>
      </c>
      <c r="Z125">
        <f t="shared" si="119"/>
        <v>34802</v>
      </c>
      <c r="AA125" s="38">
        <f t="shared" si="120"/>
        <v>7.9055186808654601E-2</v>
      </c>
      <c r="AB125" s="38">
        <f t="shared" si="121"/>
        <v>7.4482465967089351E-2</v>
      </c>
      <c r="AC125" s="38">
        <f t="shared" si="122"/>
        <v>4.2014723261261933E-4</v>
      </c>
      <c r="AD125" s="38">
        <f t="shared" si="123"/>
        <v>-2.0762868044763155E-3</v>
      </c>
      <c r="AE125" s="38">
        <f t="shared" si="124"/>
        <v>4.31096689444247E-6</v>
      </c>
      <c r="AF125">
        <f t="shared" si="125"/>
        <v>4.2014723261261933E-4</v>
      </c>
      <c r="AG125" s="176"/>
      <c r="AH125">
        <f t="shared" si="126"/>
        <v>2.4964340370889336E-3</v>
      </c>
      <c r="AI125">
        <f t="shared" si="127"/>
        <v>0.77306132276964301</v>
      </c>
      <c r="AJ125">
        <f t="shared" si="128"/>
        <v>0.7398893713467557</v>
      </c>
      <c r="AK125">
        <f t="shared" si="129"/>
        <v>0.26084854917212952</v>
      </c>
      <c r="AL125">
        <f t="shared" si="130"/>
        <v>2.2867884001132208</v>
      </c>
      <c r="AM125">
        <f t="shared" si="131"/>
        <v>2.1954838352267076</v>
      </c>
      <c r="AN125" s="38">
        <f t="shared" si="133"/>
        <v>20.833833992882223</v>
      </c>
      <c r="AO125" s="38">
        <f t="shared" si="133"/>
        <v>20.833832327244696</v>
      </c>
      <c r="AP125" s="38">
        <f t="shared" si="133"/>
        <v>20.833844316822148</v>
      </c>
      <c r="AQ125" s="38">
        <f t="shared" si="133"/>
        <v>20.833758006241052</v>
      </c>
      <c r="AR125" s="38">
        <f t="shared" si="133"/>
        <v>20.834378960616956</v>
      </c>
      <c r="AS125" s="38">
        <f t="shared" si="133"/>
        <v>20.829891786943723</v>
      </c>
      <c r="AT125" s="38">
        <f t="shared" si="133"/>
        <v>20.861350105460215</v>
      </c>
      <c r="AU125" s="38">
        <f t="shared" si="132"/>
        <v>20.517220921350074</v>
      </c>
    </row>
    <row r="126" spans="1:47">
      <c r="A126" s="43" t="s">
        <v>269</v>
      </c>
      <c r="B126" s="105" t="s">
        <v>114</v>
      </c>
      <c r="C126" s="40">
        <v>54429.588000000003</v>
      </c>
      <c r="D126" s="40">
        <v>2.0000000000000001E-4</v>
      </c>
      <c r="E126" s="39">
        <f t="shared" si="112"/>
        <v>34906.169669223236</v>
      </c>
      <c r="F126">
        <f t="shared" si="113"/>
        <v>34906</v>
      </c>
      <c r="G126">
        <f t="shared" si="114"/>
        <v>7.9861700003675651E-2</v>
      </c>
      <c r="K126">
        <f t="shared" si="110"/>
        <v>7.9861700003675651E-2</v>
      </c>
      <c r="O126">
        <f t="shared" si="108"/>
        <v>7.7213733987813657E-2</v>
      </c>
      <c r="P126" s="36">
        <f t="shared" si="115"/>
        <v>7.7024548228376483E-2</v>
      </c>
      <c r="Q126" s="6">
        <f t="shared" si="116"/>
        <v>39411.088000000003</v>
      </c>
      <c r="R126">
        <f t="shared" si="117"/>
        <v>8.0494301960832212E-6</v>
      </c>
      <c r="S126">
        <v>1</v>
      </c>
      <c r="T126">
        <f t="shared" si="118"/>
        <v>8.0494301960832212E-6</v>
      </c>
      <c r="Z126">
        <f t="shared" si="119"/>
        <v>34906</v>
      </c>
      <c r="AA126" s="38">
        <f t="shared" si="120"/>
        <v>7.9619984390420895E-2</v>
      </c>
      <c r="AB126" s="38">
        <f t="shared" si="121"/>
        <v>7.7266263841631239E-2</v>
      </c>
      <c r="AC126" s="38">
        <f t="shared" si="122"/>
        <v>2.8371517752991682E-3</v>
      </c>
      <c r="AD126" s="38">
        <f t="shared" si="123"/>
        <v>2.4171561325475599E-4</v>
      </c>
      <c r="AE126" s="38">
        <f t="shared" si="124"/>
        <v>5.8426437691122769E-8</v>
      </c>
      <c r="AF126">
        <f t="shared" si="125"/>
        <v>2.8371517752991682E-3</v>
      </c>
      <c r="AG126" s="176"/>
      <c r="AH126">
        <f t="shared" si="126"/>
        <v>2.5954361620444079E-3</v>
      </c>
      <c r="AI126">
        <f t="shared" si="127"/>
        <v>0.76816810999684748</v>
      </c>
      <c r="AJ126">
        <f t="shared" si="128"/>
        <v>0.75248131030713328</v>
      </c>
      <c r="AK126">
        <f t="shared" si="129"/>
        <v>0.25650946104546563</v>
      </c>
      <c r="AL126">
        <f t="shared" si="130"/>
        <v>2.3057039934784687</v>
      </c>
      <c r="AM126">
        <f t="shared" si="131"/>
        <v>2.2516985672515601</v>
      </c>
      <c r="AN126" s="38">
        <f t="shared" si="133"/>
        <v>20.856866543183031</v>
      </c>
      <c r="AO126" s="38">
        <f t="shared" si="133"/>
        <v>20.856864200924928</v>
      </c>
      <c r="AP126" s="38">
        <f t="shared" si="133"/>
        <v>20.856880224132375</v>
      </c>
      <c r="AQ126" s="38">
        <f t="shared" si="133"/>
        <v>20.856770599605959</v>
      </c>
      <c r="AR126" s="38">
        <f t="shared" si="133"/>
        <v>20.857520093809349</v>
      </c>
      <c r="AS126" s="38">
        <f t="shared" si="133"/>
        <v>20.852371587763233</v>
      </c>
      <c r="AT126" s="38">
        <f t="shared" si="133"/>
        <v>20.88666692374079</v>
      </c>
      <c r="AU126" s="38">
        <f t="shared" si="132"/>
        <v>20.543536792930524</v>
      </c>
    </row>
    <row r="127" spans="1:47">
      <c r="A127" s="43" t="s">
        <v>273</v>
      </c>
      <c r="B127" s="105" t="s">
        <v>114</v>
      </c>
      <c r="C127" s="40">
        <v>54642.811000000002</v>
      </c>
      <c r="D127" s="40">
        <v>2.9999999999999997E-4</v>
      </c>
      <c r="E127" s="39">
        <f t="shared" si="112"/>
        <v>35359.170053445945</v>
      </c>
      <c r="F127">
        <f t="shared" si="113"/>
        <v>35359</v>
      </c>
      <c r="G127">
        <f t="shared" si="114"/>
        <v>8.0042550005600788E-2</v>
      </c>
      <c r="K127">
        <f t="shared" si="110"/>
        <v>8.0042550005600788E-2</v>
      </c>
      <c r="O127">
        <f t="shared" si="108"/>
        <v>7.9508110529751055E-2</v>
      </c>
      <c r="P127" s="36">
        <f t="shared" si="115"/>
        <v>7.9069180712590351E-2</v>
      </c>
      <c r="Q127" s="6">
        <f t="shared" si="116"/>
        <v>39624.311000000002</v>
      </c>
      <c r="R127">
        <f t="shared" si="117"/>
        <v>9.4744778057563811E-7</v>
      </c>
      <c r="S127">
        <v>1</v>
      </c>
      <c r="T127">
        <f t="shared" si="118"/>
        <v>9.4744778057563811E-7</v>
      </c>
      <c r="Z127">
        <f t="shared" si="119"/>
        <v>35359</v>
      </c>
      <c r="AA127" s="38">
        <f t="shared" si="120"/>
        <v>8.2072628696408217E-2</v>
      </c>
      <c r="AB127" s="38">
        <f t="shared" si="121"/>
        <v>7.7039102021782921E-2</v>
      </c>
      <c r="AC127" s="38">
        <f t="shared" si="122"/>
        <v>9.7336929301043706E-4</v>
      </c>
      <c r="AD127" s="38">
        <f t="shared" si="123"/>
        <v>-2.0300786908074298E-3</v>
      </c>
      <c r="AE127" s="38">
        <f t="shared" si="124"/>
        <v>4.1212194908704083E-6</v>
      </c>
      <c r="AF127">
        <f t="shared" si="125"/>
        <v>9.7336929301043706E-4</v>
      </c>
      <c r="AG127" s="176"/>
      <c r="AH127">
        <f t="shared" si="126"/>
        <v>3.0034479838178607E-3</v>
      </c>
      <c r="AI127">
        <f t="shared" si="127"/>
        <v>0.74847094935097402</v>
      </c>
      <c r="AJ127">
        <f t="shared" si="128"/>
        <v>0.80255605241385009</v>
      </c>
      <c r="AK127">
        <f t="shared" si="129"/>
        <v>0.2372261906027005</v>
      </c>
      <c r="AL127">
        <f t="shared" si="130"/>
        <v>2.3854499908508067</v>
      </c>
      <c r="AM127">
        <f t="shared" si="131"/>
        <v>2.5177622464491032</v>
      </c>
      <c r="AN127" s="38">
        <f t="shared" si="133"/>
        <v>20.955564583980468</v>
      </c>
      <c r="AO127" s="38">
        <f t="shared" si="133"/>
        <v>20.955556627901782</v>
      </c>
      <c r="AP127" s="38">
        <f t="shared" si="133"/>
        <v>20.955601744434219</v>
      </c>
      <c r="AQ127" s="38">
        <f t="shared" si="133"/>
        <v>20.955345856650062</v>
      </c>
      <c r="AR127" s="38">
        <f t="shared" si="133"/>
        <v>20.956795717688571</v>
      </c>
      <c r="AS127" s="38">
        <f t="shared" si="133"/>
        <v>20.948533319375013</v>
      </c>
      <c r="AT127" s="38">
        <f t="shared" si="133"/>
        <v>20.994182002550815</v>
      </c>
      <c r="AU127" s="38">
        <f t="shared" si="132"/>
        <v>20.658162656641533</v>
      </c>
    </row>
    <row r="128" spans="1:47">
      <c r="A128" s="43" t="s">
        <v>273</v>
      </c>
      <c r="B128" s="105" t="s">
        <v>114</v>
      </c>
      <c r="C128" s="40">
        <v>54643.753499999999</v>
      </c>
      <c r="D128" s="40">
        <v>5.9999999999999995E-4</v>
      </c>
      <c r="E128" s="39">
        <f t="shared" si="112"/>
        <v>35361.172430591607</v>
      </c>
      <c r="F128">
        <f t="shared" si="113"/>
        <v>35361</v>
      </c>
      <c r="G128">
        <f t="shared" si="114"/>
        <v>8.1161449998035096E-2</v>
      </c>
      <c r="K128">
        <f t="shared" si="110"/>
        <v>8.1161449998035096E-2</v>
      </c>
      <c r="O128">
        <f t="shared" ref="O128:O164" si="134">+C$11+C$12*F128</f>
        <v>7.9518240227507961E-2</v>
      </c>
      <c r="P128" s="36">
        <f t="shared" si="115"/>
        <v>7.9078264535998297E-2</v>
      </c>
      <c r="Q128" s="6">
        <f t="shared" si="116"/>
        <v>39625.253499999999</v>
      </c>
      <c r="R128">
        <f t="shared" si="117"/>
        <v>4.3396616692414721E-6</v>
      </c>
      <c r="S128">
        <v>1</v>
      </c>
      <c r="T128">
        <f t="shared" si="118"/>
        <v>4.3396616692414721E-6</v>
      </c>
      <c r="Z128">
        <f t="shared" si="119"/>
        <v>35361</v>
      </c>
      <c r="AA128" s="38">
        <f t="shared" si="120"/>
        <v>8.2083429713945305E-2</v>
      </c>
      <c r="AB128" s="38">
        <f t="shared" si="121"/>
        <v>7.8156284820088087E-2</v>
      </c>
      <c r="AC128" s="38">
        <f t="shared" si="122"/>
        <v>2.083185462036799E-3</v>
      </c>
      <c r="AD128" s="38">
        <f t="shared" si="123"/>
        <v>-9.2197971591020944E-4</v>
      </c>
      <c r="AE128" s="38">
        <f t="shared" si="124"/>
        <v>8.5004659654987055E-7</v>
      </c>
      <c r="AF128">
        <f t="shared" si="125"/>
        <v>2.083185462036799E-3</v>
      </c>
      <c r="AG128" s="176"/>
      <c r="AH128">
        <f t="shared" si="126"/>
        <v>3.005165177947008E-3</v>
      </c>
      <c r="AI128">
        <f t="shared" si="127"/>
        <v>0.74838956422724845</v>
      </c>
      <c r="AJ128">
        <f t="shared" si="128"/>
        <v>0.80276070981597869</v>
      </c>
      <c r="AK128">
        <f t="shared" si="129"/>
        <v>0.2371398689350129</v>
      </c>
      <c r="AL128">
        <f t="shared" si="130"/>
        <v>2.3857931230007181</v>
      </c>
      <c r="AM128">
        <f t="shared" si="131"/>
        <v>2.5190219357667254</v>
      </c>
      <c r="AN128" s="38">
        <f t="shared" si="133"/>
        <v>20.955994777754086</v>
      </c>
      <c r="AO128" s="38">
        <f t="shared" si="133"/>
        <v>20.955986784794096</v>
      </c>
      <c r="AP128" s="38">
        <f t="shared" si="133"/>
        <v>20.956032077609571</v>
      </c>
      <c r="AQ128" s="38">
        <f t="shared" si="133"/>
        <v>20.955775376142228</v>
      </c>
      <c r="AR128" s="38">
        <f t="shared" si="133"/>
        <v>20.9572287916722</v>
      </c>
      <c r="AS128" s="38">
        <f t="shared" si="133"/>
        <v>20.948952121395276</v>
      </c>
      <c r="AT128" s="38">
        <f t="shared" si="133"/>
        <v>20.9946468141334</v>
      </c>
      <c r="AU128" s="38">
        <f t="shared" si="132"/>
        <v>20.658668731095005</v>
      </c>
    </row>
    <row r="129" spans="1:47">
      <c r="A129" s="43" t="s">
        <v>273</v>
      </c>
      <c r="B129" s="105" t="s">
        <v>114</v>
      </c>
      <c r="C129" s="40">
        <v>54652.6944</v>
      </c>
      <c r="D129" s="40">
        <v>2.0000000000000001E-4</v>
      </c>
      <c r="E129" s="39">
        <f t="shared" si="112"/>
        <v>35380.167713161012</v>
      </c>
      <c r="F129">
        <f t="shared" si="113"/>
        <v>35380</v>
      </c>
      <c r="G129">
        <f t="shared" si="114"/>
        <v>7.8940999999758787E-2</v>
      </c>
      <c r="K129">
        <f t="shared" si="110"/>
        <v>7.8940999999758787E-2</v>
      </c>
      <c r="O129">
        <f t="shared" si="134"/>
        <v>7.9614472356198493E-2</v>
      </c>
      <c r="P129" s="36">
        <f t="shared" si="115"/>
        <v>7.9164585740374355E-2</v>
      </c>
      <c r="Q129" s="6">
        <f t="shared" si="116"/>
        <v>39634.1944</v>
      </c>
      <c r="R129">
        <f t="shared" si="117"/>
        <v>4.9990583406611718E-8</v>
      </c>
      <c r="S129">
        <v>1</v>
      </c>
      <c r="T129">
        <f t="shared" si="118"/>
        <v>4.9990583406611718E-8</v>
      </c>
      <c r="Z129">
        <f t="shared" si="119"/>
        <v>35380</v>
      </c>
      <c r="AA129" s="38">
        <f t="shared" si="120"/>
        <v>8.2186027219725982E-2</v>
      </c>
      <c r="AB129" s="38">
        <f t="shared" si="121"/>
        <v>7.591955852040716E-2</v>
      </c>
      <c r="AC129" s="38">
        <f t="shared" si="122"/>
        <v>-2.2358574061556724E-4</v>
      </c>
      <c r="AD129" s="38">
        <f t="shared" si="123"/>
        <v>-3.2450272199671948E-3</v>
      </c>
      <c r="AE129" s="38">
        <f t="shared" si="124"/>
        <v>1.0530201658328021E-5</v>
      </c>
      <c r="AF129">
        <f t="shared" si="125"/>
        <v>-2.2358574061556724E-4</v>
      </c>
      <c r="AG129" s="176"/>
      <c r="AH129">
        <f t="shared" si="126"/>
        <v>3.0214414793516241E-3</v>
      </c>
      <c r="AI129">
        <f t="shared" si="127"/>
        <v>0.74761876172104702</v>
      </c>
      <c r="AJ129">
        <f t="shared" si="128"/>
        <v>0.80469803376610127</v>
      </c>
      <c r="AK129">
        <f t="shared" si="129"/>
        <v>0.23631935890453706</v>
      </c>
      <c r="AL129">
        <f t="shared" si="130"/>
        <v>2.3890491660975073</v>
      </c>
      <c r="AM129">
        <f t="shared" si="131"/>
        <v>2.5310297767013026</v>
      </c>
      <c r="AN129" s="38">
        <f t="shared" si="133"/>
        <v>20.960079291301671</v>
      </c>
      <c r="AO129" s="38">
        <f t="shared" si="133"/>
        <v>20.960070941751606</v>
      </c>
      <c r="AP129" s="38">
        <f t="shared" si="133"/>
        <v>20.960117932201058</v>
      </c>
      <c r="AQ129" s="38">
        <f t="shared" si="133"/>
        <v>20.959853426536004</v>
      </c>
      <c r="AR129" s="38">
        <f t="shared" si="133"/>
        <v>20.961340790811725</v>
      </c>
      <c r="AS129" s="38">
        <f t="shared" si="133"/>
        <v>20.952928426601467</v>
      </c>
      <c r="AT129" s="38">
        <f t="shared" si="133"/>
        <v>20.999058234036255</v>
      </c>
      <c r="AU129" s="38">
        <f t="shared" si="132"/>
        <v>20.66347643840297</v>
      </c>
    </row>
    <row r="130" spans="1:47">
      <c r="A130" s="43" t="s">
        <v>273</v>
      </c>
      <c r="B130" s="105" t="s">
        <v>114</v>
      </c>
      <c r="C130" s="40">
        <v>54681.8799</v>
      </c>
      <c r="D130" s="40">
        <v>5.9999999999999995E-4</v>
      </c>
      <c r="E130" s="39">
        <f t="shared" si="112"/>
        <v>35442.17341945786</v>
      </c>
      <c r="F130">
        <f t="shared" si="113"/>
        <v>35442</v>
      </c>
      <c r="G130">
        <f t="shared" si="114"/>
        <v>8.1626899998809677E-2</v>
      </c>
      <c r="K130">
        <f t="shared" si="110"/>
        <v>8.1626899998809677E-2</v>
      </c>
      <c r="O130">
        <f t="shared" si="134"/>
        <v>7.9928492986662339E-2</v>
      </c>
      <c r="P130" s="36">
        <f t="shared" si="115"/>
        <v>7.9446578636376067E-2</v>
      </c>
      <c r="Q130" s="6">
        <f t="shared" si="116"/>
        <v>39663.3799</v>
      </c>
      <c r="R130">
        <f t="shared" si="117"/>
        <v>4.7538012434843526E-6</v>
      </c>
      <c r="S130">
        <v>1</v>
      </c>
      <c r="T130">
        <f t="shared" si="118"/>
        <v>4.7538012434843526E-6</v>
      </c>
      <c r="Z130">
        <f t="shared" si="119"/>
        <v>35442</v>
      </c>
      <c r="AA130" s="38">
        <f t="shared" si="120"/>
        <v>8.2520665789169126E-2</v>
      </c>
      <c r="AB130" s="38">
        <f t="shared" si="121"/>
        <v>7.8552812846016618E-2</v>
      </c>
      <c r="AC130" s="38">
        <f t="shared" si="122"/>
        <v>2.1803213624336099E-3</v>
      </c>
      <c r="AD130" s="38">
        <f t="shared" si="123"/>
        <v>-8.9376579035944925E-4</v>
      </c>
      <c r="AE130" s="38">
        <f t="shared" si="124"/>
        <v>7.9881728801685099E-7</v>
      </c>
      <c r="AF130">
        <f t="shared" si="125"/>
        <v>2.1803213624336099E-3</v>
      </c>
      <c r="AG130" s="176"/>
      <c r="AH130">
        <f t="shared" si="126"/>
        <v>3.0740871527930613E-3</v>
      </c>
      <c r="AI130">
        <f t="shared" si="127"/>
        <v>0.74513297811637091</v>
      </c>
      <c r="AJ130">
        <f t="shared" si="128"/>
        <v>0.8109332998331007</v>
      </c>
      <c r="AK130">
        <f t="shared" si="129"/>
        <v>0.23363631991717118</v>
      </c>
      <c r="AL130">
        <f t="shared" si="130"/>
        <v>2.3996278676001013</v>
      </c>
      <c r="AM130">
        <f t="shared" si="131"/>
        <v>2.570735226509099</v>
      </c>
      <c r="AN130" s="38">
        <f t="shared" si="133"/>
        <v>20.973378646760157</v>
      </c>
      <c r="AO130" s="38">
        <f t="shared" si="133"/>
        <v>20.973369053422175</v>
      </c>
      <c r="AP130" s="38">
        <f t="shared" si="133"/>
        <v>20.973421875710908</v>
      </c>
      <c r="AQ130" s="38">
        <f t="shared" si="133"/>
        <v>20.973130972545874</v>
      </c>
      <c r="AR130" s="38">
        <f t="shared" si="133"/>
        <v>20.974731338518048</v>
      </c>
      <c r="AS130" s="38">
        <f t="shared" si="133"/>
        <v>20.965875059802404</v>
      </c>
      <c r="AT130" s="38">
        <f t="shared" si="133"/>
        <v>21.013399490329967</v>
      </c>
      <c r="AU130" s="38">
        <f t="shared" si="132"/>
        <v>20.679164746460547</v>
      </c>
    </row>
    <row r="131" spans="1:47">
      <c r="A131" s="140" t="s">
        <v>898</v>
      </c>
      <c r="B131" s="27" t="s">
        <v>115</v>
      </c>
      <c r="C131" s="141">
        <v>54682.112500000003</v>
      </c>
      <c r="D131" s="140" t="s">
        <v>297</v>
      </c>
      <c r="E131" s="39">
        <f t="shared" si="112"/>
        <v>35442.667587016571</v>
      </c>
      <c r="F131">
        <f t="shared" si="113"/>
        <v>35442.5</v>
      </c>
      <c r="G131">
        <f t="shared" si="114"/>
        <v>7.8881624998757616E-2</v>
      </c>
      <c r="K131">
        <f t="shared" si="110"/>
        <v>7.8881624998757616E-2</v>
      </c>
      <c r="O131">
        <f t="shared" si="134"/>
        <v>7.9931025411101544E-2</v>
      </c>
      <c r="P131" s="36">
        <f t="shared" si="115"/>
        <v>7.9448854721412374E-2</v>
      </c>
      <c r="Q131" s="6">
        <f t="shared" si="116"/>
        <v>39663.612500000003</v>
      </c>
      <c r="R131">
        <f t="shared" si="117"/>
        <v>3.2174955826299358E-7</v>
      </c>
      <c r="S131">
        <v>1</v>
      </c>
      <c r="T131">
        <f t="shared" si="118"/>
        <v>3.2174955826299358E-7</v>
      </c>
      <c r="Z131">
        <f t="shared" si="119"/>
        <v>35442.5</v>
      </c>
      <c r="AA131" s="38">
        <f t="shared" si="120"/>
        <v>8.252336353208424E-2</v>
      </c>
      <c r="AB131" s="38">
        <f t="shared" si="121"/>
        <v>7.5807116188085749E-2</v>
      </c>
      <c r="AC131" s="38">
        <f t="shared" si="122"/>
        <v>-5.6722972265475791E-4</v>
      </c>
      <c r="AD131" s="38">
        <f t="shared" si="123"/>
        <v>-3.6417385333266244E-3</v>
      </c>
      <c r="AE131" s="38">
        <f t="shared" si="124"/>
        <v>1.3262259545115954E-5</v>
      </c>
      <c r="AF131">
        <f t="shared" si="125"/>
        <v>-5.6722972265475791E-4</v>
      </c>
      <c r="AG131" s="176"/>
      <c r="AH131">
        <f t="shared" si="126"/>
        <v>3.0745088106718665E-3</v>
      </c>
      <c r="AI131">
        <f t="shared" si="127"/>
        <v>0.74511311368632038</v>
      </c>
      <c r="AJ131">
        <f t="shared" si="128"/>
        <v>0.81098304937135934</v>
      </c>
      <c r="AK131">
        <f t="shared" si="129"/>
        <v>0.23361464854239425</v>
      </c>
      <c r="AL131">
        <f t="shared" si="130"/>
        <v>2.399712894411727</v>
      </c>
      <c r="AM131">
        <f t="shared" si="131"/>
        <v>2.5710587327492611</v>
      </c>
      <c r="AN131" s="38">
        <f t="shared" ref="AN131:AT140" si="135">$AU131+$AB$7*SIN(AO131)</f>
        <v>20.973485720246035</v>
      </c>
      <c r="AO131" s="38">
        <f t="shared" si="135"/>
        <v>20.973476116367017</v>
      </c>
      <c r="AP131" s="38">
        <f t="shared" si="135"/>
        <v>20.973528987524585</v>
      </c>
      <c r="AQ131" s="38">
        <f t="shared" si="135"/>
        <v>20.973237865703542</v>
      </c>
      <c r="AR131" s="38">
        <f t="shared" si="135"/>
        <v>20.974839156443544</v>
      </c>
      <c r="AS131" s="38">
        <f t="shared" si="135"/>
        <v>20.9659792923932</v>
      </c>
      <c r="AT131" s="38">
        <f t="shared" si="135"/>
        <v>21.013514810790124</v>
      </c>
      <c r="AU131" s="38">
        <f t="shared" si="132"/>
        <v>20.679291265073914</v>
      </c>
    </row>
    <row r="132" spans="1:47">
      <c r="A132" s="41" t="s">
        <v>251</v>
      </c>
      <c r="B132" s="107" t="s">
        <v>114</v>
      </c>
      <c r="C132" s="41">
        <v>54697.412259999997</v>
      </c>
      <c r="D132" s="41">
        <v>2.9999999999999997E-4</v>
      </c>
      <c r="E132" s="39">
        <f t="shared" si="112"/>
        <v>35475.17250983687</v>
      </c>
      <c r="F132">
        <f t="shared" si="113"/>
        <v>35475</v>
      </c>
      <c r="G132">
        <f t="shared" si="114"/>
        <v>8.1198749998293351E-2</v>
      </c>
      <c r="K132">
        <f t="shared" si="110"/>
        <v>8.1198749998293351E-2</v>
      </c>
      <c r="O132">
        <f t="shared" si="134"/>
        <v>8.0095632999651153E-2</v>
      </c>
      <c r="P132" s="36">
        <f t="shared" si="115"/>
        <v>7.959686713084263E-2</v>
      </c>
      <c r="Q132" s="6">
        <f t="shared" si="116"/>
        <v>39678.912259999997</v>
      </c>
      <c r="R132">
        <f t="shared" si="117"/>
        <v>2.5660287210321449E-6</v>
      </c>
      <c r="S132">
        <v>1</v>
      </c>
      <c r="T132">
        <f t="shared" si="118"/>
        <v>2.5660287210321449E-6</v>
      </c>
      <c r="Z132">
        <f t="shared" si="119"/>
        <v>35475</v>
      </c>
      <c r="AA132" s="38">
        <f t="shared" si="120"/>
        <v>8.2698683987055766E-2</v>
      </c>
      <c r="AB132" s="38">
        <f t="shared" si="121"/>
        <v>7.8096933142080216E-2</v>
      </c>
      <c r="AC132" s="38">
        <f t="shared" si="122"/>
        <v>1.6018828674507213E-3</v>
      </c>
      <c r="AD132" s="38">
        <f t="shared" si="123"/>
        <v>-1.4999339887624141E-3</v>
      </c>
      <c r="AE132" s="38">
        <f t="shared" si="124"/>
        <v>2.2498019706447257E-6</v>
      </c>
      <c r="AF132">
        <f t="shared" si="125"/>
        <v>1.6018828674507213E-3</v>
      </c>
      <c r="AG132" s="176"/>
      <c r="AH132">
        <f t="shared" si="126"/>
        <v>3.1018168562131289E-3</v>
      </c>
      <c r="AI132">
        <f t="shared" si="127"/>
        <v>0.74382813374329615</v>
      </c>
      <c r="AJ132">
        <f t="shared" si="128"/>
        <v>0.81419855394151242</v>
      </c>
      <c r="AK132">
        <f t="shared" si="129"/>
        <v>0.23220487455440397</v>
      </c>
      <c r="AL132">
        <f t="shared" si="130"/>
        <v>2.405229952499528</v>
      </c>
      <c r="AM132">
        <f t="shared" si="131"/>
        <v>2.5922020945131798</v>
      </c>
      <c r="AN132" s="38">
        <f t="shared" si="135"/>
        <v>20.98043939735539</v>
      </c>
      <c r="AO132" s="38">
        <f t="shared" si="135"/>
        <v>20.980429090335285</v>
      </c>
      <c r="AP132" s="38">
        <f t="shared" si="135"/>
        <v>20.980485201770431</v>
      </c>
      <c r="AQ132" s="38">
        <f t="shared" si="135"/>
        <v>20.980179670256817</v>
      </c>
      <c r="AR132" s="38">
        <f t="shared" si="135"/>
        <v>20.981841518110631</v>
      </c>
      <c r="AS132" s="38">
        <f t="shared" si="135"/>
        <v>20.9727484871852</v>
      </c>
      <c r="AT132" s="38">
        <f t="shared" si="135"/>
        <v>21.020999173427104</v>
      </c>
      <c r="AU132" s="38">
        <f t="shared" si="132"/>
        <v>20.687514974942808</v>
      </c>
    </row>
    <row r="133" spans="1:47">
      <c r="A133" s="41" t="s">
        <v>251</v>
      </c>
      <c r="B133" s="107" t="s">
        <v>114</v>
      </c>
      <c r="C133" s="41">
        <v>54697.412859999997</v>
      </c>
      <c r="D133" s="41">
        <v>2.0000000000000001E-4</v>
      </c>
      <c r="E133" s="39">
        <f t="shared" si="112"/>
        <v>35475.173784559724</v>
      </c>
      <c r="F133">
        <f t="shared" si="113"/>
        <v>35475</v>
      </c>
      <c r="G133">
        <f t="shared" si="114"/>
        <v>8.1798749997687992E-2</v>
      </c>
      <c r="K133">
        <f t="shared" si="110"/>
        <v>8.1798749997687992E-2</v>
      </c>
      <c r="O133">
        <f t="shared" si="134"/>
        <v>8.0095632999651153E-2</v>
      </c>
      <c r="P133" s="36">
        <f t="shared" si="115"/>
        <v>7.959686713084263E-2</v>
      </c>
      <c r="Q133" s="6">
        <f t="shared" si="116"/>
        <v>39678.912859999997</v>
      </c>
      <c r="R133">
        <f t="shared" si="117"/>
        <v>4.8482881593071483E-6</v>
      </c>
      <c r="S133">
        <v>1</v>
      </c>
      <c r="T133">
        <f t="shared" si="118"/>
        <v>4.8482881593071483E-6</v>
      </c>
      <c r="Z133">
        <f t="shared" si="119"/>
        <v>35475</v>
      </c>
      <c r="AA133" s="38">
        <f t="shared" si="120"/>
        <v>8.2698683987055766E-2</v>
      </c>
      <c r="AB133" s="38">
        <f t="shared" si="121"/>
        <v>7.8696933141474856E-2</v>
      </c>
      <c r="AC133" s="38">
        <f t="shared" si="122"/>
        <v>2.2018828668453616E-3</v>
      </c>
      <c r="AD133" s="38">
        <f t="shared" si="123"/>
        <v>-8.999339893677738E-4</v>
      </c>
      <c r="AE133" s="38">
        <f t="shared" si="124"/>
        <v>8.0988118521939636E-7</v>
      </c>
      <c r="AF133">
        <f t="shared" si="125"/>
        <v>2.2018828668453616E-3</v>
      </c>
      <c r="AG133" s="176"/>
      <c r="AH133">
        <f t="shared" si="126"/>
        <v>3.1018168562131289E-3</v>
      </c>
      <c r="AI133">
        <f t="shared" si="127"/>
        <v>0.74382813374329615</v>
      </c>
      <c r="AJ133">
        <f t="shared" si="128"/>
        <v>0.81419855394151242</v>
      </c>
      <c r="AK133">
        <f t="shared" si="129"/>
        <v>0.23220487455440397</v>
      </c>
      <c r="AL133">
        <f t="shared" si="130"/>
        <v>2.405229952499528</v>
      </c>
      <c r="AM133">
        <f t="shared" si="131"/>
        <v>2.5922020945131798</v>
      </c>
      <c r="AN133" s="38">
        <f t="shared" si="135"/>
        <v>20.98043939735539</v>
      </c>
      <c r="AO133" s="38">
        <f t="shared" si="135"/>
        <v>20.980429090335285</v>
      </c>
      <c r="AP133" s="38">
        <f t="shared" si="135"/>
        <v>20.980485201770431</v>
      </c>
      <c r="AQ133" s="38">
        <f t="shared" si="135"/>
        <v>20.980179670256817</v>
      </c>
      <c r="AR133" s="38">
        <f t="shared" si="135"/>
        <v>20.981841518110631</v>
      </c>
      <c r="AS133" s="38">
        <f t="shared" si="135"/>
        <v>20.9727484871852</v>
      </c>
      <c r="AT133" s="38">
        <f t="shared" si="135"/>
        <v>21.020999173427104</v>
      </c>
      <c r="AU133" s="38">
        <f t="shared" si="132"/>
        <v>20.687514974942808</v>
      </c>
    </row>
    <row r="134" spans="1:47">
      <c r="A134" s="43" t="s">
        <v>130</v>
      </c>
      <c r="B134" s="105" t="s">
        <v>114</v>
      </c>
      <c r="C134" s="40">
        <v>54737.42237</v>
      </c>
      <c r="D134" s="40">
        <v>6.9999999999999999E-4</v>
      </c>
      <c r="E134" s="39">
        <f t="shared" si="112"/>
        <v>35560.175512340327</v>
      </c>
      <c r="F134">
        <f t="shared" si="113"/>
        <v>35560</v>
      </c>
      <c r="G134">
        <f t="shared" si="114"/>
        <v>8.2611999998334795E-2</v>
      </c>
      <c r="K134">
        <f t="shared" si="110"/>
        <v>8.2611999998334795E-2</v>
      </c>
      <c r="O134">
        <f t="shared" si="134"/>
        <v>8.0526145154319315E-2</v>
      </c>
      <c r="P134" s="36">
        <f t="shared" si="115"/>
        <v>7.9984599338879067E-2</v>
      </c>
      <c r="Q134" s="6">
        <f t="shared" si="116"/>
        <v>39718.92237</v>
      </c>
      <c r="R134">
        <f t="shared" si="117"/>
        <v>6.9032342253083947E-6</v>
      </c>
      <c r="S134">
        <v>1</v>
      </c>
      <c r="T134">
        <f t="shared" si="118"/>
        <v>6.9032342253083947E-6</v>
      </c>
      <c r="Z134">
        <f t="shared" si="119"/>
        <v>35560</v>
      </c>
      <c r="AA134" s="38">
        <f t="shared" si="120"/>
        <v>8.3156908099739385E-2</v>
      </c>
      <c r="AB134" s="38">
        <f t="shared" si="121"/>
        <v>7.9439691237474477E-2</v>
      </c>
      <c r="AC134" s="38">
        <f t="shared" si="122"/>
        <v>2.6274006594557281E-3</v>
      </c>
      <c r="AD134" s="38">
        <f t="shared" si="123"/>
        <v>-5.4490810140458978E-4</v>
      </c>
      <c r="AE134" s="38">
        <f t="shared" si="124"/>
        <v>2.9692483897635472E-7</v>
      </c>
      <c r="AF134">
        <f t="shared" si="125"/>
        <v>2.6274006594557281E-3</v>
      </c>
      <c r="AG134" s="176"/>
      <c r="AH134">
        <f t="shared" si="126"/>
        <v>3.1723087608603131E-3</v>
      </c>
      <c r="AI134">
        <f t="shared" si="127"/>
        <v>0.740524709533118</v>
      </c>
      <c r="AJ134">
        <f t="shared" si="128"/>
        <v>0.82244031361485459</v>
      </c>
      <c r="AK134">
        <f t="shared" si="129"/>
        <v>0.22850755450399493</v>
      </c>
      <c r="AL134">
        <f t="shared" si="130"/>
        <v>2.4195702107219015</v>
      </c>
      <c r="AM134">
        <f t="shared" si="131"/>
        <v>2.6486012145199918</v>
      </c>
      <c r="AN134" s="38">
        <f t="shared" si="135"/>
        <v>20.998569788124719</v>
      </c>
      <c r="AO134" s="38">
        <f t="shared" si="135"/>
        <v>20.998557469693271</v>
      </c>
      <c r="AP134" s="38">
        <f t="shared" si="135"/>
        <v>20.998622657133925</v>
      </c>
      <c r="AQ134" s="38">
        <f t="shared" si="135"/>
        <v>20.998277620207737</v>
      </c>
      <c r="AR134" s="38">
        <f t="shared" si="135"/>
        <v>21.000101832523605</v>
      </c>
      <c r="AS134" s="38">
        <f t="shared" si="135"/>
        <v>20.990398605908808</v>
      </c>
      <c r="AT134" s="38">
        <f t="shared" si="135"/>
        <v>21.040467164784676</v>
      </c>
      <c r="AU134" s="38">
        <f t="shared" si="132"/>
        <v>20.70902313921529</v>
      </c>
    </row>
    <row r="135" spans="1:47">
      <c r="A135" s="43" t="s">
        <v>274</v>
      </c>
      <c r="B135" s="105" t="s">
        <v>114</v>
      </c>
      <c r="C135" s="40">
        <v>54799.550499999998</v>
      </c>
      <c r="D135" s="40">
        <v>4.0000000000000002E-4</v>
      </c>
      <c r="E135" s="39">
        <f t="shared" si="112"/>
        <v>35692.169090711504</v>
      </c>
      <c r="F135">
        <f t="shared" si="113"/>
        <v>35692</v>
      </c>
      <c r="G135">
        <f t="shared" si="114"/>
        <v>7.9589399996621069E-2</v>
      </c>
      <c r="K135">
        <f t="shared" si="110"/>
        <v>7.9589399996621069E-2</v>
      </c>
      <c r="O135">
        <f t="shared" si="134"/>
        <v>8.1194705206274573E-2</v>
      </c>
      <c r="P135" s="36">
        <f t="shared" si="115"/>
        <v>8.0588510915910877E-2</v>
      </c>
      <c r="Q135" s="6">
        <f t="shared" si="116"/>
        <v>39781.050499999998</v>
      </c>
      <c r="R135">
        <f t="shared" si="117"/>
        <v>9.9822262904412603E-7</v>
      </c>
      <c r="S135">
        <v>1</v>
      </c>
      <c r="T135">
        <f t="shared" si="118"/>
        <v>9.9822262904412603E-7</v>
      </c>
      <c r="Z135">
        <f t="shared" si="119"/>
        <v>35692</v>
      </c>
      <c r="AA135" s="38">
        <f t="shared" si="120"/>
        <v>8.3867621826741345E-2</v>
      </c>
      <c r="AB135" s="38">
        <f t="shared" si="121"/>
        <v>7.63102890857906E-2</v>
      </c>
      <c r="AC135" s="38">
        <f t="shared" si="122"/>
        <v>-9.9911091928980844E-4</v>
      </c>
      <c r="AD135" s="38">
        <f t="shared" si="123"/>
        <v>-4.2782218301202768E-3</v>
      </c>
      <c r="AE135" s="38">
        <f t="shared" si="124"/>
        <v>1.8303182027717692E-5</v>
      </c>
      <c r="AF135">
        <f t="shared" si="125"/>
        <v>-9.9911091928980844E-4</v>
      </c>
      <c r="AG135" s="176"/>
      <c r="AH135">
        <f t="shared" si="126"/>
        <v>3.2791109108304753E-3</v>
      </c>
      <c r="AI135">
        <f t="shared" si="127"/>
        <v>0.7355559194682546</v>
      </c>
      <c r="AJ135">
        <f t="shared" si="128"/>
        <v>0.83476692730704072</v>
      </c>
      <c r="AK135">
        <f t="shared" si="129"/>
        <v>0.22273853977250718</v>
      </c>
      <c r="AL135">
        <f t="shared" si="130"/>
        <v>2.4415918495746913</v>
      </c>
      <c r="AM135">
        <f t="shared" si="131"/>
        <v>2.7395087400427265</v>
      </c>
      <c r="AN135" s="38">
        <f t="shared" si="135"/>
        <v>21.026568075363887</v>
      </c>
      <c r="AO135" s="38">
        <f t="shared" si="135"/>
        <v>21.026552110168517</v>
      </c>
      <c r="AP135" s="38">
        <f t="shared" si="135"/>
        <v>21.0266331508927</v>
      </c>
      <c r="AQ135" s="38">
        <f t="shared" si="135"/>
        <v>21.026221683052373</v>
      </c>
      <c r="AR135" s="38">
        <f t="shared" si="135"/>
        <v>21.028308307042696</v>
      </c>
      <c r="AS135" s="38">
        <f t="shared" si="135"/>
        <v>21.017660894832471</v>
      </c>
      <c r="AT135" s="38">
        <f t="shared" si="135"/>
        <v>21.070396253352811</v>
      </c>
      <c r="AU135" s="38">
        <f t="shared" si="132"/>
        <v>20.742424053144326</v>
      </c>
    </row>
    <row r="136" spans="1:47">
      <c r="A136" s="43" t="s">
        <v>270</v>
      </c>
      <c r="B136" s="105" t="s">
        <v>114</v>
      </c>
      <c r="C136" s="40">
        <v>54980.7713</v>
      </c>
      <c r="D136" s="40">
        <v>2.9999999999999997E-4</v>
      </c>
      <c r="E136" s="39">
        <f t="shared" si="112"/>
        <v>36077.179582211713</v>
      </c>
      <c r="F136">
        <f t="shared" si="113"/>
        <v>36077</v>
      </c>
      <c r="G136">
        <f t="shared" si="114"/>
        <v>8.4527649996744003E-2</v>
      </c>
      <c r="K136">
        <f t="shared" si="110"/>
        <v>8.4527649996744003E-2</v>
      </c>
      <c r="O136">
        <f t="shared" si="134"/>
        <v>8.3144672024477437E-2</v>
      </c>
      <c r="P136" s="36">
        <f t="shared" si="115"/>
        <v>8.2362332308348538E-2</v>
      </c>
      <c r="Q136" s="6">
        <f t="shared" si="116"/>
        <v>39962.2713</v>
      </c>
      <c r="R136">
        <f t="shared" si="117"/>
        <v>4.6886006916782823E-6</v>
      </c>
      <c r="S136">
        <v>1</v>
      </c>
      <c r="T136">
        <f t="shared" si="118"/>
        <v>4.6886006916782823E-6</v>
      </c>
      <c r="Z136">
        <f t="shared" si="119"/>
        <v>36077</v>
      </c>
      <c r="AA136" s="38">
        <f t="shared" si="120"/>
        <v>8.5934379564966926E-2</v>
      </c>
      <c r="AB136" s="38">
        <f t="shared" si="121"/>
        <v>8.0955602740125615E-2</v>
      </c>
      <c r="AC136" s="38">
        <f t="shared" si="122"/>
        <v>2.1653176883954656E-3</v>
      </c>
      <c r="AD136" s="38">
        <f t="shared" si="123"/>
        <v>-1.4067295682229225E-3</v>
      </c>
      <c r="AE136" s="38">
        <f t="shared" si="124"/>
        <v>1.9788880781126498E-6</v>
      </c>
      <c r="AF136">
        <f t="shared" si="125"/>
        <v>2.1653176883954656E-3</v>
      </c>
      <c r="AG136" s="176"/>
      <c r="AH136">
        <f t="shared" si="126"/>
        <v>3.5720472566183846E-3</v>
      </c>
      <c r="AI136">
        <f t="shared" si="127"/>
        <v>0.72213502999185142</v>
      </c>
      <c r="AJ136">
        <f t="shared" si="128"/>
        <v>0.86758807612950706</v>
      </c>
      <c r="AK136">
        <f t="shared" si="129"/>
        <v>0.20575273332483274</v>
      </c>
      <c r="AL136">
        <f t="shared" si="130"/>
        <v>2.5042139106155359</v>
      </c>
      <c r="AM136">
        <f t="shared" si="131"/>
        <v>3.0308956573763068</v>
      </c>
      <c r="AN136" s="38">
        <f t="shared" si="135"/>
        <v>21.107200745118995</v>
      </c>
      <c r="AO136" s="38">
        <f t="shared" si="135"/>
        <v>21.107170140089778</v>
      </c>
      <c r="AP136" s="38">
        <f t="shared" si="135"/>
        <v>21.107309728585182</v>
      </c>
      <c r="AQ136" s="38">
        <f t="shared" si="135"/>
        <v>21.10667287711253</v>
      </c>
      <c r="AR136" s="38">
        <f t="shared" si="135"/>
        <v>21.109574410608602</v>
      </c>
      <c r="AS136" s="38">
        <f t="shared" si="135"/>
        <v>21.096270353885718</v>
      </c>
      <c r="AT136" s="38">
        <f t="shared" si="135"/>
        <v>21.155615674383686</v>
      </c>
      <c r="AU136" s="38">
        <f t="shared" si="132"/>
        <v>20.839843385437348</v>
      </c>
    </row>
    <row r="137" spans="1:47">
      <c r="A137" s="116" t="s">
        <v>1139</v>
      </c>
      <c r="B137" s="49" t="s">
        <v>114</v>
      </c>
      <c r="C137" s="50">
        <v>55043.838100000001</v>
      </c>
      <c r="D137" s="116" t="s">
        <v>1085</v>
      </c>
      <c r="E137" s="39">
        <f t="shared" si="112"/>
        <v>36211.16740074769</v>
      </c>
      <c r="F137">
        <f t="shared" si="113"/>
        <v>36211</v>
      </c>
      <c r="G137">
        <f t="shared" si="114"/>
        <v>7.879395000054501E-2</v>
      </c>
      <c r="K137">
        <f t="shared" si="110"/>
        <v>7.879395000054501E-2</v>
      </c>
      <c r="O137">
        <f t="shared" si="134"/>
        <v>8.38233617741896E-2</v>
      </c>
      <c r="P137" s="36">
        <f t="shared" si="115"/>
        <v>8.2984051250897653E-2</v>
      </c>
      <c r="Q137" s="6">
        <f t="shared" si="116"/>
        <v>40025.338100000001</v>
      </c>
      <c r="R137">
        <f t="shared" si="117"/>
        <v>1.7556948488206781E-5</v>
      </c>
      <c r="S137">
        <v>1</v>
      </c>
      <c r="T137">
        <f t="shared" si="118"/>
        <v>1.7556948488206781E-5</v>
      </c>
      <c r="Z137">
        <f t="shared" si="119"/>
        <v>36211</v>
      </c>
      <c r="AA137" s="38">
        <f t="shared" si="120"/>
        <v>8.6651560877719747E-2</v>
      </c>
      <c r="AB137" s="38">
        <f t="shared" si="121"/>
        <v>7.5126440373722916E-2</v>
      </c>
      <c r="AC137" s="38">
        <f t="shared" si="122"/>
        <v>-4.190101250352643E-3</v>
      </c>
      <c r="AD137" s="38">
        <f t="shared" si="123"/>
        <v>-7.8576108771747366E-3</v>
      </c>
      <c r="AE137" s="38">
        <f t="shared" si="124"/>
        <v>6.174204869709473E-5</v>
      </c>
      <c r="AF137">
        <f t="shared" si="125"/>
        <v>-4.190101250352643E-3</v>
      </c>
      <c r="AG137" s="176"/>
      <c r="AH137">
        <f t="shared" si="126"/>
        <v>3.6675096268220888E-3</v>
      </c>
      <c r="AI137">
        <f t="shared" si="127"/>
        <v>0.71782084119058465</v>
      </c>
      <c r="AJ137">
        <f t="shared" si="128"/>
        <v>0.8779706745939424</v>
      </c>
      <c r="AK137">
        <f t="shared" si="129"/>
        <v>0.19979502286563539</v>
      </c>
      <c r="AL137">
        <f t="shared" si="130"/>
        <v>2.5254889688904885</v>
      </c>
      <c r="AM137">
        <f t="shared" si="131"/>
        <v>3.1428673533629397</v>
      </c>
      <c r="AN137" s="38">
        <f t="shared" si="135"/>
        <v>21.134928409306504</v>
      </c>
      <c r="AO137" s="38">
        <f t="shared" si="135"/>
        <v>21.134891233880815</v>
      </c>
      <c r="AP137" s="38">
        <f t="shared" si="135"/>
        <v>21.13505530524645</v>
      </c>
      <c r="AQ137" s="38">
        <f t="shared" si="135"/>
        <v>21.134330952827227</v>
      </c>
      <c r="AR137" s="38">
        <f t="shared" si="135"/>
        <v>21.137524325986604</v>
      </c>
      <c r="AS137" s="38">
        <f t="shared" si="135"/>
        <v>21.123356290152788</v>
      </c>
      <c r="AT137" s="38">
        <f t="shared" si="135"/>
        <v>21.184567207343523</v>
      </c>
      <c r="AU137" s="38">
        <f t="shared" si="132"/>
        <v>20.873750373819853</v>
      </c>
    </row>
    <row r="138" spans="1:47">
      <c r="A138" s="140" t="s">
        <v>925</v>
      </c>
      <c r="B138" s="27" t="s">
        <v>114</v>
      </c>
      <c r="C138" s="141">
        <v>55050.431900000003</v>
      </c>
      <c r="D138" s="140" t="s">
        <v>297</v>
      </c>
      <c r="E138" s="39">
        <f t="shared" si="112"/>
        <v>36225.176179976428</v>
      </c>
      <c r="F138">
        <f t="shared" si="113"/>
        <v>36225</v>
      </c>
      <c r="G138">
        <f t="shared" si="114"/>
        <v>8.2926250004675239E-2</v>
      </c>
      <c r="K138">
        <f t="shared" si="110"/>
        <v>8.2926250004675239E-2</v>
      </c>
      <c r="O138">
        <f t="shared" si="134"/>
        <v>8.3894269658487883E-2</v>
      </c>
      <c r="P138" s="36">
        <f t="shared" si="115"/>
        <v>8.30491361731059E-2</v>
      </c>
      <c r="Q138" s="6">
        <f t="shared" si="116"/>
        <v>40031.931900000003</v>
      </c>
      <c r="R138">
        <f t="shared" si="117"/>
        <v>1.5101010391568764E-8</v>
      </c>
      <c r="S138">
        <v>1</v>
      </c>
      <c r="T138">
        <f t="shared" si="118"/>
        <v>1.5101010391568764E-8</v>
      </c>
      <c r="Z138">
        <f t="shared" si="119"/>
        <v>36225</v>
      </c>
      <c r="AA138" s="38">
        <f t="shared" si="120"/>
        <v>8.6726425942351748E-2</v>
      </c>
      <c r="AB138" s="38">
        <f t="shared" si="121"/>
        <v>7.9248960235429391E-2</v>
      </c>
      <c r="AC138" s="38">
        <f t="shared" si="122"/>
        <v>-1.2288616843066091E-4</v>
      </c>
      <c r="AD138" s="38">
        <f t="shared" si="123"/>
        <v>-3.8001759376765087E-3</v>
      </c>
      <c r="AE138" s="38">
        <f t="shared" si="124"/>
        <v>1.4441337157295532E-5</v>
      </c>
      <c r="AF138">
        <f t="shared" si="125"/>
        <v>-1.2288616843066091E-4</v>
      </c>
      <c r="AG138" s="176"/>
      <c r="AH138">
        <f t="shared" si="126"/>
        <v>3.6772897692458509E-3</v>
      </c>
      <c r="AI138">
        <f t="shared" si="127"/>
        <v>0.71738034103232184</v>
      </c>
      <c r="AJ138">
        <f t="shared" si="128"/>
        <v>0.87902563304016768</v>
      </c>
      <c r="AK138">
        <f t="shared" si="129"/>
        <v>0.19917142664865939</v>
      </c>
      <c r="AL138">
        <f t="shared" si="130"/>
        <v>2.5276971745168155</v>
      </c>
      <c r="AM138">
        <f t="shared" si="131"/>
        <v>3.1549191842438411</v>
      </c>
      <c r="AN138" s="38">
        <f t="shared" si="135"/>
        <v>21.137815835227745</v>
      </c>
      <c r="AO138" s="38">
        <f t="shared" si="135"/>
        <v>21.137777929188754</v>
      </c>
      <c r="AP138" s="38">
        <f t="shared" si="135"/>
        <v>21.137944670720742</v>
      </c>
      <c r="AQ138" s="38">
        <f t="shared" si="135"/>
        <v>21.137210967717309</v>
      </c>
      <c r="AR138" s="38">
        <f t="shared" si="135"/>
        <v>21.140434839624263</v>
      </c>
      <c r="AS138" s="38">
        <f t="shared" si="135"/>
        <v>21.126178965873006</v>
      </c>
      <c r="AT138" s="38">
        <f t="shared" si="135"/>
        <v>21.187571277122927</v>
      </c>
      <c r="AU138" s="38">
        <f t="shared" si="132"/>
        <v>20.877292894994145</v>
      </c>
    </row>
    <row r="139" spans="1:47">
      <c r="A139" s="41" t="s">
        <v>245</v>
      </c>
      <c r="B139" s="107" t="s">
        <v>114</v>
      </c>
      <c r="C139" s="41">
        <v>55051.37298</v>
      </c>
      <c r="D139" s="41">
        <v>2.0000000000000001E-4</v>
      </c>
      <c r="E139" s="39">
        <f t="shared" si="112"/>
        <v>36227.175540278004</v>
      </c>
      <c r="F139">
        <f t="shared" si="113"/>
        <v>36227</v>
      </c>
      <c r="G139">
        <f t="shared" si="114"/>
        <v>8.2625149996601976E-2</v>
      </c>
      <c r="K139">
        <f t="shared" si="110"/>
        <v>8.2625149996601976E-2</v>
      </c>
      <c r="O139">
        <f t="shared" si="134"/>
        <v>8.3904399356244788E-2</v>
      </c>
      <c r="P139" s="36">
        <f t="shared" si="115"/>
        <v>8.3058436014684572E-2</v>
      </c>
      <c r="Q139" s="6">
        <f t="shared" si="116"/>
        <v>40032.87298</v>
      </c>
      <c r="R139">
        <f t="shared" si="117"/>
        <v>1.8773677346587165E-7</v>
      </c>
      <c r="S139">
        <v>1</v>
      </c>
      <c r="T139">
        <f t="shared" si="118"/>
        <v>1.8773677346587165E-7</v>
      </c>
      <c r="Z139">
        <f t="shared" si="119"/>
        <v>36227</v>
      </c>
      <c r="AA139" s="38">
        <f t="shared" si="120"/>
        <v>8.6737119958315109E-2</v>
      </c>
      <c r="AB139" s="38">
        <f t="shared" si="121"/>
        <v>7.894646605297144E-2</v>
      </c>
      <c r="AC139" s="38">
        <f t="shared" si="122"/>
        <v>-4.3328601808259593E-4</v>
      </c>
      <c r="AD139" s="38">
        <f t="shared" si="123"/>
        <v>-4.1119699617131328E-3</v>
      </c>
      <c r="AE139" s="38">
        <f t="shared" si="124"/>
        <v>1.6908296966031103E-5</v>
      </c>
      <c r="AF139">
        <f t="shared" si="125"/>
        <v>-4.3328601808259593E-4</v>
      </c>
      <c r="AG139" s="176"/>
      <c r="AH139">
        <f t="shared" si="126"/>
        <v>3.6786839436305308E-3</v>
      </c>
      <c r="AI139">
        <f t="shared" si="127"/>
        <v>0.71731756886864217</v>
      </c>
      <c r="AJ139">
        <f t="shared" si="128"/>
        <v>0.87917588633882016</v>
      </c>
      <c r="AK139">
        <f t="shared" si="129"/>
        <v>0.19908232457436845</v>
      </c>
      <c r="AL139">
        <f t="shared" si="130"/>
        <v>2.5280124115382723</v>
      </c>
      <c r="AM139">
        <f t="shared" si="131"/>
        <v>3.1566465199475564</v>
      </c>
      <c r="AN139" s="38">
        <f t="shared" si="135"/>
        <v>21.138228180282709</v>
      </c>
      <c r="AO139" s="38">
        <f t="shared" si="135"/>
        <v>21.138190169194022</v>
      </c>
      <c r="AP139" s="38">
        <f t="shared" si="135"/>
        <v>21.13835729384952</v>
      </c>
      <c r="AQ139" s="38">
        <f t="shared" si="135"/>
        <v>21.137622252130946</v>
      </c>
      <c r="AR139" s="38">
        <f t="shared" si="135"/>
        <v>21.140850480060941</v>
      </c>
      <c r="AS139" s="38">
        <f t="shared" si="135"/>
        <v>21.126582098116714</v>
      </c>
      <c r="AT139" s="38">
        <f t="shared" si="135"/>
        <v>21.188000111927412</v>
      </c>
      <c r="AU139" s="38">
        <f t="shared" si="132"/>
        <v>20.877798969447618</v>
      </c>
    </row>
    <row r="140" spans="1:47">
      <c r="A140" s="41" t="s">
        <v>245</v>
      </c>
      <c r="B140" s="107" t="s">
        <v>114</v>
      </c>
      <c r="C140" s="41">
        <v>55051.373579999999</v>
      </c>
      <c r="D140" s="41">
        <v>2.9999999999999997E-4</v>
      </c>
      <c r="E140" s="39">
        <f t="shared" si="112"/>
        <v>36227.17681500085</v>
      </c>
      <c r="F140">
        <f t="shared" si="113"/>
        <v>36227</v>
      </c>
      <c r="G140">
        <f t="shared" si="114"/>
        <v>8.3225149995996617E-2</v>
      </c>
      <c r="K140">
        <f t="shared" si="110"/>
        <v>8.3225149995996617E-2</v>
      </c>
      <c r="O140">
        <f t="shared" si="134"/>
        <v>8.3904399356244788E-2</v>
      </c>
      <c r="P140" s="36">
        <f t="shared" si="115"/>
        <v>8.3058436014684572E-2</v>
      </c>
      <c r="Q140" s="6">
        <f t="shared" si="116"/>
        <v>40032.873579999999</v>
      </c>
      <c r="R140">
        <f t="shared" si="117"/>
        <v>2.7793551564912689E-8</v>
      </c>
      <c r="S140">
        <v>1</v>
      </c>
      <c r="T140">
        <f t="shared" si="118"/>
        <v>2.7793551564912689E-8</v>
      </c>
      <c r="Z140">
        <f t="shared" si="119"/>
        <v>36227</v>
      </c>
      <c r="AA140" s="38">
        <f t="shared" si="120"/>
        <v>8.6737119958315109E-2</v>
      </c>
      <c r="AB140" s="38">
        <f t="shared" si="121"/>
        <v>7.954646605236608E-2</v>
      </c>
      <c r="AC140" s="38">
        <f t="shared" si="122"/>
        <v>1.667139813120444E-4</v>
      </c>
      <c r="AD140" s="38">
        <f t="shared" si="123"/>
        <v>-3.5119699623184925E-3</v>
      </c>
      <c r="AE140" s="38">
        <f t="shared" si="124"/>
        <v>1.2333933016227353E-5</v>
      </c>
      <c r="AF140">
        <f t="shared" si="125"/>
        <v>1.667139813120444E-4</v>
      </c>
      <c r="AG140" s="176"/>
      <c r="AH140">
        <f t="shared" si="126"/>
        <v>3.6786839436305308E-3</v>
      </c>
      <c r="AI140">
        <f t="shared" si="127"/>
        <v>0.71731756886864217</v>
      </c>
      <c r="AJ140">
        <f t="shared" si="128"/>
        <v>0.87917588633882016</v>
      </c>
      <c r="AK140">
        <f t="shared" si="129"/>
        <v>0.19908232457436845</v>
      </c>
      <c r="AL140">
        <f t="shared" si="130"/>
        <v>2.5280124115382723</v>
      </c>
      <c r="AM140">
        <f t="shared" si="131"/>
        <v>3.1566465199475564</v>
      </c>
      <c r="AN140" s="38">
        <f t="shared" si="135"/>
        <v>21.138228180282709</v>
      </c>
      <c r="AO140" s="38">
        <f t="shared" si="135"/>
        <v>21.138190169194022</v>
      </c>
      <c r="AP140" s="38">
        <f t="shared" si="135"/>
        <v>21.13835729384952</v>
      </c>
      <c r="AQ140" s="38">
        <f t="shared" si="135"/>
        <v>21.137622252130946</v>
      </c>
      <c r="AR140" s="38">
        <f t="shared" si="135"/>
        <v>21.140850480060941</v>
      </c>
      <c r="AS140" s="38">
        <f t="shared" si="135"/>
        <v>21.126582098116714</v>
      </c>
      <c r="AT140" s="38">
        <f t="shared" si="135"/>
        <v>21.188000111927412</v>
      </c>
      <c r="AU140" s="38">
        <f t="shared" si="132"/>
        <v>20.877798969447618</v>
      </c>
    </row>
    <row r="141" spans="1:47">
      <c r="A141" s="43" t="s">
        <v>270</v>
      </c>
      <c r="B141" s="105" t="s">
        <v>114</v>
      </c>
      <c r="C141" s="40">
        <v>55062.670299999998</v>
      </c>
      <c r="D141" s="40">
        <v>1E-4</v>
      </c>
      <c r="E141" s="39">
        <f t="shared" si="112"/>
        <v>36251.177126883042</v>
      </c>
      <c r="F141">
        <f t="shared" si="113"/>
        <v>36251</v>
      </c>
      <c r="G141">
        <f t="shared" si="114"/>
        <v>8.3371949993306771E-2</v>
      </c>
      <c r="K141">
        <f t="shared" si="110"/>
        <v>8.3371949993306771E-2</v>
      </c>
      <c r="O141">
        <f t="shared" si="134"/>
        <v>8.402595572932757E-2</v>
      </c>
      <c r="P141" s="36">
        <f t="shared" si="115"/>
        <v>8.3170073026832547E-2</v>
      </c>
      <c r="Q141" s="6">
        <f t="shared" si="116"/>
        <v>40044.170299999998</v>
      </c>
      <c r="R141">
        <f t="shared" si="117"/>
        <v>4.0754309592834844E-8</v>
      </c>
      <c r="S141">
        <v>1</v>
      </c>
      <c r="T141">
        <f t="shared" si="118"/>
        <v>4.0754309592834844E-8</v>
      </c>
      <c r="Z141">
        <f t="shared" si="119"/>
        <v>36251</v>
      </c>
      <c r="AA141" s="38">
        <f t="shared" si="120"/>
        <v>8.686542878263076E-2</v>
      </c>
      <c r="AB141" s="38">
        <f t="shared" si="121"/>
        <v>7.9676594237508558E-2</v>
      </c>
      <c r="AC141" s="38">
        <f t="shared" si="122"/>
        <v>2.0187696647422371E-4</v>
      </c>
      <c r="AD141" s="38">
        <f t="shared" si="123"/>
        <v>-3.4934787893239894E-3</v>
      </c>
      <c r="AE141" s="38">
        <f t="shared" si="124"/>
        <v>1.2204394051456606E-5</v>
      </c>
      <c r="AF141">
        <f t="shared" si="125"/>
        <v>2.0187696647422371E-4</v>
      </c>
      <c r="AG141" s="176"/>
      <c r="AH141">
        <f t="shared" si="126"/>
        <v>3.69535575579822E-3</v>
      </c>
      <c r="AI141">
        <f t="shared" si="127"/>
        <v>0.71656734482916351</v>
      </c>
      <c r="AJ141">
        <f t="shared" si="128"/>
        <v>0.88097007818450368</v>
      </c>
      <c r="AK141">
        <f t="shared" si="129"/>
        <v>0.19801277436336959</v>
      </c>
      <c r="AL141">
        <f t="shared" si="130"/>
        <v>2.5317909681050783</v>
      </c>
      <c r="AM141">
        <f t="shared" si="131"/>
        <v>3.1774856602717318</v>
      </c>
      <c r="AN141" s="38">
        <f t="shared" ref="AN141:AT150" si="136">$AU141+$AB$7*SIN(AO141)</f>
        <v>21.143173517552167</v>
      </c>
      <c r="AO141" s="38">
        <f t="shared" si="136"/>
        <v>21.14313423271852</v>
      </c>
      <c r="AP141" s="38">
        <f t="shared" si="136"/>
        <v>21.143305987087285</v>
      </c>
      <c r="AQ141" s="38">
        <f t="shared" si="136"/>
        <v>21.142554825549357</v>
      </c>
      <c r="AR141" s="38">
        <f t="shared" si="136"/>
        <v>21.145835301827585</v>
      </c>
      <c r="AS141" s="38">
        <f t="shared" si="136"/>
        <v>21.131417616297277</v>
      </c>
      <c r="AT141" s="38">
        <f t="shared" si="136"/>
        <v>21.193139938468661</v>
      </c>
      <c r="AU141" s="38">
        <f t="shared" si="132"/>
        <v>20.883871862889258</v>
      </c>
    </row>
    <row r="142" spans="1:47">
      <c r="A142" s="41" t="s">
        <v>212</v>
      </c>
      <c r="B142" s="107" t="s">
        <v>114</v>
      </c>
      <c r="C142" s="41">
        <v>55075.378299999997</v>
      </c>
      <c r="D142" s="41">
        <v>2.9999999999999997E-4</v>
      </c>
      <c r="E142" s="39">
        <f t="shared" si="112"/>
        <v>36278.175756874654</v>
      </c>
      <c r="F142">
        <f t="shared" si="113"/>
        <v>36278</v>
      </c>
      <c r="G142">
        <f t="shared" si="114"/>
        <v>8.2727100001648068E-2</v>
      </c>
      <c r="K142">
        <f t="shared" ref="K142:K162" si="137">G142</f>
        <v>8.2727100001648068E-2</v>
      </c>
      <c r="O142">
        <f t="shared" si="134"/>
        <v>8.4162706649045696E-2</v>
      </c>
      <c r="P142" s="36">
        <f t="shared" si="115"/>
        <v>8.3295750536463556E-2</v>
      </c>
      <c r="Q142" s="6">
        <f t="shared" si="116"/>
        <v>40056.878299999997</v>
      </c>
      <c r="R142">
        <f t="shared" si="117"/>
        <v>3.2336343074593989E-7</v>
      </c>
      <c r="S142">
        <v>1</v>
      </c>
      <c r="T142">
        <f t="shared" si="118"/>
        <v>3.2336343074593989E-7</v>
      </c>
      <c r="Z142">
        <f t="shared" si="119"/>
        <v>36278</v>
      </c>
      <c r="AA142" s="38">
        <f t="shared" si="120"/>
        <v>8.7009733476724263E-2</v>
      </c>
      <c r="AB142" s="38">
        <f t="shared" si="121"/>
        <v>7.9013117061387361E-2</v>
      </c>
      <c r="AC142" s="38">
        <f t="shared" si="122"/>
        <v>-5.6865053481548744E-4</v>
      </c>
      <c r="AD142" s="38">
        <f t="shared" si="123"/>
        <v>-4.2826334750761946E-3</v>
      </c>
      <c r="AE142" s="38">
        <f t="shared" si="124"/>
        <v>1.8340949481843203E-5</v>
      </c>
      <c r="AF142">
        <f t="shared" si="125"/>
        <v>-5.6865053481548744E-4</v>
      </c>
      <c r="AG142" s="176"/>
      <c r="AH142">
        <f t="shared" si="126"/>
        <v>3.7139829402607037E-3</v>
      </c>
      <c r="AI142">
        <f t="shared" si="127"/>
        <v>0.71573003088666365</v>
      </c>
      <c r="AJ142">
        <f t="shared" si="128"/>
        <v>0.88296909424766368</v>
      </c>
      <c r="AK142">
        <f t="shared" si="129"/>
        <v>0.19680882472229694</v>
      </c>
      <c r="AL142">
        <f t="shared" si="130"/>
        <v>2.5360324416676119</v>
      </c>
      <c r="AM142">
        <f t="shared" si="131"/>
        <v>3.2011779244233884</v>
      </c>
      <c r="AN142" s="38">
        <f t="shared" si="136"/>
        <v>21.148730869670302</v>
      </c>
      <c r="AO142" s="38">
        <f t="shared" si="136"/>
        <v>21.148690122990203</v>
      </c>
      <c r="AP142" s="38">
        <f t="shared" si="136"/>
        <v>21.148867155833788</v>
      </c>
      <c r="AQ142" s="38">
        <f t="shared" si="136"/>
        <v>21.148097742500362</v>
      </c>
      <c r="AR142" s="38">
        <f t="shared" si="136"/>
        <v>21.151436929008959</v>
      </c>
      <c r="AS142" s="38">
        <f t="shared" si="136"/>
        <v>21.136853068877311</v>
      </c>
      <c r="AT142" s="38">
        <f t="shared" si="136"/>
        <v>21.198908611583619</v>
      </c>
      <c r="AU142" s="38">
        <f t="shared" si="132"/>
        <v>20.890703868011109</v>
      </c>
    </row>
    <row r="143" spans="1:47">
      <c r="A143" s="140" t="s">
        <v>925</v>
      </c>
      <c r="B143" s="27" t="s">
        <v>114</v>
      </c>
      <c r="C143" s="141">
        <v>55083.382400000002</v>
      </c>
      <c r="D143" s="140" t="s">
        <v>297</v>
      </c>
      <c r="E143" s="39">
        <f t="shared" si="112"/>
        <v>36295.180772165499</v>
      </c>
      <c r="F143">
        <f t="shared" si="113"/>
        <v>36295</v>
      </c>
      <c r="G143">
        <f t="shared" si="114"/>
        <v>8.5087750005186535E-2</v>
      </c>
      <c r="K143">
        <f t="shared" si="137"/>
        <v>8.5087750005186535E-2</v>
      </c>
      <c r="O143">
        <f t="shared" si="134"/>
        <v>8.4248809079979323E-2</v>
      </c>
      <c r="P143" s="36">
        <f t="shared" si="115"/>
        <v>8.3374927466261337E-2</v>
      </c>
      <c r="Q143" s="6">
        <f t="shared" si="116"/>
        <v>40064.882400000002</v>
      </c>
      <c r="R143">
        <f t="shared" si="117"/>
        <v>2.9337610498501642E-6</v>
      </c>
      <c r="S143">
        <v>1</v>
      </c>
      <c r="T143">
        <f t="shared" si="118"/>
        <v>2.9337610498501642E-6</v>
      </c>
      <c r="Z143">
        <f t="shared" si="119"/>
        <v>36295</v>
      </c>
      <c r="AA143" s="38">
        <f t="shared" si="120"/>
        <v>8.71005687786265E-2</v>
      </c>
      <c r="AB143" s="38">
        <f t="shared" si="121"/>
        <v>8.1362108692821372E-2</v>
      </c>
      <c r="AC143" s="38">
        <f t="shared" si="122"/>
        <v>1.7128225389251989E-3</v>
      </c>
      <c r="AD143" s="38">
        <f t="shared" si="123"/>
        <v>-2.0128187734399644E-3</v>
      </c>
      <c r="AE143" s="38">
        <f t="shared" si="124"/>
        <v>4.0514394147123631E-6</v>
      </c>
      <c r="AF143">
        <f t="shared" si="125"/>
        <v>1.7128225389251989E-3</v>
      </c>
      <c r="AG143" s="176"/>
      <c r="AH143">
        <f t="shared" si="126"/>
        <v>3.7256413123651654E-3</v>
      </c>
      <c r="AI143">
        <f t="shared" si="127"/>
        <v>0.71520644922186616</v>
      </c>
      <c r="AJ143">
        <f t="shared" si="128"/>
        <v>0.88421722047622087</v>
      </c>
      <c r="AK143">
        <f t="shared" si="129"/>
        <v>0.19605040745545918</v>
      </c>
      <c r="AL143">
        <f t="shared" si="130"/>
        <v>2.538697932570793</v>
      </c>
      <c r="AM143">
        <f t="shared" si="131"/>
        <v>3.2162322684321887</v>
      </c>
      <c r="AN143" s="38">
        <f t="shared" si="136"/>
        <v>21.152226624850424</v>
      </c>
      <c r="AO143" s="38">
        <f t="shared" si="136"/>
        <v>21.15218494216063</v>
      </c>
      <c r="AP143" s="38">
        <f t="shared" si="136"/>
        <v>21.152365335761679</v>
      </c>
      <c r="AQ143" s="38">
        <f t="shared" si="136"/>
        <v>21.151584370462398</v>
      </c>
      <c r="AR143" s="38">
        <f t="shared" si="136"/>
        <v>21.154960473674887</v>
      </c>
      <c r="AS143" s="38">
        <f t="shared" si="136"/>
        <v>21.140272984892757</v>
      </c>
      <c r="AT143" s="38">
        <f t="shared" si="136"/>
        <v>21.202533355559996</v>
      </c>
      <c r="AU143" s="38">
        <f t="shared" si="132"/>
        <v>20.895005500865604</v>
      </c>
    </row>
    <row r="144" spans="1:47">
      <c r="A144" s="140" t="s">
        <v>925</v>
      </c>
      <c r="B144" s="27" t="s">
        <v>115</v>
      </c>
      <c r="C144" s="141">
        <v>55083.620499999997</v>
      </c>
      <c r="D144" s="140" t="s">
        <v>297</v>
      </c>
      <c r="E144" s="39">
        <f t="shared" si="112"/>
        <v>36295.686624683665</v>
      </c>
      <c r="F144">
        <f t="shared" si="113"/>
        <v>36295.5</v>
      </c>
      <c r="G144">
        <f t="shared" si="114"/>
        <v>8.7842474997160025E-2</v>
      </c>
      <c r="K144">
        <f t="shared" si="137"/>
        <v>8.7842474997160025E-2</v>
      </c>
      <c r="O144">
        <f t="shared" si="134"/>
        <v>8.4251341504418556E-2</v>
      </c>
      <c r="P144" s="36">
        <f t="shared" si="115"/>
        <v>8.3377256745148592E-2</v>
      </c>
      <c r="Q144" s="6">
        <f t="shared" si="116"/>
        <v>40065.120499999997</v>
      </c>
      <c r="R144">
        <f t="shared" si="117"/>
        <v>1.9938174038096032E-5</v>
      </c>
      <c r="S144">
        <v>1</v>
      </c>
      <c r="T144">
        <f t="shared" si="118"/>
        <v>1.9938174038096032E-5</v>
      </c>
      <c r="Z144">
        <f t="shared" si="119"/>
        <v>36295.5</v>
      </c>
      <c r="AA144" s="38">
        <f t="shared" si="120"/>
        <v>8.710324013368842E-2</v>
      </c>
      <c r="AB144" s="38">
        <f t="shared" si="121"/>
        <v>8.4116491608620197E-2</v>
      </c>
      <c r="AC144" s="38">
        <f t="shared" si="122"/>
        <v>4.4652182520114325E-3</v>
      </c>
      <c r="AD144" s="38">
        <f t="shared" si="123"/>
        <v>7.3923486347160505E-4</v>
      </c>
      <c r="AE144" s="38">
        <f t="shared" si="124"/>
        <v>5.4646818337188258E-7</v>
      </c>
      <c r="AF144">
        <f t="shared" si="125"/>
        <v>4.4652182520114325E-3</v>
      </c>
      <c r="AG144" s="176"/>
      <c r="AH144">
        <f t="shared" si="126"/>
        <v>3.7259833885398231E-3</v>
      </c>
      <c r="AI144">
        <f t="shared" si="127"/>
        <v>0.71519109193100339</v>
      </c>
      <c r="AJ144">
        <f t="shared" si="128"/>
        <v>0.88425380747936833</v>
      </c>
      <c r="AK144">
        <f t="shared" si="129"/>
        <v>0.19602809674333635</v>
      </c>
      <c r="AL144">
        <f t="shared" si="130"/>
        <v>2.538776270407173</v>
      </c>
      <c r="AM144">
        <f t="shared" si="131"/>
        <v>3.2166766624990144</v>
      </c>
      <c r="AN144" s="38">
        <f t="shared" si="136"/>
        <v>21.152329402541508</v>
      </c>
      <c r="AO144" s="38">
        <f t="shared" si="136"/>
        <v>21.152287692140529</v>
      </c>
      <c r="AP144" s="38">
        <f t="shared" si="136"/>
        <v>21.152468185017259</v>
      </c>
      <c r="AQ144" s="38">
        <f t="shared" si="136"/>
        <v>21.151686879278142</v>
      </c>
      <c r="AR144" s="38">
        <f t="shared" si="136"/>
        <v>21.155064067615218</v>
      </c>
      <c r="AS144" s="38">
        <f t="shared" si="136"/>
        <v>21.140373542827767</v>
      </c>
      <c r="AT144" s="38">
        <f t="shared" si="136"/>
        <v>21.202639879470222</v>
      </c>
      <c r="AU144" s="38">
        <f t="shared" si="132"/>
        <v>20.895132019478972</v>
      </c>
    </row>
    <row r="145" spans="1:47">
      <c r="A145" s="116" t="s">
        <v>1139</v>
      </c>
      <c r="B145" s="49" t="s">
        <v>114</v>
      </c>
      <c r="C145" s="50">
        <v>55088.554400000001</v>
      </c>
      <c r="D145" s="116" t="s">
        <v>1085</v>
      </c>
      <c r="E145" s="39">
        <f t="shared" si="112"/>
        <v>36306.168883144142</v>
      </c>
      <c r="F145">
        <f t="shared" si="113"/>
        <v>36306</v>
      </c>
      <c r="G145">
        <f t="shared" si="114"/>
        <v>7.9491700002108701E-2</v>
      </c>
      <c r="K145">
        <f t="shared" si="137"/>
        <v>7.9491700002108701E-2</v>
      </c>
      <c r="O145">
        <f t="shared" si="134"/>
        <v>8.4304522417642261E-2</v>
      </c>
      <c r="P145" s="36">
        <f t="shared" si="115"/>
        <v>8.3426178804465317E-2</v>
      </c>
      <c r="Q145" s="6">
        <f t="shared" si="116"/>
        <v>40070.054400000001</v>
      </c>
      <c r="R145">
        <f t="shared" si="117"/>
        <v>1.5480123446193559E-5</v>
      </c>
      <c r="S145">
        <v>1</v>
      </c>
      <c r="T145">
        <f t="shared" si="118"/>
        <v>1.5480123446193559E-5</v>
      </c>
      <c r="Z145">
        <f t="shared" si="119"/>
        <v>36306</v>
      </c>
      <c r="AA145" s="38">
        <f t="shared" si="120"/>
        <v>8.7159335006953206E-2</v>
      </c>
      <c r="AB145" s="38">
        <f t="shared" si="121"/>
        <v>7.5758543799620812E-2</v>
      </c>
      <c r="AC145" s="38">
        <f t="shared" si="122"/>
        <v>-3.9344788023566168E-3</v>
      </c>
      <c r="AD145" s="38">
        <f t="shared" si="123"/>
        <v>-7.6676350048445058E-3</v>
      </c>
      <c r="AE145" s="38">
        <f t="shared" si="124"/>
        <v>5.8792626567516806E-5</v>
      </c>
      <c r="AF145">
        <f t="shared" si="125"/>
        <v>-3.9344788023566168E-3</v>
      </c>
      <c r="AG145" s="176"/>
      <c r="AH145">
        <f t="shared" si="126"/>
        <v>3.7331562024878872E-3</v>
      </c>
      <c r="AI145">
        <f t="shared" si="127"/>
        <v>0.71486914439387572</v>
      </c>
      <c r="AJ145">
        <f t="shared" si="128"/>
        <v>0.88502051958713324</v>
      </c>
      <c r="AK145">
        <f t="shared" si="129"/>
        <v>0.19555951526220483</v>
      </c>
      <c r="AL145">
        <f t="shared" si="130"/>
        <v>2.5404205893524994</v>
      </c>
      <c r="AM145">
        <f t="shared" si="131"/>
        <v>3.2260304525690611</v>
      </c>
      <c r="AN145" s="38">
        <f t="shared" si="136"/>
        <v>21.154487225528015</v>
      </c>
      <c r="AO145" s="38">
        <f t="shared" si="136"/>
        <v>21.154444930804029</v>
      </c>
      <c r="AP145" s="38">
        <f t="shared" si="136"/>
        <v>21.154627514092251</v>
      </c>
      <c r="AQ145" s="38">
        <f t="shared" si="136"/>
        <v>21.153839050416838</v>
      </c>
      <c r="AR145" s="38">
        <f t="shared" si="136"/>
        <v>21.157239016918094</v>
      </c>
      <c r="AS145" s="38">
        <f t="shared" si="136"/>
        <v>21.142484894704197</v>
      </c>
      <c r="AT145" s="38">
        <f t="shared" si="136"/>
        <v>21.20487574503511</v>
      </c>
      <c r="AU145" s="38">
        <f t="shared" si="132"/>
        <v>20.89778891035969</v>
      </c>
    </row>
    <row r="146" spans="1:47">
      <c r="A146" s="43" t="s">
        <v>275</v>
      </c>
      <c r="B146" s="105"/>
      <c r="C146" s="40">
        <v>55088.5576</v>
      </c>
      <c r="D146" s="40">
        <v>2.0000000000000001E-4</v>
      </c>
      <c r="E146" s="39">
        <f t="shared" si="112"/>
        <v>36306.175681666013</v>
      </c>
      <c r="F146">
        <f t="shared" si="113"/>
        <v>36306</v>
      </c>
      <c r="G146">
        <f t="shared" si="114"/>
        <v>8.2691700001305435E-2</v>
      </c>
      <c r="K146">
        <f t="shared" si="137"/>
        <v>8.2691700001305435E-2</v>
      </c>
      <c r="O146">
        <f t="shared" si="134"/>
        <v>8.4304522417642261E-2</v>
      </c>
      <c r="P146" s="36">
        <f t="shared" si="115"/>
        <v>8.3426178804465317E-2</v>
      </c>
      <c r="Q146" s="6">
        <f t="shared" si="116"/>
        <v>40070.0576</v>
      </c>
      <c r="R146">
        <f t="shared" si="117"/>
        <v>5.394591122911735E-7</v>
      </c>
      <c r="S146">
        <v>1</v>
      </c>
      <c r="T146">
        <f t="shared" si="118"/>
        <v>5.394591122911735E-7</v>
      </c>
      <c r="Z146">
        <f t="shared" si="119"/>
        <v>36306</v>
      </c>
      <c r="AA146" s="38">
        <f t="shared" si="120"/>
        <v>8.7159335006953206E-2</v>
      </c>
      <c r="AB146" s="38">
        <f t="shared" si="121"/>
        <v>7.8958543798817546E-2</v>
      </c>
      <c r="AC146" s="38">
        <f t="shared" si="122"/>
        <v>-7.3447880315988257E-4</v>
      </c>
      <c r="AD146" s="38">
        <f t="shared" si="123"/>
        <v>-4.4676350056477715E-3</v>
      </c>
      <c r="AE146" s="38">
        <f t="shared" si="124"/>
        <v>1.9959762543689362E-5</v>
      </c>
      <c r="AF146">
        <f t="shared" si="125"/>
        <v>-7.3447880315988257E-4</v>
      </c>
      <c r="AG146" s="176"/>
      <c r="AH146">
        <f t="shared" si="126"/>
        <v>3.7331562024878872E-3</v>
      </c>
      <c r="AI146">
        <f t="shared" si="127"/>
        <v>0.71486914439387572</v>
      </c>
      <c r="AJ146">
        <f t="shared" si="128"/>
        <v>0.88502051958713324</v>
      </c>
      <c r="AK146">
        <f t="shared" si="129"/>
        <v>0.19555951526220483</v>
      </c>
      <c r="AL146">
        <f t="shared" si="130"/>
        <v>2.5404205893524994</v>
      </c>
      <c r="AM146">
        <f t="shared" si="131"/>
        <v>3.2260304525690611</v>
      </c>
      <c r="AN146" s="38">
        <f t="shared" si="136"/>
        <v>21.154487225528015</v>
      </c>
      <c r="AO146" s="38">
        <f t="shared" si="136"/>
        <v>21.154444930804029</v>
      </c>
      <c r="AP146" s="38">
        <f t="shared" si="136"/>
        <v>21.154627514092251</v>
      </c>
      <c r="AQ146" s="38">
        <f t="shared" si="136"/>
        <v>21.153839050416838</v>
      </c>
      <c r="AR146" s="38">
        <f t="shared" si="136"/>
        <v>21.157239016918094</v>
      </c>
      <c r="AS146" s="38">
        <f t="shared" si="136"/>
        <v>21.142484894704197</v>
      </c>
      <c r="AT146" s="38">
        <f t="shared" si="136"/>
        <v>21.20487574503511</v>
      </c>
      <c r="AU146" s="38">
        <f t="shared" si="132"/>
        <v>20.89778891035969</v>
      </c>
    </row>
    <row r="147" spans="1:47">
      <c r="A147" s="41" t="s">
        <v>211</v>
      </c>
      <c r="B147" s="107" t="s">
        <v>115</v>
      </c>
      <c r="C147" s="41">
        <v>55114.68</v>
      </c>
      <c r="D147" s="41">
        <v>4.0000000000000002E-4</v>
      </c>
      <c r="E147" s="39">
        <f t="shared" si="112"/>
        <v>36361.673715352903</v>
      </c>
      <c r="F147">
        <f t="shared" si="113"/>
        <v>36361.5</v>
      </c>
      <c r="G147">
        <f t="shared" si="114"/>
        <v>8.1766174997028429E-2</v>
      </c>
      <c r="K147">
        <f t="shared" si="137"/>
        <v>8.1766174997028429E-2</v>
      </c>
      <c r="O147">
        <f t="shared" si="134"/>
        <v>8.4585621530396185E-2</v>
      </c>
      <c r="P147" s="36">
        <f t="shared" si="115"/>
        <v>8.368499526027294E-2</v>
      </c>
      <c r="Q147" s="6">
        <f t="shared" si="116"/>
        <v>40096.18</v>
      </c>
      <c r="R147">
        <f t="shared" si="117"/>
        <v>3.6818712026377351E-6</v>
      </c>
      <c r="S147">
        <v>1</v>
      </c>
      <c r="T147">
        <f t="shared" si="118"/>
        <v>3.6818712026377351E-6</v>
      </c>
      <c r="Z147">
        <f t="shared" si="119"/>
        <v>36361.5</v>
      </c>
      <c r="AA147" s="38">
        <f t="shared" si="120"/>
        <v>8.7455722871254887E-2</v>
      </c>
      <c r="AB147" s="38">
        <f t="shared" si="121"/>
        <v>7.7995447386046482E-2</v>
      </c>
      <c r="AC147" s="38">
        <f t="shared" si="122"/>
        <v>-1.9188202632445112E-3</v>
      </c>
      <c r="AD147" s="38">
        <f t="shared" si="123"/>
        <v>-5.6895478742264582E-3</v>
      </c>
      <c r="AE147" s="38">
        <f t="shared" si="124"/>
        <v>3.237095501311481E-5</v>
      </c>
      <c r="AF147">
        <f t="shared" si="125"/>
        <v>-1.9188202632445112E-3</v>
      </c>
      <c r="AG147" s="176"/>
      <c r="AH147">
        <f t="shared" si="126"/>
        <v>3.7707276109819523E-3</v>
      </c>
      <c r="AI147">
        <f t="shared" si="127"/>
        <v>0.71318496116474694</v>
      </c>
      <c r="AJ147">
        <f t="shared" si="128"/>
        <v>0.88902216655816102</v>
      </c>
      <c r="AK147">
        <f t="shared" si="129"/>
        <v>0.19308097349609915</v>
      </c>
      <c r="AL147">
        <f t="shared" si="130"/>
        <v>2.5490875848678503</v>
      </c>
      <c r="AM147">
        <f t="shared" si="131"/>
        <v>3.2761650373977687</v>
      </c>
      <c r="AN147" s="38">
        <f t="shared" si="136"/>
        <v>21.165876845644409</v>
      </c>
      <c r="AO147" s="38">
        <f t="shared" si="136"/>
        <v>21.165831387248875</v>
      </c>
      <c r="AP147" s="38">
        <f t="shared" si="136"/>
        <v>21.166025194073814</v>
      </c>
      <c r="AQ147" s="38">
        <f t="shared" si="136"/>
        <v>21.165198636913388</v>
      </c>
      <c r="AR147" s="38">
        <f t="shared" si="136"/>
        <v>21.168718647477025</v>
      </c>
      <c r="AS147" s="38">
        <f t="shared" si="136"/>
        <v>21.153633523552649</v>
      </c>
      <c r="AT147" s="38">
        <f t="shared" si="136"/>
        <v>21.216657951658934</v>
      </c>
      <c r="AU147" s="38">
        <f t="shared" si="132"/>
        <v>20.91183247644349</v>
      </c>
    </row>
    <row r="148" spans="1:47">
      <c r="A148" s="41" t="s">
        <v>244</v>
      </c>
      <c r="B148" s="107" t="s">
        <v>114</v>
      </c>
      <c r="C148" s="41">
        <v>55346.498800000001</v>
      </c>
      <c r="D148" s="41">
        <v>6.9999999999999999E-4</v>
      </c>
      <c r="E148" s="39">
        <f t="shared" si="112"/>
        <v>36854.181584907543</v>
      </c>
      <c r="F148">
        <f t="shared" si="113"/>
        <v>36854</v>
      </c>
      <c r="G148">
        <f t="shared" si="114"/>
        <v>8.5470300000451971E-2</v>
      </c>
      <c r="K148">
        <f t="shared" si="137"/>
        <v>8.5470300000451971E-2</v>
      </c>
      <c r="O148">
        <f t="shared" si="134"/>
        <v>8.708005960303232E-2</v>
      </c>
      <c r="P148" s="36">
        <f t="shared" si="115"/>
        <v>8.5998530429916592E-2</v>
      </c>
      <c r="Q148" s="6">
        <f t="shared" si="116"/>
        <v>40327.998800000001</v>
      </c>
      <c r="R148">
        <f t="shared" si="117"/>
        <v>2.7902738661237811E-7</v>
      </c>
      <c r="S148">
        <v>1</v>
      </c>
      <c r="T148">
        <f t="shared" si="118"/>
        <v>2.7902738661237811E-7</v>
      </c>
      <c r="Z148">
        <f t="shared" si="119"/>
        <v>36854</v>
      </c>
      <c r="AA148" s="38">
        <f t="shared" si="120"/>
        <v>9.0077484762566815E-2</v>
      </c>
      <c r="AB148" s="38">
        <f t="shared" si="121"/>
        <v>8.1391345667801748E-2</v>
      </c>
      <c r="AC148" s="38">
        <f t="shared" si="122"/>
        <v>-5.2823042946462118E-4</v>
      </c>
      <c r="AD148" s="38">
        <f t="shared" si="123"/>
        <v>-4.6071847621148437E-3</v>
      </c>
      <c r="AE148" s="38">
        <f t="shared" si="124"/>
        <v>2.122615143226321E-5</v>
      </c>
      <c r="AF148">
        <f t="shared" si="125"/>
        <v>-5.2823042946462118E-4</v>
      </c>
      <c r="AG148" s="176"/>
      <c r="AH148">
        <f t="shared" si="126"/>
        <v>4.07895433265022E-3</v>
      </c>
      <c r="AI148">
        <f t="shared" si="127"/>
        <v>0.69948497486348871</v>
      </c>
      <c r="AJ148">
        <f t="shared" si="128"/>
        <v>0.92091898556503071</v>
      </c>
      <c r="AK148">
        <f t="shared" si="129"/>
        <v>0.17097908788934107</v>
      </c>
      <c r="AL148">
        <f t="shared" si="130"/>
        <v>2.6243143201710812</v>
      </c>
      <c r="AM148">
        <f t="shared" si="131"/>
        <v>3.7797904353903857</v>
      </c>
      <c r="AN148" s="38">
        <f t="shared" si="136"/>
        <v>21.265834114722225</v>
      </c>
      <c r="AO148" s="38">
        <f t="shared" si="136"/>
        <v>21.265755679613658</v>
      </c>
      <c r="AP148" s="38">
        <f t="shared" si="136"/>
        <v>21.266058824048869</v>
      </c>
      <c r="AQ148" s="38">
        <f t="shared" si="136"/>
        <v>21.264886747319224</v>
      </c>
      <c r="AR148" s="38">
        <f t="shared" si="136"/>
        <v>21.269411741253396</v>
      </c>
      <c r="AS148" s="38">
        <f t="shared" si="136"/>
        <v>21.251840333926463</v>
      </c>
      <c r="AT148" s="38">
        <f t="shared" si="136"/>
        <v>21.318632993365931</v>
      </c>
      <c r="AU148" s="38">
        <f t="shared" si="132"/>
        <v>21.036453310610536</v>
      </c>
    </row>
    <row r="149" spans="1:47">
      <c r="A149" s="41" t="s">
        <v>245</v>
      </c>
      <c r="B149" s="107" t="s">
        <v>114</v>
      </c>
      <c r="C149" s="41">
        <v>55379.446580000003</v>
      </c>
      <c r="D149" s="41">
        <v>1E-4</v>
      </c>
      <c r="E149" s="39">
        <f t="shared" ref="E149:E164" si="138">(C149-C$7)/C$8</f>
        <v>36924.180398353026</v>
      </c>
      <c r="F149">
        <f t="shared" ref="F149:F164" si="139">ROUND(2*E149,0)/2</f>
        <v>36924</v>
      </c>
      <c r="G149">
        <f t="shared" ref="G149:G164" si="140">C149-(C$7+C$8*F149)</f>
        <v>8.4911800004192628E-2</v>
      </c>
      <c r="K149">
        <f t="shared" si="137"/>
        <v>8.4911800004192628E-2</v>
      </c>
      <c r="O149">
        <f t="shared" si="134"/>
        <v>8.7434599024523732E-2</v>
      </c>
      <c r="P149" s="36">
        <f t="shared" ref="P149:P164" si="141">+D$11+D$12*F149+D$13*F149^2</f>
        <v>8.6329813224259755E-2</v>
      </c>
      <c r="Q149" s="6">
        <f t="shared" ref="Q149:Q164" si="142">C149-15018.5</f>
        <v>40360.946580000003</v>
      </c>
      <c r="R149">
        <f t="shared" ref="R149:R164" si="143">+(P149-G149)^2</f>
        <v>2.0107614922851422E-6</v>
      </c>
      <c r="S149">
        <v>1</v>
      </c>
      <c r="T149">
        <f t="shared" ref="T149:T164" si="144">S149*R149</f>
        <v>2.0107614922851422E-6</v>
      </c>
      <c r="Z149">
        <f t="shared" ref="Z149:Z164" si="145">F149</f>
        <v>36924</v>
      </c>
      <c r="AA149" s="38">
        <f t="shared" ref="AA149:AA164" si="146">AB$3+AB$4*Z149+AB$5*Z149^2+AH149</f>
        <v>9.0448908557979019E-2</v>
      </c>
      <c r="AB149" s="38">
        <f t="shared" ref="AB149:AB164" si="147">G149-AH149</f>
        <v>8.0792704670473364E-2</v>
      </c>
      <c r="AC149" s="38">
        <f t="shared" ref="AC149:AC164" si="148">+G149-P149</f>
        <v>-1.4180132200671269E-3</v>
      </c>
      <c r="AD149" s="38">
        <f t="shared" ref="AD149:AD164" si="149">IF(S149&lt;&gt;0,G149-AA149, -9999)</f>
        <v>-5.5371085537863907E-3</v>
      </c>
      <c r="AE149" s="38">
        <f t="shared" ref="AE149:AE164" si="150">+(G149-AA149)^2*S149</f>
        <v>3.0659571136414413E-5</v>
      </c>
      <c r="AF149">
        <f t="shared" ref="AF149:AF164" si="151">IF(S149&lt;&gt;0,G149-P149, -9999)</f>
        <v>-1.4180132200671269E-3</v>
      </c>
      <c r="AG149" s="176"/>
      <c r="AH149">
        <f t="shared" ref="AH149:AH164" si="152">$AB$6*($AB$11/AI149*AJ149+$AB$12)</f>
        <v>4.1190953337192689E-3</v>
      </c>
      <c r="AI149">
        <f t="shared" ref="AI149:AI164" si="153">1+$AB$7*COS(AL149)</f>
        <v>0.69771227872056496</v>
      </c>
      <c r="AJ149">
        <f t="shared" ref="AJ149:AJ164" si="154">SIN(AL149+RADIANS($AB$9))</f>
        <v>0.92494700659828544</v>
      </c>
      <c r="AK149">
        <f t="shared" ref="AK149:AK164" si="155">$AB$7*SIN(AL149)</f>
        <v>0.16782509464307055</v>
      </c>
      <c r="AL149">
        <f t="shared" ref="AL149:AL164" si="156">2*ATAN(AM149)</f>
        <v>2.6347786536008284</v>
      </c>
      <c r="AM149">
        <f t="shared" ref="AM149:AM164" si="157">SQRT((1+$AB$7)/(1-$AB$7))*TAN(AN149/2)</f>
        <v>3.8613880634303874</v>
      </c>
      <c r="AN149" s="38">
        <f t="shared" si="136"/>
        <v>21.279889405283363</v>
      </c>
      <c r="AO149" s="38">
        <f t="shared" si="136"/>
        <v>21.279805713573666</v>
      </c>
      <c r="AP149" s="38">
        <f t="shared" si="136"/>
        <v>21.280125224569723</v>
      </c>
      <c r="AQ149" s="38">
        <f t="shared" si="136"/>
        <v>21.278904949312526</v>
      </c>
      <c r="AR149" s="38">
        <f t="shared" si="136"/>
        <v>21.283558541823126</v>
      </c>
      <c r="AS149" s="38">
        <f t="shared" si="136"/>
        <v>21.265709984590842</v>
      </c>
      <c r="AT149" s="38">
        <f t="shared" si="136"/>
        <v>21.332762643029803</v>
      </c>
      <c r="AU149" s="38">
        <f t="shared" ref="AU149:AU164" si="158">RADIANS($AB$9)+$AB$18*(F149-AB$15)</f>
        <v>21.054165916481995</v>
      </c>
    </row>
    <row r="150" spans="1:47">
      <c r="A150" s="43" t="s">
        <v>271</v>
      </c>
      <c r="B150" s="105" t="s">
        <v>114</v>
      </c>
      <c r="C150" s="40">
        <v>55408.629699999998</v>
      </c>
      <c r="D150" s="40">
        <v>4.0000000000000002E-4</v>
      </c>
      <c r="E150" s="39">
        <f t="shared" si="138"/>
        <v>36986.181048249215</v>
      </c>
      <c r="F150">
        <f t="shared" si="139"/>
        <v>36986</v>
      </c>
      <c r="G150">
        <f t="shared" si="140"/>
        <v>8.5217699997883756E-2</v>
      </c>
      <c r="K150">
        <f t="shared" si="137"/>
        <v>8.5217699997883756E-2</v>
      </c>
      <c r="O150">
        <f t="shared" si="134"/>
        <v>8.7748619654987578E-2</v>
      </c>
      <c r="P150" s="36">
        <f t="shared" si="141"/>
        <v>8.6623745489457477E-2</v>
      </c>
      <c r="Q150" s="6">
        <f t="shared" si="142"/>
        <v>40390.129699999998</v>
      </c>
      <c r="R150">
        <f t="shared" si="143"/>
        <v>1.9769639243747861E-6</v>
      </c>
      <c r="S150">
        <v>1</v>
      </c>
      <c r="T150">
        <f t="shared" si="144"/>
        <v>1.9769639243747861E-6</v>
      </c>
      <c r="Z150">
        <f t="shared" si="145"/>
        <v>36986</v>
      </c>
      <c r="AA150" s="38">
        <f t="shared" si="146"/>
        <v>9.077763331939763E-2</v>
      </c>
      <c r="AB150" s="38">
        <f t="shared" si="147"/>
        <v>8.1063812167943602E-2</v>
      </c>
      <c r="AC150" s="38">
        <f t="shared" si="148"/>
        <v>-1.4060454915737208E-3</v>
      </c>
      <c r="AD150" s="38">
        <f t="shared" si="149"/>
        <v>-5.5599333215138741E-3</v>
      </c>
      <c r="AE150" s="38">
        <f t="shared" si="150"/>
        <v>3.0912858539680298E-5</v>
      </c>
      <c r="AF150">
        <f t="shared" si="151"/>
        <v>-1.4060454915737208E-3</v>
      </c>
      <c r="AG150" s="176"/>
      <c r="AH150">
        <f t="shared" si="152"/>
        <v>4.1538878299401541E-3</v>
      </c>
      <c r="AI150">
        <f t="shared" si="153"/>
        <v>0.69617703920829932</v>
      </c>
      <c r="AJ150">
        <f t="shared" si="154"/>
        <v>0.92841384563765739</v>
      </c>
      <c r="AK150">
        <f t="shared" si="155"/>
        <v>0.16502950440461778</v>
      </c>
      <c r="AL150">
        <f t="shared" si="156"/>
        <v>2.6440032737806436</v>
      </c>
      <c r="AM150">
        <f t="shared" si="157"/>
        <v>3.9361025718072584</v>
      </c>
      <c r="AN150" s="38">
        <f t="shared" si="136"/>
        <v>21.292308952341379</v>
      </c>
      <c r="AO150" s="38">
        <f t="shared" si="136"/>
        <v>21.292220526685423</v>
      </c>
      <c r="AP150" s="38">
        <f t="shared" si="136"/>
        <v>21.292554561321538</v>
      </c>
      <c r="AQ150" s="38">
        <f t="shared" si="136"/>
        <v>21.291292227614726</v>
      </c>
      <c r="AR150" s="38">
        <f t="shared" si="136"/>
        <v>21.296055649289304</v>
      </c>
      <c r="AS150" s="38">
        <f t="shared" si="136"/>
        <v>21.277979401348666</v>
      </c>
      <c r="AT150" s="38">
        <f t="shared" si="136"/>
        <v>21.345204448230305</v>
      </c>
      <c r="AU150" s="38">
        <f t="shared" si="158"/>
        <v>21.069854224539572</v>
      </c>
    </row>
    <row r="151" spans="1:47">
      <c r="A151" s="140" t="s">
        <v>975</v>
      </c>
      <c r="B151" s="27" t="s">
        <v>114</v>
      </c>
      <c r="C151" s="141">
        <v>55416.163699999997</v>
      </c>
      <c r="D151" s="140" t="s">
        <v>297</v>
      </c>
      <c r="E151" s="39">
        <f t="shared" si="138"/>
        <v>37002.187318186006</v>
      </c>
      <c r="F151">
        <f t="shared" si="139"/>
        <v>37002</v>
      </c>
      <c r="G151">
        <f t="shared" si="140"/>
        <v>8.8168900001619477E-2</v>
      </c>
      <c r="K151">
        <f t="shared" si="137"/>
        <v>8.8168900001619477E-2</v>
      </c>
      <c r="O151">
        <f t="shared" si="134"/>
        <v>8.7829657237042766E-2</v>
      </c>
      <c r="P151" s="36">
        <f t="shared" si="141"/>
        <v>8.6699676803658379E-2</v>
      </c>
      <c r="Q151" s="6">
        <f t="shared" si="142"/>
        <v>40397.663699999997</v>
      </c>
      <c r="R151">
        <f t="shared" si="143"/>
        <v>2.1586168054270345E-6</v>
      </c>
      <c r="S151">
        <v>1</v>
      </c>
      <c r="T151">
        <f t="shared" si="144"/>
        <v>2.1586168054270345E-6</v>
      </c>
      <c r="Z151">
        <f t="shared" si="145"/>
        <v>37002</v>
      </c>
      <c r="AA151" s="38">
        <f t="shared" si="146"/>
        <v>9.0862427360117681E-2</v>
      </c>
      <c r="AB151" s="38">
        <f t="shared" si="147"/>
        <v>8.4006149445160189E-2</v>
      </c>
      <c r="AC151" s="38">
        <f t="shared" si="148"/>
        <v>1.4692231979610976E-3</v>
      </c>
      <c r="AD151" s="38">
        <f t="shared" si="149"/>
        <v>-2.6935273584982045E-3</v>
      </c>
      <c r="AE151" s="38">
        <f t="shared" si="150"/>
        <v>7.2550896309783147E-6</v>
      </c>
      <c r="AF151">
        <f t="shared" si="151"/>
        <v>1.4692231979610976E-3</v>
      </c>
      <c r="AG151" s="176"/>
      <c r="AH151">
        <f t="shared" si="152"/>
        <v>4.1627505564592951E-3</v>
      </c>
      <c r="AI151">
        <f t="shared" si="153"/>
        <v>0.69578611690875092</v>
      </c>
      <c r="AJ151">
        <f t="shared" si="154"/>
        <v>0.92929328021144864</v>
      </c>
      <c r="AK151">
        <f t="shared" si="155"/>
        <v>0.16430776659310078</v>
      </c>
      <c r="AL151">
        <f t="shared" si="156"/>
        <v>2.646377266343138</v>
      </c>
      <c r="AM151">
        <f t="shared" si="157"/>
        <v>3.9557714920454212</v>
      </c>
      <c r="AN151" s="38">
        <f t="shared" ref="AN151:AT160" si="159">$AU151+$AB$7*SIN(AO151)</f>
        <v>21.295509584419804</v>
      </c>
      <c r="AO151" s="38">
        <f t="shared" si="159"/>
        <v>21.29541992695723</v>
      </c>
      <c r="AP151" s="38">
        <f t="shared" si="159"/>
        <v>21.295757708065238</v>
      </c>
      <c r="AQ151" s="38">
        <f t="shared" si="159"/>
        <v>21.29448463331045</v>
      </c>
      <c r="AR151" s="38">
        <f t="shared" si="159"/>
        <v>21.299275738465134</v>
      </c>
      <c r="AS151" s="38">
        <f t="shared" si="159"/>
        <v>21.281143504847144</v>
      </c>
      <c r="AT151" s="38">
        <f t="shared" si="159"/>
        <v>21.348404203267723</v>
      </c>
      <c r="AU151" s="38">
        <f t="shared" si="158"/>
        <v>21.073902820167334</v>
      </c>
    </row>
    <row r="152" spans="1:47">
      <c r="A152" s="140" t="s">
        <v>975</v>
      </c>
      <c r="B152" s="27" t="s">
        <v>115</v>
      </c>
      <c r="C152" s="141">
        <v>55461.116800000003</v>
      </c>
      <c r="D152" s="140" t="s">
        <v>297</v>
      </c>
      <c r="E152" s="39">
        <f t="shared" si="138"/>
        <v>37097.691891201139</v>
      </c>
      <c r="F152">
        <f t="shared" si="139"/>
        <v>37097.5</v>
      </c>
      <c r="G152">
        <f t="shared" si="140"/>
        <v>9.0321374998893589E-2</v>
      </c>
      <c r="K152">
        <f t="shared" si="137"/>
        <v>9.0321374998893589E-2</v>
      </c>
      <c r="O152">
        <f t="shared" si="134"/>
        <v>8.831335030493466E-2</v>
      </c>
      <c r="P152" s="36">
        <f t="shared" si="141"/>
        <v>8.7153555869788721E-2</v>
      </c>
      <c r="Q152" s="6">
        <f t="shared" si="142"/>
        <v>40442.616800000003</v>
      </c>
      <c r="R152">
        <f t="shared" si="143"/>
        <v>1.0035078034722725E-5</v>
      </c>
      <c r="S152">
        <v>1</v>
      </c>
      <c r="T152">
        <f t="shared" si="144"/>
        <v>1.0035078034722725E-5</v>
      </c>
      <c r="Z152">
        <f t="shared" si="145"/>
        <v>37097.5</v>
      </c>
      <c r="AA152" s="38">
        <f t="shared" si="146"/>
        <v>9.1368216853136036E-2</v>
      </c>
      <c r="AB152" s="38">
        <f t="shared" si="147"/>
        <v>8.6106714015546273E-2</v>
      </c>
      <c r="AC152" s="38">
        <f t="shared" si="148"/>
        <v>3.167819129104868E-3</v>
      </c>
      <c r="AD152" s="38">
        <f t="shared" si="149"/>
        <v>-1.0468418542424474E-3</v>
      </c>
      <c r="AE152" s="38">
        <f t="shared" si="150"/>
        <v>1.0958778677937654E-6</v>
      </c>
      <c r="AF152">
        <f t="shared" si="151"/>
        <v>3.167819129104868E-3</v>
      </c>
      <c r="AG152" s="176"/>
      <c r="AH152">
        <f t="shared" si="152"/>
        <v>4.2146609833473162E-3</v>
      </c>
      <c r="AI152">
        <f t="shared" si="153"/>
        <v>0.69349728552485002</v>
      </c>
      <c r="AJ152">
        <f t="shared" si="154"/>
        <v>0.93441382618675284</v>
      </c>
      <c r="AK152">
        <f t="shared" si="155"/>
        <v>0.15999754638004199</v>
      </c>
      <c r="AL152">
        <f t="shared" si="156"/>
        <v>2.660492319603085</v>
      </c>
      <c r="AM152">
        <f t="shared" si="157"/>
        <v>4.0766425807883762</v>
      </c>
      <c r="AN152" s="38">
        <f t="shared" si="159"/>
        <v>21.314576448725614</v>
      </c>
      <c r="AO152" s="38">
        <f t="shared" si="159"/>
        <v>21.314479371111105</v>
      </c>
      <c r="AP152" s="38">
        <f t="shared" si="159"/>
        <v>21.314839441326541</v>
      </c>
      <c r="AQ152" s="38">
        <f t="shared" si="159"/>
        <v>21.313503382528207</v>
      </c>
      <c r="AR152" s="38">
        <f t="shared" si="159"/>
        <v>21.318453719623644</v>
      </c>
      <c r="AS152" s="38">
        <f t="shared" si="159"/>
        <v>21.300011559232658</v>
      </c>
      <c r="AT152" s="38">
        <f t="shared" si="159"/>
        <v>21.367409650196421</v>
      </c>
      <c r="AU152" s="38">
        <f t="shared" si="158"/>
        <v>21.098067875320538</v>
      </c>
    </row>
    <row r="153" spans="1:47">
      <c r="A153" s="43" t="s">
        <v>272</v>
      </c>
      <c r="B153" s="105" t="s">
        <v>114</v>
      </c>
      <c r="C153" s="40">
        <v>55479.710400000004</v>
      </c>
      <c r="D153" s="40">
        <v>2.9999999999999997E-4</v>
      </c>
      <c r="E153" s="39">
        <f t="shared" si="138"/>
        <v>37137.19470254927</v>
      </c>
      <c r="F153">
        <f t="shared" si="139"/>
        <v>37137</v>
      </c>
      <c r="G153">
        <f t="shared" si="140"/>
        <v>9.1644650005036965E-2</v>
      </c>
      <c r="K153">
        <f t="shared" si="137"/>
        <v>9.1644650005036965E-2</v>
      </c>
      <c r="O153">
        <f t="shared" si="134"/>
        <v>8.8513411835633396E-2</v>
      </c>
      <c r="P153" s="36">
        <f t="shared" si="141"/>
        <v>8.7341618494252149E-2</v>
      </c>
      <c r="Q153" s="6">
        <f t="shared" si="142"/>
        <v>40461.210400000004</v>
      </c>
      <c r="R153">
        <f t="shared" si="143"/>
        <v>1.8516080182807056E-5</v>
      </c>
      <c r="S153">
        <v>1</v>
      </c>
      <c r="T153">
        <f t="shared" si="144"/>
        <v>1.8516080182807056E-5</v>
      </c>
      <c r="Z153">
        <f t="shared" si="145"/>
        <v>37137</v>
      </c>
      <c r="AA153" s="38">
        <f t="shared" si="146"/>
        <v>9.1577255297584578E-2</v>
      </c>
      <c r="AB153" s="38">
        <f t="shared" si="147"/>
        <v>8.7409013201704536E-2</v>
      </c>
      <c r="AC153" s="38">
        <f t="shared" si="148"/>
        <v>4.303031510784816E-3</v>
      </c>
      <c r="AD153" s="38">
        <f t="shared" si="149"/>
        <v>6.7394707452386737E-5</v>
      </c>
      <c r="AE153" s="38">
        <f t="shared" si="150"/>
        <v>4.5420465925927922E-9</v>
      </c>
      <c r="AF153">
        <f t="shared" si="151"/>
        <v>4.303031510784816E-3</v>
      </c>
      <c r="AG153" s="176"/>
      <c r="AH153">
        <f t="shared" si="152"/>
        <v>4.2356368033324267E-3</v>
      </c>
      <c r="AI153">
        <f t="shared" si="153"/>
        <v>0.6925726751417397</v>
      </c>
      <c r="AJ153">
        <f t="shared" si="154"/>
        <v>0.93646795329925414</v>
      </c>
      <c r="AK153">
        <f t="shared" si="155"/>
        <v>0.1582136806940623</v>
      </c>
      <c r="AL153">
        <f t="shared" si="156"/>
        <v>2.6663036028159666</v>
      </c>
      <c r="AM153">
        <f t="shared" si="157"/>
        <v>4.1284509526120026</v>
      </c>
      <c r="AN153" s="38">
        <f t="shared" si="159"/>
        <v>21.322444578869476</v>
      </c>
      <c r="AO153" s="38">
        <f t="shared" si="159"/>
        <v>21.322344406781674</v>
      </c>
      <c r="AP153" s="38">
        <f t="shared" si="159"/>
        <v>21.322713633275335</v>
      </c>
      <c r="AQ153" s="38">
        <f t="shared" si="159"/>
        <v>21.321352159366452</v>
      </c>
      <c r="AR153" s="38">
        <f t="shared" si="159"/>
        <v>21.326365189655064</v>
      </c>
      <c r="AS153" s="38">
        <f t="shared" si="159"/>
        <v>21.307807214871602</v>
      </c>
      <c r="AT153" s="38">
        <f t="shared" si="159"/>
        <v>21.37522438827893</v>
      </c>
      <c r="AU153" s="38">
        <f t="shared" si="158"/>
        <v>21.108062845776573</v>
      </c>
    </row>
    <row r="154" spans="1:47">
      <c r="A154" s="140" t="s">
        <v>988</v>
      </c>
      <c r="B154" s="27" t="s">
        <v>115</v>
      </c>
      <c r="C154" s="141">
        <v>55734.119200000001</v>
      </c>
      <c r="D154" s="140" t="s">
        <v>297</v>
      </c>
      <c r="E154" s="39">
        <f t="shared" si="138"/>
        <v>37677.695887457274</v>
      </c>
      <c r="F154">
        <f t="shared" si="139"/>
        <v>37677.5</v>
      </c>
      <c r="G154">
        <f t="shared" si="140"/>
        <v>9.2202375002671033E-2</v>
      </c>
      <c r="K154">
        <f t="shared" si="137"/>
        <v>9.2202375002671033E-2</v>
      </c>
      <c r="O154">
        <f t="shared" si="134"/>
        <v>9.1250962654435067E-2</v>
      </c>
      <c r="P154" s="36">
        <f t="shared" si="141"/>
        <v>8.9934531267714932E-2</v>
      </c>
      <c r="Q154" s="6">
        <f t="shared" si="142"/>
        <v>40715.619200000001</v>
      </c>
      <c r="R154">
        <f t="shared" si="143"/>
        <v>5.1431152061796398E-6</v>
      </c>
      <c r="S154">
        <v>1</v>
      </c>
      <c r="T154">
        <f t="shared" si="144"/>
        <v>5.1431152061796398E-6</v>
      </c>
      <c r="Z154">
        <f t="shared" si="145"/>
        <v>37677.5</v>
      </c>
      <c r="AA154" s="38">
        <f t="shared" si="146"/>
        <v>9.4428172960025897E-2</v>
      </c>
      <c r="AB154" s="38">
        <f t="shared" si="147"/>
        <v>8.7708733310360068E-2</v>
      </c>
      <c r="AC154" s="38">
        <f t="shared" si="148"/>
        <v>2.2678437349561015E-3</v>
      </c>
      <c r="AD154" s="38">
        <f t="shared" si="149"/>
        <v>-2.2257979573548636E-3</v>
      </c>
      <c r="AE154" s="38">
        <f t="shared" si="150"/>
        <v>4.9541765469650833E-6</v>
      </c>
      <c r="AF154">
        <f t="shared" si="151"/>
        <v>2.2678437349561015E-3</v>
      </c>
      <c r="AG154" s="176"/>
      <c r="AH154">
        <f t="shared" si="152"/>
        <v>4.4936416923109642E-3</v>
      </c>
      <c r="AI154">
        <f t="shared" si="153"/>
        <v>0.68116991034493757</v>
      </c>
      <c r="AJ154">
        <f t="shared" si="154"/>
        <v>0.96097096659940462</v>
      </c>
      <c r="AK154">
        <f t="shared" si="155"/>
        <v>0.13375538403673276</v>
      </c>
      <c r="AL154">
        <f t="shared" si="156"/>
        <v>2.7443733303496947</v>
      </c>
      <c r="AM154">
        <f t="shared" si="157"/>
        <v>4.9686238080101779</v>
      </c>
      <c r="AN154" s="38">
        <f t="shared" si="159"/>
        <v>21.42912186413453</v>
      </c>
      <c r="AO154" s="38">
        <f t="shared" si="159"/>
        <v>21.428980370735601</v>
      </c>
      <c r="AP154" s="38">
        <f t="shared" si="159"/>
        <v>21.429463969656691</v>
      </c>
      <c r="AQ154" s="38">
        <f t="shared" si="159"/>
        <v>21.427810506338417</v>
      </c>
      <c r="AR154" s="38">
        <f t="shared" si="159"/>
        <v>21.433456741034909</v>
      </c>
      <c r="AS154" s="38">
        <f t="shared" si="159"/>
        <v>21.414091916256343</v>
      </c>
      <c r="AT154" s="38">
        <f t="shared" si="159"/>
        <v>21.479573341513987</v>
      </c>
      <c r="AU154" s="38">
        <f t="shared" si="158"/>
        <v>21.244829466826907</v>
      </c>
    </row>
    <row r="155" spans="1:47">
      <c r="A155" s="43" t="s">
        <v>278</v>
      </c>
      <c r="B155" s="105" t="s">
        <v>115</v>
      </c>
      <c r="C155" s="40">
        <v>55794.368430000002</v>
      </c>
      <c r="D155" s="40">
        <v>1E-4</v>
      </c>
      <c r="E155" s="39">
        <f t="shared" si="138"/>
        <v>37805.697671219452</v>
      </c>
      <c r="F155">
        <f t="shared" si="139"/>
        <v>37805.5</v>
      </c>
      <c r="G155">
        <f t="shared" si="140"/>
        <v>9.3041975007508881E-2</v>
      </c>
      <c r="K155">
        <f t="shared" si="137"/>
        <v>9.3041975007508881E-2</v>
      </c>
      <c r="O155">
        <f t="shared" si="134"/>
        <v>9.1899263310876542E-2</v>
      </c>
      <c r="P155" s="36">
        <f t="shared" si="141"/>
        <v>9.055391516387129E-2</v>
      </c>
      <c r="Q155" s="6">
        <f t="shared" si="142"/>
        <v>40775.868430000002</v>
      </c>
      <c r="R155">
        <f t="shared" si="143"/>
        <v>6.1904417855219141E-6</v>
      </c>
      <c r="S155">
        <v>1</v>
      </c>
      <c r="T155">
        <f t="shared" si="144"/>
        <v>6.1904417855219141E-6</v>
      </c>
      <c r="Z155">
        <f t="shared" si="145"/>
        <v>37805.5</v>
      </c>
      <c r="AA155" s="38">
        <f t="shared" si="146"/>
        <v>9.5100761462427796E-2</v>
      </c>
      <c r="AB155" s="38">
        <f t="shared" si="147"/>
        <v>8.8495128708952375E-2</v>
      </c>
      <c r="AC155" s="38">
        <f t="shared" si="148"/>
        <v>2.4880598436375911E-3</v>
      </c>
      <c r="AD155" s="38">
        <f t="shared" si="149"/>
        <v>-2.058786454918915E-3</v>
      </c>
      <c r="AE155" s="38">
        <f t="shared" si="150"/>
        <v>4.2386016669575939E-6</v>
      </c>
      <c r="AF155">
        <f t="shared" si="151"/>
        <v>2.4880598436375911E-3</v>
      </c>
      <c r="AG155" s="176"/>
      <c r="AH155">
        <f t="shared" si="152"/>
        <v>4.5468462985565053E-3</v>
      </c>
      <c r="AI155">
        <f t="shared" si="153"/>
        <v>0.67879765687383053</v>
      </c>
      <c r="AJ155">
        <f t="shared" si="154"/>
        <v>0.96582800562298721</v>
      </c>
      <c r="AK155">
        <f t="shared" si="155"/>
        <v>0.12795383385630735</v>
      </c>
      <c r="AL155">
        <f t="shared" si="156"/>
        <v>2.7625017594646146</v>
      </c>
      <c r="AM155">
        <f t="shared" si="157"/>
        <v>5.2124459185377106</v>
      </c>
      <c r="AN155" s="38">
        <f t="shared" si="159"/>
        <v>21.454138084785512</v>
      </c>
      <c r="AO155" s="38">
        <f t="shared" si="159"/>
        <v>21.453987866932419</v>
      </c>
      <c r="AP155" s="38">
        <f t="shared" si="159"/>
        <v>21.454493478843414</v>
      </c>
      <c r="AQ155" s="38">
        <f t="shared" si="159"/>
        <v>21.452791054239423</v>
      </c>
      <c r="AR155" s="38">
        <f t="shared" si="159"/>
        <v>21.458516371105219</v>
      </c>
      <c r="AS155" s="38">
        <f t="shared" si="159"/>
        <v>21.43918315144791</v>
      </c>
      <c r="AT155" s="38">
        <f t="shared" si="159"/>
        <v>21.50361862784353</v>
      </c>
      <c r="AU155" s="38">
        <f t="shared" si="158"/>
        <v>21.277218231849002</v>
      </c>
    </row>
    <row r="156" spans="1:47">
      <c r="A156" s="43" t="s">
        <v>278</v>
      </c>
      <c r="B156" s="105" t="s">
        <v>115</v>
      </c>
      <c r="C156" s="40">
        <v>55800.48964</v>
      </c>
      <c r="D156" s="40">
        <v>2.9999999999999997E-4</v>
      </c>
      <c r="E156" s="39">
        <f t="shared" si="138"/>
        <v>37818.70241499431</v>
      </c>
      <c r="F156">
        <f t="shared" si="139"/>
        <v>37818.5</v>
      </c>
      <c r="G156">
        <f t="shared" si="140"/>
        <v>9.5274824998341501E-2</v>
      </c>
      <c r="K156">
        <f t="shared" si="137"/>
        <v>9.5274824998341501E-2</v>
      </c>
      <c r="O156">
        <f t="shared" si="134"/>
        <v>9.1965106346296385E-2</v>
      </c>
      <c r="P156" s="36">
        <f t="shared" si="141"/>
        <v>9.0616935648361319E-2</v>
      </c>
      <c r="Q156" s="6">
        <f t="shared" si="142"/>
        <v>40781.98964</v>
      </c>
      <c r="R156">
        <f t="shared" si="143"/>
        <v>2.1695933196658804E-5</v>
      </c>
      <c r="S156">
        <v>1</v>
      </c>
      <c r="T156">
        <f t="shared" si="144"/>
        <v>2.1695933196658804E-5</v>
      </c>
      <c r="Z156">
        <f t="shared" si="145"/>
        <v>37818.5</v>
      </c>
      <c r="AA156" s="38">
        <f t="shared" si="146"/>
        <v>9.5169016957137628E-2</v>
      </c>
      <c r="AB156" s="38">
        <f t="shared" si="147"/>
        <v>9.0722743689565191E-2</v>
      </c>
      <c r="AC156" s="38">
        <f t="shared" si="148"/>
        <v>4.6578893499801821E-3</v>
      </c>
      <c r="AD156" s="38">
        <f t="shared" si="149"/>
        <v>1.0580804120387255E-4</v>
      </c>
      <c r="AE156" s="38">
        <f t="shared" si="150"/>
        <v>1.1195341583400391E-8</v>
      </c>
      <c r="AF156">
        <f t="shared" si="151"/>
        <v>4.6578893499801821E-3</v>
      </c>
      <c r="AG156" s="176"/>
      <c r="AH156">
        <f t="shared" si="152"/>
        <v>4.5520813087763035E-3</v>
      </c>
      <c r="AI156">
        <f t="shared" si="153"/>
        <v>0.67856350880291527</v>
      </c>
      <c r="AJ156">
        <f t="shared" si="154"/>
        <v>0.96630176678128865</v>
      </c>
      <c r="AK156">
        <f t="shared" si="155"/>
        <v>0.12736448074394796</v>
      </c>
      <c r="AL156">
        <f t="shared" si="156"/>
        <v>2.764335924832964</v>
      </c>
      <c r="AM156">
        <f t="shared" si="157"/>
        <v>5.2384038565491506</v>
      </c>
      <c r="AN156" s="38">
        <f t="shared" si="159"/>
        <v>21.456673955863049</v>
      </c>
      <c r="AO156" s="38">
        <f t="shared" si="159"/>
        <v>21.456522891414384</v>
      </c>
      <c r="AP156" s="38">
        <f t="shared" si="159"/>
        <v>21.457030588083619</v>
      </c>
      <c r="AQ156" s="38">
        <f t="shared" si="159"/>
        <v>21.455323717411513</v>
      </c>
      <c r="AR156" s="38">
        <f t="shared" si="159"/>
        <v>21.461055381345048</v>
      </c>
      <c r="AS156" s="38">
        <f t="shared" si="159"/>
        <v>21.441730279466739</v>
      </c>
      <c r="AT156" s="38">
        <f t="shared" si="159"/>
        <v>21.506047294041615</v>
      </c>
      <c r="AU156" s="38">
        <f t="shared" si="158"/>
        <v>21.280507715796556</v>
      </c>
    </row>
    <row r="157" spans="1:47">
      <c r="A157" s="43" t="s">
        <v>272</v>
      </c>
      <c r="B157" s="105" t="s">
        <v>114</v>
      </c>
      <c r="C157" s="40">
        <v>55810.607400000001</v>
      </c>
      <c r="D157" s="40">
        <v>2.0000000000000001E-4</v>
      </c>
      <c r="E157" s="39">
        <f t="shared" si="138"/>
        <v>37840.197981455123</v>
      </c>
      <c r="F157">
        <f t="shared" si="139"/>
        <v>37840</v>
      </c>
      <c r="G157">
        <f t="shared" si="140"/>
        <v>9.3188000006193761E-2</v>
      </c>
      <c r="K157">
        <f t="shared" si="137"/>
        <v>9.3188000006193761E-2</v>
      </c>
      <c r="O157">
        <f t="shared" si="134"/>
        <v>9.2074000597183028E-2</v>
      </c>
      <c r="P157" s="36">
        <f t="shared" si="141"/>
        <v>9.0721208090449076E-2</v>
      </c>
      <c r="Q157" s="6">
        <f t="shared" si="142"/>
        <v>40792.107400000001</v>
      </c>
      <c r="R157">
        <f t="shared" si="143"/>
        <v>6.0850623555833299E-6</v>
      </c>
      <c r="S157">
        <v>1</v>
      </c>
      <c r="T157">
        <f t="shared" si="144"/>
        <v>6.0850623555833299E-6</v>
      </c>
      <c r="Z157">
        <f t="shared" si="145"/>
        <v>37840</v>
      </c>
      <c r="AA157" s="38">
        <f t="shared" si="146"/>
        <v>9.5281879137204595E-2</v>
      </c>
      <c r="AB157" s="38">
        <f t="shared" si="147"/>
        <v>8.8627328959438242E-2</v>
      </c>
      <c r="AC157" s="38">
        <f t="shared" si="148"/>
        <v>2.4667919157446844E-3</v>
      </c>
      <c r="AD157" s="38">
        <f t="shared" si="149"/>
        <v>-2.093879131010834E-3</v>
      </c>
      <c r="AE157" s="38">
        <f t="shared" si="150"/>
        <v>4.3843298152826853E-6</v>
      </c>
      <c r="AF157">
        <f t="shared" si="151"/>
        <v>2.4667919157446844E-3</v>
      </c>
      <c r="AG157" s="176"/>
      <c r="AH157">
        <f t="shared" si="152"/>
        <v>4.5606710467555132E-3</v>
      </c>
      <c r="AI157">
        <f t="shared" si="153"/>
        <v>0.6781789872835533</v>
      </c>
      <c r="AJ157">
        <f t="shared" si="154"/>
        <v>0.96707745560510039</v>
      </c>
      <c r="AK157">
        <f t="shared" si="155"/>
        <v>0.12638973297871031</v>
      </c>
      <c r="AL157">
        <f t="shared" si="156"/>
        <v>2.7673665836693639</v>
      </c>
      <c r="AM157">
        <f t="shared" si="157"/>
        <v>5.2818460242200809</v>
      </c>
      <c r="AN157" s="38">
        <f t="shared" si="159"/>
        <v>21.460865980539257</v>
      </c>
      <c r="AO157" s="38">
        <f t="shared" si="159"/>
        <v>21.46071353355395</v>
      </c>
      <c r="AP157" s="38">
        <f t="shared" si="159"/>
        <v>21.461224613130209</v>
      </c>
      <c r="AQ157" s="38">
        <f t="shared" si="159"/>
        <v>21.459510610528383</v>
      </c>
      <c r="AR157" s="38">
        <f t="shared" si="159"/>
        <v>21.465252076838905</v>
      </c>
      <c r="AS157" s="38">
        <f t="shared" si="159"/>
        <v>21.445942392726732</v>
      </c>
      <c r="AT157" s="38">
        <f t="shared" si="159"/>
        <v>21.510058583027803</v>
      </c>
      <c r="AU157" s="38">
        <f t="shared" si="158"/>
        <v>21.285948016171364</v>
      </c>
    </row>
    <row r="158" spans="1:47">
      <c r="A158" s="41" t="s">
        <v>246</v>
      </c>
      <c r="B158" s="107" t="s">
        <v>114</v>
      </c>
      <c r="C158" s="41">
        <v>55849.673499999997</v>
      </c>
      <c r="D158" s="41">
        <v>1E-4</v>
      </c>
      <c r="E158" s="39">
        <f t="shared" si="138"/>
        <v>37923.195398760392</v>
      </c>
      <c r="F158">
        <f t="shared" si="139"/>
        <v>37923</v>
      </c>
      <c r="G158">
        <f t="shared" si="140"/>
        <v>9.1972349997377023E-2</v>
      </c>
      <c r="K158">
        <f t="shared" si="137"/>
        <v>9.1972349997377023E-2</v>
      </c>
      <c r="O158">
        <f t="shared" si="134"/>
        <v>9.2494383054094284E-2</v>
      </c>
      <c r="P158" s="36">
        <f t="shared" si="141"/>
        <v>9.1124289103017023E-2</v>
      </c>
      <c r="Q158" s="6">
        <f t="shared" si="142"/>
        <v>40831.173499999997</v>
      </c>
      <c r="R158">
        <f t="shared" si="143"/>
        <v>7.1920728054268382E-7</v>
      </c>
      <c r="S158">
        <v>1</v>
      </c>
      <c r="T158">
        <f t="shared" si="144"/>
        <v>7.1920728054268382E-7</v>
      </c>
      <c r="Z158">
        <f t="shared" si="145"/>
        <v>37923</v>
      </c>
      <c r="AA158" s="38">
        <f t="shared" si="146"/>
        <v>9.5717323955940029E-2</v>
      </c>
      <c r="AB158" s="38">
        <f t="shared" si="147"/>
        <v>8.7379315144454017E-2</v>
      </c>
      <c r="AC158" s="38">
        <f t="shared" si="148"/>
        <v>8.4806089436000043E-4</v>
      </c>
      <c r="AD158" s="38">
        <f t="shared" si="149"/>
        <v>-3.7449739585630054E-3</v>
      </c>
      <c r="AE158" s="38">
        <f t="shared" si="150"/>
        <v>1.4024829950315067E-5</v>
      </c>
      <c r="AF158">
        <f t="shared" si="151"/>
        <v>8.4806089436000043E-4</v>
      </c>
      <c r="AG158" s="176"/>
      <c r="AH158">
        <f t="shared" si="152"/>
        <v>4.593034852923005E-3</v>
      </c>
      <c r="AI158">
        <f t="shared" si="153"/>
        <v>0.67672622088325607</v>
      </c>
      <c r="AJ158">
        <f t="shared" si="154"/>
        <v>0.96998083935814239</v>
      </c>
      <c r="AK158">
        <f t="shared" si="155"/>
        <v>0.1226262311410071</v>
      </c>
      <c r="AL158">
        <f t="shared" si="156"/>
        <v>2.7790345096491333</v>
      </c>
      <c r="AM158">
        <f t="shared" si="157"/>
        <v>5.4557974163523806</v>
      </c>
      <c r="AN158" s="38">
        <f t="shared" si="159"/>
        <v>21.477027094946244</v>
      </c>
      <c r="AO158" s="38">
        <f t="shared" si="159"/>
        <v>21.476869530161519</v>
      </c>
      <c r="AP158" s="38">
        <f t="shared" si="159"/>
        <v>21.477392877795751</v>
      </c>
      <c r="AQ158" s="38">
        <f t="shared" si="159"/>
        <v>21.475653993985812</v>
      </c>
      <c r="AR158" s="38">
        <f t="shared" si="159"/>
        <v>21.481425079104685</v>
      </c>
      <c r="AS158" s="38">
        <f t="shared" si="159"/>
        <v>21.462198241440717</v>
      </c>
      <c r="AT158" s="38">
        <f t="shared" si="159"/>
        <v>21.525482175899185</v>
      </c>
      <c r="AU158" s="38">
        <f t="shared" si="158"/>
        <v>21.306950105990378</v>
      </c>
    </row>
    <row r="159" spans="1:47">
      <c r="A159" s="43" t="s">
        <v>278</v>
      </c>
      <c r="B159" s="105" t="s">
        <v>114</v>
      </c>
      <c r="C159" s="40">
        <v>56118.440040000001</v>
      </c>
      <c r="D159" s="40">
        <v>2.0000000000000001E-4</v>
      </c>
      <c r="E159" s="39">
        <f t="shared" si="138"/>
        <v>38494.20014912133</v>
      </c>
      <c r="F159">
        <f t="shared" si="139"/>
        <v>38494</v>
      </c>
      <c r="G159">
        <f t="shared" si="140"/>
        <v>9.4208299997262657E-2</v>
      </c>
      <c r="K159">
        <f t="shared" si="137"/>
        <v>9.4208299997262657E-2</v>
      </c>
      <c r="O159">
        <f t="shared" si="134"/>
        <v>9.5386411763688686E-2</v>
      </c>
      <c r="P159" s="36">
        <f t="shared" si="141"/>
        <v>9.3920579895320849E-2</v>
      </c>
      <c r="Q159" s="6">
        <f t="shared" si="142"/>
        <v>41099.940040000001</v>
      </c>
      <c r="R159">
        <f t="shared" si="143"/>
        <v>8.2782857061404057E-8</v>
      </c>
      <c r="S159">
        <v>1</v>
      </c>
      <c r="T159">
        <f t="shared" si="144"/>
        <v>8.2782857061404057E-8</v>
      </c>
      <c r="Z159">
        <f t="shared" si="145"/>
        <v>38494</v>
      </c>
      <c r="AA159" s="38">
        <f t="shared" si="146"/>
        <v>9.8702087815518938E-2</v>
      </c>
      <c r="AB159" s="38">
        <f t="shared" si="147"/>
        <v>8.9426792077064568E-2</v>
      </c>
      <c r="AC159" s="38">
        <f t="shared" si="148"/>
        <v>2.8772010194180742E-4</v>
      </c>
      <c r="AD159" s="38">
        <f t="shared" si="149"/>
        <v>-4.4937878182562813E-3</v>
      </c>
      <c r="AE159" s="38">
        <f t="shared" si="150"/>
        <v>2.0194128955508547E-5</v>
      </c>
      <c r="AF159">
        <f t="shared" si="151"/>
        <v>2.8772010194180742E-4</v>
      </c>
      <c r="AG159" s="176"/>
      <c r="AH159">
        <f t="shared" si="152"/>
        <v>4.7815079201980939E-3</v>
      </c>
      <c r="AI159">
        <f t="shared" si="153"/>
        <v>0.66805416735336598</v>
      </c>
      <c r="AJ159">
        <f t="shared" si="154"/>
        <v>0.9861519212769565</v>
      </c>
      <c r="AK159">
        <f t="shared" si="155"/>
        <v>9.6721729806708387E-2</v>
      </c>
      <c r="AL159">
        <f t="shared" si="156"/>
        <v>2.8580645530645796</v>
      </c>
      <c r="AM159">
        <f t="shared" si="157"/>
        <v>7.0066564144412498</v>
      </c>
      <c r="AN159" s="38">
        <f t="shared" si="159"/>
        <v>21.587343763553875</v>
      </c>
      <c r="AO159" s="38">
        <f t="shared" si="159"/>
        <v>21.587163595690321</v>
      </c>
      <c r="AP159" s="38">
        <f t="shared" si="159"/>
        <v>21.587730239086586</v>
      </c>
      <c r="AQ159" s="38">
        <f t="shared" si="159"/>
        <v>21.585947633468116</v>
      </c>
      <c r="AR159" s="38">
        <f t="shared" si="159"/>
        <v>21.591550975847731</v>
      </c>
      <c r="AS159" s="38">
        <f t="shared" si="159"/>
        <v>21.573891911603397</v>
      </c>
      <c r="AT159" s="38">
        <f t="shared" si="159"/>
        <v>21.629112172578616</v>
      </c>
      <c r="AU159" s="38">
        <f t="shared" si="158"/>
        <v>21.45143436245613</v>
      </c>
    </row>
    <row r="160" spans="1:47">
      <c r="A160" s="43" t="s">
        <v>302</v>
      </c>
      <c r="B160" s="105" t="s">
        <v>114</v>
      </c>
      <c r="C160" s="40">
        <v>56170.688399999999</v>
      </c>
      <c r="D160" s="40">
        <v>2.0000000000000001E-4</v>
      </c>
      <c r="E160" s="39">
        <f t="shared" si="138"/>
        <v>38605.203779850686</v>
      </c>
      <c r="F160">
        <f t="shared" si="139"/>
        <v>38605</v>
      </c>
      <c r="G160">
        <f t="shared" si="140"/>
        <v>9.5917250000638887E-2</v>
      </c>
      <c r="K160">
        <f t="shared" si="137"/>
        <v>9.5917250000638887E-2</v>
      </c>
      <c r="O160">
        <f t="shared" si="134"/>
        <v>9.5948609989196507E-2</v>
      </c>
      <c r="P160" s="36">
        <f t="shared" si="141"/>
        <v>9.4468887917247155E-2</v>
      </c>
      <c r="Q160" s="6">
        <f t="shared" si="142"/>
        <v>41152.188399999999</v>
      </c>
      <c r="R160">
        <f t="shared" si="143"/>
        <v>2.0977527246068403E-6</v>
      </c>
      <c r="S160">
        <v>1</v>
      </c>
      <c r="T160">
        <f t="shared" si="144"/>
        <v>2.0977527246068403E-6</v>
      </c>
      <c r="Z160">
        <f t="shared" si="145"/>
        <v>38605</v>
      </c>
      <c r="AA160" s="38">
        <f t="shared" si="146"/>
        <v>9.9280135187588409E-2</v>
      </c>
      <c r="AB160" s="38">
        <f t="shared" si="147"/>
        <v>9.1106002730297633E-2</v>
      </c>
      <c r="AC160" s="38">
        <f t="shared" si="148"/>
        <v>1.4483620833917327E-3</v>
      </c>
      <c r="AD160" s="38">
        <f t="shared" si="149"/>
        <v>-3.3628851869495213E-3</v>
      </c>
      <c r="AE160" s="38">
        <f t="shared" si="150"/>
        <v>1.1308996780604517E-5</v>
      </c>
      <c r="AF160">
        <f t="shared" si="151"/>
        <v>1.4483620833917327E-3</v>
      </c>
      <c r="AG160" s="176"/>
      <c r="AH160">
        <f t="shared" si="152"/>
        <v>4.8112472703412549E-3</v>
      </c>
      <c r="AI160">
        <f t="shared" si="153"/>
        <v>0.66662783576609219</v>
      </c>
      <c r="AJ160">
        <f t="shared" si="154"/>
        <v>0.98854979554076494</v>
      </c>
      <c r="AK160">
        <f t="shared" si="155"/>
        <v>9.1684943923576803E-2</v>
      </c>
      <c r="AL160">
        <f t="shared" si="156"/>
        <v>2.8732052517580224</v>
      </c>
      <c r="AM160">
        <f t="shared" si="157"/>
        <v>7.4071295797418735</v>
      </c>
      <c r="AN160" s="38">
        <f t="shared" si="159"/>
        <v>21.608632821925717</v>
      </c>
      <c r="AO160" s="38">
        <f t="shared" si="159"/>
        <v>21.608451455858855</v>
      </c>
      <c r="AP160" s="38">
        <f t="shared" si="159"/>
        <v>21.609016854947996</v>
      </c>
      <c r="AQ160" s="38">
        <f t="shared" si="159"/>
        <v>21.607253828141577</v>
      </c>
      <c r="AR160" s="38">
        <f t="shared" si="159"/>
        <v>21.612747183882824</v>
      </c>
      <c r="AS160" s="38">
        <f t="shared" si="159"/>
        <v>21.595590044185517</v>
      </c>
      <c r="AT160" s="38">
        <f t="shared" si="159"/>
        <v>21.648799574897996</v>
      </c>
      <c r="AU160" s="38">
        <f t="shared" si="158"/>
        <v>21.479521494623729</v>
      </c>
    </row>
    <row r="161" spans="1:48">
      <c r="A161" s="43" t="s">
        <v>302</v>
      </c>
      <c r="B161" s="105" t="s">
        <v>114</v>
      </c>
      <c r="C161" s="40">
        <v>56187.633800000003</v>
      </c>
      <c r="D161" s="40">
        <v>2.0000000000000001E-4</v>
      </c>
      <c r="E161" s="39">
        <f t="shared" si="138"/>
        <v>38641.204927526174</v>
      </c>
      <c r="F161">
        <f t="shared" si="139"/>
        <v>38641</v>
      </c>
      <c r="G161">
        <f t="shared" si="140"/>
        <v>9.6457450003072154E-2</v>
      </c>
      <c r="K161">
        <f t="shared" si="137"/>
        <v>9.6457450003072154E-2</v>
      </c>
      <c r="O161">
        <f t="shared" si="134"/>
        <v>9.6130944548820665E-2</v>
      </c>
      <c r="P161" s="36">
        <f t="shared" si="141"/>
        <v>9.4647047559882874E-2</v>
      </c>
      <c r="Q161" s="6">
        <f t="shared" si="142"/>
        <v>41169.133800000003</v>
      </c>
      <c r="R161">
        <f t="shared" si="143"/>
        <v>3.2775570063057127E-6</v>
      </c>
      <c r="S161">
        <v>1</v>
      </c>
      <c r="T161">
        <f t="shared" si="144"/>
        <v>3.2775570063057127E-6</v>
      </c>
      <c r="Z161">
        <f t="shared" si="145"/>
        <v>38641</v>
      </c>
      <c r="AA161" s="38">
        <f t="shared" si="146"/>
        <v>9.9467459667101174E-2</v>
      </c>
      <c r="AB161" s="38">
        <f t="shared" si="147"/>
        <v>9.1637037895853854E-2</v>
      </c>
      <c r="AC161" s="38">
        <f t="shared" si="148"/>
        <v>1.8104024431892796E-3</v>
      </c>
      <c r="AD161" s="38">
        <f t="shared" si="149"/>
        <v>-3.0100096640290203E-3</v>
      </c>
      <c r="AE161" s="38">
        <f t="shared" si="150"/>
        <v>9.0601581775480959E-6</v>
      </c>
      <c r="AF161">
        <f t="shared" si="151"/>
        <v>1.8104024431892796E-3</v>
      </c>
      <c r="AG161" s="176"/>
      <c r="AH161">
        <f t="shared" si="152"/>
        <v>4.8204121072182946E-3</v>
      </c>
      <c r="AI161">
        <f t="shared" si="153"/>
        <v>0.66618287356034855</v>
      </c>
      <c r="AJ161">
        <f t="shared" si="154"/>
        <v>0.98927684007718486</v>
      </c>
      <c r="AK161">
        <f t="shared" si="155"/>
        <v>9.005140156512155E-2</v>
      </c>
      <c r="AL161">
        <f t="shared" si="156"/>
        <v>2.878102030279917</v>
      </c>
      <c r="AM161">
        <f t="shared" si="157"/>
        <v>7.546436929886184</v>
      </c>
      <c r="AN161" s="38">
        <f t="shared" ref="AN161:AT164" si="160">$AU161+$AB$7*SIN(AO161)</f>
        <v>21.615527698205089</v>
      </c>
      <c r="AO161" s="38">
        <f t="shared" si="160"/>
        <v>21.615346201447363</v>
      </c>
      <c r="AP161" s="38">
        <f t="shared" si="160"/>
        <v>21.615910456733889</v>
      </c>
      <c r="AQ161" s="38">
        <f t="shared" si="160"/>
        <v>21.61415583120753</v>
      </c>
      <c r="AR161" s="38">
        <f t="shared" si="160"/>
        <v>21.619608103020322</v>
      </c>
      <c r="AS161" s="38">
        <f t="shared" si="160"/>
        <v>21.602626961361423</v>
      </c>
      <c r="AT161" s="38">
        <f t="shared" si="160"/>
        <v>21.655155678043311</v>
      </c>
      <c r="AU161" s="38">
        <f t="shared" si="158"/>
        <v>21.488630834786193</v>
      </c>
    </row>
    <row r="162" spans="1:48">
      <c r="A162" s="43" t="s">
        <v>276</v>
      </c>
      <c r="B162" s="105" t="s">
        <v>114</v>
      </c>
      <c r="C162" s="40">
        <v>56218.699399999998</v>
      </c>
      <c r="D162" s="40">
        <v>3.0000000000000003E-4</v>
      </c>
      <c r="E162" s="39">
        <f t="shared" si="138"/>
        <v>38707.204977877715</v>
      </c>
      <c r="F162">
        <f t="shared" si="139"/>
        <v>38707</v>
      </c>
      <c r="G162">
        <f t="shared" si="140"/>
        <v>9.6481150001636706E-2</v>
      </c>
      <c r="K162">
        <f t="shared" si="137"/>
        <v>9.6481150001636706E-2</v>
      </c>
      <c r="O162">
        <f t="shared" si="134"/>
        <v>9.6465224574798322E-2</v>
      </c>
      <c r="P162" s="36">
        <f t="shared" si="141"/>
        <v>9.4974093384985997E-2</v>
      </c>
      <c r="Q162" s="6">
        <f t="shared" si="142"/>
        <v>41200.199399999998</v>
      </c>
      <c r="R162">
        <f t="shared" si="143"/>
        <v>2.2712196457906832E-6</v>
      </c>
      <c r="S162">
        <v>1</v>
      </c>
      <c r="T162">
        <f t="shared" si="144"/>
        <v>2.2712196457906832E-6</v>
      </c>
      <c r="Z162">
        <f t="shared" si="145"/>
        <v>38707</v>
      </c>
      <c r="AA162" s="38">
        <f t="shared" si="146"/>
        <v>9.9810697360703859E-2</v>
      </c>
      <c r="AB162" s="38">
        <f t="shared" si="147"/>
        <v>9.1644546025918844E-2</v>
      </c>
      <c r="AC162" s="38">
        <f t="shared" si="148"/>
        <v>1.5070566166507093E-3</v>
      </c>
      <c r="AD162" s="38">
        <f t="shared" si="149"/>
        <v>-3.3295473590671532E-3</v>
      </c>
      <c r="AE162" s="38">
        <f t="shared" si="150"/>
        <v>1.1085885616271054E-5</v>
      </c>
      <c r="AF162">
        <f t="shared" si="151"/>
        <v>1.5070566166507093E-3</v>
      </c>
      <c r="AG162" s="176"/>
      <c r="AH162">
        <f t="shared" si="152"/>
        <v>4.8366039757178573E-3</v>
      </c>
      <c r="AI162">
        <f t="shared" si="153"/>
        <v>0.66538936729545162</v>
      </c>
      <c r="AJ162">
        <f t="shared" si="154"/>
        <v>0.99054583129883611</v>
      </c>
      <c r="AK162">
        <f t="shared" si="155"/>
        <v>8.7056609796906742E-2</v>
      </c>
      <c r="AL162">
        <f t="shared" si="156"/>
        <v>2.8870626746839854</v>
      </c>
      <c r="AM162">
        <f t="shared" si="157"/>
        <v>7.8151530390529249</v>
      </c>
      <c r="AN162" s="38">
        <f t="shared" si="160"/>
        <v>21.628156439292493</v>
      </c>
      <c r="AO162" s="38">
        <f t="shared" si="160"/>
        <v>21.627975040624847</v>
      </c>
      <c r="AP162" s="38">
        <f t="shared" si="160"/>
        <v>21.628536242093961</v>
      </c>
      <c r="AQ162" s="38">
        <f t="shared" si="160"/>
        <v>21.62679963905974</v>
      </c>
      <c r="AR162" s="38">
        <f t="shared" si="160"/>
        <v>21.632169752687776</v>
      </c>
      <c r="AS162" s="38">
        <f t="shared" si="160"/>
        <v>21.615527782626302</v>
      </c>
      <c r="AT162" s="38">
        <f t="shared" si="160"/>
        <v>21.666772810623595</v>
      </c>
      <c r="AU162" s="38">
        <f t="shared" si="158"/>
        <v>21.505331291750711</v>
      </c>
    </row>
    <row r="163" spans="1:48">
      <c r="A163" s="121" t="s">
        <v>304</v>
      </c>
      <c r="B163" s="122" t="s">
        <v>114</v>
      </c>
      <c r="C163" s="123">
        <v>56506.529900000001</v>
      </c>
      <c r="D163" s="124">
        <v>1.4E-3</v>
      </c>
      <c r="E163" s="39">
        <f t="shared" si="138"/>
        <v>39318.711837320719</v>
      </c>
      <c r="F163">
        <f t="shared" si="139"/>
        <v>39318.5</v>
      </c>
      <c r="G163">
        <f t="shared" si="140"/>
        <v>9.970982500090031E-2</v>
      </c>
      <c r="J163">
        <f>G163</f>
        <v>9.970982500090031E-2</v>
      </c>
      <c r="O163">
        <f t="shared" si="134"/>
        <v>9.9562379663969872E-2</v>
      </c>
      <c r="P163" s="36">
        <f t="shared" si="141"/>
        <v>9.8030058083746416E-2</v>
      </c>
      <c r="Q163" s="6">
        <f t="shared" si="142"/>
        <v>41488.029900000001</v>
      </c>
      <c r="R163">
        <f t="shared" si="143"/>
        <v>2.8216168959646962E-6</v>
      </c>
      <c r="S163">
        <v>1</v>
      </c>
      <c r="T163">
        <f t="shared" si="144"/>
        <v>2.8216168959646962E-6</v>
      </c>
      <c r="Z163">
        <f t="shared" si="145"/>
        <v>39318.5</v>
      </c>
      <c r="AA163" s="38">
        <f t="shared" si="146"/>
        <v>0.10297927406182535</v>
      </c>
      <c r="AB163" s="38">
        <f t="shared" si="147"/>
        <v>9.4760609022821379E-2</v>
      </c>
      <c r="AC163" s="38">
        <f t="shared" si="148"/>
        <v>1.6797669171538937E-3</v>
      </c>
      <c r="AD163" s="38">
        <f t="shared" si="149"/>
        <v>-3.2694490609250365E-3</v>
      </c>
      <c r="AE163" s="38">
        <f t="shared" si="150"/>
        <v>1.0689297161983604E-5</v>
      </c>
      <c r="AF163">
        <f t="shared" si="151"/>
        <v>1.6797669171538937E-3</v>
      </c>
      <c r="AG163" s="176"/>
      <c r="AH163">
        <f t="shared" si="152"/>
        <v>4.9492159780789337E-3</v>
      </c>
      <c r="AI163">
        <f t="shared" si="153"/>
        <v>0.65937577211720433</v>
      </c>
      <c r="AJ163">
        <f t="shared" si="154"/>
        <v>0.99846063395063511</v>
      </c>
      <c r="AK163">
        <f t="shared" si="155"/>
        <v>5.9314957704767149E-2</v>
      </c>
      <c r="AL163">
        <f t="shared" si="156"/>
        <v>2.9691853873155427</v>
      </c>
      <c r="AM163">
        <f t="shared" si="157"/>
        <v>11.571690352010888</v>
      </c>
      <c r="AN163" s="38">
        <f t="shared" si="160"/>
        <v>21.744525072858476</v>
      </c>
      <c r="AO163" s="38">
        <f t="shared" si="160"/>
        <v>21.74436642483542</v>
      </c>
      <c r="AP163" s="38">
        <f t="shared" si="160"/>
        <v>21.744839584287512</v>
      </c>
      <c r="AQ163" s="38">
        <f t="shared" si="160"/>
        <v>21.743428244033002</v>
      </c>
      <c r="AR163" s="38">
        <f t="shared" si="160"/>
        <v>21.747636513318671</v>
      </c>
      <c r="AS163" s="38">
        <f t="shared" si="160"/>
        <v>21.735075155965479</v>
      </c>
      <c r="AT163" s="38">
        <f t="shared" si="160"/>
        <v>21.772456301560347</v>
      </c>
      <c r="AU163" s="38">
        <f t="shared" si="158"/>
        <v>21.660063555899235</v>
      </c>
    </row>
    <row r="164" spans="1:48">
      <c r="A164" s="43" t="s">
        <v>303</v>
      </c>
      <c r="B164" s="105" t="s">
        <v>114</v>
      </c>
      <c r="C164" s="40">
        <v>56565.604500000001</v>
      </c>
      <c r="D164" s="40">
        <v>2.0000000000000001E-4</v>
      </c>
      <c r="E164" s="39">
        <f t="shared" si="138"/>
        <v>39444.218074911427</v>
      </c>
      <c r="F164">
        <f t="shared" si="139"/>
        <v>39444</v>
      </c>
      <c r="G164">
        <f t="shared" si="140"/>
        <v>0.10264579999784473</v>
      </c>
      <c r="K164">
        <f>G164</f>
        <v>0.10264579999784473</v>
      </c>
      <c r="O164">
        <f t="shared" si="134"/>
        <v>0.10019801819821524</v>
      </c>
      <c r="P164" s="36">
        <f t="shared" si="141"/>
        <v>9.8663010967470335E-2</v>
      </c>
      <c r="Q164" s="6">
        <f t="shared" si="142"/>
        <v>41547.104500000001</v>
      </c>
      <c r="R164">
        <f t="shared" si="143"/>
        <v>1.5862608460470635E-5</v>
      </c>
      <c r="S164">
        <v>1</v>
      </c>
      <c r="T164">
        <f t="shared" si="144"/>
        <v>1.5862608460470635E-5</v>
      </c>
      <c r="Z164">
        <f t="shared" si="145"/>
        <v>39444</v>
      </c>
      <c r="AA164" s="38">
        <f t="shared" si="146"/>
        <v>0.10362702517800584</v>
      </c>
      <c r="AB164" s="38">
        <f t="shared" si="147"/>
        <v>9.7681785787309225E-2</v>
      </c>
      <c r="AC164" s="38">
        <f t="shared" si="148"/>
        <v>3.9827890303743979E-3</v>
      </c>
      <c r="AD164" s="38">
        <f t="shared" si="149"/>
        <v>-9.8122518016111049E-4</v>
      </c>
      <c r="AE164" s="38">
        <f t="shared" si="150"/>
        <v>9.6280285418220366E-7</v>
      </c>
      <c r="AF164">
        <f t="shared" si="151"/>
        <v>3.9827890303743979E-3</v>
      </c>
      <c r="AG164" s="176"/>
      <c r="AH164">
        <f t="shared" si="152"/>
        <v>4.9640142105355032E-3</v>
      </c>
      <c r="AI164">
        <f t="shared" si="153"/>
        <v>0.65843348919646738</v>
      </c>
      <c r="AJ164">
        <f t="shared" si="154"/>
        <v>0.9992470980263839</v>
      </c>
      <c r="AK164">
        <f t="shared" si="155"/>
        <v>5.3623199510746032E-2</v>
      </c>
      <c r="AL164">
        <f t="shared" si="156"/>
        <v>2.9858717062761664</v>
      </c>
      <c r="AM164">
        <f t="shared" si="157"/>
        <v>12.817523254747007</v>
      </c>
      <c r="AN164" s="38">
        <f t="shared" si="160"/>
        <v>21.768287856589176</v>
      </c>
      <c r="AO164" s="38">
        <f t="shared" si="160"/>
        <v>21.768138768242391</v>
      </c>
      <c r="AP164" s="38">
        <f t="shared" si="160"/>
        <v>21.768580898072798</v>
      </c>
      <c r="AQ164" s="38">
        <f t="shared" si="160"/>
        <v>21.767269608025199</v>
      </c>
      <c r="AR164" s="38">
        <f t="shared" si="160"/>
        <v>21.771157563834439</v>
      </c>
      <c r="AS164" s="38">
        <f t="shared" si="160"/>
        <v>21.759619732316558</v>
      </c>
      <c r="AT164" s="38">
        <f t="shared" si="160"/>
        <v>21.793774157756321</v>
      </c>
      <c r="AU164" s="38">
        <f t="shared" si="158"/>
        <v>21.691819727854494</v>
      </c>
    </row>
    <row r="165" spans="1:48">
      <c r="A165" s="140"/>
      <c r="B165" s="27"/>
      <c r="C165" s="141"/>
      <c r="D165" s="141"/>
      <c r="E165" s="39"/>
      <c r="P165" s="36"/>
      <c r="Q165" s="6"/>
      <c r="V165" s="5"/>
      <c r="AA165" s="38"/>
      <c r="AB165" s="38"/>
      <c r="AC165" s="38"/>
      <c r="AD165" s="38"/>
      <c r="AE165" s="38"/>
      <c r="AG165" s="176"/>
      <c r="AN165" s="38"/>
      <c r="AO165" s="38"/>
      <c r="AP165" s="38"/>
      <c r="AQ165" s="38"/>
      <c r="AR165" s="38"/>
      <c r="AS165" s="38"/>
      <c r="AT165" s="38"/>
      <c r="AU165" s="38"/>
    </row>
    <row r="166" spans="1:48">
      <c r="A166" s="140"/>
      <c r="B166" s="27"/>
      <c r="C166" s="141"/>
      <c r="D166" s="141"/>
      <c r="E166" s="39"/>
      <c r="P166" s="36"/>
      <c r="Q166" s="6"/>
      <c r="V166" s="5"/>
      <c r="AA166" s="38"/>
      <c r="AB166" s="38"/>
      <c r="AC166" s="38"/>
      <c r="AD166" s="38"/>
      <c r="AE166" s="38"/>
      <c r="AG166" s="176"/>
      <c r="AN166" s="38"/>
      <c r="AO166" s="38"/>
      <c r="AP166" s="38"/>
      <c r="AQ166" s="38"/>
      <c r="AR166" s="38"/>
      <c r="AS166" s="38"/>
      <c r="AT166" s="38"/>
      <c r="AU166" s="38"/>
    </row>
    <row r="167" spans="1:48">
      <c r="A167" s="140"/>
      <c r="B167" s="27"/>
      <c r="C167" s="141"/>
      <c r="D167" s="141"/>
      <c r="E167" s="39"/>
      <c r="P167" s="36"/>
      <c r="Q167" s="6"/>
      <c r="V167" s="5"/>
      <c r="AA167" s="38"/>
      <c r="AB167" s="38"/>
      <c r="AC167" s="38"/>
      <c r="AD167" s="38"/>
      <c r="AE167" s="38"/>
      <c r="AG167" s="176"/>
      <c r="AN167" s="38"/>
      <c r="AO167" s="38"/>
      <c r="AP167" s="38"/>
      <c r="AQ167" s="38"/>
      <c r="AR167" s="38"/>
      <c r="AS167" s="38"/>
      <c r="AT167" s="38"/>
      <c r="AU167" s="38"/>
    </row>
    <row r="168" spans="1:48">
      <c r="A168" s="140"/>
      <c r="B168" s="27"/>
      <c r="C168" s="141"/>
      <c r="D168" s="141"/>
      <c r="E168" s="39"/>
      <c r="P168" s="36"/>
      <c r="Q168" s="6"/>
      <c r="V168" s="5"/>
      <c r="AA168" s="38"/>
      <c r="AB168" s="38"/>
      <c r="AC168" s="38"/>
      <c r="AD168" s="38"/>
      <c r="AE168" s="38"/>
      <c r="AG168" s="176"/>
      <c r="AN168" s="38"/>
      <c r="AO168" s="38"/>
      <c r="AP168" s="38"/>
      <c r="AQ168" s="38"/>
      <c r="AR168" s="38"/>
      <c r="AS168" s="38"/>
      <c r="AT168" s="38"/>
      <c r="AU168" s="38"/>
    </row>
    <row r="169" spans="1:48">
      <c r="A169" s="140"/>
      <c r="B169" s="27"/>
      <c r="C169" s="141"/>
      <c r="D169" s="141"/>
      <c r="E169" s="39"/>
      <c r="P169" s="36"/>
      <c r="Q169" s="6"/>
      <c r="V169" s="5"/>
      <c r="AA169" s="38"/>
      <c r="AB169" s="38"/>
      <c r="AC169" s="38"/>
      <c r="AD169" s="38"/>
      <c r="AE169" s="38"/>
      <c r="AG169" s="176"/>
      <c r="AN169" s="38"/>
      <c r="AO169" s="38"/>
      <c r="AP169" s="38"/>
      <c r="AQ169" s="38"/>
      <c r="AR169" s="38"/>
      <c r="AS169" s="38"/>
      <c r="AT169" s="38"/>
      <c r="AU169" s="38"/>
      <c r="AV169" s="38"/>
    </row>
    <row r="170" spans="1:48">
      <c r="A170" s="140"/>
      <c r="B170" s="27"/>
      <c r="C170" s="141"/>
      <c r="D170" s="141"/>
      <c r="E170" s="39"/>
      <c r="P170" s="36"/>
      <c r="Q170" s="6"/>
      <c r="V170" s="5"/>
      <c r="AA170" s="38"/>
      <c r="AB170" s="38"/>
      <c r="AC170" s="38"/>
      <c r="AD170" s="38"/>
      <c r="AE170" s="38"/>
      <c r="AG170" s="176"/>
      <c r="AN170" s="38"/>
      <c r="AO170" s="38"/>
      <c r="AP170" s="38"/>
      <c r="AQ170" s="38"/>
      <c r="AR170" s="38"/>
      <c r="AS170" s="38"/>
      <c r="AT170" s="38"/>
      <c r="AU170" s="38"/>
    </row>
    <row r="171" spans="1:48">
      <c r="A171" s="140"/>
      <c r="B171" s="27"/>
      <c r="C171" s="141"/>
      <c r="D171" s="141"/>
      <c r="E171" s="39"/>
      <c r="P171" s="36"/>
      <c r="Q171" s="6"/>
      <c r="V171" s="5"/>
      <c r="AA171" s="38"/>
      <c r="AB171" s="38"/>
      <c r="AC171" s="38"/>
      <c r="AD171" s="38"/>
      <c r="AE171" s="38"/>
      <c r="AG171" s="176"/>
      <c r="AN171" s="38"/>
      <c r="AO171" s="38"/>
      <c r="AP171" s="38"/>
      <c r="AQ171" s="38"/>
      <c r="AR171" s="38"/>
      <c r="AS171" s="38"/>
      <c r="AT171" s="38"/>
      <c r="AU171" s="38"/>
    </row>
    <row r="172" spans="1:48">
      <c r="A172" s="140"/>
      <c r="B172" s="27"/>
      <c r="C172" s="141"/>
      <c r="D172" s="141"/>
      <c r="E172" s="39"/>
      <c r="P172" s="36"/>
      <c r="Q172" s="6"/>
      <c r="V172" s="5"/>
      <c r="AA172" s="38"/>
      <c r="AB172" s="38"/>
      <c r="AC172" s="38"/>
      <c r="AD172" s="38"/>
      <c r="AE172" s="38"/>
      <c r="AG172" s="176"/>
      <c r="AN172" s="38"/>
      <c r="AO172" s="38"/>
      <c r="AP172" s="38"/>
      <c r="AQ172" s="38"/>
      <c r="AR172" s="38"/>
      <c r="AS172" s="38"/>
      <c r="AT172" s="38"/>
      <c r="AU172" s="38"/>
      <c r="AV172" s="38"/>
    </row>
    <row r="173" spans="1:48">
      <c r="B173" s="27"/>
      <c r="C173" s="141"/>
      <c r="D173" s="141"/>
      <c r="E173" s="39"/>
      <c r="P173" s="36"/>
      <c r="Q173" s="6"/>
      <c r="AA173" s="38"/>
      <c r="AB173" s="38"/>
      <c r="AC173" s="38"/>
      <c r="AD173" s="38"/>
      <c r="AE173" s="38"/>
      <c r="AG173" s="176"/>
      <c r="AN173" s="38"/>
      <c r="AO173" s="38"/>
      <c r="AP173" s="38"/>
      <c r="AQ173" s="38"/>
      <c r="AR173" s="38"/>
      <c r="AS173" s="38"/>
      <c r="AT173" s="38"/>
      <c r="AU173" s="38"/>
    </row>
    <row r="174" spans="1:48">
      <c r="A174" s="140"/>
      <c r="B174" s="27"/>
      <c r="C174" s="141"/>
      <c r="D174" s="141"/>
      <c r="E174" s="39"/>
      <c r="P174" s="36"/>
      <c r="Q174" s="6"/>
      <c r="AA174" s="38"/>
      <c r="AB174" s="38"/>
      <c r="AC174" s="38"/>
      <c r="AD174" s="38"/>
      <c r="AE174" s="38"/>
      <c r="AG174" s="176"/>
      <c r="AN174" s="38"/>
      <c r="AO174" s="38"/>
      <c r="AP174" s="38"/>
      <c r="AQ174" s="38"/>
      <c r="AR174" s="38"/>
      <c r="AS174" s="38"/>
      <c r="AT174" s="38"/>
      <c r="AU174" s="38"/>
      <c r="AV174" s="38"/>
    </row>
    <row r="175" spans="1:48">
      <c r="A175" s="140"/>
      <c r="B175" s="27"/>
      <c r="C175" s="141"/>
      <c r="D175" s="141"/>
      <c r="E175" s="39"/>
      <c r="P175" s="36"/>
      <c r="Q175" s="6"/>
      <c r="AA175" s="38"/>
      <c r="AB175" s="38"/>
      <c r="AC175" s="38"/>
      <c r="AD175" s="38"/>
      <c r="AE175" s="38"/>
      <c r="AG175" s="176"/>
      <c r="AN175" s="38"/>
      <c r="AO175" s="38"/>
      <c r="AP175" s="38"/>
      <c r="AQ175" s="38"/>
      <c r="AR175" s="38"/>
      <c r="AS175" s="38"/>
      <c r="AT175" s="38"/>
      <c r="AU175" s="38"/>
    </row>
    <row r="176" spans="1:48">
      <c r="A176" s="140"/>
      <c r="B176" s="27"/>
      <c r="C176" s="141"/>
      <c r="D176" s="141"/>
      <c r="E176" s="39"/>
      <c r="P176" s="36"/>
      <c r="Q176" s="6"/>
      <c r="AA176" s="38"/>
      <c r="AB176" s="38"/>
      <c r="AC176" s="38"/>
      <c r="AD176" s="38"/>
      <c r="AE176" s="38"/>
      <c r="AG176" s="176"/>
      <c r="AN176" s="38"/>
      <c r="AO176" s="38"/>
      <c r="AP176" s="38"/>
      <c r="AQ176" s="38"/>
      <c r="AR176" s="38"/>
      <c r="AS176" s="38"/>
      <c r="AT176" s="38"/>
      <c r="AU176" s="38"/>
    </row>
    <row r="177" spans="1:48">
      <c r="A177" s="140"/>
      <c r="B177" s="27"/>
      <c r="C177" s="141"/>
      <c r="D177" s="141"/>
      <c r="E177" s="39"/>
      <c r="P177" s="36"/>
      <c r="Q177" s="6"/>
      <c r="AA177" s="38"/>
      <c r="AB177" s="38"/>
      <c r="AC177" s="38"/>
      <c r="AD177" s="38"/>
      <c r="AE177" s="38"/>
      <c r="AG177" s="176"/>
      <c r="AN177" s="38"/>
      <c r="AO177" s="38"/>
      <c r="AP177" s="38"/>
      <c r="AQ177" s="38"/>
      <c r="AR177" s="38"/>
      <c r="AS177" s="38"/>
      <c r="AT177" s="38"/>
      <c r="AU177" s="38"/>
    </row>
    <row r="178" spans="1:48">
      <c r="A178" s="140"/>
      <c r="B178" s="27"/>
      <c r="C178" s="141"/>
      <c r="D178" s="141"/>
      <c r="E178" s="39"/>
      <c r="P178" s="36"/>
      <c r="Q178" s="6"/>
      <c r="AA178" s="38"/>
      <c r="AB178" s="38"/>
      <c r="AC178" s="38"/>
      <c r="AD178" s="38"/>
      <c r="AE178" s="38"/>
      <c r="AG178" s="176"/>
      <c r="AN178" s="38"/>
      <c r="AO178" s="38"/>
      <c r="AP178" s="38"/>
      <c r="AQ178" s="38"/>
      <c r="AR178" s="38"/>
      <c r="AS178" s="38"/>
      <c r="AT178" s="38"/>
      <c r="AU178" s="38"/>
    </row>
    <row r="179" spans="1:48">
      <c r="B179" s="14"/>
      <c r="C179" s="25"/>
      <c r="D179" s="25"/>
      <c r="P179" s="36"/>
      <c r="Q179" s="6"/>
      <c r="AA179" s="38"/>
      <c r="AB179" s="38"/>
      <c r="AC179" s="38"/>
      <c r="AD179" s="38"/>
      <c r="AE179" s="38"/>
      <c r="AG179" s="176"/>
      <c r="AN179" s="38"/>
      <c r="AO179" s="38"/>
      <c r="AP179" s="38"/>
      <c r="AQ179" s="38"/>
      <c r="AR179" s="38"/>
      <c r="AS179" s="38"/>
      <c r="AT179" s="38"/>
      <c r="AU179" s="38"/>
    </row>
    <row r="180" spans="1:48">
      <c r="B180" s="14"/>
      <c r="C180" s="25"/>
      <c r="D180" s="25"/>
      <c r="P180" s="36"/>
      <c r="Q180" s="6"/>
      <c r="AA180" s="38"/>
      <c r="AB180" s="38"/>
      <c r="AC180" s="38"/>
      <c r="AD180" s="38"/>
      <c r="AE180" s="38"/>
      <c r="AG180" s="176"/>
      <c r="AN180" s="38"/>
      <c r="AO180" s="38"/>
      <c r="AP180" s="38"/>
      <c r="AQ180" s="38"/>
      <c r="AR180" s="38"/>
      <c r="AS180" s="38"/>
      <c r="AT180" s="38"/>
      <c r="AU180" s="38"/>
    </row>
    <row r="181" spans="1:48">
      <c r="B181" s="14"/>
      <c r="C181" s="25"/>
      <c r="D181" s="25"/>
      <c r="P181" s="36"/>
      <c r="Q181" s="6"/>
      <c r="AA181" s="38"/>
      <c r="AB181" s="38"/>
      <c r="AC181" s="38"/>
      <c r="AD181" s="38"/>
      <c r="AE181" s="38"/>
      <c r="AG181" s="176"/>
      <c r="AN181" s="38"/>
      <c r="AO181" s="38"/>
      <c r="AP181" s="38"/>
      <c r="AQ181" s="38"/>
      <c r="AR181" s="38"/>
      <c r="AS181" s="38"/>
      <c r="AT181" s="38"/>
      <c r="AU181" s="38"/>
    </row>
    <row r="182" spans="1:48">
      <c r="B182" s="14"/>
      <c r="C182" s="25"/>
      <c r="D182" s="25"/>
      <c r="P182" s="36"/>
      <c r="Q182" s="6"/>
      <c r="AA182" s="38"/>
      <c r="AB182" s="38"/>
      <c r="AC182" s="38"/>
      <c r="AD182" s="38"/>
      <c r="AE182" s="38"/>
      <c r="AG182" s="176"/>
      <c r="AN182" s="38"/>
      <c r="AO182" s="38"/>
      <c r="AP182" s="38"/>
      <c r="AQ182" s="38"/>
      <c r="AR182" s="38"/>
      <c r="AS182" s="38"/>
      <c r="AT182" s="38"/>
      <c r="AU182" s="38"/>
    </row>
    <row r="183" spans="1:48">
      <c r="B183" s="14"/>
      <c r="C183" s="25"/>
      <c r="D183" s="25"/>
      <c r="P183" s="36"/>
      <c r="Q183" s="6"/>
      <c r="AA183" s="38"/>
      <c r="AB183" s="38"/>
      <c r="AC183" s="38"/>
      <c r="AD183" s="38"/>
      <c r="AE183" s="38"/>
      <c r="AG183" s="176"/>
      <c r="AN183" s="38"/>
      <c r="AO183" s="38"/>
      <c r="AP183" s="38"/>
      <c r="AQ183" s="38"/>
      <c r="AR183" s="38"/>
      <c r="AS183" s="38"/>
      <c r="AT183" s="38"/>
      <c r="AU183" s="38"/>
      <c r="AV183" s="38"/>
    </row>
    <row r="184" spans="1:48">
      <c r="B184" s="14"/>
      <c r="C184" s="25"/>
      <c r="D184" s="25"/>
      <c r="P184" s="36"/>
      <c r="Q184" s="6"/>
      <c r="AA184" s="38"/>
      <c r="AB184" s="38"/>
      <c r="AC184" s="38"/>
      <c r="AD184" s="38"/>
      <c r="AE184" s="38"/>
      <c r="AG184" s="176"/>
      <c r="AN184" s="38"/>
      <c r="AO184" s="38"/>
      <c r="AP184" s="38"/>
      <c r="AQ184" s="38"/>
      <c r="AR184" s="38"/>
      <c r="AS184" s="38"/>
      <c r="AT184" s="38"/>
      <c r="AU184" s="38"/>
    </row>
    <row r="185" spans="1:48">
      <c r="B185" s="14"/>
      <c r="C185" s="25"/>
      <c r="D185" s="25"/>
      <c r="P185" s="36"/>
      <c r="Q185" s="6"/>
      <c r="AA185" s="38"/>
      <c r="AB185" s="38"/>
      <c r="AC185" s="38"/>
      <c r="AD185" s="38"/>
      <c r="AE185" s="38"/>
      <c r="AG185" s="176"/>
      <c r="AN185" s="38"/>
      <c r="AO185" s="38"/>
      <c r="AP185" s="38"/>
      <c r="AQ185" s="38"/>
      <c r="AR185" s="38"/>
      <c r="AS185" s="38"/>
      <c r="AT185" s="38"/>
      <c r="AU185" s="38"/>
    </row>
    <row r="186" spans="1:48">
      <c r="B186" s="14"/>
      <c r="C186" s="25"/>
      <c r="D186" s="25"/>
      <c r="P186" s="36"/>
      <c r="Q186" s="6"/>
      <c r="AA186" s="38"/>
      <c r="AB186" s="38"/>
      <c r="AC186" s="38"/>
      <c r="AD186" s="38"/>
      <c r="AE186" s="38"/>
      <c r="AG186" s="176"/>
      <c r="AN186" s="38"/>
      <c r="AO186" s="38"/>
      <c r="AP186" s="38"/>
      <c r="AQ186" s="38"/>
      <c r="AR186" s="38"/>
      <c r="AS186" s="38"/>
      <c r="AT186" s="38"/>
      <c r="AU186" s="38"/>
    </row>
    <row r="187" spans="1:48">
      <c r="B187" s="14"/>
      <c r="C187" s="25"/>
      <c r="D187" s="25"/>
      <c r="P187" s="36"/>
      <c r="Q187" s="6"/>
      <c r="AA187" s="38"/>
      <c r="AB187" s="38"/>
      <c r="AC187" s="38"/>
      <c r="AD187" s="38"/>
      <c r="AE187" s="38"/>
      <c r="AG187" s="176"/>
      <c r="AN187" s="38"/>
      <c r="AO187" s="38"/>
      <c r="AP187" s="38"/>
      <c r="AQ187" s="38"/>
      <c r="AR187" s="38"/>
      <c r="AS187" s="38"/>
      <c r="AT187" s="38"/>
      <c r="AU187" s="38"/>
    </row>
    <row r="188" spans="1:48">
      <c r="B188" s="14"/>
      <c r="C188" s="25"/>
      <c r="D188" s="25"/>
      <c r="P188" s="36"/>
      <c r="Q188" s="6"/>
      <c r="AA188" s="38"/>
      <c r="AB188" s="38"/>
      <c r="AC188" s="38"/>
      <c r="AD188" s="38"/>
      <c r="AE188" s="38"/>
      <c r="AG188" s="176"/>
      <c r="AN188" s="38"/>
      <c r="AO188" s="38"/>
      <c r="AP188" s="38"/>
      <c r="AQ188" s="38"/>
      <c r="AR188" s="38"/>
      <c r="AS188" s="38"/>
      <c r="AT188" s="38"/>
      <c r="AU188" s="38"/>
    </row>
    <row r="189" spans="1:48">
      <c r="B189" s="14"/>
      <c r="C189" s="25"/>
      <c r="D189" s="25"/>
      <c r="P189" s="36"/>
      <c r="Q189" s="6"/>
      <c r="AA189" s="38"/>
      <c r="AB189" s="38"/>
      <c r="AC189" s="38"/>
      <c r="AD189" s="38"/>
      <c r="AE189" s="38"/>
      <c r="AG189" s="176"/>
      <c r="AN189" s="38"/>
      <c r="AO189" s="38"/>
      <c r="AP189" s="38"/>
      <c r="AQ189" s="38"/>
      <c r="AR189" s="38"/>
      <c r="AS189" s="38"/>
      <c r="AT189" s="38"/>
      <c r="AU189" s="38"/>
    </row>
    <row r="190" spans="1:48">
      <c r="B190" s="14"/>
      <c r="C190" s="25"/>
      <c r="D190" s="25"/>
      <c r="P190" s="36"/>
      <c r="Q190" s="6"/>
      <c r="AA190" s="38"/>
      <c r="AB190" s="38"/>
      <c r="AC190" s="38"/>
      <c r="AD190" s="38"/>
      <c r="AE190" s="38"/>
      <c r="AG190" s="176"/>
      <c r="AN190" s="38"/>
      <c r="AO190" s="38"/>
      <c r="AP190" s="38"/>
      <c r="AQ190" s="38"/>
      <c r="AR190" s="38"/>
      <c r="AS190" s="38"/>
      <c r="AT190" s="38"/>
      <c r="AU190" s="38"/>
      <c r="AV190" s="38"/>
    </row>
    <row r="191" spans="1:48">
      <c r="B191" s="14"/>
      <c r="C191" s="25"/>
      <c r="D191" s="25"/>
      <c r="P191" s="36"/>
      <c r="Q191" s="6"/>
      <c r="AA191" s="38"/>
      <c r="AB191" s="38"/>
      <c r="AC191" s="38"/>
      <c r="AD191" s="38"/>
      <c r="AE191" s="38"/>
      <c r="AG191" s="176"/>
      <c r="AN191" s="38"/>
      <c r="AO191" s="38"/>
      <c r="AP191" s="38"/>
      <c r="AQ191" s="38"/>
      <c r="AR191" s="38"/>
      <c r="AS191" s="38"/>
      <c r="AT191" s="38"/>
      <c r="AU191" s="38"/>
    </row>
    <row r="192" spans="1:48">
      <c r="B192" s="14"/>
      <c r="C192" s="25"/>
      <c r="D192" s="25"/>
      <c r="P192" s="36"/>
      <c r="Q192" s="6"/>
      <c r="AA192" s="38"/>
      <c r="AB192" s="38"/>
      <c r="AC192" s="38"/>
      <c r="AD192" s="38"/>
      <c r="AE192" s="38"/>
      <c r="AG192" s="176"/>
      <c r="AN192" s="38"/>
      <c r="AO192" s="38"/>
      <c r="AP192" s="38"/>
      <c r="AQ192" s="38"/>
      <c r="AR192" s="38"/>
      <c r="AS192" s="38"/>
      <c r="AT192" s="38"/>
      <c r="AU192" s="38"/>
    </row>
    <row r="193" spans="2:48">
      <c r="B193" s="14"/>
      <c r="C193" s="25"/>
      <c r="D193" s="25"/>
      <c r="P193" s="36"/>
      <c r="Q193" s="6"/>
      <c r="AA193" s="38"/>
      <c r="AB193" s="38"/>
      <c r="AC193" s="38"/>
      <c r="AD193" s="38"/>
      <c r="AE193" s="38"/>
      <c r="AG193" s="176"/>
      <c r="AN193" s="38"/>
      <c r="AO193" s="38"/>
      <c r="AP193" s="38"/>
      <c r="AQ193" s="38"/>
      <c r="AR193" s="38"/>
      <c r="AS193" s="38"/>
      <c r="AT193" s="38"/>
      <c r="AU193" s="38"/>
      <c r="AV193" s="38"/>
    </row>
    <row r="194" spans="2:48">
      <c r="B194" s="14"/>
      <c r="C194" s="25"/>
      <c r="D194" s="25"/>
      <c r="P194" s="36"/>
      <c r="Q194" s="6"/>
      <c r="AA194" s="38"/>
      <c r="AB194" s="38"/>
      <c r="AC194" s="38"/>
      <c r="AD194" s="38"/>
      <c r="AE194" s="38"/>
      <c r="AG194" s="176"/>
      <c r="AN194" s="38"/>
      <c r="AO194" s="38"/>
      <c r="AP194" s="38"/>
      <c r="AQ194" s="38"/>
      <c r="AR194" s="38"/>
      <c r="AS194" s="38"/>
      <c r="AT194" s="38"/>
      <c r="AU194" s="38"/>
    </row>
    <row r="195" spans="2:48">
      <c r="B195" s="14"/>
      <c r="C195" s="25"/>
      <c r="D195" s="25"/>
      <c r="P195" s="36"/>
      <c r="Q195" s="6"/>
      <c r="AA195" s="38"/>
      <c r="AB195" s="38"/>
      <c r="AC195" s="38"/>
      <c r="AD195" s="38"/>
      <c r="AE195" s="38"/>
      <c r="AG195" s="176"/>
      <c r="AN195" s="38"/>
      <c r="AO195" s="38"/>
      <c r="AP195" s="38"/>
      <c r="AQ195" s="38"/>
      <c r="AR195" s="38"/>
      <c r="AS195" s="38"/>
      <c r="AT195" s="38"/>
      <c r="AU195" s="38"/>
    </row>
    <row r="196" spans="2:48">
      <c r="B196" s="14"/>
      <c r="C196" s="25"/>
      <c r="D196" s="25"/>
      <c r="P196" s="36"/>
      <c r="Q196" s="6"/>
      <c r="AA196" s="38"/>
      <c r="AB196" s="38"/>
      <c r="AC196" s="38"/>
      <c r="AD196" s="38"/>
      <c r="AE196" s="38"/>
      <c r="AG196" s="176"/>
      <c r="AN196" s="38"/>
      <c r="AO196" s="38"/>
      <c r="AP196" s="38"/>
      <c r="AQ196" s="38"/>
      <c r="AR196" s="38"/>
      <c r="AS196" s="38"/>
      <c r="AT196" s="38"/>
      <c r="AU196" s="38"/>
    </row>
    <row r="197" spans="2:48">
      <c r="B197" s="14"/>
      <c r="C197" s="25"/>
      <c r="D197" s="25"/>
      <c r="P197" s="36"/>
      <c r="Q197" s="6"/>
      <c r="AA197" s="38"/>
      <c r="AB197" s="38"/>
      <c r="AC197" s="38"/>
      <c r="AD197" s="38"/>
      <c r="AE197" s="38"/>
      <c r="AG197" s="176"/>
      <c r="AN197" s="38"/>
      <c r="AO197" s="38"/>
      <c r="AP197" s="38"/>
      <c r="AQ197" s="38"/>
      <c r="AR197" s="38"/>
      <c r="AS197" s="38"/>
      <c r="AT197" s="38"/>
      <c r="AU197" s="38"/>
    </row>
    <row r="198" spans="2:48">
      <c r="B198" s="14"/>
      <c r="C198" s="25"/>
      <c r="D198" s="25"/>
      <c r="P198" s="36"/>
      <c r="Q198" s="6"/>
      <c r="AA198" s="38"/>
      <c r="AB198" s="38"/>
      <c r="AC198" s="38"/>
      <c r="AD198" s="38"/>
      <c r="AE198" s="38"/>
      <c r="AG198" s="176"/>
      <c r="AN198" s="38"/>
      <c r="AO198" s="38"/>
      <c r="AP198" s="38"/>
      <c r="AQ198" s="38"/>
      <c r="AR198" s="38"/>
      <c r="AS198" s="38"/>
      <c r="AT198" s="38"/>
      <c r="AU198" s="38"/>
    </row>
    <row r="199" spans="2:48">
      <c r="B199" s="14"/>
      <c r="C199" s="25"/>
      <c r="D199" s="25"/>
      <c r="P199" s="36"/>
      <c r="Q199" s="6"/>
      <c r="AA199" s="38"/>
      <c r="AB199" s="38"/>
      <c r="AC199" s="38"/>
      <c r="AD199" s="38"/>
      <c r="AE199" s="38"/>
      <c r="AG199" s="176"/>
      <c r="AN199" s="38"/>
      <c r="AO199" s="38"/>
      <c r="AP199" s="38"/>
      <c r="AQ199" s="38"/>
      <c r="AR199" s="38"/>
      <c r="AS199" s="38"/>
      <c r="AT199" s="38"/>
      <c r="AU199" s="38"/>
    </row>
    <row r="200" spans="2:48">
      <c r="B200" s="14"/>
      <c r="C200" s="25"/>
      <c r="D200" s="25"/>
      <c r="P200" s="36"/>
      <c r="Q200" s="6"/>
      <c r="AA200" s="38"/>
      <c r="AB200" s="38"/>
      <c r="AC200" s="38"/>
      <c r="AD200" s="38"/>
      <c r="AE200" s="38"/>
      <c r="AG200" s="176"/>
      <c r="AN200" s="38"/>
      <c r="AO200" s="38"/>
      <c r="AP200" s="38"/>
      <c r="AQ200" s="38"/>
      <c r="AR200" s="38"/>
      <c r="AS200" s="38"/>
      <c r="AT200" s="38"/>
      <c r="AU200" s="38"/>
    </row>
    <row r="201" spans="2:48">
      <c r="B201" s="14"/>
      <c r="C201" s="25"/>
      <c r="D201" s="25"/>
      <c r="P201" s="36"/>
      <c r="Q201" s="6"/>
      <c r="AA201" s="38"/>
      <c r="AB201" s="38"/>
      <c r="AC201" s="38"/>
      <c r="AD201" s="38"/>
      <c r="AE201" s="38"/>
      <c r="AG201" s="176"/>
      <c r="AN201" s="38"/>
      <c r="AO201" s="38"/>
      <c r="AP201" s="38"/>
      <c r="AQ201" s="38"/>
      <c r="AR201" s="38"/>
      <c r="AS201" s="38"/>
      <c r="AT201" s="38"/>
      <c r="AU201" s="38"/>
    </row>
    <row r="202" spans="2:48">
      <c r="B202" s="14"/>
      <c r="C202" s="25"/>
      <c r="D202" s="25"/>
      <c r="P202" s="36"/>
      <c r="Q202" s="6"/>
      <c r="AA202" s="38"/>
      <c r="AB202" s="38"/>
      <c r="AC202" s="38"/>
      <c r="AD202" s="38"/>
      <c r="AE202" s="38"/>
      <c r="AG202" s="176"/>
      <c r="AN202" s="38"/>
      <c r="AO202" s="38"/>
      <c r="AP202" s="38"/>
      <c r="AQ202" s="38"/>
      <c r="AR202" s="38"/>
      <c r="AS202" s="38"/>
      <c r="AT202" s="38"/>
      <c r="AU202" s="38"/>
    </row>
    <row r="203" spans="2:48">
      <c r="B203" s="14"/>
      <c r="C203" s="25"/>
      <c r="D203" s="25"/>
      <c r="P203" s="36"/>
      <c r="Q203" s="6"/>
      <c r="AA203" s="38"/>
      <c r="AB203" s="38"/>
      <c r="AC203" s="38"/>
      <c r="AD203" s="38"/>
      <c r="AE203" s="38"/>
      <c r="AG203" s="176"/>
      <c r="AN203" s="38"/>
      <c r="AO203" s="38"/>
      <c r="AP203" s="38"/>
      <c r="AQ203" s="38"/>
      <c r="AR203" s="38"/>
      <c r="AS203" s="38"/>
      <c r="AT203" s="38"/>
      <c r="AU203" s="38"/>
    </row>
    <row r="204" spans="2:48">
      <c r="B204" s="14"/>
      <c r="C204" s="25"/>
      <c r="D204" s="25"/>
      <c r="P204" s="36"/>
      <c r="Q204" s="6"/>
      <c r="AA204" s="38"/>
      <c r="AB204" s="38"/>
      <c r="AC204" s="38"/>
      <c r="AD204" s="38"/>
      <c r="AE204" s="38"/>
      <c r="AG204" s="176"/>
      <c r="AN204" s="38"/>
      <c r="AO204" s="38"/>
      <c r="AP204" s="38"/>
      <c r="AQ204" s="38"/>
      <c r="AR204" s="38"/>
      <c r="AS204" s="38"/>
      <c r="AT204" s="38"/>
      <c r="AU204" s="38"/>
    </row>
    <row r="205" spans="2:48">
      <c r="B205" s="14"/>
      <c r="C205" s="25"/>
      <c r="D205" s="25"/>
      <c r="P205" s="36"/>
      <c r="Q205" s="6"/>
      <c r="AA205" s="38"/>
      <c r="AB205" s="38"/>
      <c r="AC205" s="38"/>
      <c r="AD205" s="38"/>
      <c r="AE205" s="38"/>
      <c r="AG205" s="176"/>
      <c r="AN205" s="38"/>
      <c r="AO205" s="38"/>
      <c r="AP205" s="38"/>
      <c r="AQ205" s="38"/>
      <c r="AR205" s="38"/>
      <c r="AS205" s="38"/>
      <c r="AT205" s="38"/>
      <c r="AU205" s="38"/>
    </row>
    <row r="206" spans="2:48">
      <c r="B206" s="14"/>
      <c r="C206" s="25"/>
      <c r="D206" s="25"/>
      <c r="P206" s="36"/>
      <c r="Q206" s="6"/>
      <c r="AA206" s="38"/>
      <c r="AB206" s="38"/>
      <c r="AC206" s="38"/>
      <c r="AD206" s="38"/>
      <c r="AE206" s="38"/>
      <c r="AG206" s="176"/>
      <c r="AN206" s="38"/>
      <c r="AO206" s="38"/>
      <c r="AP206" s="38"/>
      <c r="AQ206" s="38"/>
      <c r="AR206" s="38"/>
      <c r="AS206" s="38"/>
      <c r="AT206" s="38"/>
      <c r="AU206" s="38"/>
    </row>
    <row r="207" spans="2:48">
      <c r="B207" s="14"/>
      <c r="C207" s="25"/>
      <c r="D207" s="25"/>
      <c r="P207" s="36"/>
      <c r="Q207" s="6"/>
      <c r="AA207" s="38"/>
      <c r="AB207" s="38"/>
      <c r="AC207" s="38"/>
      <c r="AD207" s="38"/>
      <c r="AE207" s="38"/>
      <c r="AG207" s="176"/>
      <c r="AN207" s="38"/>
      <c r="AO207" s="38"/>
      <c r="AP207" s="38"/>
      <c r="AQ207" s="38"/>
      <c r="AR207" s="38"/>
      <c r="AS207" s="38"/>
      <c r="AT207" s="38"/>
      <c r="AU207" s="38"/>
      <c r="AV207" s="38"/>
    </row>
    <row r="208" spans="2:48">
      <c r="B208" s="14"/>
      <c r="C208" s="25"/>
      <c r="D208" s="25"/>
      <c r="P208" s="36"/>
      <c r="Q208" s="6"/>
      <c r="AA208" s="38"/>
      <c r="AB208" s="38"/>
      <c r="AC208" s="38"/>
      <c r="AD208" s="38"/>
      <c r="AE208" s="38"/>
      <c r="AG208" s="176"/>
      <c r="AN208" s="38"/>
      <c r="AO208" s="38"/>
      <c r="AP208" s="38"/>
      <c r="AQ208" s="38"/>
      <c r="AR208" s="38"/>
      <c r="AS208" s="38"/>
      <c r="AT208" s="38"/>
      <c r="AU208" s="38"/>
      <c r="AV208" s="38"/>
    </row>
    <row r="209" spans="2:48">
      <c r="B209" s="14"/>
      <c r="C209" s="25"/>
      <c r="D209" s="25"/>
      <c r="P209" s="36"/>
      <c r="Q209" s="6"/>
      <c r="AA209" s="38"/>
      <c r="AB209" s="38"/>
      <c r="AC209" s="38"/>
      <c r="AD209" s="38"/>
      <c r="AE209" s="38"/>
      <c r="AG209" s="176"/>
      <c r="AN209" s="38"/>
      <c r="AO209" s="38"/>
      <c r="AP209" s="38"/>
      <c r="AQ209" s="38"/>
      <c r="AR209" s="38"/>
      <c r="AS209" s="38"/>
      <c r="AT209" s="38"/>
      <c r="AU209" s="38"/>
      <c r="AV209" s="38"/>
    </row>
    <row r="210" spans="2:48">
      <c r="B210" s="14"/>
      <c r="C210" s="25"/>
      <c r="D210" s="25"/>
      <c r="P210" s="36"/>
      <c r="Q210" s="6"/>
      <c r="AA210" s="38"/>
      <c r="AB210" s="38"/>
      <c r="AC210" s="38"/>
      <c r="AD210" s="38"/>
      <c r="AE210" s="38"/>
      <c r="AG210" s="176"/>
      <c r="AN210" s="38"/>
      <c r="AO210" s="38"/>
      <c r="AP210" s="38"/>
      <c r="AQ210" s="38"/>
      <c r="AR210" s="38"/>
      <c r="AS210" s="38"/>
      <c r="AT210" s="38"/>
      <c r="AU210" s="38"/>
    </row>
    <row r="211" spans="2:48">
      <c r="B211" s="14"/>
      <c r="C211" s="25"/>
      <c r="D211" s="25"/>
      <c r="P211" s="36"/>
      <c r="Q211" s="6"/>
      <c r="AA211" s="38"/>
      <c r="AB211" s="38"/>
      <c r="AC211" s="38"/>
      <c r="AD211" s="38"/>
      <c r="AE211" s="38"/>
      <c r="AG211" s="176"/>
      <c r="AN211" s="38"/>
      <c r="AO211" s="38"/>
      <c r="AP211" s="38"/>
      <c r="AQ211" s="38"/>
      <c r="AR211" s="38"/>
      <c r="AS211" s="38"/>
      <c r="AT211" s="38"/>
      <c r="AU211" s="38"/>
    </row>
    <row r="212" spans="2:48">
      <c r="B212" s="14"/>
      <c r="C212" s="25"/>
      <c r="D212" s="25"/>
      <c r="P212" s="36"/>
      <c r="Q212" s="6"/>
      <c r="AA212" s="38"/>
      <c r="AB212" s="38"/>
      <c r="AC212" s="38"/>
      <c r="AD212" s="38"/>
      <c r="AE212" s="38"/>
      <c r="AG212" s="176"/>
      <c r="AN212" s="38"/>
      <c r="AO212" s="38"/>
      <c r="AP212" s="38"/>
      <c r="AQ212" s="38"/>
      <c r="AR212" s="38"/>
      <c r="AS212" s="38"/>
      <c r="AT212" s="38"/>
      <c r="AU212" s="38"/>
    </row>
    <row r="213" spans="2:48">
      <c r="B213" s="14"/>
      <c r="C213" s="25"/>
      <c r="D213" s="25"/>
      <c r="P213" s="36"/>
      <c r="Q213" s="6"/>
      <c r="AA213" s="38"/>
      <c r="AB213" s="38"/>
      <c r="AC213" s="38"/>
      <c r="AD213" s="38"/>
      <c r="AE213" s="38"/>
      <c r="AG213" s="176"/>
      <c r="AN213" s="38"/>
      <c r="AO213" s="38"/>
      <c r="AP213" s="38"/>
      <c r="AQ213" s="38"/>
      <c r="AR213" s="38"/>
      <c r="AS213" s="38"/>
      <c r="AT213" s="38"/>
      <c r="AU213" s="38"/>
    </row>
    <row r="214" spans="2:48">
      <c r="B214" s="14"/>
      <c r="C214" s="25"/>
      <c r="D214" s="25"/>
      <c r="P214" s="36"/>
      <c r="Q214" s="6"/>
      <c r="AA214" s="38"/>
      <c r="AB214" s="38"/>
      <c r="AC214" s="38"/>
      <c r="AD214" s="38"/>
      <c r="AE214" s="38"/>
      <c r="AG214" s="176"/>
      <c r="AN214" s="38"/>
      <c r="AO214" s="38"/>
      <c r="AP214" s="38"/>
      <c r="AQ214" s="38"/>
      <c r="AR214" s="38"/>
      <c r="AS214" s="38"/>
      <c r="AT214" s="38"/>
      <c r="AU214" s="38"/>
    </row>
    <row r="215" spans="2:48">
      <c r="B215" s="14"/>
      <c r="C215" s="25"/>
      <c r="D215" s="25"/>
      <c r="P215" s="36"/>
      <c r="Q215" s="6"/>
      <c r="AA215" s="38"/>
      <c r="AB215" s="38"/>
      <c r="AC215" s="38"/>
      <c r="AD215" s="38"/>
      <c r="AE215" s="38"/>
      <c r="AG215" s="176"/>
      <c r="AN215" s="38"/>
      <c r="AO215" s="38"/>
      <c r="AP215" s="38"/>
      <c r="AQ215" s="38"/>
      <c r="AR215" s="38"/>
      <c r="AS215" s="38"/>
      <c r="AT215" s="38"/>
      <c r="AU215" s="38"/>
    </row>
    <row r="216" spans="2:48">
      <c r="B216" s="14"/>
      <c r="C216" s="25"/>
      <c r="D216" s="25"/>
      <c r="P216" s="36"/>
      <c r="Q216" s="6"/>
      <c r="AA216" s="38"/>
      <c r="AB216" s="38"/>
      <c r="AC216" s="38"/>
      <c r="AD216" s="38"/>
      <c r="AE216" s="38"/>
      <c r="AG216" s="176"/>
      <c r="AN216" s="38"/>
      <c r="AO216" s="38"/>
      <c r="AP216" s="38"/>
      <c r="AQ216" s="38"/>
      <c r="AR216" s="38"/>
      <c r="AS216" s="38"/>
      <c r="AT216" s="38"/>
      <c r="AU216" s="38"/>
    </row>
    <row r="217" spans="2:48">
      <c r="B217" s="14"/>
      <c r="C217" s="25"/>
      <c r="D217" s="25"/>
      <c r="P217" s="36"/>
      <c r="Q217" s="6"/>
      <c r="AA217" s="38"/>
      <c r="AB217" s="38"/>
      <c r="AC217" s="38"/>
      <c r="AD217" s="38"/>
      <c r="AE217" s="38"/>
      <c r="AG217" s="176"/>
      <c r="AN217" s="38"/>
      <c r="AO217" s="38"/>
      <c r="AP217" s="38"/>
      <c r="AQ217" s="38"/>
      <c r="AR217" s="38"/>
      <c r="AS217" s="38"/>
      <c r="AT217" s="38"/>
      <c r="AU217" s="38"/>
    </row>
    <row r="218" spans="2:48">
      <c r="B218" s="14"/>
      <c r="C218" s="25"/>
      <c r="D218" s="25"/>
      <c r="P218" s="36"/>
      <c r="Q218" s="6"/>
      <c r="AA218" s="38"/>
      <c r="AB218" s="38"/>
      <c r="AC218" s="38"/>
      <c r="AD218" s="38"/>
      <c r="AE218" s="38"/>
      <c r="AG218" s="176"/>
      <c r="AN218" s="38"/>
      <c r="AO218" s="38"/>
      <c r="AP218" s="38"/>
      <c r="AQ218" s="38"/>
      <c r="AR218" s="38"/>
      <c r="AS218" s="38"/>
      <c r="AT218" s="38"/>
      <c r="AU218" s="38"/>
    </row>
    <row r="219" spans="2:48">
      <c r="B219" s="14"/>
      <c r="C219" s="25"/>
      <c r="D219" s="25"/>
      <c r="P219" s="36"/>
      <c r="Q219" s="6"/>
      <c r="AA219" s="38"/>
      <c r="AB219" s="38"/>
      <c r="AC219" s="38"/>
      <c r="AD219" s="38"/>
      <c r="AE219" s="38"/>
      <c r="AG219" s="176"/>
      <c r="AN219" s="38"/>
      <c r="AO219" s="38"/>
      <c r="AP219" s="38"/>
      <c r="AQ219" s="38"/>
      <c r="AR219" s="38"/>
      <c r="AS219" s="38"/>
      <c r="AT219" s="38"/>
      <c r="AU219" s="38"/>
    </row>
    <row r="220" spans="2:48">
      <c r="B220" s="14"/>
      <c r="C220" s="25"/>
      <c r="D220" s="25"/>
      <c r="P220" s="36"/>
      <c r="Q220" s="6"/>
      <c r="AA220" s="38"/>
      <c r="AB220" s="38"/>
      <c r="AC220" s="38"/>
      <c r="AD220" s="38"/>
      <c r="AE220" s="38"/>
      <c r="AG220" s="176"/>
      <c r="AN220" s="38"/>
      <c r="AO220" s="38"/>
      <c r="AP220" s="38"/>
      <c r="AQ220" s="38"/>
      <c r="AR220" s="38"/>
      <c r="AS220" s="38"/>
      <c r="AT220" s="38"/>
      <c r="AU220" s="38"/>
    </row>
    <row r="221" spans="2:48">
      <c r="B221" s="14"/>
      <c r="C221" s="25"/>
      <c r="D221" s="25"/>
      <c r="P221" s="36"/>
      <c r="Q221" s="6"/>
      <c r="AA221" s="38"/>
      <c r="AB221" s="38"/>
      <c r="AC221" s="38"/>
      <c r="AD221" s="38"/>
      <c r="AE221" s="38"/>
      <c r="AG221" s="176"/>
      <c r="AN221" s="38"/>
      <c r="AO221" s="38"/>
      <c r="AP221" s="38"/>
      <c r="AQ221" s="38"/>
      <c r="AR221" s="38"/>
      <c r="AS221" s="38"/>
      <c r="AT221" s="38"/>
      <c r="AU221" s="38"/>
    </row>
    <row r="222" spans="2:48">
      <c r="B222" s="14"/>
      <c r="C222" s="25"/>
      <c r="D222" s="25"/>
      <c r="P222" s="36"/>
      <c r="Q222" s="6"/>
      <c r="AA222" s="38"/>
      <c r="AB222" s="38"/>
      <c r="AC222" s="38"/>
      <c r="AD222" s="38"/>
      <c r="AE222" s="38"/>
      <c r="AG222" s="176"/>
      <c r="AN222" s="38"/>
      <c r="AO222" s="38"/>
      <c r="AP222" s="38"/>
      <c r="AQ222" s="38"/>
      <c r="AR222" s="38"/>
      <c r="AS222" s="38"/>
      <c r="AT222" s="38"/>
      <c r="AU222" s="38"/>
    </row>
    <row r="223" spans="2:48">
      <c r="B223" s="14"/>
      <c r="C223" s="25"/>
      <c r="D223" s="25"/>
      <c r="P223" s="36"/>
      <c r="Q223" s="6"/>
      <c r="AA223" s="38"/>
      <c r="AB223" s="38"/>
      <c r="AC223" s="38"/>
      <c r="AD223" s="38"/>
      <c r="AE223" s="38"/>
      <c r="AG223" s="176"/>
      <c r="AN223" s="38"/>
      <c r="AO223" s="38"/>
      <c r="AP223" s="38"/>
      <c r="AQ223" s="38"/>
      <c r="AR223" s="38"/>
      <c r="AS223" s="38"/>
      <c r="AT223" s="38"/>
      <c r="AU223" s="38"/>
    </row>
    <row r="224" spans="2:48">
      <c r="B224" s="14"/>
      <c r="C224" s="25"/>
      <c r="D224" s="25"/>
      <c r="P224" s="36"/>
      <c r="Q224" s="6"/>
      <c r="AA224" s="38"/>
      <c r="AB224" s="38"/>
      <c r="AC224" s="38"/>
      <c r="AD224" s="38"/>
      <c r="AE224" s="38"/>
      <c r="AG224" s="176"/>
      <c r="AN224" s="38"/>
      <c r="AO224" s="38"/>
      <c r="AP224" s="38"/>
      <c r="AQ224" s="38"/>
      <c r="AR224" s="38"/>
      <c r="AS224" s="38"/>
      <c r="AT224" s="38"/>
      <c r="AU224" s="38"/>
    </row>
    <row r="225" spans="1:48">
      <c r="B225" s="14"/>
      <c r="C225" s="25"/>
      <c r="D225" s="25"/>
      <c r="P225" s="36"/>
      <c r="Q225" s="6"/>
      <c r="AA225" s="38"/>
      <c r="AB225" s="38"/>
      <c r="AC225" s="38"/>
      <c r="AD225" s="38"/>
      <c r="AE225" s="38"/>
      <c r="AG225" s="176"/>
      <c r="AN225" s="38"/>
      <c r="AO225" s="38"/>
      <c r="AP225" s="38"/>
      <c r="AQ225" s="38"/>
      <c r="AR225" s="38"/>
      <c r="AS225" s="38"/>
      <c r="AT225" s="38"/>
      <c r="AU225" s="38"/>
    </row>
    <row r="226" spans="1:48">
      <c r="B226" s="14"/>
      <c r="C226" s="25"/>
      <c r="D226" s="25"/>
      <c r="P226" s="36"/>
      <c r="Q226" s="6"/>
      <c r="AA226" s="38"/>
      <c r="AB226" s="38"/>
      <c r="AC226" s="38"/>
      <c r="AD226" s="38"/>
      <c r="AE226" s="38"/>
      <c r="AG226" s="176"/>
      <c r="AN226" s="38"/>
      <c r="AO226" s="38"/>
      <c r="AP226" s="38"/>
      <c r="AQ226" s="38"/>
      <c r="AR226" s="38"/>
      <c r="AS226" s="38"/>
      <c r="AT226" s="38"/>
      <c r="AU226" s="38"/>
    </row>
    <row r="227" spans="1:48">
      <c r="B227" s="14"/>
      <c r="C227" s="25"/>
      <c r="D227" s="25"/>
      <c r="P227" s="36"/>
      <c r="Q227" s="6"/>
      <c r="AA227" s="38"/>
      <c r="AB227" s="38"/>
      <c r="AC227" s="38"/>
      <c r="AD227" s="38"/>
      <c r="AE227" s="38"/>
      <c r="AG227" s="176"/>
      <c r="AN227" s="38"/>
      <c r="AO227" s="38"/>
      <c r="AP227" s="38"/>
      <c r="AQ227" s="38"/>
      <c r="AR227" s="38"/>
      <c r="AS227" s="38"/>
      <c r="AT227" s="38"/>
      <c r="AU227" s="38"/>
    </row>
    <row r="228" spans="1:48">
      <c r="B228" s="14"/>
      <c r="C228" s="25"/>
      <c r="D228" s="25"/>
      <c r="P228" s="36"/>
      <c r="Q228" s="6"/>
      <c r="AA228" s="38"/>
      <c r="AB228" s="38"/>
      <c r="AC228" s="38"/>
      <c r="AD228" s="38"/>
      <c r="AE228" s="38"/>
      <c r="AG228" s="176"/>
      <c r="AN228" s="38"/>
      <c r="AO228" s="38"/>
      <c r="AP228" s="38"/>
      <c r="AQ228" s="38"/>
      <c r="AR228" s="38"/>
      <c r="AS228" s="38"/>
      <c r="AT228" s="38"/>
      <c r="AU228" s="38"/>
    </row>
    <row r="229" spans="1:48">
      <c r="B229" s="14"/>
      <c r="C229" s="25"/>
      <c r="D229" s="25"/>
      <c r="P229" s="36"/>
      <c r="Q229" s="6"/>
      <c r="AA229" s="38"/>
      <c r="AB229" s="38"/>
      <c r="AC229" s="38"/>
      <c r="AD229" s="38"/>
      <c r="AE229" s="38"/>
      <c r="AG229" s="176"/>
      <c r="AN229" s="38"/>
      <c r="AO229" s="38"/>
      <c r="AP229" s="38"/>
      <c r="AQ229" s="38"/>
      <c r="AR229" s="38"/>
      <c r="AS229" s="38"/>
      <c r="AT229" s="38"/>
      <c r="AU229" s="38"/>
    </row>
    <row r="230" spans="1:48">
      <c r="B230" s="14"/>
      <c r="C230" s="25"/>
      <c r="D230" s="25"/>
      <c r="P230" s="36"/>
      <c r="Q230" s="6"/>
      <c r="AA230" s="38"/>
      <c r="AB230" s="38"/>
      <c r="AC230" s="38"/>
      <c r="AD230" s="38"/>
      <c r="AE230" s="38"/>
      <c r="AG230" s="176"/>
      <c r="AN230" s="38"/>
      <c r="AO230" s="38"/>
      <c r="AP230" s="38"/>
      <c r="AQ230" s="38"/>
      <c r="AR230" s="38"/>
      <c r="AS230" s="38"/>
      <c r="AT230" s="38"/>
      <c r="AU230" s="38"/>
    </row>
    <row r="231" spans="1:48">
      <c r="B231" s="14"/>
      <c r="C231" s="25"/>
      <c r="D231" s="25"/>
      <c r="P231" s="36"/>
      <c r="Q231" s="6"/>
      <c r="AA231" s="38"/>
      <c r="AB231" s="38"/>
      <c r="AC231" s="38"/>
      <c r="AD231" s="38"/>
      <c r="AE231" s="38"/>
      <c r="AG231" s="176"/>
      <c r="AN231" s="38"/>
      <c r="AO231" s="38"/>
      <c r="AP231" s="38"/>
      <c r="AQ231" s="38"/>
      <c r="AR231" s="38"/>
      <c r="AS231" s="38"/>
      <c r="AT231" s="38"/>
      <c r="AU231" s="38"/>
      <c r="AV231" s="38"/>
    </row>
    <row r="232" spans="1:48">
      <c r="B232" s="14"/>
      <c r="C232" s="25"/>
      <c r="D232" s="25"/>
      <c r="P232" s="36"/>
      <c r="Q232" s="6"/>
      <c r="AA232" s="38"/>
      <c r="AB232" s="38"/>
      <c r="AC232" s="38"/>
      <c r="AD232" s="38"/>
      <c r="AE232" s="38"/>
      <c r="AG232" s="176"/>
      <c r="AN232" s="38"/>
      <c r="AO232" s="38"/>
      <c r="AP232" s="38"/>
      <c r="AQ232" s="38"/>
      <c r="AR232" s="38"/>
      <c r="AS232" s="38"/>
      <c r="AT232" s="38"/>
      <c r="AU232" s="38"/>
    </row>
    <row r="233" spans="1:48">
      <c r="B233" s="14"/>
      <c r="C233" s="25"/>
      <c r="D233" s="25"/>
      <c r="P233" s="36"/>
      <c r="Q233" s="6"/>
      <c r="AA233" s="38"/>
      <c r="AB233" s="38"/>
      <c r="AC233" s="38"/>
      <c r="AD233" s="38"/>
      <c r="AE233" s="38"/>
      <c r="AG233" s="176"/>
      <c r="AN233" s="38"/>
      <c r="AO233" s="38"/>
      <c r="AP233" s="38"/>
      <c r="AQ233" s="38"/>
      <c r="AR233" s="38"/>
      <c r="AS233" s="38"/>
      <c r="AT233" s="38"/>
      <c r="AU233" s="38"/>
    </row>
    <row r="234" spans="1:48">
      <c r="B234" s="14"/>
      <c r="C234" s="25"/>
      <c r="D234" s="25"/>
      <c r="P234" s="36"/>
      <c r="Q234" s="6"/>
      <c r="AA234" s="38"/>
      <c r="AB234" s="38"/>
      <c r="AC234" s="38"/>
      <c r="AD234" s="38"/>
      <c r="AE234" s="38"/>
      <c r="AG234" s="176"/>
      <c r="AN234" s="38"/>
      <c r="AO234" s="38"/>
      <c r="AP234" s="38"/>
      <c r="AQ234" s="38"/>
      <c r="AR234" s="38"/>
      <c r="AS234" s="38"/>
      <c r="AT234" s="38"/>
      <c r="AU234" s="38"/>
    </row>
    <row r="235" spans="1:48">
      <c r="B235" s="14"/>
      <c r="C235" s="25"/>
      <c r="D235" s="25"/>
      <c r="P235" s="36"/>
      <c r="Q235" s="6"/>
      <c r="AA235" s="38"/>
      <c r="AB235" s="38"/>
      <c r="AC235" s="38"/>
      <c r="AD235" s="38"/>
      <c r="AE235" s="38"/>
      <c r="AG235" s="176"/>
      <c r="AN235" s="38"/>
      <c r="AO235" s="38"/>
      <c r="AP235" s="38"/>
      <c r="AQ235" s="38"/>
      <c r="AR235" s="38"/>
      <c r="AS235" s="38"/>
      <c r="AT235" s="38"/>
      <c r="AU235" s="38"/>
    </row>
    <row r="236" spans="1:48">
      <c r="B236" s="14"/>
      <c r="C236" s="25"/>
      <c r="D236" s="25"/>
      <c r="P236" s="36"/>
      <c r="Q236" s="6"/>
      <c r="AA236" s="38"/>
      <c r="AB236" s="38"/>
      <c r="AC236" s="38"/>
      <c r="AD236" s="38"/>
      <c r="AE236" s="38"/>
      <c r="AG236" s="176"/>
      <c r="AN236" s="38"/>
      <c r="AO236" s="38"/>
      <c r="AP236" s="38"/>
      <c r="AQ236" s="38"/>
      <c r="AR236" s="38"/>
      <c r="AS236" s="38"/>
      <c r="AT236" s="38"/>
      <c r="AU236" s="38"/>
    </row>
    <row r="237" spans="1:48">
      <c r="A237" s="140"/>
      <c r="B237" s="27"/>
      <c r="C237" s="141"/>
      <c r="D237" s="141"/>
      <c r="E237" s="39"/>
      <c r="P237" s="36"/>
      <c r="Q237" s="6"/>
      <c r="AA237" s="38"/>
      <c r="AB237" s="38"/>
      <c r="AC237" s="38"/>
      <c r="AD237" s="38"/>
      <c r="AE237" s="38"/>
      <c r="AG237" s="176"/>
      <c r="AN237" s="38"/>
      <c r="AO237" s="38"/>
      <c r="AP237" s="38"/>
      <c r="AQ237" s="38"/>
      <c r="AR237" s="38"/>
      <c r="AS237" s="38"/>
      <c r="AT237" s="38"/>
      <c r="AU237" s="38"/>
    </row>
    <row r="238" spans="1:48">
      <c r="A238" s="140"/>
      <c r="B238" s="27"/>
      <c r="C238" s="141"/>
      <c r="D238" s="141"/>
      <c r="E238" s="39"/>
      <c r="P238" s="36"/>
      <c r="Q238" s="6"/>
      <c r="AA238" s="38"/>
      <c r="AB238" s="38"/>
      <c r="AC238" s="38"/>
      <c r="AD238" s="38"/>
      <c r="AE238" s="38"/>
      <c r="AG238" s="176"/>
      <c r="AN238" s="38"/>
      <c r="AO238" s="38"/>
      <c r="AP238" s="38"/>
      <c r="AQ238" s="38"/>
      <c r="AR238" s="38"/>
      <c r="AS238" s="38"/>
      <c r="AT238" s="38"/>
      <c r="AU238" s="38"/>
    </row>
    <row r="239" spans="1:48">
      <c r="A239" s="140"/>
      <c r="B239" s="27"/>
      <c r="C239" s="141"/>
      <c r="D239" s="141"/>
      <c r="E239" s="39"/>
      <c r="P239" s="36"/>
      <c r="Q239" s="6"/>
      <c r="AA239" s="38"/>
      <c r="AB239" s="38"/>
      <c r="AC239" s="38"/>
      <c r="AD239" s="38"/>
      <c r="AE239" s="38"/>
      <c r="AG239" s="176"/>
      <c r="AN239" s="38"/>
      <c r="AO239" s="38"/>
      <c r="AP239" s="38"/>
      <c r="AQ239" s="38"/>
      <c r="AR239" s="38"/>
      <c r="AS239" s="38"/>
      <c r="AT239" s="38"/>
      <c r="AU239" s="38"/>
    </row>
    <row r="240" spans="1:48">
      <c r="A240" s="140"/>
      <c r="B240" s="27"/>
      <c r="C240" s="141"/>
      <c r="D240" s="141"/>
      <c r="E240" s="39"/>
      <c r="P240" s="36"/>
      <c r="Q240" s="6"/>
      <c r="AA240" s="38"/>
      <c r="AB240" s="38"/>
      <c r="AC240" s="38"/>
      <c r="AD240" s="38"/>
      <c r="AE240" s="38"/>
      <c r="AG240" s="176"/>
      <c r="AN240" s="38"/>
      <c r="AO240" s="38"/>
      <c r="AP240" s="38"/>
      <c r="AQ240" s="38"/>
      <c r="AR240" s="38"/>
      <c r="AS240" s="38"/>
      <c r="AT240" s="38"/>
      <c r="AU240" s="38"/>
    </row>
    <row r="241" spans="1:48">
      <c r="A241" s="140"/>
      <c r="B241" s="27"/>
      <c r="C241" s="141"/>
      <c r="D241" s="141"/>
      <c r="E241" s="39"/>
      <c r="P241" s="36"/>
      <c r="Q241" s="6"/>
      <c r="AA241" s="38"/>
      <c r="AB241" s="38"/>
      <c r="AC241" s="38"/>
      <c r="AD241" s="38"/>
      <c r="AE241" s="38"/>
      <c r="AG241" s="176"/>
      <c r="AN241" s="38"/>
      <c r="AO241" s="38"/>
      <c r="AP241" s="38"/>
      <c r="AQ241" s="38"/>
      <c r="AR241" s="38"/>
      <c r="AS241" s="38"/>
      <c r="AT241" s="38"/>
      <c r="AU241" s="38"/>
    </row>
    <row r="242" spans="1:48">
      <c r="A242" s="140"/>
      <c r="B242" s="27"/>
      <c r="C242" s="141"/>
      <c r="D242" s="141"/>
      <c r="E242" s="39"/>
      <c r="P242" s="36"/>
      <c r="Q242" s="6"/>
      <c r="AA242" s="38"/>
      <c r="AB242" s="38"/>
      <c r="AC242" s="38"/>
      <c r="AD242" s="38"/>
      <c r="AE242" s="38"/>
      <c r="AG242" s="176"/>
      <c r="AN242" s="38"/>
      <c r="AO242" s="38"/>
      <c r="AP242" s="38"/>
      <c r="AQ242" s="38"/>
      <c r="AR242" s="38"/>
      <c r="AS242" s="38"/>
      <c r="AT242" s="38"/>
      <c r="AU242" s="38"/>
    </row>
    <row r="243" spans="1:48">
      <c r="A243" s="140"/>
      <c r="B243" s="27"/>
      <c r="C243" s="141"/>
      <c r="D243" s="141"/>
      <c r="E243" s="39"/>
      <c r="P243" s="36"/>
      <c r="Q243" s="6"/>
      <c r="AA243" s="38"/>
      <c r="AB243" s="38"/>
      <c r="AC243" s="38"/>
      <c r="AD243" s="38"/>
      <c r="AE243" s="38"/>
      <c r="AG243" s="176"/>
      <c r="AN243" s="38"/>
      <c r="AO243" s="38"/>
      <c r="AP243" s="38"/>
      <c r="AQ243" s="38"/>
      <c r="AR243" s="38"/>
      <c r="AS243" s="38"/>
      <c r="AT243" s="38"/>
      <c r="AU243" s="38"/>
    </row>
    <row r="244" spans="1:48">
      <c r="A244" s="140"/>
      <c r="B244" s="27"/>
      <c r="C244" s="141"/>
      <c r="D244" s="141"/>
      <c r="E244" s="39"/>
      <c r="P244" s="36"/>
      <c r="Q244" s="6"/>
      <c r="AA244" s="38"/>
      <c r="AB244" s="38"/>
      <c r="AC244" s="38"/>
      <c r="AD244" s="38"/>
      <c r="AE244" s="38"/>
      <c r="AG244" s="176"/>
      <c r="AN244" s="38"/>
      <c r="AO244" s="38"/>
      <c r="AP244" s="38"/>
      <c r="AQ244" s="38"/>
      <c r="AR244" s="38"/>
      <c r="AS244" s="38"/>
      <c r="AT244" s="38"/>
      <c r="AU244" s="38"/>
    </row>
    <row r="245" spans="1:48">
      <c r="A245" s="140"/>
      <c r="B245" s="27"/>
      <c r="C245" s="141"/>
      <c r="D245" s="141"/>
      <c r="E245" s="39"/>
      <c r="P245" s="36"/>
      <c r="Q245" s="6"/>
      <c r="AA245" s="38"/>
      <c r="AB245" s="38"/>
      <c r="AC245" s="38"/>
      <c r="AD245" s="38"/>
      <c r="AE245" s="38"/>
      <c r="AG245" s="176"/>
      <c r="AN245" s="38"/>
      <c r="AO245" s="38"/>
      <c r="AP245" s="38"/>
      <c r="AQ245" s="38"/>
      <c r="AR245" s="38"/>
      <c r="AS245" s="38"/>
      <c r="AT245" s="38"/>
      <c r="AU245" s="38"/>
    </row>
    <row r="246" spans="1:48">
      <c r="A246" s="140"/>
      <c r="B246" s="27"/>
      <c r="C246" s="141"/>
      <c r="D246" s="140"/>
      <c r="E246" s="39"/>
      <c r="P246" s="36"/>
      <c r="Q246" s="6"/>
      <c r="AA246" s="38"/>
      <c r="AB246" s="38"/>
      <c r="AC246" s="38"/>
      <c r="AD246" s="38"/>
      <c r="AE246" s="38"/>
      <c r="AG246" s="176"/>
      <c r="AN246" s="38"/>
      <c r="AO246" s="38"/>
      <c r="AP246" s="38"/>
      <c r="AQ246" s="38"/>
      <c r="AR246" s="38"/>
      <c r="AS246" s="38"/>
      <c r="AT246" s="38"/>
      <c r="AU246" s="38"/>
    </row>
    <row r="247" spans="1:48">
      <c r="A247" s="140"/>
      <c r="B247" s="27"/>
      <c r="C247" s="141"/>
      <c r="D247" s="140"/>
      <c r="E247" s="39"/>
      <c r="P247" s="36"/>
      <c r="Q247" s="6"/>
      <c r="AA247" s="38"/>
      <c r="AB247" s="38"/>
      <c r="AC247" s="38"/>
      <c r="AD247" s="38"/>
      <c r="AE247" s="38"/>
      <c r="AG247" s="176"/>
      <c r="AN247" s="38"/>
      <c r="AO247" s="38"/>
      <c r="AP247" s="38"/>
      <c r="AQ247" s="38"/>
      <c r="AR247" s="38"/>
      <c r="AS247" s="38"/>
      <c r="AT247" s="38"/>
      <c r="AU247" s="38"/>
    </row>
    <row r="248" spans="1:48">
      <c r="A248" s="140"/>
      <c r="B248" s="27"/>
      <c r="C248" s="141"/>
      <c r="D248" s="140"/>
      <c r="E248" s="39"/>
      <c r="P248" s="36"/>
      <c r="Q248" s="6"/>
      <c r="AA248" s="38"/>
      <c r="AB248" s="38"/>
      <c r="AC248" s="38"/>
      <c r="AD248" s="38"/>
      <c r="AE248" s="38"/>
      <c r="AG248" s="176"/>
      <c r="AN248" s="38"/>
      <c r="AO248" s="38"/>
      <c r="AP248" s="38"/>
      <c r="AQ248" s="38"/>
      <c r="AR248" s="38"/>
      <c r="AS248" s="38"/>
      <c r="AT248" s="38"/>
      <c r="AU248" s="38"/>
    </row>
    <row r="249" spans="1:48">
      <c r="A249" s="140"/>
      <c r="B249" s="27"/>
      <c r="C249" s="141"/>
      <c r="D249" s="141"/>
      <c r="E249" s="39"/>
      <c r="P249" s="36"/>
      <c r="Q249" s="6"/>
      <c r="AA249" s="38"/>
      <c r="AB249" s="38"/>
      <c r="AC249" s="38"/>
      <c r="AD249" s="38"/>
      <c r="AE249" s="38"/>
      <c r="AG249" s="176"/>
      <c r="AN249" s="38"/>
      <c r="AO249" s="38"/>
      <c r="AP249" s="38"/>
      <c r="AQ249" s="38"/>
      <c r="AR249" s="38"/>
      <c r="AS249" s="38"/>
      <c r="AT249" s="38"/>
      <c r="AU249" s="38"/>
    </row>
    <row r="250" spans="1:48">
      <c r="A250" s="140"/>
      <c r="B250" s="27"/>
      <c r="C250" s="141"/>
      <c r="D250" s="141"/>
      <c r="E250" s="39"/>
      <c r="P250" s="36"/>
      <c r="Q250" s="6"/>
      <c r="AA250" s="38"/>
      <c r="AB250" s="38"/>
      <c r="AC250" s="38"/>
      <c r="AD250" s="38"/>
      <c r="AE250" s="38"/>
      <c r="AG250" s="176"/>
      <c r="AN250" s="38"/>
      <c r="AO250" s="38"/>
      <c r="AP250" s="38"/>
      <c r="AQ250" s="38"/>
      <c r="AR250" s="38"/>
      <c r="AS250" s="38"/>
      <c r="AT250" s="38"/>
      <c r="AU250" s="38"/>
    </row>
    <row r="251" spans="1:48">
      <c r="A251" s="140"/>
      <c r="B251" s="27"/>
      <c r="C251" s="141"/>
      <c r="D251" s="141"/>
      <c r="E251" s="39"/>
      <c r="P251" s="36"/>
      <c r="Q251" s="6"/>
      <c r="AA251" s="38"/>
      <c r="AB251" s="38"/>
      <c r="AC251" s="38"/>
      <c r="AD251" s="38"/>
      <c r="AE251" s="38"/>
      <c r="AG251" s="176"/>
      <c r="AN251" s="38"/>
      <c r="AO251" s="38"/>
      <c r="AP251" s="38"/>
      <c r="AQ251" s="38"/>
      <c r="AR251" s="38"/>
      <c r="AS251" s="38"/>
      <c r="AT251" s="38"/>
      <c r="AU251" s="38"/>
    </row>
    <row r="252" spans="1:48">
      <c r="A252" s="140"/>
      <c r="B252" s="27"/>
      <c r="C252" s="141"/>
      <c r="D252" s="141"/>
      <c r="E252" s="39"/>
      <c r="P252" s="36"/>
      <c r="Q252" s="6"/>
      <c r="AA252" s="38"/>
      <c r="AB252" s="38"/>
      <c r="AC252" s="38"/>
      <c r="AD252" s="38"/>
      <c r="AE252" s="38"/>
      <c r="AG252" s="176"/>
      <c r="AN252" s="38"/>
      <c r="AO252" s="38"/>
      <c r="AP252" s="38"/>
      <c r="AQ252" s="38"/>
      <c r="AR252" s="38"/>
      <c r="AS252" s="38"/>
      <c r="AT252" s="38"/>
      <c r="AU252" s="38"/>
      <c r="AV252" s="38"/>
    </row>
    <row r="253" spans="1:48">
      <c r="A253" s="140"/>
      <c r="B253" s="27"/>
      <c r="C253" s="141"/>
      <c r="D253" s="141"/>
      <c r="E253" s="39"/>
      <c r="P253" s="36"/>
      <c r="Q253" s="6"/>
      <c r="AA253" s="38"/>
      <c r="AB253" s="38"/>
      <c r="AC253" s="38"/>
      <c r="AD253" s="38"/>
      <c r="AE253" s="38"/>
      <c r="AG253" s="176"/>
      <c r="AN253" s="38"/>
      <c r="AO253" s="38"/>
      <c r="AP253" s="38"/>
      <c r="AQ253" s="38"/>
      <c r="AR253" s="38"/>
      <c r="AS253" s="38"/>
      <c r="AT253" s="38"/>
      <c r="AU253" s="38"/>
    </row>
    <row r="254" spans="1:48">
      <c r="A254" s="116"/>
      <c r="B254" s="49"/>
      <c r="C254" s="50"/>
      <c r="D254" s="116"/>
      <c r="E254" s="39"/>
      <c r="P254" s="36"/>
      <c r="Q254" s="6"/>
      <c r="AA254" s="38"/>
      <c r="AB254" s="38"/>
      <c r="AC254" s="38"/>
      <c r="AD254" s="38"/>
      <c r="AE254" s="38"/>
      <c r="AG254" s="176"/>
      <c r="AN254" s="38"/>
      <c r="AO254" s="38"/>
      <c r="AP254" s="38"/>
      <c r="AQ254" s="38"/>
      <c r="AR254" s="38"/>
      <c r="AS254" s="38"/>
      <c r="AT254" s="38"/>
      <c r="AU254" s="38"/>
      <c r="AV254" s="38"/>
    </row>
    <row r="255" spans="1:48">
      <c r="A255" s="140"/>
      <c r="B255" s="27"/>
      <c r="C255" s="141"/>
      <c r="D255" s="141"/>
      <c r="E255" s="39"/>
      <c r="P255" s="36"/>
      <c r="Q255" s="6"/>
      <c r="AA255" s="38"/>
      <c r="AB255" s="38"/>
      <c r="AC255" s="38"/>
      <c r="AD255" s="38"/>
      <c r="AE255" s="38"/>
      <c r="AG255" s="176"/>
      <c r="AN255" s="38"/>
      <c r="AO255" s="38"/>
      <c r="AP255" s="38"/>
      <c r="AQ255" s="38"/>
      <c r="AR255" s="38"/>
      <c r="AS255" s="38"/>
      <c r="AT255" s="38"/>
      <c r="AU255" s="38"/>
    </row>
    <row r="256" spans="1:48">
      <c r="A256" s="140"/>
      <c r="B256" s="27"/>
      <c r="C256" s="141"/>
      <c r="D256" s="141"/>
      <c r="E256" s="39"/>
      <c r="P256" s="36"/>
      <c r="Q256" s="6"/>
      <c r="AA256" s="38"/>
      <c r="AB256" s="38"/>
      <c r="AC256" s="38"/>
      <c r="AD256" s="38"/>
      <c r="AE256" s="38"/>
      <c r="AG256" s="176"/>
      <c r="AN256" s="38"/>
      <c r="AO256" s="38"/>
      <c r="AP256" s="38"/>
      <c r="AQ256" s="38"/>
      <c r="AR256" s="38"/>
      <c r="AS256" s="38"/>
      <c r="AT256" s="38"/>
      <c r="AU256" s="38"/>
      <c r="AV256" s="38"/>
    </row>
    <row r="257" spans="1:48">
      <c r="A257" s="140"/>
      <c r="B257" s="27"/>
      <c r="C257" s="141"/>
      <c r="D257" s="141"/>
      <c r="E257" s="39"/>
      <c r="P257" s="36"/>
      <c r="Q257" s="6"/>
      <c r="AA257" s="38"/>
      <c r="AB257" s="38"/>
      <c r="AC257" s="38"/>
      <c r="AD257" s="38"/>
      <c r="AE257" s="38"/>
      <c r="AG257" s="176"/>
      <c r="AN257" s="38"/>
      <c r="AO257" s="38"/>
      <c r="AP257" s="38"/>
      <c r="AQ257" s="38"/>
      <c r="AR257" s="38"/>
      <c r="AS257" s="38"/>
      <c r="AT257" s="38"/>
      <c r="AU257" s="38"/>
      <c r="AV257" s="38"/>
    </row>
    <row r="258" spans="1:48">
      <c r="A258" s="140"/>
      <c r="B258" s="27"/>
      <c r="C258" s="141"/>
      <c r="D258" s="141"/>
      <c r="E258" s="39"/>
      <c r="P258" s="36"/>
      <c r="Q258" s="6"/>
      <c r="AA258" s="38"/>
      <c r="AB258" s="38"/>
      <c r="AC258" s="38"/>
      <c r="AD258" s="38"/>
      <c r="AE258" s="38"/>
      <c r="AG258" s="176"/>
      <c r="AN258" s="38"/>
      <c r="AO258" s="38"/>
      <c r="AP258" s="38"/>
      <c r="AQ258" s="38"/>
      <c r="AR258" s="38"/>
      <c r="AS258" s="38"/>
      <c r="AT258" s="38"/>
      <c r="AU258" s="38"/>
    </row>
    <row r="259" spans="1:48">
      <c r="A259" s="116"/>
      <c r="B259" s="49"/>
      <c r="C259" s="50"/>
      <c r="D259" s="116"/>
      <c r="E259" s="39"/>
      <c r="P259" s="36"/>
      <c r="Q259" s="6"/>
      <c r="AA259" s="38"/>
      <c r="AB259" s="38"/>
      <c r="AC259" s="38"/>
      <c r="AD259" s="38"/>
      <c r="AE259" s="38"/>
      <c r="AG259" s="176"/>
      <c r="AN259" s="38"/>
      <c r="AO259" s="38"/>
      <c r="AP259" s="38"/>
      <c r="AQ259" s="38"/>
      <c r="AR259" s="38"/>
      <c r="AS259" s="38"/>
      <c r="AT259" s="38"/>
      <c r="AU259" s="38"/>
      <c r="AV259" s="38"/>
    </row>
    <row r="260" spans="1:48">
      <c r="A260" s="116"/>
      <c r="B260" s="49"/>
      <c r="C260" s="50"/>
      <c r="D260" s="116"/>
      <c r="E260" s="39"/>
      <c r="P260" s="36"/>
      <c r="Q260" s="6"/>
      <c r="AA260" s="38"/>
      <c r="AB260" s="38"/>
      <c r="AC260" s="38"/>
      <c r="AD260" s="38"/>
      <c r="AE260" s="38"/>
      <c r="AG260" s="176"/>
      <c r="AN260" s="38"/>
      <c r="AO260" s="38"/>
      <c r="AP260" s="38"/>
      <c r="AQ260" s="38"/>
      <c r="AR260" s="38"/>
      <c r="AS260" s="38"/>
      <c r="AT260" s="38"/>
      <c r="AU260" s="38"/>
      <c r="AV260" s="38"/>
    </row>
    <row r="261" spans="1:48">
      <c r="A261" s="140"/>
      <c r="B261" s="27"/>
      <c r="C261" s="141"/>
      <c r="D261" s="141"/>
      <c r="E261" s="39"/>
      <c r="P261" s="36"/>
      <c r="Q261" s="6"/>
      <c r="AA261" s="38"/>
      <c r="AB261" s="38"/>
      <c r="AC261" s="38"/>
      <c r="AD261" s="38"/>
      <c r="AE261" s="38"/>
      <c r="AG261" s="176"/>
      <c r="AN261" s="38"/>
      <c r="AO261" s="38"/>
      <c r="AP261" s="38"/>
      <c r="AQ261" s="38"/>
      <c r="AR261" s="38"/>
      <c r="AS261" s="38"/>
      <c r="AT261" s="38"/>
      <c r="AU261" s="38"/>
    </row>
    <row r="262" spans="1:48">
      <c r="A262" s="140"/>
      <c r="B262" s="27"/>
      <c r="C262" s="141"/>
      <c r="D262" s="141"/>
      <c r="E262" s="39"/>
      <c r="P262" s="36"/>
      <c r="Q262" s="6"/>
      <c r="AA262" s="38"/>
      <c r="AB262" s="38"/>
      <c r="AC262" s="38"/>
      <c r="AD262" s="38"/>
      <c r="AE262" s="38"/>
      <c r="AG262" s="176"/>
      <c r="AN262" s="38"/>
      <c r="AO262" s="38"/>
      <c r="AP262" s="38"/>
      <c r="AQ262" s="38"/>
      <c r="AR262" s="38"/>
      <c r="AS262" s="38"/>
      <c r="AT262" s="38"/>
      <c r="AU262" s="38"/>
      <c r="AV262" s="38"/>
    </row>
    <row r="263" spans="1:48">
      <c r="A263" s="140"/>
      <c r="B263" s="27"/>
      <c r="C263" s="141"/>
      <c r="D263" s="140"/>
      <c r="E263" s="39"/>
      <c r="P263" s="36"/>
      <c r="Q263" s="6"/>
      <c r="AA263" s="38"/>
      <c r="AB263" s="38"/>
      <c r="AC263" s="38"/>
      <c r="AD263" s="38"/>
      <c r="AE263" s="38"/>
      <c r="AG263" s="176"/>
      <c r="AN263" s="38"/>
      <c r="AO263" s="38"/>
      <c r="AP263" s="38"/>
      <c r="AQ263" s="38"/>
      <c r="AR263" s="38"/>
      <c r="AS263" s="38"/>
      <c r="AT263" s="38"/>
      <c r="AU263" s="38"/>
      <c r="AV263" s="38"/>
    </row>
    <row r="264" spans="1:48">
      <c r="A264" s="116"/>
      <c r="B264" s="49"/>
      <c r="C264" s="50"/>
      <c r="D264" s="116"/>
      <c r="E264" s="39"/>
      <c r="P264" s="36"/>
      <c r="Q264" s="6"/>
      <c r="AA264" s="38"/>
      <c r="AB264" s="38"/>
      <c r="AC264" s="38"/>
      <c r="AD264" s="38"/>
      <c r="AE264" s="38"/>
      <c r="AG264" s="176"/>
      <c r="AN264" s="38"/>
      <c r="AO264" s="38"/>
      <c r="AP264" s="38"/>
      <c r="AQ264" s="38"/>
      <c r="AR264" s="38"/>
      <c r="AS264" s="38"/>
      <c r="AT264" s="38"/>
      <c r="AU264" s="38"/>
      <c r="AV264" s="38"/>
    </row>
    <row r="265" spans="1:48">
      <c r="A265" s="41"/>
      <c r="B265" s="107"/>
      <c r="C265" s="41"/>
      <c r="D265" s="41"/>
      <c r="P265" s="36"/>
      <c r="Q265" s="6"/>
      <c r="AA265" s="38"/>
      <c r="AB265" s="38"/>
      <c r="AC265" s="38"/>
      <c r="AD265" s="38"/>
      <c r="AE265" s="38"/>
      <c r="AG265" s="176"/>
      <c r="AN265" s="38"/>
      <c r="AO265" s="38"/>
      <c r="AP265" s="38"/>
      <c r="AQ265" s="38"/>
      <c r="AR265" s="38"/>
      <c r="AS265" s="38"/>
      <c r="AT265" s="38"/>
      <c r="AU265" s="38"/>
      <c r="AV265" s="38"/>
    </row>
    <row r="266" spans="1:48">
      <c r="A266" s="41"/>
      <c r="B266" s="107"/>
      <c r="C266" s="41"/>
      <c r="D266" s="41"/>
      <c r="P266" s="36"/>
      <c r="Q266" s="6"/>
      <c r="AA266" s="38"/>
      <c r="AB266" s="38"/>
      <c r="AC266" s="38"/>
      <c r="AD266" s="38"/>
      <c r="AE266" s="38"/>
      <c r="AG266" s="176"/>
      <c r="AN266" s="38"/>
      <c r="AO266" s="38"/>
      <c r="AP266" s="38"/>
      <c r="AQ266" s="38"/>
      <c r="AR266" s="38"/>
      <c r="AS266" s="38"/>
      <c r="AT266" s="38"/>
      <c r="AU266" s="38"/>
    </row>
    <row r="267" spans="1:48">
      <c r="A267" s="116"/>
      <c r="B267" s="49"/>
      <c r="C267" s="50"/>
      <c r="D267" s="116"/>
      <c r="E267" s="39"/>
      <c r="P267" s="36"/>
      <c r="Q267" s="6"/>
      <c r="AA267" s="38"/>
      <c r="AB267" s="38"/>
      <c r="AC267" s="38"/>
      <c r="AD267" s="38"/>
      <c r="AE267" s="38"/>
      <c r="AG267" s="176"/>
      <c r="AN267" s="38"/>
      <c r="AO267" s="38"/>
      <c r="AP267" s="38"/>
      <c r="AQ267" s="38"/>
      <c r="AR267" s="38"/>
      <c r="AS267" s="38"/>
      <c r="AT267" s="38"/>
      <c r="AU267" s="38"/>
      <c r="AV267" s="38"/>
    </row>
    <row r="268" spans="1:48">
      <c r="A268" s="116"/>
      <c r="B268" s="49"/>
      <c r="C268" s="50"/>
      <c r="D268" s="116"/>
      <c r="E268" s="39"/>
      <c r="P268" s="36"/>
      <c r="Q268" s="6"/>
      <c r="AA268" s="38"/>
      <c r="AB268" s="38"/>
      <c r="AC268" s="38"/>
      <c r="AD268" s="38"/>
      <c r="AE268" s="38"/>
      <c r="AG268" s="176"/>
      <c r="AN268" s="38"/>
      <c r="AO268" s="38"/>
      <c r="AP268" s="38"/>
      <c r="AQ268" s="38"/>
      <c r="AR268" s="38"/>
      <c r="AS268" s="38"/>
      <c r="AT268" s="38"/>
      <c r="AU268" s="38"/>
    </row>
    <row r="269" spans="1:48">
      <c r="A269" s="116"/>
      <c r="B269" s="49"/>
      <c r="C269" s="50"/>
      <c r="D269" s="116"/>
      <c r="E269" s="39"/>
      <c r="P269" s="36"/>
      <c r="Q269" s="6"/>
      <c r="AA269" s="38"/>
      <c r="AB269" s="38"/>
      <c r="AC269" s="38"/>
      <c r="AD269" s="38"/>
      <c r="AE269" s="38"/>
      <c r="AG269" s="176"/>
      <c r="AN269" s="38"/>
      <c r="AO269" s="38"/>
      <c r="AP269" s="38"/>
      <c r="AQ269" s="38"/>
      <c r="AR269" s="38"/>
      <c r="AS269" s="38"/>
      <c r="AT269" s="38"/>
      <c r="AU269" s="38"/>
    </row>
    <row r="270" spans="1:48">
      <c r="A270" s="116"/>
      <c r="B270" s="49"/>
      <c r="C270" s="50"/>
      <c r="D270" s="116"/>
      <c r="E270" s="39"/>
      <c r="P270" s="36"/>
      <c r="Q270" s="6"/>
      <c r="AA270" s="38"/>
      <c r="AB270" s="38"/>
      <c r="AC270" s="38"/>
      <c r="AD270" s="38"/>
      <c r="AE270" s="38"/>
      <c r="AG270" s="176"/>
      <c r="AN270" s="38"/>
      <c r="AO270" s="38"/>
      <c r="AP270" s="38"/>
      <c r="AQ270" s="38"/>
      <c r="AR270" s="38"/>
      <c r="AS270" s="38"/>
      <c r="AT270" s="38"/>
      <c r="AU270" s="38"/>
    </row>
    <row r="271" spans="1:48">
      <c r="A271" s="116"/>
      <c r="B271" s="49"/>
      <c r="C271" s="50"/>
      <c r="D271" s="116"/>
      <c r="E271" s="39"/>
      <c r="P271" s="36"/>
      <c r="Q271" s="6"/>
      <c r="AA271" s="38"/>
      <c r="AB271" s="38"/>
      <c r="AC271" s="38"/>
      <c r="AD271" s="38"/>
      <c r="AE271" s="38"/>
      <c r="AG271" s="176"/>
      <c r="AN271" s="38"/>
      <c r="AO271" s="38"/>
      <c r="AP271" s="38"/>
      <c r="AQ271" s="38"/>
      <c r="AR271" s="38"/>
      <c r="AS271" s="38"/>
      <c r="AT271" s="38"/>
      <c r="AU271" s="38"/>
    </row>
    <row r="272" spans="1:48">
      <c r="A272" s="116"/>
      <c r="B272" s="49"/>
      <c r="C272" s="50"/>
      <c r="D272" s="116"/>
      <c r="E272" s="39"/>
      <c r="P272" s="36"/>
      <c r="Q272" s="6"/>
      <c r="AA272" s="38"/>
      <c r="AB272" s="38"/>
      <c r="AC272" s="38"/>
      <c r="AD272" s="38"/>
      <c r="AE272" s="38"/>
      <c r="AG272" s="176"/>
      <c r="AN272" s="38"/>
      <c r="AO272" s="38"/>
      <c r="AP272" s="38"/>
      <c r="AQ272" s="38"/>
      <c r="AR272" s="38"/>
      <c r="AS272" s="38"/>
      <c r="AT272" s="38"/>
      <c r="AU272" s="38"/>
    </row>
    <row r="273" spans="1:48">
      <c r="A273" s="116"/>
      <c r="B273" s="49"/>
      <c r="C273" s="50"/>
      <c r="D273" s="116"/>
      <c r="E273" s="39"/>
      <c r="P273" s="36"/>
      <c r="Q273" s="6"/>
      <c r="AA273" s="38"/>
      <c r="AB273" s="38"/>
      <c r="AC273" s="38"/>
      <c r="AD273" s="38"/>
      <c r="AE273" s="38"/>
      <c r="AG273" s="176"/>
      <c r="AN273" s="38"/>
      <c r="AO273" s="38"/>
      <c r="AP273" s="38"/>
      <c r="AQ273" s="38"/>
      <c r="AR273" s="38"/>
      <c r="AS273" s="38"/>
      <c r="AT273" s="38"/>
      <c r="AU273" s="38"/>
    </row>
    <row r="274" spans="1:48">
      <c r="A274" s="116"/>
      <c r="B274" s="49"/>
      <c r="C274" s="50"/>
      <c r="D274" s="116"/>
      <c r="E274" s="39"/>
      <c r="P274" s="36"/>
      <c r="Q274" s="6"/>
      <c r="AA274" s="38"/>
      <c r="AB274" s="38"/>
      <c r="AC274" s="38"/>
      <c r="AD274" s="38"/>
      <c r="AE274" s="38"/>
      <c r="AG274" s="176"/>
      <c r="AN274" s="38"/>
      <c r="AO274" s="38"/>
      <c r="AP274" s="38"/>
      <c r="AQ274" s="38"/>
      <c r="AR274" s="38"/>
      <c r="AS274" s="38"/>
      <c r="AT274" s="38"/>
      <c r="AU274" s="38"/>
    </row>
    <row r="275" spans="1:48">
      <c r="A275" s="116"/>
      <c r="B275" s="49"/>
      <c r="C275" s="50"/>
      <c r="D275" s="116"/>
      <c r="E275" s="39"/>
      <c r="P275" s="36"/>
      <c r="Q275" s="6"/>
      <c r="AA275" s="38"/>
      <c r="AB275" s="38"/>
      <c r="AC275" s="38"/>
      <c r="AD275" s="38"/>
      <c r="AE275" s="38"/>
      <c r="AG275" s="176"/>
      <c r="AN275" s="38"/>
      <c r="AO275" s="38"/>
      <c r="AP275" s="38"/>
      <c r="AQ275" s="38"/>
      <c r="AR275" s="38"/>
      <c r="AS275" s="38"/>
      <c r="AT275" s="38"/>
      <c r="AU275" s="38"/>
      <c r="AV275" s="38"/>
    </row>
    <row r="276" spans="1:48">
      <c r="A276" s="116"/>
      <c r="B276" s="49"/>
      <c r="C276" s="50"/>
      <c r="D276" s="116"/>
      <c r="E276" s="39"/>
      <c r="P276" s="36"/>
      <c r="Q276" s="6"/>
      <c r="AA276" s="38"/>
      <c r="AB276" s="38"/>
      <c r="AC276" s="38"/>
      <c r="AD276" s="38"/>
      <c r="AE276" s="38"/>
      <c r="AG276" s="176"/>
      <c r="AN276" s="38"/>
      <c r="AO276" s="38"/>
      <c r="AP276" s="38"/>
      <c r="AQ276" s="38"/>
      <c r="AR276" s="38"/>
      <c r="AS276" s="38"/>
      <c r="AT276" s="38"/>
      <c r="AU276" s="38"/>
    </row>
    <row r="277" spans="1:48">
      <c r="A277" s="116"/>
      <c r="B277" s="49"/>
      <c r="C277" s="50"/>
      <c r="D277" s="116"/>
      <c r="E277" s="39"/>
      <c r="P277" s="36"/>
      <c r="Q277" s="6"/>
      <c r="AA277" s="38"/>
      <c r="AB277" s="38"/>
      <c r="AC277" s="38"/>
      <c r="AD277" s="38"/>
      <c r="AE277" s="38"/>
      <c r="AG277" s="176"/>
      <c r="AN277" s="38"/>
      <c r="AO277" s="38"/>
      <c r="AP277" s="38"/>
      <c r="AQ277" s="38"/>
      <c r="AR277" s="38"/>
      <c r="AS277" s="38"/>
      <c r="AT277" s="38"/>
      <c r="AU277" s="38"/>
    </row>
    <row r="278" spans="1:48">
      <c r="A278" s="140"/>
      <c r="B278" s="27"/>
      <c r="C278" s="141"/>
      <c r="D278" s="140"/>
      <c r="E278" s="39"/>
      <c r="P278" s="36"/>
      <c r="Q278" s="6"/>
      <c r="AA278" s="38"/>
      <c r="AB278" s="38"/>
      <c r="AC278" s="38"/>
      <c r="AD278" s="38"/>
      <c r="AE278" s="38"/>
      <c r="AG278" s="176"/>
      <c r="AN278" s="38"/>
      <c r="AO278" s="38"/>
      <c r="AP278" s="38"/>
      <c r="AQ278" s="38"/>
      <c r="AR278" s="38"/>
      <c r="AS278" s="38"/>
      <c r="AT278" s="38"/>
      <c r="AU278" s="38"/>
    </row>
    <row r="279" spans="1:48">
      <c r="A279" s="140"/>
      <c r="B279" s="27"/>
      <c r="C279" s="141"/>
      <c r="D279" s="140"/>
      <c r="E279" s="39"/>
      <c r="P279" s="36"/>
      <c r="Q279" s="6"/>
      <c r="AA279" s="38"/>
      <c r="AB279" s="38"/>
      <c r="AC279" s="38"/>
      <c r="AD279" s="38"/>
      <c r="AE279" s="38"/>
      <c r="AG279" s="176"/>
      <c r="AN279" s="38"/>
      <c r="AO279" s="38"/>
      <c r="AP279" s="38"/>
      <c r="AQ279" s="38"/>
      <c r="AR279" s="38"/>
      <c r="AS279" s="38"/>
      <c r="AT279" s="38"/>
      <c r="AU279" s="38"/>
    </row>
    <row r="280" spans="1:48">
      <c r="A280" s="140"/>
      <c r="B280" s="27"/>
      <c r="C280" s="141"/>
      <c r="D280" s="140"/>
      <c r="E280" s="39"/>
      <c r="P280" s="36"/>
      <c r="Q280" s="6"/>
      <c r="AA280" s="38"/>
      <c r="AB280" s="38"/>
      <c r="AC280" s="38"/>
      <c r="AD280" s="38"/>
      <c r="AE280" s="38"/>
      <c r="AG280" s="176"/>
      <c r="AN280" s="38"/>
      <c r="AO280" s="38"/>
      <c r="AP280" s="38"/>
      <c r="AQ280" s="38"/>
      <c r="AR280" s="38"/>
      <c r="AS280" s="38"/>
      <c r="AT280" s="38"/>
      <c r="AU280" s="38"/>
      <c r="AV280" s="38"/>
    </row>
    <row r="281" spans="1:48">
      <c r="A281" s="140"/>
      <c r="B281" s="27"/>
      <c r="C281" s="141"/>
      <c r="D281" s="140"/>
      <c r="E281" s="39"/>
      <c r="P281" s="36"/>
      <c r="Q281" s="6"/>
      <c r="AA281" s="38"/>
      <c r="AB281" s="38"/>
      <c r="AC281" s="38"/>
      <c r="AD281" s="38"/>
      <c r="AE281" s="38"/>
      <c r="AG281" s="176"/>
      <c r="AN281" s="38"/>
      <c r="AO281" s="38"/>
      <c r="AP281" s="38"/>
      <c r="AQ281" s="38"/>
      <c r="AR281" s="38"/>
      <c r="AS281" s="38"/>
      <c r="AT281" s="38"/>
      <c r="AU281" s="38"/>
      <c r="AV281" s="38"/>
    </row>
    <row r="282" spans="1:48">
      <c r="A282" s="140"/>
      <c r="B282" s="27"/>
      <c r="C282" s="141"/>
      <c r="D282" s="140"/>
      <c r="E282" s="39"/>
      <c r="P282" s="36"/>
      <c r="Q282" s="6"/>
      <c r="AA282" s="38"/>
      <c r="AB282" s="38"/>
      <c r="AC282" s="38"/>
      <c r="AD282" s="38"/>
      <c r="AE282" s="38"/>
      <c r="AG282" s="176"/>
      <c r="AN282" s="38"/>
      <c r="AO282" s="38"/>
      <c r="AP282" s="38"/>
      <c r="AQ282" s="38"/>
      <c r="AR282" s="38"/>
      <c r="AS282" s="38"/>
      <c r="AT282" s="38"/>
      <c r="AU282" s="38"/>
    </row>
    <row r="283" spans="1:48">
      <c r="A283" s="140"/>
      <c r="B283" s="27"/>
      <c r="C283" s="141"/>
      <c r="D283" s="140"/>
      <c r="E283" s="39"/>
      <c r="P283" s="36"/>
      <c r="Q283" s="6"/>
      <c r="AA283" s="38"/>
      <c r="AB283" s="38"/>
      <c r="AC283" s="38"/>
      <c r="AD283" s="38"/>
      <c r="AE283" s="38"/>
      <c r="AG283" s="176"/>
      <c r="AN283" s="38"/>
      <c r="AO283" s="38"/>
      <c r="AP283" s="38"/>
      <c r="AQ283" s="38"/>
      <c r="AR283" s="38"/>
      <c r="AS283" s="38"/>
      <c r="AT283" s="38"/>
      <c r="AU283" s="38"/>
    </row>
    <row r="284" spans="1:48">
      <c r="A284" s="140"/>
      <c r="B284" s="27"/>
      <c r="C284" s="141"/>
      <c r="D284" s="140"/>
      <c r="E284" s="39"/>
      <c r="P284" s="36"/>
      <c r="Q284" s="6"/>
      <c r="AA284" s="38"/>
      <c r="AB284" s="38"/>
      <c r="AC284" s="38"/>
      <c r="AD284" s="38"/>
      <c r="AE284" s="38"/>
      <c r="AG284" s="176"/>
      <c r="AN284" s="38"/>
      <c r="AO284" s="38"/>
      <c r="AP284" s="38"/>
      <c r="AQ284" s="38"/>
      <c r="AR284" s="38"/>
      <c r="AS284" s="38"/>
      <c r="AT284" s="38"/>
      <c r="AU284" s="38"/>
    </row>
    <row r="285" spans="1:48">
      <c r="A285" s="140"/>
      <c r="B285" s="27"/>
      <c r="C285" s="141"/>
      <c r="D285" s="140"/>
      <c r="E285" s="39"/>
      <c r="P285" s="36"/>
      <c r="Q285" s="6"/>
      <c r="AA285" s="38"/>
      <c r="AB285" s="38"/>
      <c r="AC285" s="38"/>
      <c r="AD285" s="38"/>
      <c r="AE285" s="38"/>
      <c r="AG285" s="176"/>
      <c r="AN285" s="38"/>
      <c r="AO285" s="38"/>
      <c r="AP285" s="38"/>
      <c r="AQ285" s="38"/>
      <c r="AR285" s="38"/>
      <c r="AS285" s="38"/>
      <c r="AT285" s="38"/>
      <c r="AU285" s="38"/>
    </row>
    <row r="286" spans="1:48">
      <c r="A286" s="140"/>
      <c r="B286" s="27"/>
      <c r="C286" s="141"/>
      <c r="D286" s="140"/>
      <c r="E286" s="39"/>
      <c r="P286" s="36"/>
      <c r="Q286" s="6"/>
      <c r="AA286" s="38"/>
      <c r="AB286" s="38"/>
      <c r="AC286" s="38"/>
      <c r="AD286" s="38"/>
      <c r="AE286" s="38"/>
      <c r="AG286" s="176"/>
      <c r="AN286" s="38"/>
      <c r="AO286" s="38"/>
      <c r="AP286" s="38"/>
      <c r="AQ286" s="38"/>
      <c r="AR286" s="38"/>
      <c r="AS286" s="38"/>
      <c r="AT286" s="38"/>
      <c r="AU286" s="38"/>
      <c r="AV286" s="38"/>
    </row>
    <row r="287" spans="1:48">
      <c r="A287" s="116"/>
      <c r="B287" s="49"/>
      <c r="C287" s="50"/>
      <c r="D287" s="116"/>
      <c r="E287" s="39"/>
      <c r="P287" s="36"/>
      <c r="Q287" s="6"/>
      <c r="AA287" s="38"/>
      <c r="AB287" s="38"/>
      <c r="AC287" s="38"/>
      <c r="AD287" s="38"/>
      <c r="AE287" s="38"/>
      <c r="AG287" s="176"/>
      <c r="AN287" s="38"/>
      <c r="AO287" s="38"/>
      <c r="AP287" s="38"/>
      <c r="AQ287" s="38"/>
      <c r="AR287" s="38"/>
      <c r="AS287" s="38"/>
      <c r="AT287" s="38"/>
      <c r="AU287" s="38"/>
      <c r="AV287" s="38"/>
    </row>
    <row r="288" spans="1:48">
      <c r="B288" s="14"/>
      <c r="P288" s="34"/>
      <c r="AA288" s="38"/>
      <c r="AB288" s="38"/>
      <c r="AC288" s="38"/>
      <c r="AD288" s="38"/>
      <c r="AE288" s="38"/>
      <c r="AG288" s="176"/>
      <c r="AN288" s="38"/>
      <c r="AO288" s="38"/>
      <c r="AP288" s="38"/>
      <c r="AQ288" s="38"/>
      <c r="AR288" s="38"/>
      <c r="AS288" s="38"/>
      <c r="AT288" s="38"/>
      <c r="AU288" s="38"/>
    </row>
    <row r="289" spans="2:48">
      <c r="B289" s="14"/>
      <c r="P289" s="34"/>
      <c r="AA289" s="38"/>
      <c r="AB289" s="38"/>
      <c r="AC289" s="38"/>
      <c r="AD289" s="38"/>
      <c r="AE289" s="38"/>
      <c r="AG289" s="176"/>
      <c r="AN289" s="38"/>
      <c r="AO289" s="38"/>
      <c r="AP289" s="38"/>
      <c r="AQ289" s="38"/>
      <c r="AR289" s="38"/>
      <c r="AS289" s="38"/>
      <c r="AT289" s="38"/>
      <c r="AU289" s="38"/>
    </row>
    <row r="290" spans="2:48">
      <c r="B290" s="14"/>
      <c r="P290" s="34"/>
      <c r="AA290" s="38"/>
      <c r="AB290" s="38"/>
      <c r="AC290" s="38"/>
      <c r="AD290" s="38"/>
      <c r="AE290" s="38"/>
      <c r="AG290" s="176"/>
      <c r="AN290" s="38"/>
      <c r="AO290" s="38"/>
      <c r="AP290" s="38"/>
      <c r="AQ290" s="38"/>
      <c r="AR290" s="38"/>
      <c r="AS290" s="38"/>
      <c r="AT290" s="38"/>
      <c r="AU290" s="38"/>
    </row>
    <row r="291" spans="2:48">
      <c r="B291" s="14"/>
      <c r="P291" s="34"/>
      <c r="AA291" s="38"/>
      <c r="AB291" s="38"/>
      <c r="AC291" s="38"/>
      <c r="AD291" s="38"/>
      <c r="AE291" s="38"/>
      <c r="AG291" s="176"/>
      <c r="AN291" s="38"/>
      <c r="AO291" s="38"/>
      <c r="AP291" s="38"/>
      <c r="AQ291" s="38"/>
      <c r="AR291" s="38"/>
      <c r="AS291" s="38"/>
      <c r="AT291" s="38"/>
      <c r="AU291" s="38"/>
    </row>
    <row r="292" spans="2:48">
      <c r="B292" s="14"/>
      <c r="P292" s="34"/>
      <c r="AA292" s="38"/>
      <c r="AB292" s="38"/>
      <c r="AC292" s="38"/>
      <c r="AD292" s="38"/>
      <c r="AE292" s="38"/>
      <c r="AG292" s="176"/>
      <c r="AN292" s="38"/>
      <c r="AO292" s="38"/>
      <c r="AP292" s="38"/>
      <c r="AQ292" s="38"/>
      <c r="AR292" s="38"/>
      <c r="AS292" s="38"/>
      <c r="AT292" s="38"/>
      <c r="AU292" s="38"/>
    </row>
    <row r="293" spans="2:48">
      <c r="B293" s="14"/>
      <c r="P293" s="34"/>
      <c r="AA293" s="38"/>
      <c r="AB293" s="38"/>
      <c r="AC293" s="38"/>
      <c r="AD293" s="38"/>
      <c r="AE293" s="38"/>
      <c r="AG293" s="176"/>
      <c r="AN293" s="38"/>
      <c r="AO293" s="38"/>
      <c r="AP293" s="38"/>
      <c r="AQ293" s="38"/>
      <c r="AR293" s="38"/>
      <c r="AS293" s="38"/>
      <c r="AT293" s="38"/>
      <c r="AU293" s="38"/>
    </row>
    <row r="294" spans="2:48">
      <c r="B294" s="14"/>
      <c r="P294" s="34"/>
      <c r="AA294" s="38"/>
      <c r="AB294" s="38"/>
      <c r="AC294" s="38"/>
      <c r="AD294" s="38"/>
      <c r="AE294" s="38"/>
      <c r="AG294" s="176"/>
      <c r="AN294" s="38"/>
      <c r="AO294" s="38"/>
      <c r="AP294" s="38"/>
      <c r="AQ294" s="38"/>
      <c r="AR294" s="38"/>
      <c r="AS294" s="38"/>
      <c r="AT294" s="38"/>
      <c r="AU294" s="38"/>
      <c r="AV294" s="38"/>
    </row>
    <row r="295" spans="2:48">
      <c r="B295" s="14"/>
      <c r="P295" s="34"/>
      <c r="AA295" s="38"/>
      <c r="AB295" s="38"/>
      <c r="AC295" s="38"/>
      <c r="AD295" s="38"/>
      <c r="AE295" s="38"/>
      <c r="AG295" s="176"/>
      <c r="AN295" s="38"/>
      <c r="AO295" s="38"/>
      <c r="AP295" s="38"/>
      <c r="AQ295" s="38"/>
      <c r="AR295" s="38"/>
      <c r="AS295" s="38"/>
      <c r="AT295" s="38"/>
      <c r="AU295" s="38"/>
      <c r="AV295" s="38"/>
    </row>
    <row r="296" spans="2:48">
      <c r="B296" s="14"/>
      <c r="P296" s="34"/>
      <c r="AA296" s="38"/>
      <c r="AB296" s="38"/>
      <c r="AC296" s="38"/>
      <c r="AD296" s="38"/>
      <c r="AE296" s="38"/>
      <c r="AG296" s="176"/>
      <c r="AN296" s="38"/>
      <c r="AO296" s="38"/>
      <c r="AP296" s="38"/>
      <c r="AQ296" s="38"/>
      <c r="AR296" s="38"/>
      <c r="AS296" s="38"/>
      <c r="AT296" s="38"/>
      <c r="AU296" s="38"/>
      <c r="AV296" s="38"/>
    </row>
    <row r="297" spans="2:48">
      <c r="B297" s="14"/>
      <c r="P297" s="34"/>
      <c r="AA297" s="38"/>
      <c r="AB297" s="38"/>
      <c r="AC297" s="38"/>
      <c r="AD297" s="38"/>
      <c r="AE297" s="38"/>
      <c r="AG297" s="176"/>
      <c r="AN297" s="38"/>
      <c r="AO297" s="38"/>
      <c r="AP297" s="38"/>
      <c r="AQ297" s="38"/>
      <c r="AR297" s="38"/>
      <c r="AS297" s="38"/>
      <c r="AT297" s="38"/>
      <c r="AU297" s="38"/>
    </row>
    <row r="298" spans="2:48">
      <c r="B298" s="14"/>
      <c r="P298" s="34"/>
      <c r="AA298" s="38"/>
      <c r="AB298" s="38"/>
      <c r="AC298" s="38"/>
      <c r="AD298" s="38"/>
      <c r="AE298" s="38"/>
      <c r="AG298" s="176"/>
      <c r="AN298" s="38"/>
      <c r="AO298" s="38"/>
      <c r="AP298" s="38"/>
      <c r="AQ298" s="38"/>
      <c r="AR298" s="38"/>
      <c r="AS298" s="38"/>
      <c r="AT298" s="38"/>
      <c r="AU298" s="38"/>
    </row>
    <row r="299" spans="2:48">
      <c r="B299" s="14"/>
      <c r="P299" s="34"/>
      <c r="AA299" s="38"/>
      <c r="AB299" s="38"/>
      <c r="AC299" s="38"/>
      <c r="AD299" s="38"/>
      <c r="AE299" s="38"/>
      <c r="AG299" s="176"/>
      <c r="AN299" s="38"/>
      <c r="AO299" s="38"/>
      <c r="AP299" s="38"/>
      <c r="AQ299" s="38"/>
      <c r="AR299" s="38"/>
      <c r="AS299" s="38"/>
      <c r="AT299" s="38"/>
      <c r="AU299" s="38"/>
    </row>
    <row r="300" spans="2:48">
      <c r="B300" s="14"/>
      <c r="P300" s="34"/>
      <c r="AA300" s="38"/>
      <c r="AB300" s="38"/>
      <c r="AC300" s="38"/>
      <c r="AD300" s="38"/>
      <c r="AE300" s="38"/>
      <c r="AG300" s="176"/>
      <c r="AN300" s="38"/>
      <c r="AO300" s="38"/>
      <c r="AP300" s="38"/>
      <c r="AQ300" s="38"/>
      <c r="AR300" s="38"/>
      <c r="AS300" s="38"/>
      <c r="AT300" s="38"/>
      <c r="AU300" s="38"/>
    </row>
    <row r="301" spans="2:48">
      <c r="B301" s="14"/>
      <c r="P301" s="34"/>
      <c r="AA301" s="38"/>
      <c r="AB301" s="38"/>
      <c r="AC301" s="38"/>
      <c r="AD301" s="38"/>
      <c r="AE301" s="38"/>
      <c r="AG301" s="176"/>
      <c r="AN301" s="38"/>
      <c r="AO301" s="38"/>
      <c r="AP301" s="38"/>
      <c r="AQ301" s="38"/>
      <c r="AR301" s="38"/>
      <c r="AS301" s="38"/>
      <c r="AT301" s="38"/>
      <c r="AU301" s="38"/>
    </row>
    <row r="302" spans="2:48">
      <c r="B302" s="14"/>
      <c r="P302" s="34"/>
      <c r="AA302" s="38"/>
      <c r="AB302" s="38"/>
      <c r="AC302" s="38"/>
      <c r="AD302" s="38"/>
      <c r="AE302" s="38"/>
      <c r="AG302" s="176"/>
      <c r="AN302" s="38"/>
      <c r="AO302" s="38"/>
      <c r="AP302" s="38"/>
      <c r="AQ302" s="38"/>
      <c r="AR302" s="38"/>
      <c r="AS302" s="38"/>
      <c r="AT302" s="38"/>
      <c r="AU302" s="38"/>
    </row>
    <row r="303" spans="2:48">
      <c r="B303" s="14"/>
      <c r="P303" s="34"/>
      <c r="AA303" s="38"/>
      <c r="AB303" s="38"/>
      <c r="AC303" s="38"/>
      <c r="AD303" s="38"/>
      <c r="AE303" s="38"/>
      <c r="AG303" s="176"/>
      <c r="AN303" s="38"/>
      <c r="AO303" s="38"/>
      <c r="AP303" s="38"/>
      <c r="AQ303" s="38"/>
      <c r="AR303" s="38"/>
      <c r="AS303" s="38"/>
      <c r="AT303" s="38"/>
      <c r="AU303" s="38"/>
    </row>
    <row r="304" spans="2:48">
      <c r="B304" s="14"/>
      <c r="P304" s="34"/>
      <c r="AA304" s="38"/>
      <c r="AB304" s="38"/>
      <c r="AC304" s="38"/>
      <c r="AD304" s="38"/>
      <c r="AE304" s="38"/>
      <c r="AG304" s="176"/>
      <c r="AN304" s="38"/>
      <c r="AO304" s="38"/>
      <c r="AP304" s="38"/>
      <c r="AQ304" s="38"/>
      <c r="AR304" s="38"/>
      <c r="AS304" s="38"/>
      <c r="AT304" s="38"/>
      <c r="AU304" s="38"/>
      <c r="AV304" s="38"/>
    </row>
    <row r="305" spans="2:48">
      <c r="B305" s="14"/>
      <c r="P305" s="34"/>
      <c r="AA305" s="38"/>
      <c r="AB305" s="38"/>
      <c r="AC305" s="38"/>
      <c r="AD305" s="38"/>
      <c r="AE305" s="38"/>
      <c r="AG305" s="176"/>
      <c r="AN305" s="38"/>
      <c r="AO305" s="38"/>
      <c r="AP305" s="38"/>
      <c r="AQ305" s="38"/>
      <c r="AR305" s="38"/>
      <c r="AS305" s="38"/>
      <c r="AT305" s="38"/>
      <c r="AU305" s="38"/>
      <c r="AV305" s="38"/>
    </row>
    <row r="306" spans="2:48">
      <c r="B306" s="14"/>
      <c r="P306" s="34"/>
      <c r="AA306" s="38"/>
      <c r="AB306" s="38"/>
      <c r="AC306" s="38"/>
      <c r="AD306" s="38"/>
      <c r="AE306" s="38"/>
      <c r="AG306" s="176"/>
      <c r="AN306" s="38"/>
      <c r="AO306" s="38"/>
      <c r="AP306" s="38"/>
      <c r="AQ306" s="38"/>
      <c r="AR306" s="38"/>
      <c r="AS306" s="38"/>
      <c r="AT306" s="38"/>
      <c r="AU306" s="38"/>
      <c r="AV306" s="38"/>
    </row>
    <row r="307" spans="2:48">
      <c r="B307" s="14"/>
      <c r="P307" s="34"/>
      <c r="AA307" s="38"/>
      <c r="AB307" s="38"/>
      <c r="AC307" s="38"/>
      <c r="AD307" s="38"/>
      <c r="AE307" s="38"/>
      <c r="AG307" s="176"/>
      <c r="AN307" s="38"/>
      <c r="AO307" s="38"/>
      <c r="AP307" s="38"/>
      <c r="AQ307" s="38"/>
      <c r="AR307" s="38"/>
      <c r="AS307" s="38"/>
      <c r="AT307" s="38"/>
      <c r="AU307" s="38"/>
    </row>
    <row r="308" spans="2:48">
      <c r="B308" s="14"/>
      <c r="P308" s="34"/>
      <c r="AA308" s="38"/>
      <c r="AB308" s="38"/>
      <c r="AC308" s="38"/>
      <c r="AD308" s="38"/>
      <c r="AE308" s="38"/>
      <c r="AG308" s="176"/>
      <c r="AN308" s="38"/>
      <c r="AO308" s="38"/>
      <c r="AP308" s="38"/>
      <c r="AQ308" s="38"/>
      <c r="AR308" s="38"/>
      <c r="AS308" s="38"/>
      <c r="AT308" s="38"/>
      <c r="AU308" s="38"/>
    </row>
    <row r="309" spans="2:48">
      <c r="B309" s="14"/>
      <c r="P309" s="34"/>
      <c r="AA309" s="38"/>
      <c r="AB309" s="38"/>
      <c r="AC309" s="38"/>
      <c r="AD309" s="38"/>
      <c r="AE309" s="38"/>
      <c r="AG309" s="176"/>
      <c r="AN309" s="38"/>
      <c r="AO309" s="38"/>
      <c r="AP309" s="38"/>
      <c r="AQ309" s="38"/>
      <c r="AR309" s="38"/>
      <c r="AS309" s="38"/>
      <c r="AT309" s="38"/>
      <c r="AU309" s="38"/>
    </row>
    <row r="310" spans="2:48">
      <c r="B310" s="14"/>
      <c r="P310" s="34"/>
      <c r="AA310" s="38"/>
      <c r="AB310" s="38"/>
      <c r="AC310" s="38"/>
      <c r="AD310" s="38"/>
      <c r="AE310" s="38"/>
      <c r="AG310" s="176"/>
      <c r="AN310" s="38"/>
      <c r="AO310" s="38"/>
      <c r="AP310" s="38"/>
      <c r="AQ310" s="38"/>
      <c r="AR310" s="38"/>
      <c r="AS310" s="38"/>
      <c r="AT310" s="38"/>
      <c r="AU310" s="38"/>
    </row>
    <row r="311" spans="2:48">
      <c r="B311" s="14"/>
      <c r="P311" s="34"/>
      <c r="AA311" s="38"/>
      <c r="AB311" s="38"/>
      <c r="AC311" s="38"/>
      <c r="AD311" s="38"/>
      <c r="AE311" s="38"/>
      <c r="AG311" s="176"/>
      <c r="AN311" s="38"/>
      <c r="AO311" s="38"/>
      <c r="AP311" s="38"/>
      <c r="AQ311" s="38"/>
      <c r="AR311" s="38"/>
      <c r="AS311" s="38"/>
      <c r="AT311" s="38"/>
      <c r="AU311" s="38"/>
    </row>
    <row r="312" spans="2:48">
      <c r="B312" s="14"/>
      <c r="P312" s="34"/>
      <c r="AA312" s="38"/>
      <c r="AB312" s="38"/>
      <c r="AC312" s="38"/>
      <c r="AD312" s="38"/>
      <c r="AE312" s="38"/>
      <c r="AG312" s="176"/>
      <c r="AN312" s="38"/>
      <c r="AO312" s="38"/>
      <c r="AP312" s="38"/>
      <c r="AQ312" s="38"/>
      <c r="AR312" s="38"/>
      <c r="AS312" s="38"/>
      <c r="AT312" s="38"/>
      <c r="AU312" s="38"/>
    </row>
    <row r="313" spans="2:48">
      <c r="B313" s="14"/>
      <c r="P313" s="34"/>
      <c r="AA313" s="38"/>
      <c r="AB313" s="38"/>
      <c r="AC313" s="38"/>
      <c r="AD313" s="38"/>
      <c r="AE313" s="38"/>
      <c r="AG313" s="176"/>
      <c r="AN313" s="38"/>
      <c r="AO313" s="38"/>
      <c r="AP313" s="38"/>
      <c r="AQ313" s="38"/>
      <c r="AR313" s="38"/>
      <c r="AS313" s="38"/>
      <c r="AT313" s="38"/>
      <c r="AU313" s="38"/>
    </row>
    <row r="314" spans="2:48">
      <c r="B314" s="14"/>
      <c r="P314" s="34"/>
      <c r="AA314" s="38"/>
      <c r="AB314" s="38"/>
      <c r="AC314" s="38"/>
      <c r="AD314" s="38"/>
      <c r="AE314" s="38"/>
      <c r="AG314" s="176"/>
      <c r="AN314" s="38"/>
      <c r="AO314" s="38"/>
      <c r="AP314" s="38"/>
      <c r="AQ314" s="38"/>
      <c r="AR314" s="38"/>
      <c r="AS314" s="38"/>
      <c r="AT314" s="38"/>
      <c r="AU314" s="38"/>
    </row>
    <row r="315" spans="2:48">
      <c r="B315" s="14"/>
      <c r="P315" s="34"/>
      <c r="AA315" s="38"/>
      <c r="AB315" s="38"/>
      <c r="AC315" s="38"/>
      <c r="AD315" s="38"/>
      <c r="AE315" s="38"/>
      <c r="AG315" s="176"/>
      <c r="AN315" s="38"/>
      <c r="AO315" s="38"/>
      <c r="AP315" s="38"/>
      <c r="AQ315" s="38"/>
      <c r="AR315" s="38"/>
      <c r="AS315" s="38"/>
      <c r="AT315" s="38"/>
      <c r="AU315" s="38"/>
    </row>
    <row r="316" spans="2:48">
      <c r="B316" s="14"/>
      <c r="P316" s="34"/>
      <c r="AA316" s="38"/>
      <c r="AB316" s="38"/>
      <c r="AC316" s="38"/>
      <c r="AD316" s="38"/>
      <c r="AE316" s="38"/>
      <c r="AG316" s="176"/>
      <c r="AN316" s="38"/>
      <c r="AO316" s="38"/>
      <c r="AP316" s="38"/>
      <c r="AQ316" s="38"/>
      <c r="AR316" s="38"/>
      <c r="AS316" s="38"/>
      <c r="AT316" s="38"/>
      <c r="AU316" s="38"/>
    </row>
    <row r="317" spans="2:48">
      <c r="B317" s="14"/>
      <c r="P317" s="34"/>
      <c r="AA317" s="38"/>
      <c r="AB317" s="38"/>
      <c r="AC317" s="38"/>
      <c r="AD317" s="38"/>
      <c r="AE317" s="38"/>
      <c r="AG317" s="176"/>
      <c r="AN317" s="38"/>
      <c r="AO317" s="38"/>
      <c r="AP317" s="38"/>
      <c r="AQ317" s="38"/>
      <c r="AR317" s="38"/>
      <c r="AS317" s="38"/>
      <c r="AT317" s="38"/>
      <c r="AU317" s="38"/>
    </row>
    <row r="318" spans="2:48">
      <c r="B318" s="14"/>
      <c r="P318" s="34"/>
      <c r="AA318" s="38"/>
      <c r="AB318" s="38"/>
      <c r="AC318" s="38"/>
      <c r="AD318" s="38"/>
      <c r="AE318" s="38"/>
      <c r="AG318" s="176"/>
      <c r="AN318" s="38"/>
      <c r="AO318" s="38"/>
      <c r="AP318" s="38"/>
      <c r="AQ318" s="38"/>
      <c r="AR318" s="38"/>
      <c r="AS318" s="38"/>
      <c r="AT318" s="38"/>
      <c r="AU318" s="38"/>
    </row>
    <row r="319" spans="2:48">
      <c r="B319" s="14"/>
      <c r="P319" s="34"/>
      <c r="AA319" s="38"/>
      <c r="AB319" s="38"/>
      <c r="AC319" s="38"/>
      <c r="AD319" s="38"/>
      <c r="AE319" s="38"/>
      <c r="AG319" s="176"/>
      <c r="AN319" s="38"/>
      <c r="AO319" s="38"/>
      <c r="AP319" s="38"/>
      <c r="AQ319" s="38"/>
      <c r="AR319" s="38"/>
      <c r="AS319" s="38"/>
      <c r="AT319" s="38"/>
      <c r="AU319" s="38"/>
    </row>
    <row r="320" spans="2:48">
      <c r="B320" s="14"/>
      <c r="P320" s="34"/>
      <c r="AA320" s="38"/>
      <c r="AB320" s="38"/>
      <c r="AC320" s="38"/>
      <c r="AD320" s="38"/>
      <c r="AE320" s="38"/>
      <c r="AG320" s="176"/>
      <c r="AN320" s="38"/>
      <c r="AO320" s="38"/>
      <c r="AP320" s="38"/>
      <c r="AQ320" s="38"/>
      <c r="AR320" s="38"/>
      <c r="AS320" s="38"/>
      <c r="AT320" s="38"/>
      <c r="AU320" s="38"/>
    </row>
    <row r="321" spans="2:48">
      <c r="B321" s="14"/>
      <c r="P321" s="34"/>
      <c r="AA321" s="38"/>
      <c r="AB321" s="38"/>
      <c r="AC321" s="38"/>
      <c r="AD321" s="38"/>
      <c r="AE321" s="38"/>
      <c r="AG321" s="176"/>
      <c r="AN321" s="38"/>
      <c r="AO321" s="38"/>
      <c r="AP321" s="38"/>
      <c r="AQ321" s="38"/>
      <c r="AR321" s="38"/>
      <c r="AS321" s="38"/>
      <c r="AT321" s="38"/>
      <c r="AU321" s="38"/>
    </row>
    <row r="322" spans="2:48">
      <c r="B322" s="14"/>
      <c r="P322" s="34"/>
      <c r="AA322" s="38"/>
      <c r="AB322" s="38"/>
      <c r="AC322" s="38"/>
      <c r="AD322" s="38"/>
      <c r="AE322" s="38"/>
      <c r="AG322" s="176"/>
      <c r="AN322" s="38"/>
      <c r="AO322" s="38"/>
      <c r="AP322" s="38"/>
      <c r="AQ322" s="38"/>
      <c r="AR322" s="38"/>
      <c r="AS322" s="38"/>
      <c r="AT322" s="38"/>
      <c r="AU322" s="38"/>
      <c r="AV322" s="38"/>
    </row>
    <row r="323" spans="2:48">
      <c r="B323" s="14"/>
      <c r="P323" s="34"/>
      <c r="AA323" s="38"/>
      <c r="AB323" s="38"/>
      <c r="AC323" s="38"/>
      <c r="AD323" s="38"/>
      <c r="AE323" s="38"/>
      <c r="AG323" s="176"/>
      <c r="AN323" s="38"/>
      <c r="AO323" s="38"/>
      <c r="AP323" s="38"/>
      <c r="AQ323" s="38"/>
      <c r="AR323" s="38"/>
      <c r="AS323" s="38"/>
      <c r="AT323" s="38"/>
      <c r="AU323" s="38"/>
    </row>
    <row r="324" spans="2:48">
      <c r="B324" s="14"/>
      <c r="P324" s="34"/>
      <c r="AA324" s="38"/>
      <c r="AB324" s="38"/>
      <c r="AC324" s="38"/>
      <c r="AD324" s="38"/>
      <c r="AE324" s="38"/>
      <c r="AG324" s="176"/>
      <c r="AN324" s="38"/>
      <c r="AO324" s="38"/>
      <c r="AP324" s="38"/>
      <c r="AQ324" s="38"/>
      <c r="AR324" s="38"/>
      <c r="AS324" s="38"/>
      <c r="AT324" s="38"/>
      <c r="AU324" s="38"/>
    </row>
    <row r="325" spans="2:48">
      <c r="B325" s="14"/>
      <c r="P325" s="34"/>
      <c r="AA325" s="38"/>
      <c r="AB325" s="38"/>
      <c r="AC325" s="38"/>
      <c r="AD325" s="38"/>
      <c r="AE325" s="38"/>
      <c r="AG325" s="176"/>
      <c r="AN325" s="38"/>
      <c r="AO325" s="38"/>
      <c r="AP325" s="38"/>
      <c r="AQ325" s="38"/>
      <c r="AR325" s="38"/>
      <c r="AS325" s="38"/>
      <c r="AT325" s="38"/>
      <c r="AU325" s="38"/>
    </row>
    <row r="326" spans="2:48">
      <c r="B326" s="14"/>
      <c r="P326" s="34"/>
      <c r="AA326" s="38"/>
      <c r="AB326" s="38"/>
      <c r="AC326" s="38"/>
      <c r="AD326" s="38"/>
      <c r="AE326" s="38"/>
      <c r="AG326" s="176"/>
      <c r="AN326" s="38"/>
      <c r="AO326" s="38"/>
      <c r="AP326" s="38"/>
      <c r="AQ326" s="38"/>
      <c r="AR326" s="38"/>
      <c r="AS326" s="38"/>
      <c r="AT326" s="38"/>
      <c r="AU326" s="38"/>
    </row>
    <row r="327" spans="2:48">
      <c r="B327" s="14"/>
      <c r="P327" s="34"/>
      <c r="AA327" s="38"/>
      <c r="AB327" s="38"/>
      <c r="AC327" s="38"/>
      <c r="AD327" s="38"/>
      <c r="AE327" s="38"/>
      <c r="AG327" s="176"/>
      <c r="AN327" s="38"/>
      <c r="AO327" s="38"/>
      <c r="AP327" s="38"/>
      <c r="AQ327" s="38"/>
      <c r="AR327" s="38"/>
      <c r="AS327" s="38"/>
      <c r="AT327" s="38"/>
      <c r="AU327" s="38"/>
    </row>
    <row r="328" spans="2:48">
      <c r="B328" s="14"/>
      <c r="P328" s="34"/>
      <c r="AA328" s="38"/>
      <c r="AB328" s="38"/>
      <c r="AC328" s="38"/>
      <c r="AD328" s="38"/>
      <c r="AE328" s="38"/>
      <c r="AG328" s="176"/>
      <c r="AN328" s="38"/>
      <c r="AO328" s="38"/>
      <c r="AP328" s="38"/>
      <c r="AQ328" s="38"/>
      <c r="AR328" s="38"/>
      <c r="AS328" s="38"/>
      <c r="AT328" s="38"/>
      <c r="AU328" s="38"/>
    </row>
    <row r="329" spans="2:48">
      <c r="B329" s="14"/>
      <c r="P329" s="34"/>
      <c r="AA329" s="38"/>
      <c r="AB329" s="38"/>
      <c r="AC329" s="38"/>
      <c r="AD329" s="38"/>
      <c r="AE329" s="38"/>
      <c r="AG329" s="176"/>
      <c r="AN329" s="38"/>
      <c r="AO329" s="38"/>
      <c r="AP329" s="38"/>
      <c r="AQ329" s="38"/>
      <c r="AR329" s="38"/>
      <c r="AS329" s="38"/>
      <c r="AT329" s="38"/>
      <c r="AU329" s="38"/>
    </row>
    <row r="330" spans="2:48">
      <c r="B330" s="14"/>
      <c r="P330" s="34"/>
      <c r="AA330" s="38"/>
      <c r="AB330" s="38"/>
      <c r="AC330" s="38"/>
      <c r="AD330" s="38"/>
      <c r="AE330" s="38"/>
      <c r="AG330" s="176"/>
      <c r="AN330" s="38"/>
      <c r="AO330" s="38"/>
      <c r="AP330" s="38"/>
      <c r="AQ330" s="38"/>
      <c r="AR330" s="38"/>
      <c r="AS330" s="38"/>
      <c r="AT330" s="38"/>
      <c r="AU330" s="38"/>
    </row>
    <row r="331" spans="2:48">
      <c r="B331" s="14"/>
      <c r="P331" s="34"/>
      <c r="AA331" s="38"/>
      <c r="AB331" s="38"/>
      <c r="AC331" s="38"/>
      <c r="AD331" s="38"/>
      <c r="AE331" s="38"/>
      <c r="AG331" s="176"/>
      <c r="AN331" s="38"/>
      <c r="AO331" s="38"/>
      <c r="AP331" s="38"/>
      <c r="AQ331" s="38"/>
      <c r="AR331" s="38"/>
      <c r="AS331" s="38"/>
      <c r="AT331" s="38"/>
      <c r="AU331" s="38"/>
    </row>
    <row r="332" spans="2:48">
      <c r="B332" s="14"/>
      <c r="P332" s="34"/>
      <c r="AA332" s="38"/>
      <c r="AB332" s="38"/>
      <c r="AC332" s="38"/>
      <c r="AD332" s="38"/>
      <c r="AE332" s="38"/>
      <c r="AG332" s="176"/>
      <c r="AN332" s="38"/>
      <c r="AO332" s="38"/>
      <c r="AP332" s="38"/>
      <c r="AQ332" s="38"/>
      <c r="AR332" s="38"/>
      <c r="AS332" s="38"/>
      <c r="AT332" s="38"/>
      <c r="AU332" s="38"/>
    </row>
    <row r="333" spans="2:48">
      <c r="B333" s="14"/>
      <c r="P333" s="34"/>
      <c r="AA333" s="38"/>
      <c r="AB333" s="38"/>
      <c r="AC333" s="38"/>
      <c r="AD333" s="38"/>
      <c r="AE333" s="38"/>
      <c r="AG333" s="176"/>
      <c r="AN333" s="38"/>
      <c r="AO333" s="38"/>
      <c r="AP333" s="38"/>
      <c r="AQ333" s="38"/>
      <c r="AR333" s="38"/>
      <c r="AS333" s="38"/>
      <c r="AT333" s="38"/>
      <c r="AU333" s="38"/>
    </row>
    <row r="334" spans="2:48">
      <c r="B334" s="14"/>
      <c r="P334" s="34"/>
      <c r="AA334" s="38"/>
      <c r="AB334" s="38"/>
      <c r="AC334" s="38"/>
      <c r="AD334" s="38"/>
      <c r="AE334" s="38"/>
      <c r="AG334" s="176"/>
      <c r="AN334" s="38"/>
      <c r="AO334" s="38"/>
      <c r="AP334" s="38"/>
      <c r="AQ334" s="38"/>
      <c r="AR334" s="38"/>
      <c r="AS334" s="38"/>
      <c r="AT334" s="38"/>
      <c r="AU334" s="38"/>
    </row>
    <row r="335" spans="2:48">
      <c r="B335" s="14"/>
      <c r="P335" s="34"/>
      <c r="AA335" s="38"/>
      <c r="AB335" s="38"/>
      <c r="AC335" s="38"/>
      <c r="AD335" s="38"/>
      <c r="AE335" s="38"/>
      <c r="AG335" s="176"/>
      <c r="AN335" s="38"/>
      <c r="AO335" s="38"/>
      <c r="AP335" s="38"/>
      <c r="AQ335" s="38"/>
      <c r="AR335" s="38"/>
      <c r="AS335" s="38"/>
      <c r="AT335" s="38"/>
      <c r="AU335" s="38"/>
    </row>
    <row r="336" spans="2:48">
      <c r="B336" s="14"/>
      <c r="P336" s="34"/>
      <c r="AA336" s="38"/>
      <c r="AB336" s="38"/>
      <c r="AC336" s="38"/>
      <c r="AD336" s="38"/>
      <c r="AE336" s="38"/>
      <c r="AG336" s="176"/>
      <c r="AN336" s="38"/>
      <c r="AO336" s="38"/>
      <c r="AP336" s="38"/>
      <c r="AQ336" s="38"/>
      <c r="AR336" s="38"/>
      <c r="AS336" s="38"/>
      <c r="AT336" s="38"/>
      <c r="AU336" s="38"/>
      <c r="AV336" s="38"/>
    </row>
    <row r="337" spans="2:47">
      <c r="B337" s="14"/>
      <c r="P337" s="34"/>
      <c r="AA337" s="38"/>
      <c r="AB337" s="38"/>
      <c r="AC337" s="38"/>
      <c r="AD337" s="38"/>
      <c r="AE337" s="38"/>
      <c r="AG337" s="176"/>
      <c r="AN337" s="38"/>
      <c r="AO337" s="38"/>
      <c r="AP337" s="38"/>
      <c r="AQ337" s="38"/>
      <c r="AR337" s="38"/>
      <c r="AS337" s="38"/>
      <c r="AT337" s="38"/>
      <c r="AU337" s="38"/>
    </row>
    <row r="338" spans="2:47">
      <c r="B338" s="14"/>
      <c r="P338" s="34"/>
      <c r="AA338" s="38"/>
      <c r="AB338" s="38"/>
      <c r="AC338" s="38"/>
      <c r="AD338" s="38"/>
      <c r="AE338" s="38"/>
      <c r="AG338" s="176"/>
      <c r="AN338" s="38"/>
      <c r="AO338" s="38"/>
      <c r="AP338" s="38"/>
      <c r="AQ338" s="38"/>
      <c r="AR338" s="38"/>
      <c r="AS338" s="38"/>
      <c r="AT338" s="38"/>
      <c r="AU338" s="38"/>
    </row>
    <row r="339" spans="2:47">
      <c r="B339" s="14"/>
      <c r="P339" s="34"/>
      <c r="AA339" s="38"/>
      <c r="AB339" s="38"/>
      <c r="AC339" s="38"/>
      <c r="AD339" s="38"/>
      <c r="AE339" s="38"/>
      <c r="AG339" s="176"/>
      <c r="AN339" s="38"/>
      <c r="AO339" s="38"/>
      <c r="AP339" s="38"/>
      <c r="AQ339" s="38"/>
      <c r="AR339" s="38"/>
      <c r="AS339" s="38"/>
      <c r="AT339" s="38"/>
      <c r="AU339" s="38"/>
    </row>
    <row r="340" spans="2:47">
      <c r="B340" s="14"/>
      <c r="P340" s="34"/>
      <c r="AA340" s="38"/>
      <c r="AB340" s="38"/>
      <c r="AC340" s="38"/>
      <c r="AD340" s="38"/>
      <c r="AE340" s="38"/>
      <c r="AG340" s="176"/>
      <c r="AN340" s="38"/>
      <c r="AO340" s="38"/>
      <c r="AP340" s="38"/>
      <c r="AQ340" s="38"/>
      <c r="AR340" s="38"/>
      <c r="AS340" s="38"/>
      <c r="AT340" s="38"/>
      <c r="AU340" s="38"/>
    </row>
    <row r="341" spans="2:47">
      <c r="B341" s="14"/>
      <c r="P341" s="34"/>
      <c r="AA341" s="38"/>
      <c r="AB341" s="38"/>
      <c r="AC341" s="38"/>
      <c r="AD341" s="38"/>
      <c r="AE341" s="38"/>
      <c r="AG341" s="176"/>
      <c r="AN341" s="38"/>
      <c r="AO341" s="38"/>
      <c r="AP341" s="38"/>
      <c r="AQ341" s="38"/>
      <c r="AR341" s="38"/>
      <c r="AS341" s="38"/>
      <c r="AT341" s="38"/>
      <c r="AU341" s="38"/>
    </row>
    <row r="342" spans="2:47">
      <c r="B342" s="14"/>
      <c r="P342" s="34"/>
      <c r="AA342" s="38"/>
      <c r="AB342" s="38"/>
      <c r="AC342" s="38"/>
      <c r="AD342" s="38"/>
      <c r="AE342" s="38"/>
      <c r="AG342" s="176"/>
      <c r="AN342" s="38"/>
      <c r="AO342" s="38"/>
      <c r="AP342" s="38"/>
      <c r="AQ342" s="38"/>
      <c r="AR342" s="38"/>
      <c r="AS342" s="38"/>
      <c r="AT342" s="38"/>
      <c r="AU342" s="38"/>
    </row>
    <row r="343" spans="2:47">
      <c r="B343" s="14"/>
      <c r="P343" s="34"/>
      <c r="AA343" s="38"/>
      <c r="AB343" s="38"/>
      <c r="AC343" s="38"/>
      <c r="AD343" s="38"/>
      <c r="AE343" s="38"/>
      <c r="AG343" s="176"/>
      <c r="AN343" s="38"/>
      <c r="AO343" s="38"/>
      <c r="AP343" s="38"/>
      <c r="AQ343" s="38"/>
      <c r="AR343" s="38"/>
      <c r="AS343" s="38"/>
      <c r="AT343" s="38"/>
      <c r="AU343" s="38"/>
    </row>
    <row r="344" spans="2:47">
      <c r="B344" s="14"/>
      <c r="P344" s="34"/>
      <c r="AA344" s="38"/>
      <c r="AB344" s="38"/>
      <c r="AC344" s="38"/>
      <c r="AD344" s="38"/>
      <c r="AE344" s="38"/>
      <c r="AG344" s="176"/>
      <c r="AN344" s="38"/>
      <c r="AO344" s="38"/>
      <c r="AP344" s="38"/>
      <c r="AQ344" s="38"/>
      <c r="AR344" s="38"/>
      <c r="AS344" s="38"/>
      <c r="AT344" s="38"/>
      <c r="AU344" s="38"/>
    </row>
    <row r="345" spans="2:47">
      <c r="B345" s="14"/>
      <c r="P345" s="34"/>
      <c r="AA345" s="38"/>
      <c r="AB345" s="38"/>
      <c r="AC345" s="38"/>
      <c r="AD345" s="38"/>
      <c r="AE345" s="38"/>
      <c r="AG345" s="176"/>
      <c r="AN345" s="38"/>
      <c r="AO345" s="38"/>
      <c r="AP345" s="38"/>
      <c r="AQ345" s="38"/>
      <c r="AR345" s="38"/>
      <c r="AS345" s="38"/>
      <c r="AT345" s="38"/>
      <c r="AU345" s="38"/>
    </row>
    <row r="346" spans="2:47">
      <c r="B346" s="14"/>
      <c r="P346" s="34"/>
      <c r="AA346" s="38"/>
      <c r="AB346" s="38"/>
      <c r="AC346" s="38"/>
      <c r="AD346" s="38"/>
      <c r="AE346" s="38"/>
      <c r="AG346" s="176"/>
      <c r="AN346" s="38"/>
      <c r="AO346" s="38"/>
      <c r="AP346" s="38"/>
      <c r="AQ346" s="38"/>
      <c r="AR346" s="38"/>
      <c r="AS346" s="38"/>
      <c r="AT346" s="38"/>
      <c r="AU346" s="38"/>
    </row>
    <row r="347" spans="2:47">
      <c r="B347" s="14"/>
      <c r="P347" s="34"/>
      <c r="AA347" s="38"/>
      <c r="AB347" s="38"/>
      <c r="AC347" s="38"/>
      <c r="AD347" s="38"/>
      <c r="AE347" s="38"/>
      <c r="AG347" s="176"/>
      <c r="AN347" s="38"/>
      <c r="AO347" s="38"/>
      <c r="AP347" s="38"/>
      <c r="AQ347" s="38"/>
      <c r="AR347" s="38"/>
      <c r="AS347" s="38"/>
      <c r="AT347" s="38"/>
      <c r="AU347" s="38"/>
    </row>
    <row r="348" spans="2:47">
      <c r="B348" s="14"/>
      <c r="P348" s="34"/>
      <c r="AA348" s="38"/>
      <c r="AB348" s="38"/>
      <c r="AC348" s="38"/>
      <c r="AD348" s="38"/>
      <c r="AE348" s="38"/>
      <c r="AG348" s="176"/>
      <c r="AN348" s="38"/>
      <c r="AO348" s="38"/>
      <c r="AP348" s="38"/>
      <c r="AQ348" s="38"/>
      <c r="AR348" s="38"/>
      <c r="AS348" s="38"/>
      <c r="AT348" s="38"/>
      <c r="AU348" s="38"/>
    </row>
    <row r="349" spans="2:47">
      <c r="B349" s="14"/>
      <c r="P349" s="34"/>
      <c r="AA349" s="38"/>
      <c r="AB349" s="38"/>
      <c r="AC349" s="38"/>
      <c r="AD349" s="38"/>
      <c r="AE349" s="38"/>
      <c r="AG349" s="176"/>
      <c r="AN349" s="38"/>
      <c r="AO349" s="38"/>
      <c r="AP349" s="38"/>
      <c r="AQ349" s="38"/>
      <c r="AR349" s="38"/>
      <c r="AS349" s="38"/>
      <c r="AT349" s="38"/>
      <c r="AU349" s="38"/>
    </row>
    <row r="350" spans="2:47">
      <c r="B350" s="14"/>
      <c r="P350" s="34"/>
      <c r="AA350" s="38"/>
      <c r="AB350" s="38"/>
      <c r="AC350" s="38"/>
      <c r="AD350" s="38"/>
      <c r="AE350" s="38"/>
      <c r="AG350" s="176"/>
      <c r="AN350" s="38"/>
      <c r="AO350" s="38"/>
      <c r="AP350" s="38"/>
      <c r="AQ350" s="38"/>
      <c r="AR350" s="38"/>
      <c r="AS350" s="38"/>
      <c r="AT350" s="38"/>
      <c r="AU350" s="38"/>
    </row>
    <row r="351" spans="2:47">
      <c r="B351" s="14"/>
      <c r="P351" s="34"/>
      <c r="AA351" s="38"/>
      <c r="AB351" s="38"/>
      <c r="AC351" s="38"/>
      <c r="AD351" s="38"/>
      <c r="AE351" s="38"/>
      <c r="AG351" s="176"/>
      <c r="AN351" s="38"/>
      <c r="AO351" s="38"/>
      <c r="AP351" s="38"/>
      <c r="AQ351" s="38"/>
      <c r="AR351" s="38"/>
      <c r="AS351" s="38"/>
      <c r="AT351" s="38"/>
      <c r="AU351" s="38"/>
    </row>
    <row r="352" spans="2:47">
      <c r="B352" s="14"/>
      <c r="P352" s="34"/>
      <c r="AA352" s="38"/>
      <c r="AB352" s="38"/>
      <c r="AC352" s="38"/>
      <c r="AD352" s="38"/>
      <c r="AE352" s="38"/>
      <c r="AG352" s="176"/>
      <c r="AN352" s="38"/>
      <c r="AO352" s="38"/>
      <c r="AP352" s="38"/>
      <c r="AQ352" s="38"/>
      <c r="AR352" s="38"/>
      <c r="AS352" s="38"/>
      <c r="AT352" s="38"/>
      <c r="AU352" s="38"/>
    </row>
    <row r="353" spans="2:64">
      <c r="B353" s="14"/>
      <c r="AA353" s="38"/>
      <c r="AB353" s="38"/>
      <c r="AC353" s="38"/>
      <c r="AD353" s="38"/>
      <c r="AE353" s="38"/>
      <c r="AG353" s="176"/>
      <c r="AN353" s="38"/>
      <c r="AO353" s="38"/>
      <c r="AP353" s="38"/>
      <c r="AQ353" s="38"/>
      <c r="AR353" s="38"/>
      <c r="AS353" s="38"/>
      <c r="AT353" s="38"/>
      <c r="AU353" s="38"/>
    </row>
    <row r="354" spans="2:64">
      <c r="B354" s="14"/>
      <c r="AA354" s="38"/>
      <c r="AB354" s="38"/>
      <c r="AC354" s="38"/>
      <c r="AD354" s="38"/>
      <c r="AE354" s="38"/>
      <c r="AG354" s="176"/>
      <c r="AN354" s="38"/>
      <c r="AO354" s="38"/>
      <c r="AP354" s="38"/>
      <c r="AQ354" s="38"/>
      <c r="AR354" s="38"/>
      <c r="AS354" s="38"/>
      <c r="AT354" s="38"/>
      <c r="AU354" s="38"/>
      <c r="AV354" s="38"/>
    </row>
    <row r="355" spans="2:64">
      <c r="B355" s="14"/>
      <c r="AA355" s="38"/>
      <c r="AB355" s="38"/>
      <c r="AC355" s="38"/>
      <c r="AD355" s="38"/>
      <c r="AE355" s="38"/>
      <c r="AG355" s="176"/>
      <c r="AN355" s="38"/>
      <c r="AO355" s="38"/>
      <c r="AP355" s="38"/>
      <c r="AQ355" s="38"/>
      <c r="AR355" s="38"/>
      <c r="AS355" s="38"/>
      <c r="AT355" s="38"/>
      <c r="AU355" s="38"/>
    </row>
    <row r="356" spans="2:64">
      <c r="B356" s="14"/>
      <c r="AA356" s="38"/>
      <c r="AB356" s="38"/>
      <c r="AC356" s="38"/>
      <c r="AD356" s="38"/>
      <c r="AE356" s="38"/>
      <c r="AG356" s="176"/>
      <c r="AN356" s="38"/>
      <c r="AO356" s="38"/>
      <c r="AP356" s="38"/>
      <c r="AQ356" s="38"/>
      <c r="AR356" s="38"/>
      <c r="AS356" s="38"/>
      <c r="AT356" s="38"/>
      <c r="AU356" s="38"/>
    </row>
    <row r="357" spans="2:64">
      <c r="B357" s="14"/>
      <c r="AA357" s="38"/>
      <c r="AB357" s="38"/>
      <c r="AC357" s="38"/>
      <c r="AD357" s="38"/>
      <c r="AE357" s="38"/>
      <c r="AG357" s="176"/>
      <c r="AN357" s="38"/>
      <c r="AO357" s="38"/>
      <c r="AP357" s="38"/>
      <c r="AQ357" s="38"/>
      <c r="AR357" s="38"/>
      <c r="AS357" s="38"/>
      <c r="AT357" s="38"/>
      <c r="AU357" s="38"/>
    </row>
    <row r="358" spans="2:64">
      <c r="B358" s="14"/>
      <c r="AA358" s="38"/>
      <c r="AB358" s="38"/>
      <c r="AC358" s="38"/>
      <c r="AD358" s="38"/>
      <c r="AE358" s="38"/>
      <c r="AG358" s="176"/>
      <c r="AN358" s="38"/>
      <c r="AO358" s="38"/>
      <c r="AP358" s="38"/>
      <c r="AQ358" s="38"/>
      <c r="AR358" s="38"/>
      <c r="AS358" s="38"/>
      <c r="AT358" s="38"/>
      <c r="AU358" s="38"/>
    </row>
    <row r="359" spans="2:64">
      <c r="B359" s="14"/>
      <c r="AA359" s="38"/>
      <c r="AB359" s="38"/>
      <c r="AC359" s="38"/>
      <c r="AD359" s="38"/>
      <c r="AE359" s="38"/>
      <c r="AG359" s="176"/>
      <c r="AN359" s="38"/>
      <c r="AO359" s="38"/>
      <c r="AP359" s="38"/>
      <c r="AQ359" s="38"/>
      <c r="AR359" s="38"/>
      <c r="AS359" s="38"/>
      <c r="AT359" s="38"/>
      <c r="AU359" s="38"/>
    </row>
    <row r="360" spans="2:64">
      <c r="B360" s="14"/>
      <c r="AA360" s="38"/>
      <c r="AB360" s="38"/>
      <c r="AC360" s="38"/>
      <c r="AD360" s="38"/>
      <c r="AE360" s="38"/>
      <c r="AG360" s="176"/>
      <c r="AN360" s="38"/>
      <c r="AO360" s="38"/>
      <c r="AP360" s="38"/>
      <c r="AQ360" s="38"/>
      <c r="AR360" s="38"/>
      <c r="AS360" s="38"/>
      <c r="AT360" s="38"/>
      <c r="AU360" s="38"/>
    </row>
    <row r="361" spans="2:64">
      <c r="B361" s="14"/>
      <c r="AA361" s="38"/>
      <c r="AB361" s="38"/>
      <c r="AC361" s="38"/>
      <c r="AD361" s="38"/>
      <c r="AE361" s="38"/>
      <c r="AG361" s="176"/>
      <c r="AN361" s="38"/>
      <c r="AO361" s="38"/>
      <c r="AP361" s="38"/>
      <c r="AQ361" s="38"/>
      <c r="AR361" s="38"/>
      <c r="AS361" s="38"/>
      <c r="AT361" s="38"/>
      <c r="AU361" s="38"/>
    </row>
    <row r="362" spans="2:64">
      <c r="B362" s="14"/>
      <c r="AA362" s="38"/>
      <c r="AB362" s="38"/>
      <c r="AC362" s="38"/>
      <c r="AD362" s="38"/>
      <c r="AE362" s="38"/>
      <c r="AG362" s="176"/>
      <c r="AN362" s="38"/>
      <c r="AO362" s="38"/>
      <c r="AP362" s="38"/>
      <c r="AQ362" s="38"/>
      <c r="AR362" s="38"/>
      <c r="AS362" s="38"/>
      <c r="AT362" s="38"/>
      <c r="AU362" s="38"/>
    </row>
    <row r="363" spans="2:64">
      <c r="B363" s="14"/>
      <c r="AA363" s="38"/>
      <c r="AB363" s="38"/>
      <c r="AC363" s="38"/>
      <c r="AD363" s="38"/>
      <c r="AE363" s="38"/>
      <c r="AG363" s="176"/>
      <c r="AN363" s="38"/>
      <c r="AO363" s="38"/>
      <c r="AP363" s="38"/>
      <c r="AQ363" s="38"/>
      <c r="AR363" s="38"/>
      <c r="AS363" s="38"/>
      <c r="AT363" s="38"/>
      <c r="AU363" s="38"/>
    </row>
    <row r="364" spans="2:64">
      <c r="B364" s="14"/>
      <c r="AA364" s="38"/>
      <c r="AB364" s="38"/>
      <c r="AC364" s="38"/>
      <c r="AD364" s="38"/>
      <c r="AE364" s="38"/>
      <c r="AG364" s="176"/>
      <c r="AN364" s="38"/>
      <c r="AO364" s="38"/>
      <c r="AP364" s="38"/>
      <c r="AQ364" s="38"/>
      <c r="AR364" s="38"/>
      <c r="AS364" s="38"/>
      <c r="AT364" s="38"/>
      <c r="AU364" s="38"/>
    </row>
    <row r="365" spans="2:64">
      <c r="B365" s="14"/>
      <c r="AA365" s="38"/>
      <c r="AB365" s="38"/>
      <c r="AC365" s="38"/>
      <c r="AD365" s="38"/>
      <c r="AE365" s="38"/>
      <c r="AG365" s="176"/>
      <c r="AN365" s="38"/>
      <c r="AO365" s="38"/>
      <c r="AP365" s="38"/>
      <c r="AQ365" s="38"/>
      <c r="AR365" s="38"/>
      <c r="AS365" s="38"/>
      <c r="AT365" s="38"/>
      <c r="AU365" s="38"/>
    </row>
    <row r="366" spans="2:64">
      <c r="B366" s="14"/>
      <c r="AA366" s="38"/>
      <c r="AB366" s="38"/>
      <c r="AC366" s="38"/>
      <c r="AD366" s="38"/>
      <c r="AE366" s="38"/>
      <c r="AG366" s="176"/>
      <c r="AN366" s="38"/>
      <c r="AO366" s="38"/>
      <c r="AP366" s="38"/>
      <c r="AQ366" s="38"/>
      <c r="AR366" s="38"/>
      <c r="AS366" s="38"/>
      <c r="AT366" s="38"/>
      <c r="AU366" s="38"/>
    </row>
    <row r="367" spans="2:64">
      <c r="B367" s="14"/>
      <c r="AA367" s="38"/>
      <c r="AB367" s="38"/>
      <c r="AC367" s="38"/>
      <c r="AD367" s="38"/>
      <c r="AE367" s="38"/>
      <c r="AG367" s="176"/>
      <c r="AN367" s="38"/>
      <c r="AO367" s="38"/>
      <c r="AP367" s="38"/>
      <c r="AQ367" s="38"/>
      <c r="AR367" s="38"/>
      <c r="AS367" s="38"/>
      <c r="AT367" s="38"/>
      <c r="AU367" s="38"/>
    </row>
    <row r="368" spans="2:64">
      <c r="B368" s="14"/>
      <c r="AA368" s="38"/>
      <c r="AB368" s="38"/>
      <c r="AC368" s="38"/>
      <c r="AD368" s="38"/>
      <c r="AE368" s="38"/>
      <c r="AG368" s="176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38"/>
    </row>
    <row r="369" spans="2:47">
      <c r="B369" s="14"/>
      <c r="AA369" s="38"/>
      <c r="AB369" s="38"/>
      <c r="AC369" s="38"/>
      <c r="AD369" s="38"/>
      <c r="AE369" s="38"/>
      <c r="AG369" s="176"/>
      <c r="AN369" s="38"/>
      <c r="AO369" s="38"/>
      <c r="AP369" s="38"/>
      <c r="AQ369" s="38"/>
      <c r="AR369" s="38"/>
      <c r="AS369" s="38"/>
      <c r="AT369" s="38"/>
      <c r="AU369" s="38"/>
    </row>
    <row r="370" spans="2:47">
      <c r="B370" s="14"/>
      <c r="AA370" s="38"/>
      <c r="AB370" s="38"/>
      <c r="AC370" s="38"/>
      <c r="AD370" s="38"/>
      <c r="AE370" s="38"/>
      <c r="AG370" s="176"/>
      <c r="AN370" s="38"/>
      <c r="AO370" s="38"/>
      <c r="AP370" s="38"/>
      <c r="AQ370" s="38"/>
      <c r="AR370" s="38"/>
      <c r="AS370" s="38"/>
      <c r="AT370" s="38"/>
      <c r="AU370" s="38"/>
    </row>
    <row r="371" spans="2:47">
      <c r="B371" s="14"/>
      <c r="AA371" s="38"/>
      <c r="AB371" s="38"/>
      <c r="AC371" s="38"/>
      <c r="AD371" s="38"/>
      <c r="AE371" s="38"/>
      <c r="AG371" s="176"/>
      <c r="AN371" s="38"/>
      <c r="AO371" s="38"/>
      <c r="AP371" s="38"/>
      <c r="AQ371" s="38"/>
      <c r="AR371" s="38"/>
      <c r="AS371" s="38"/>
      <c r="AT371" s="38"/>
      <c r="AU371" s="38"/>
    </row>
    <row r="372" spans="2:47">
      <c r="B372" s="14"/>
      <c r="AA372" s="38"/>
      <c r="AB372" s="38"/>
      <c r="AC372" s="38"/>
      <c r="AD372" s="38"/>
      <c r="AE372" s="38"/>
      <c r="AG372" s="176"/>
      <c r="AN372" s="38"/>
      <c r="AO372" s="38"/>
      <c r="AP372" s="38"/>
      <c r="AQ372" s="38"/>
      <c r="AR372" s="38"/>
      <c r="AS372" s="38"/>
      <c r="AT372" s="38"/>
      <c r="AU372" s="38"/>
    </row>
    <row r="373" spans="2:47">
      <c r="B373" s="14"/>
      <c r="AA373" s="38"/>
      <c r="AB373" s="38"/>
      <c r="AC373" s="38"/>
      <c r="AD373" s="38"/>
      <c r="AE373" s="38"/>
      <c r="AG373" s="176"/>
      <c r="AN373" s="38"/>
      <c r="AO373" s="38"/>
      <c r="AP373" s="38"/>
      <c r="AQ373" s="38"/>
      <c r="AR373" s="38"/>
      <c r="AS373" s="38"/>
      <c r="AT373" s="38"/>
      <c r="AU373" s="38"/>
    </row>
    <row r="374" spans="2:47">
      <c r="B374" s="14"/>
      <c r="AA374" s="38"/>
      <c r="AB374" s="38"/>
      <c r="AC374" s="38"/>
      <c r="AD374" s="38"/>
      <c r="AE374" s="38"/>
      <c r="AG374" s="176"/>
      <c r="AN374" s="38"/>
      <c r="AO374" s="38"/>
      <c r="AP374" s="38"/>
      <c r="AQ374" s="38"/>
      <c r="AR374" s="38"/>
      <c r="AS374" s="38"/>
      <c r="AT374" s="38"/>
      <c r="AU374" s="38"/>
    </row>
    <row r="375" spans="2:47">
      <c r="B375" s="14"/>
      <c r="AA375" s="38"/>
      <c r="AB375" s="38"/>
      <c r="AC375" s="38"/>
      <c r="AD375" s="38"/>
      <c r="AE375" s="38"/>
      <c r="AG375" s="176"/>
      <c r="AN375" s="38"/>
      <c r="AO375" s="38"/>
      <c r="AP375" s="38"/>
      <c r="AQ375" s="38"/>
      <c r="AR375" s="38"/>
      <c r="AS375" s="38"/>
      <c r="AT375" s="38"/>
      <c r="AU375" s="38"/>
    </row>
    <row r="376" spans="2:47">
      <c r="B376" s="14"/>
      <c r="AA376" s="38"/>
      <c r="AB376" s="38"/>
      <c r="AC376" s="38"/>
      <c r="AD376" s="38"/>
      <c r="AE376" s="38"/>
      <c r="AG376" s="176"/>
      <c r="AN376" s="38"/>
      <c r="AO376" s="38"/>
      <c r="AP376" s="38"/>
      <c r="AQ376" s="38"/>
      <c r="AR376" s="38"/>
      <c r="AS376" s="38"/>
      <c r="AT376" s="38"/>
      <c r="AU376" s="38"/>
    </row>
    <row r="377" spans="2:47">
      <c r="B377" s="14"/>
      <c r="AA377" s="38"/>
      <c r="AB377" s="38"/>
      <c r="AC377" s="38"/>
      <c r="AD377" s="38"/>
      <c r="AE377" s="38"/>
      <c r="AG377" s="176"/>
      <c r="AN377" s="38"/>
      <c r="AO377" s="38"/>
      <c r="AP377" s="38"/>
      <c r="AQ377" s="38"/>
      <c r="AR377" s="38"/>
      <c r="AS377" s="38"/>
      <c r="AT377" s="38"/>
      <c r="AU377" s="38"/>
    </row>
    <row r="378" spans="2:47">
      <c r="B378" s="14"/>
      <c r="AA378" s="38"/>
      <c r="AB378" s="38"/>
      <c r="AC378" s="38"/>
      <c r="AD378" s="38"/>
      <c r="AE378" s="38"/>
      <c r="AG378" s="176"/>
      <c r="AN378" s="38"/>
      <c r="AO378" s="38"/>
      <c r="AP378" s="38"/>
      <c r="AQ378" s="38"/>
      <c r="AR378" s="38"/>
      <c r="AS378" s="38"/>
      <c r="AT378" s="38"/>
      <c r="AU378" s="38"/>
    </row>
    <row r="379" spans="2:47">
      <c r="B379" s="14"/>
      <c r="AA379" s="38"/>
      <c r="AB379" s="38"/>
      <c r="AC379" s="38"/>
      <c r="AD379" s="38"/>
      <c r="AE379" s="38"/>
      <c r="AG379" s="176"/>
      <c r="AN379" s="38"/>
      <c r="AO379" s="38"/>
      <c r="AP379" s="38"/>
      <c r="AQ379" s="38"/>
      <c r="AR379" s="38"/>
      <c r="AS379" s="38"/>
      <c r="AT379" s="38"/>
      <c r="AU379" s="38"/>
    </row>
    <row r="380" spans="2:47">
      <c r="B380" s="14"/>
      <c r="AA380" s="38"/>
      <c r="AB380" s="38"/>
      <c r="AC380" s="38"/>
      <c r="AD380" s="38"/>
      <c r="AE380" s="38"/>
      <c r="AG380" s="176"/>
      <c r="AN380" s="38"/>
      <c r="AO380" s="38"/>
      <c r="AP380" s="38"/>
      <c r="AQ380" s="38"/>
      <c r="AR380" s="38"/>
      <c r="AS380" s="38"/>
      <c r="AT380" s="38"/>
      <c r="AU380" s="38"/>
    </row>
    <row r="381" spans="2:47">
      <c r="B381" s="14"/>
      <c r="AA381" s="38"/>
      <c r="AB381" s="38"/>
      <c r="AC381" s="38"/>
      <c r="AD381" s="38"/>
      <c r="AE381" s="38"/>
      <c r="AG381" s="176"/>
      <c r="AN381" s="38"/>
      <c r="AO381" s="38"/>
      <c r="AP381" s="38"/>
      <c r="AQ381" s="38"/>
      <c r="AR381" s="38"/>
      <c r="AS381" s="38"/>
      <c r="AT381" s="38"/>
      <c r="AU381" s="38"/>
    </row>
    <row r="382" spans="2:47">
      <c r="B382" s="14"/>
      <c r="AA382" s="38"/>
      <c r="AB382" s="38"/>
      <c r="AC382" s="38"/>
      <c r="AD382" s="38"/>
      <c r="AE382" s="38"/>
      <c r="AG382" s="176"/>
      <c r="AN382" s="38"/>
      <c r="AO382" s="38"/>
      <c r="AP382" s="38"/>
      <c r="AQ382" s="38"/>
      <c r="AR382" s="38"/>
      <c r="AS382" s="38"/>
      <c r="AT382" s="38"/>
      <c r="AU382" s="38"/>
    </row>
    <row r="383" spans="2:47">
      <c r="B383" s="14"/>
      <c r="AA383" s="38"/>
      <c r="AB383" s="38"/>
      <c r="AC383" s="38"/>
      <c r="AD383" s="38"/>
      <c r="AE383" s="38"/>
      <c r="AG383" s="176"/>
      <c r="AN383" s="38"/>
      <c r="AO383" s="38"/>
      <c r="AP383" s="38"/>
      <c r="AQ383" s="38"/>
      <c r="AR383" s="38"/>
      <c r="AS383" s="38"/>
      <c r="AT383" s="38"/>
      <c r="AU383" s="38"/>
    </row>
    <row r="384" spans="2:47">
      <c r="B384" s="14"/>
      <c r="AA384" s="38"/>
      <c r="AB384" s="38"/>
      <c r="AC384" s="38"/>
      <c r="AD384" s="38"/>
      <c r="AE384" s="38"/>
      <c r="AG384" s="176"/>
      <c r="AN384" s="38"/>
      <c r="AO384" s="38"/>
      <c r="AP384" s="38"/>
      <c r="AQ384" s="38"/>
      <c r="AR384" s="38"/>
      <c r="AS384" s="38"/>
      <c r="AT384" s="38"/>
      <c r="AU384" s="38"/>
    </row>
    <row r="385" spans="2:64">
      <c r="B385" s="14"/>
      <c r="AA385" s="38"/>
      <c r="AB385" s="38"/>
      <c r="AC385" s="38"/>
      <c r="AD385" s="38"/>
      <c r="AE385" s="38"/>
      <c r="AG385" s="176"/>
      <c r="AN385" s="38"/>
      <c r="AO385" s="38"/>
      <c r="AP385" s="38"/>
      <c r="AQ385" s="38"/>
      <c r="AR385" s="38"/>
      <c r="AS385" s="38"/>
      <c r="AT385" s="38"/>
      <c r="AU385" s="38"/>
    </row>
    <row r="386" spans="2:64">
      <c r="B386" s="14"/>
      <c r="AA386" s="38"/>
      <c r="AB386" s="38"/>
      <c r="AC386" s="38"/>
      <c r="AD386" s="38"/>
      <c r="AE386" s="38"/>
      <c r="AG386" s="176"/>
      <c r="AN386" s="38"/>
      <c r="AO386" s="38"/>
      <c r="AP386" s="38"/>
      <c r="AQ386" s="38"/>
      <c r="AR386" s="38"/>
      <c r="AS386" s="38"/>
      <c r="AT386" s="38"/>
      <c r="AU386" s="38"/>
    </row>
    <row r="387" spans="2:64">
      <c r="B387" s="14"/>
      <c r="AA387" s="38"/>
      <c r="AB387" s="38"/>
      <c r="AC387" s="38"/>
      <c r="AD387" s="38"/>
      <c r="AE387" s="38"/>
      <c r="AG387" s="176"/>
      <c r="AN387" s="38"/>
      <c r="AO387" s="38"/>
      <c r="AP387" s="38"/>
      <c r="AQ387" s="38"/>
      <c r="AR387" s="38"/>
      <c r="AS387" s="38"/>
      <c r="AT387" s="38"/>
      <c r="AU387" s="38"/>
    </row>
    <row r="388" spans="2:64">
      <c r="B388" s="14"/>
      <c r="AA388" s="38"/>
      <c r="AB388" s="38"/>
      <c r="AC388" s="38"/>
      <c r="AD388" s="38"/>
      <c r="AE388" s="38"/>
      <c r="AG388" s="176"/>
      <c r="AN388" s="38"/>
      <c r="AO388" s="38"/>
      <c r="AP388" s="38"/>
      <c r="AQ388" s="38"/>
      <c r="AR388" s="38"/>
      <c r="AS388" s="38"/>
      <c r="AT388" s="38"/>
      <c r="AU388" s="38"/>
    </row>
    <row r="389" spans="2:64">
      <c r="B389" s="14"/>
      <c r="AA389" s="38"/>
      <c r="AB389" s="38"/>
      <c r="AC389" s="38"/>
      <c r="AD389" s="38"/>
      <c r="AE389" s="38"/>
      <c r="AG389" s="176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38"/>
    </row>
    <row r="390" spans="2:64">
      <c r="B390" s="14"/>
      <c r="AA390" s="38"/>
      <c r="AB390" s="38"/>
      <c r="AC390" s="38"/>
      <c r="AD390" s="38"/>
      <c r="AE390" s="38"/>
      <c r="AG390" s="176"/>
      <c r="AN390" s="38"/>
      <c r="AO390" s="38"/>
      <c r="AP390" s="38"/>
      <c r="AQ390" s="38"/>
      <c r="AR390" s="38"/>
      <c r="AS390" s="38"/>
      <c r="AT390" s="38"/>
      <c r="AU390" s="38"/>
    </row>
    <row r="391" spans="2:64">
      <c r="B391" s="14"/>
      <c r="AA391" s="38"/>
      <c r="AB391" s="38"/>
      <c r="AC391" s="38"/>
      <c r="AD391" s="38"/>
      <c r="AE391" s="38"/>
      <c r="AG391" s="176"/>
      <c r="AN391" s="38"/>
      <c r="AO391" s="38"/>
      <c r="AP391" s="38"/>
      <c r="AQ391" s="38"/>
      <c r="AR391" s="38"/>
      <c r="AS391" s="38"/>
      <c r="AT391" s="38"/>
      <c r="AU391" s="38"/>
      <c r="AV391" s="38"/>
    </row>
    <row r="392" spans="2:64">
      <c r="B392" s="14"/>
      <c r="AA392" s="38"/>
      <c r="AB392" s="38"/>
      <c r="AC392" s="38"/>
      <c r="AD392" s="38"/>
      <c r="AE392" s="38"/>
      <c r="AG392" s="176"/>
      <c r="AN392" s="38"/>
      <c r="AO392" s="38"/>
      <c r="AP392" s="38"/>
      <c r="AQ392" s="38"/>
      <c r="AR392" s="38"/>
      <c r="AS392" s="38"/>
      <c r="AT392" s="38"/>
      <c r="AU392" s="38"/>
    </row>
    <row r="393" spans="2:64">
      <c r="B393" s="14"/>
      <c r="AA393" s="38"/>
      <c r="AB393" s="38"/>
      <c r="AC393" s="38"/>
      <c r="AD393" s="38"/>
      <c r="AE393" s="38"/>
      <c r="AG393" s="176"/>
      <c r="AN393" s="38"/>
      <c r="AO393" s="38"/>
      <c r="AP393" s="38"/>
      <c r="AQ393" s="38"/>
      <c r="AR393" s="38"/>
      <c r="AS393" s="38"/>
      <c r="AT393" s="38"/>
      <c r="AU393" s="38"/>
    </row>
    <row r="394" spans="2:64">
      <c r="B394" s="14"/>
      <c r="AA394" s="38"/>
      <c r="AB394" s="38"/>
      <c r="AC394" s="38"/>
      <c r="AD394" s="38"/>
      <c r="AE394" s="38"/>
      <c r="AG394" s="176"/>
      <c r="AN394" s="38"/>
      <c r="AO394" s="38"/>
      <c r="AP394" s="38"/>
      <c r="AQ394" s="38"/>
      <c r="AR394" s="38"/>
      <c r="AS394" s="38"/>
      <c r="AT394" s="38"/>
      <c r="AU394" s="38"/>
    </row>
    <row r="395" spans="2:64">
      <c r="B395" s="14"/>
      <c r="AA395" s="38"/>
      <c r="AB395" s="38"/>
      <c r="AC395" s="38"/>
      <c r="AD395" s="38"/>
      <c r="AE395" s="38"/>
      <c r="AG395" s="176"/>
      <c r="AN395" s="38"/>
      <c r="AO395" s="38"/>
      <c r="AP395" s="38"/>
      <c r="AQ395" s="38"/>
      <c r="AR395" s="38"/>
      <c r="AS395" s="38"/>
      <c r="AT395" s="38"/>
      <c r="AU395" s="38"/>
    </row>
    <row r="396" spans="2:64">
      <c r="B396" s="14"/>
      <c r="AA396" s="38"/>
      <c r="AB396" s="38"/>
      <c r="AC396" s="38"/>
      <c r="AD396" s="38"/>
      <c r="AE396" s="38"/>
      <c r="AG396" s="176"/>
      <c r="AN396" s="38"/>
      <c r="AO396" s="38"/>
      <c r="AP396" s="38"/>
      <c r="AQ396" s="38"/>
      <c r="AR396" s="38"/>
      <c r="AS396" s="38"/>
      <c r="AT396" s="38"/>
      <c r="AU396" s="38"/>
    </row>
    <row r="397" spans="2:64">
      <c r="B397" s="14"/>
      <c r="AA397" s="38"/>
      <c r="AB397" s="38"/>
      <c r="AC397" s="38"/>
      <c r="AD397" s="38"/>
      <c r="AE397" s="38"/>
      <c r="AG397" s="176"/>
      <c r="AN397" s="38"/>
      <c r="AO397" s="38"/>
      <c r="AP397" s="38"/>
      <c r="AQ397" s="38"/>
      <c r="AR397" s="38"/>
      <c r="AS397" s="38"/>
      <c r="AT397" s="38"/>
      <c r="AU397" s="38"/>
    </row>
    <row r="398" spans="2:64">
      <c r="B398" s="14"/>
      <c r="AA398" s="38"/>
      <c r="AB398" s="38"/>
      <c r="AC398" s="38"/>
      <c r="AD398" s="38"/>
      <c r="AE398" s="38"/>
      <c r="AG398" s="176"/>
      <c r="AN398" s="38"/>
      <c r="AO398" s="38"/>
      <c r="AP398" s="38"/>
      <c r="AQ398" s="38"/>
      <c r="AR398" s="38"/>
      <c r="AS398" s="38"/>
      <c r="AT398" s="38"/>
      <c r="AU398" s="38"/>
    </row>
    <row r="399" spans="2:64">
      <c r="B399" s="14"/>
      <c r="AA399" s="38"/>
      <c r="AB399" s="38"/>
      <c r="AC399" s="38"/>
      <c r="AD399" s="38"/>
      <c r="AE399" s="38"/>
      <c r="AG399" s="176"/>
      <c r="AN399" s="38"/>
      <c r="AO399" s="38"/>
      <c r="AP399" s="38"/>
      <c r="AQ399" s="38"/>
      <c r="AR399" s="38"/>
      <c r="AS399" s="38"/>
      <c r="AT399" s="38"/>
      <c r="AU399" s="38"/>
    </row>
    <row r="400" spans="2:64">
      <c r="B400" s="14"/>
      <c r="AA400" s="38"/>
      <c r="AB400" s="38"/>
      <c r="AC400" s="38"/>
      <c r="AD400" s="38"/>
      <c r="AE400" s="38"/>
      <c r="AG400" s="176"/>
      <c r="AN400" s="38"/>
      <c r="AO400" s="38"/>
      <c r="AP400" s="38"/>
      <c r="AQ400" s="38"/>
      <c r="AR400" s="38"/>
      <c r="AS400" s="38"/>
      <c r="AT400" s="38"/>
      <c r="AU400" s="38"/>
    </row>
    <row r="401" spans="2:64">
      <c r="B401" s="14"/>
      <c r="AA401" s="38"/>
      <c r="AB401" s="38"/>
      <c r="AC401" s="38"/>
      <c r="AD401" s="38"/>
      <c r="AE401" s="38"/>
      <c r="AG401" s="176"/>
      <c r="AN401" s="38"/>
      <c r="AO401" s="38"/>
      <c r="AP401" s="38"/>
      <c r="AQ401" s="38"/>
      <c r="AR401" s="38"/>
      <c r="AS401" s="38"/>
      <c r="AT401" s="38"/>
      <c r="AU401" s="38"/>
    </row>
    <row r="402" spans="2:64">
      <c r="B402" s="14"/>
      <c r="AA402" s="38"/>
      <c r="AB402" s="38"/>
      <c r="AC402" s="38"/>
      <c r="AD402" s="38"/>
      <c r="AE402" s="38"/>
      <c r="AG402" s="176"/>
      <c r="AN402" s="38"/>
      <c r="AO402" s="38"/>
      <c r="AP402" s="38"/>
      <c r="AQ402" s="38"/>
      <c r="AR402" s="38"/>
      <c r="AS402" s="38"/>
      <c r="AT402" s="38"/>
      <c r="AU402" s="38"/>
    </row>
    <row r="403" spans="2:64">
      <c r="B403" s="14"/>
      <c r="AA403" s="38"/>
      <c r="AB403" s="38"/>
      <c r="AC403" s="38"/>
      <c r="AD403" s="38"/>
      <c r="AE403" s="38"/>
      <c r="AG403" s="176"/>
      <c r="AN403" s="38"/>
      <c r="AO403" s="38"/>
      <c r="AP403" s="38"/>
      <c r="AQ403" s="38"/>
      <c r="AR403" s="38"/>
      <c r="AS403" s="38"/>
      <c r="AT403" s="38"/>
      <c r="AU403" s="38"/>
    </row>
    <row r="404" spans="2:64">
      <c r="B404" s="14"/>
      <c r="AA404" s="38"/>
      <c r="AB404" s="38"/>
      <c r="AC404" s="38"/>
      <c r="AD404" s="38"/>
      <c r="AE404" s="38"/>
      <c r="AG404" s="176"/>
      <c r="AN404" s="38"/>
      <c r="AO404" s="38"/>
      <c r="AP404" s="38"/>
      <c r="AQ404" s="38"/>
      <c r="AR404" s="38"/>
      <c r="AS404" s="38"/>
      <c r="AT404" s="38"/>
      <c r="AU404" s="38"/>
    </row>
    <row r="405" spans="2:64">
      <c r="B405" s="14"/>
      <c r="AA405" s="38"/>
      <c r="AB405" s="38"/>
      <c r="AC405" s="38"/>
      <c r="AD405" s="38"/>
      <c r="AE405" s="38"/>
      <c r="AG405" s="176"/>
      <c r="AN405" s="38"/>
      <c r="AO405" s="38"/>
      <c r="AP405" s="38"/>
      <c r="AQ405" s="38"/>
      <c r="AR405" s="38"/>
      <c r="AS405" s="38"/>
      <c r="AT405" s="38"/>
      <c r="AU405" s="38"/>
    </row>
    <row r="406" spans="2:64">
      <c r="B406" s="14"/>
      <c r="AA406" s="38"/>
      <c r="AB406" s="38"/>
      <c r="AC406" s="38"/>
      <c r="AD406" s="38"/>
      <c r="AE406" s="38"/>
      <c r="AG406" s="176"/>
      <c r="AN406" s="38"/>
      <c r="AO406" s="38"/>
      <c r="AP406" s="38"/>
      <c r="AQ406" s="38"/>
      <c r="AR406" s="38"/>
      <c r="AS406" s="38"/>
      <c r="AT406" s="38"/>
      <c r="AU406" s="38"/>
    </row>
    <row r="407" spans="2:64">
      <c r="B407" s="14"/>
      <c r="AA407" s="38"/>
      <c r="AB407" s="38"/>
      <c r="AC407" s="38"/>
      <c r="AD407" s="38"/>
      <c r="AE407" s="38"/>
      <c r="AG407" s="176"/>
      <c r="AN407" s="38"/>
      <c r="AO407" s="38"/>
      <c r="AP407" s="38"/>
      <c r="AQ407" s="38"/>
      <c r="AR407" s="38"/>
      <c r="AS407" s="38"/>
      <c r="AT407" s="38"/>
      <c r="AU407" s="38"/>
    </row>
    <row r="408" spans="2:64">
      <c r="B408" s="14"/>
      <c r="AA408" s="38"/>
      <c r="AB408" s="38"/>
      <c r="AC408" s="38"/>
      <c r="AD408" s="38"/>
      <c r="AE408" s="38"/>
      <c r="AG408" s="176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8"/>
      <c r="BL408" s="38"/>
    </row>
    <row r="409" spans="2:64">
      <c r="B409" s="14"/>
      <c r="AA409" s="38"/>
      <c r="AB409" s="38"/>
      <c r="AC409" s="38"/>
      <c r="AD409" s="38"/>
      <c r="AE409" s="38"/>
      <c r="AG409" s="176"/>
      <c r="AN409" s="38"/>
      <c r="AO409" s="38"/>
      <c r="AP409" s="38"/>
      <c r="AQ409" s="38"/>
      <c r="AR409" s="38"/>
      <c r="AS409" s="38"/>
      <c r="AT409" s="38"/>
      <c r="AU409" s="38"/>
      <c r="AV409" s="38"/>
    </row>
    <row r="410" spans="2:64">
      <c r="B410" s="14"/>
      <c r="AA410" s="38"/>
      <c r="AB410" s="38"/>
      <c r="AC410" s="38"/>
      <c r="AD410" s="38"/>
      <c r="AE410" s="38"/>
      <c r="AG410" s="176"/>
      <c r="AN410" s="38"/>
      <c r="AO410" s="38"/>
      <c r="AP410" s="38"/>
      <c r="AQ410" s="38"/>
      <c r="AR410" s="38"/>
      <c r="AS410" s="38"/>
      <c r="AT410" s="38"/>
      <c r="AU410" s="38"/>
      <c r="AV410" s="38"/>
      <c r="AX410" s="38"/>
    </row>
    <row r="411" spans="2:64">
      <c r="B411" s="14"/>
      <c r="AA411" s="38"/>
      <c r="AB411" s="38"/>
      <c r="AC411" s="38"/>
      <c r="AD411" s="38"/>
      <c r="AE411" s="38"/>
      <c r="AG411" s="176"/>
      <c r="AN411" s="38"/>
      <c r="AO411" s="38"/>
      <c r="AP411" s="38"/>
      <c r="AQ411" s="38"/>
      <c r="AR411" s="38"/>
      <c r="AS411" s="38"/>
      <c r="AT411" s="38"/>
      <c r="AU411" s="38"/>
    </row>
    <row r="412" spans="2:64">
      <c r="B412" s="14"/>
      <c r="AA412" s="38"/>
      <c r="AB412" s="38"/>
      <c r="AC412" s="38"/>
      <c r="AD412" s="38"/>
      <c r="AE412" s="38"/>
      <c r="AG412" s="176"/>
      <c r="AN412" s="38"/>
      <c r="AO412" s="38"/>
      <c r="AP412" s="38"/>
      <c r="AQ412" s="38"/>
      <c r="AR412" s="38"/>
      <c r="AS412" s="38"/>
      <c r="AT412" s="38"/>
      <c r="AU412" s="38"/>
    </row>
    <row r="413" spans="2:64">
      <c r="B413" s="14"/>
      <c r="AA413" s="38"/>
      <c r="AB413" s="38"/>
      <c r="AC413" s="38"/>
      <c r="AD413" s="38"/>
      <c r="AE413" s="38"/>
      <c r="AG413" s="176"/>
      <c r="AN413" s="38"/>
      <c r="AO413" s="38"/>
      <c r="AP413" s="38"/>
      <c r="AQ413" s="38"/>
      <c r="AR413" s="38"/>
      <c r="AS413" s="38"/>
      <c r="AT413" s="38"/>
      <c r="AU413" s="38"/>
    </row>
    <row r="414" spans="2:64">
      <c r="B414" s="14"/>
      <c r="AA414" s="38"/>
      <c r="AB414" s="38"/>
      <c r="AC414" s="38"/>
      <c r="AD414" s="38"/>
      <c r="AE414" s="38"/>
      <c r="AG414" s="176"/>
      <c r="AN414" s="38"/>
      <c r="AO414" s="38"/>
      <c r="AP414" s="38"/>
      <c r="AQ414" s="38"/>
      <c r="AR414" s="38"/>
      <c r="AS414" s="38"/>
      <c r="AT414" s="38"/>
      <c r="AU414" s="38"/>
      <c r="AV414" s="38"/>
    </row>
    <row r="415" spans="2:64">
      <c r="B415" s="14"/>
      <c r="AA415" s="38"/>
      <c r="AB415" s="38"/>
      <c r="AC415" s="38"/>
      <c r="AD415" s="38"/>
      <c r="AE415" s="38"/>
      <c r="AG415" s="176"/>
      <c r="AN415" s="38"/>
      <c r="AO415" s="38"/>
      <c r="AP415" s="38"/>
      <c r="AQ415" s="38"/>
      <c r="AR415" s="38"/>
      <c r="AS415" s="38"/>
      <c r="AT415" s="38"/>
      <c r="AU415" s="38"/>
    </row>
    <row r="416" spans="2:64">
      <c r="B416" s="14"/>
      <c r="AA416" s="38"/>
      <c r="AB416" s="38"/>
      <c r="AC416" s="38"/>
      <c r="AD416" s="38"/>
      <c r="AE416" s="38"/>
      <c r="AG416" s="176"/>
      <c r="AN416" s="38"/>
      <c r="AO416" s="38"/>
      <c r="AP416" s="38"/>
      <c r="AQ416" s="38"/>
      <c r="AR416" s="38"/>
      <c r="AS416" s="38"/>
      <c r="AT416" s="38"/>
      <c r="AU416" s="38"/>
    </row>
    <row r="417" spans="2:47">
      <c r="B417" s="14"/>
      <c r="AA417" s="38"/>
      <c r="AB417" s="38"/>
      <c r="AC417" s="38"/>
      <c r="AD417" s="38"/>
      <c r="AE417" s="38"/>
      <c r="AG417" s="176"/>
      <c r="AN417" s="38"/>
      <c r="AO417" s="38"/>
      <c r="AP417" s="38"/>
      <c r="AQ417" s="38"/>
      <c r="AR417" s="38"/>
      <c r="AS417" s="38"/>
      <c r="AT417" s="38"/>
      <c r="AU417" s="38"/>
    </row>
    <row r="418" spans="2:47">
      <c r="B418" s="14"/>
      <c r="AA418" s="38"/>
      <c r="AB418" s="38"/>
      <c r="AC418" s="38"/>
      <c r="AD418" s="38"/>
      <c r="AE418" s="38"/>
      <c r="AG418" s="176"/>
      <c r="AN418" s="38"/>
      <c r="AO418" s="38"/>
      <c r="AP418" s="38"/>
      <c r="AQ418" s="38"/>
      <c r="AR418" s="38"/>
      <c r="AS418" s="38"/>
      <c r="AT418" s="38"/>
      <c r="AU418" s="38"/>
    </row>
    <row r="419" spans="2:47">
      <c r="B419" s="14"/>
      <c r="AA419" s="38"/>
      <c r="AB419" s="38"/>
      <c r="AC419" s="38"/>
      <c r="AD419" s="38"/>
      <c r="AE419" s="38"/>
      <c r="AG419" s="176"/>
      <c r="AN419" s="38"/>
      <c r="AO419" s="38"/>
      <c r="AP419" s="38"/>
      <c r="AQ419" s="38"/>
      <c r="AR419" s="38"/>
      <c r="AS419" s="38"/>
      <c r="AT419" s="38"/>
      <c r="AU419" s="38"/>
    </row>
    <row r="420" spans="2:47">
      <c r="B420" s="14"/>
      <c r="AA420" s="38"/>
      <c r="AB420" s="38"/>
      <c r="AC420" s="38"/>
      <c r="AD420" s="38"/>
      <c r="AE420" s="38"/>
      <c r="AG420" s="176"/>
      <c r="AN420" s="38"/>
      <c r="AO420" s="38"/>
      <c r="AP420" s="38"/>
      <c r="AQ420" s="38"/>
      <c r="AR420" s="38"/>
      <c r="AS420" s="38"/>
      <c r="AT420" s="38"/>
      <c r="AU420" s="38"/>
    </row>
    <row r="421" spans="2:47">
      <c r="B421" s="14"/>
      <c r="AA421" s="38"/>
      <c r="AB421" s="38"/>
      <c r="AC421" s="38"/>
      <c r="AD421" s="38"/>
      <c r="AE421" s="38"/>
      <c r="AG421" s="176"/>
      <c r="AN421" s="38"/>
      <c r="AO421" s="38"/>
      <c r="AP421" s="38"/>
      <c r="AQ421" s="38"/>
      <c r="AR421" s="38"/>
      <c r="AS421" s="38"/>
      <c r="AT421" s="38"/>
      <c r="AU421" s="38"/>
    </row>
    <row r="422" spans="2:47">
      <c r="B422" s="14"/>
      <c r="AA422" s="38"/>
      <c r="AB422" s="38"/>
      <c r="AC422" s="38"/>
      <c r="AD422" s="38"/>
      <c r="AE422" s="38"/>
      <c r="AG422" s="176"/>
      <c r="AN422" s="38"/>
      <c r="AO422" s="38"/>
      <c r="AP422" s="38"/>
      <c r="AQ422" s="38"/>
      <c r="AR422" s="38"/>
      <c r="AS422" s="38"/>
      <c r="AT422" s="38"/>
      <c r="AU422" s="38"/>
    </row>
    <row r="423" spans="2:47">
      <c r="B423" s="14"/>
      <c r="AA423" s="38"/>
      <c r="AB423" s="38"/>
      <c r="AC423" s="38"/>
      <c r="AD423" s="38"/>
      <c r="AE423" s="38"/>
      <c r="AG423" s="176"/>
      <c r="AN423" s="38"/>
      <c r="AO423" s="38"/>
      <c r="AP423" s="38"/>
      <c r="AQ423" s="38"/>
      <c r="AR423" s="38"/>
      <c r="AS423" s="38"/>
      <c r="AT423" s="38"/>
      <c r="AU423" s="38"/>
    </row>
    <row r="424" spans="2:47">
      <c r="B424" s="14"/>
      <c r="AA424" s="38"/>
      <c r="AB424" s="38"/>
      <c r="AC424" s="38"/>
      <c r="AD424" s="38"/>
      <c r="AE424" s="38"/>
      <c r="AG424" s="176"/>
      <c r="AN424" s="38"/>
      <c r="AO424" s="38"/>
      <c r="AP424" s="38"/>
      <c r="AQ424" s="38"/>
      <c r="AR424" s="38"/>
      <c r="AS424" s="38"/>
      <c r="AT424" s="38"/>
      <c r="AU424" s="38"/>
    </row>
    <row r="425" spans="2:47">
      <c r="B425" s="14"/>
      <c r="AA425" s="38"/>
      <c r="AB425" s="38"/>
      <c r="AC425" s="38"/>
      <c r="AD425" s="38"/>
      <c r="AE425" s="38"/>
      <c r="AG425" s="176"/>
      <c r="AN425" s="38"/>
      <c r="AO425" s="38"/>
      <c r="AP425" s="38"/>
      <c r="AQ425" s="38"/>
      <c r="AR425" s="38"/>
      <c r="AS425" s="38"/>
      <c r="AT425" s="38"/>
      <c r="AU425" s="38"/>
    </row>
    <row r="426" spans="2:47">
      <c r="B426" s="14"/>
      <c r="AA426" s="38"/>
      <c r="AB426" s="38"/>
      <c r="AC426" s="38"/>
      <c r="AD426" s="38"/>
      <c r="AE426" s="38"/>
      <c r="AG426" s="176"/>
      <c r="AN426" s="38"/>
      <c r="AO426" s="38"/>
      <c r="AP426" s="38"/>
      <c r="AQ426" s="38"/>
      <c r="AR426" s="38"/>
      <c r="AS426" s="38"/>
      <c r="AT426" s="38"/>
      <c r="AU426" s="38"/>
    </row>
    <row r="427" spans="2:47">
      <c r="B427" s="14"/>
      <c r="AA427" s="38"/>
      <c r="AB427" s="38"/>
      <c r="AC427" s="38"/>
      <c r="AD427" s="38"/>
      <c r="AE427" s="38"/>
      <c r="AG427" s="176"/>
      <c r="AN427" s="38"/>
      <c r="AO427" s="38"/>
      <c r="AP427" s="38"/>
      <c r="AQ427" s="38"/>
      <c r="AR427" s="38"/>
      <c r="AS427" s="38"/>
      <c r="AT427" s="38"/>
      <c r="AU427" s="38"/>
    </row>
    <row r="428" spans="2:47">
      <c r="B428" s="14"/>
      <c r="AA428" s="38"/>
      <c r="AB428" s="38"/>
      <c r="AC428" s="38"/>
      <c r="AD428" s="38"/>
      <c r="AE428" s="38"/>
      <c r="AG428" s="176"/>
      <c r="AN428" s="38"/>
      <c r="AO428" s="38"/>
      <c r="AP428" s="38"/>
      <c r="AQ428" s="38"/>
      <c r="AR428" s="38"/>
      <c r="AS428" s="38"/>
      <c r="AT428" s="38"/>
      <c r="AU428" s="38"/>
    </row>
    <row r="429" spans="2:47">
      <c r="B429" s="14"/>
      <c r="AA429" s="38"/>
      <c r="AB429" s="38"/>
      <c r="AC429" s="38"/>
      <c r="AD429" s="38"/>
      <c r="AE429" s="38"/>
      <c r="AG429" s="176"/>
      <c r="AN429" s="38"/>
      <c r="AO429" s="38"/>
      <c r="AP429" s="38"/>
      <c r="AQ429" s="38"/>
      <c r="AR429" s="38"/>
      <c r="AS429" s="38"/>
      <c r="AT429" s="38"/>
      <c r="AU429" s="38"/>
    </row>
    <row r="430" spans="2:47">
      <c r="B430" s="14"/>
      <c r="AA430" s="38"/>
      <c r="AB430" s="38"/>
      <c r="AC430" s="38"/>
      <c r="AD430" s="38"/>
      <c r="AE430" s="38"/>
      <c r="AG430" s="176"/>
      <c r="AN430" s="38"/>
      <c r="AO430" s="38"/>
      <c r="AP430" s="38"/>
      <c r="AQ430" s="38"/>
      <c r="AR430" s="38"/>
      <c r="AS430" s="38"/>
      <c r="AT430" s="38"/>
      <c r="AU430" s="38"/>
    </row>
    <row r="431" spans="2:47">
      <c r="B431" s="14"/>
      <c r="AA431" s="38"/>
      <c r="AB431" s="38"/>
      <c r="AC431" s="38"/>
      <c r="AD431" s="38"/>
      <c r="AE431" s="38"/>
      <c r="AG431" s="176"/>
      <c r="AN431" s="38"/>
      <c r="AO431" s="38"/>
      <c r="AP431" s="38"/>
      <c r="AQ431" s="38"/>
      <c r="AR431" s="38"/>
      <c r="AS431" s="38"/>
      <c r="AT431" s="38"/>
      <c r="AU431" s="38"/>
    </row>
    <row r="432" spans="2:47">
      <c r="B432" s="14"/>
      <c r="AA432" s="38"/>
      <c r="AB432" s="38"/>
      <c r="AC432" s="38"/>
      <c r="AD432" s="38"/>
      <c r="AE432" s="38"/>
      <c r="AG432" s="176"/>
      <c r="AN432" s="38"/>
      <c r="AO432" s="38"/>
      <c r="AP432" s="38"/>
      <c r="AQ432" s="38"/>
      <c r="AR432" s="38"/>
      <c r="AS432" s="38"/>
      <c r="AT432" s="38"/>
      <c r="AU432" s="38"/>
    </row>
    <row r="433" spans="2:47">
      <c r="B433" s="14"/>
      <c r="AA433" s="38"/>
      <c r="AB433" s="38"/>
      <c r="AC433" s="38"/>
      <c r="AD433" s="38"/>
      <c r="AE433" s="38"/>
      <c r="AG433" s="176"/>
      <c r="AN433" s="38"/>
      <c r="AO433" s="38"/>
      <c r="AP433" s="38"/>
      <c r="AQ433" s="38"/>
      <c r="AR433" s="38"/>
      <c r="AS433" s="38"/>
      <c r="AT433" s="38"/>
      <c r="AU433" s="38"/>
    </row>
    <row r="434" spans="2:47">
      <c r="B434" s="14"/>
      <c r="AA434" s="38"/>
      <c r="AB434" s="38"/>
      <c r="AC434" s="38"/>
      <c r="AD434" s="38"/>
      <c r="AE434" s="38"/>
      <c r="AG434" s="176"/>
      <c r="AN434" s="38"/>
      <c r="AO434" s="38"/>
      <c r="AP434" s="38"/>
      <c r="AQ434" s="38"/>
      <c r="AR434" s="38"/>
      <c r="AS434" s="38"/>
      <c r="AT434" s="38"/>
      <c r="AU434" s="38"/>
    </row>
    <row r="435" spans="2:47">
      <c r="B435" s="14"/>
      <c r="AA435" s="38"/>
      <c r="AB435" s="38"/>
      <c r="AC435" s="38"/>
      <c r="AD435" s="38"/>
      <c r="AE435" s="38"/>
      <c r="AG435" s="176"/>
      <c r="AN435" s="38"/>
      <c r="AO435" s="38"/>
      <c r="AP435" s="38"/>
      <c r="AQ435" s="38"/>
      <c r="AR435" s="38"/>
      <c r="AS435" s="38"/>
      <c r="AT435" s="38"/>
      <c r="AU435" s="38"/>
    </row>
    <row r="436" spans="2:47">
      <c r="B436" s="14"/>
      <c r="AA436" s="38"/>
      <c r="AB436" s="38"/>
      <c r="AC436" s="38"/>
      <c r="AD436" s="38"/>
      <c r="AE436" s="38"/>
      <c r="AG436" s="176"/>
      <c r="AN436" s="38"/>
      <c r="AO436" s="38"/>
      <c r="AP436" s="38"/>
      <c r="AQ436" s="38"/>
      <c r="AR436" s="38"/>
      <c r="AS436" s="38"/>
      <c r="AT436" s="38"/>
      <c r="AU436" s="38"/>
    </row>
    <row r="437" spans="2:47">
      <c r="B437" s="14"/>
      <c r="AA437" s="38"/>
      <c r="AB437" s="38"/>
      <c r="AC437" s="38"/>
      <c r="AD437" s="38"/>
      <c r="AE437" s="38"/>
      <c r="AG437" s="176"/>
      <c r="AN437" s="38"/>
      <c r="AO437" s="38"/>
      <c r="AP437" s="38"/>
      <c r="AQ437" s="38"/>
      <c r="AR437" s="38"/>
      <c r="AS437" s="38"/>
      <c r="AT437" s="38"/>
      <c r="AU437" s="38"/>
    </row>
    <row r="438" spans="2:47">
      <c r="B438" s="14"/>
      <c r="AA438" s="38"/>
      <c r="AB438" s="38"/>
      <c r="AC438" s="38"/>
      <c r="AD438" s="38"/>
      <c r="AE438" s="38"/>
      <c r="AG438" s="176"/>
      <c r="AN438" s="38"/>
      <c r="AO438" s="38"/>
      <c r="AP438" s="38"/>
      <c r="AQ438" s="38"/>
      <c r="AR438" s="38"/>
      <c r="AS438" s="38"/>
      <c r="AT438" s="38"/>
      <c r="AU438" s="38"/>
    </row>
    <row r="439" spans="2:47">
      <c r="B439" s="14"/>
      <c r="AA439" s="38"/>
      <c r="AB439" s="38"/>
      <c r="AC439" s="38"/>
      <c r="AD439" s="38"/>
      <c r="AE439" s="38"/>
      <c r="AG439" s="176"/>
      <c r="AN439" s="38"/>
      <c r="AO439" s="38"/>
      <c r="AP439" s="38"/>
      <c r="AQ439" s="38"/>
      <c r="AR439" s="38"/>
      <c r="AS439" s="38"/>
      <c r="AT439" s="38"/>
      <c r="AU439" s="38"/>
    </row>
    <row r="440" spans="2:47">
      <c r="B440" s="14"/>
      <c r="AA440" s="38"/>
      <c r="AB440" s="38"/>
      <c r="AC440" s="38"/>
      <c r="AD440" s="38"/>
      <c r="AE440" s="38"/>
      <c r="AG440" s="176"/>
      <c r="AN440" s="38"/>
      <c r="AO440" s="38"/>
      <c r="AP440" s="38"/>
      <c r="AQ440" s="38"/>
      <c r="AR440" s="38"/>
      <c r="AS440" s="38"/>
      <c r="AT440" s="38"/>
      <c r="AU440" s="38"/>
    </row>
    <row r="441" spans="2:47">
      <c r="B441" s="14"/>
      <c r="AA441" s="38"/>
      <c r="AB441" s="38"/>
      <c r="AC441" s="38"/>
      <c r="AD441" s="38"/>
      <c r="AE441" s="38"/>
      <c r="AG441" s="176"/>
      <c r="AN441" s="38"/>
      <c r="AO441" s="38"/>
      <c r="AP441" s="38"/>
      <c r="AQ441" s="38"/>
      <c r="AR441" s="38"/>
      <c r="AS441" s="38"/>
      <c r="AT441" s="38"/>
      <c r="AU441" s="38"/>
    </row>
    <row r="442" spans="2:47">
      <c r="B442" s="14"/>
      <c r="AA442" s="38"/>
      <c r="AB442" s="38"/>
      <c r="AC442" s="38"/>
      <c r="AD442" s="38"/>
      <c r="AE442" s="38"/>
      <c r="AG442" s="176"/>
      <c r="AN442" s="38"/>
      <c r="AO442" s="38"/>
      <c r="AP442" s="38"/>
      <c r="AQ442" s="38"/>
      <c r="AR442" s="38"/>
      <c r="AS442" s="38"/>
      <c r="AT442" s="38"/>
      <c r="AU442" s="38"/>
    </row>
    <row r="443" spans="2:47">
      <c r="B443" s="14"/>
      <c r="AA443" s="38"/>
      <c r="AB443" s="38"/>
      <c r="AC443" s="38"/>
      <c r="AD443" s="38"/>
      <c r="AE443" s="38"/>
      <c r="AG443" s="176"/>
      <c r="AN443" s="38"/>
      <c r="AO443" s="38"/>
      <c r="AP443" s="38"/>
      <c r="AQ443" s="38"/>
      <c r="AR443" s="38"/>
      <c r="AS443" s="38"/>
      <c r="AT443" s="38"/>
      <c r="AU443" s="38"/>
    </row>
    <row r="444" spans="2:47">
      <c r="B444" s="14"/>
      <c r="AA444" s="38"/>
      <c r="AB444" s="38"/>
      <c r="AC444" s="38"/>
      <c r="AD444" s="38"/>
      <c r="AE444" s="38"/>
      <c r="AG444" s="176"/>
      <c r="AN444" s="38"/>
      <c r="AO444" s="38"/>
      <c r="AP444" s="38"/>
      <c r="AQ444" s="38"/>
      <c r="AR444" s="38"/>
      <c r="AS444" s="38"/>
      <c r="AT444" s="38"/>
      <c r="AU444" s="38"/>
    </row>
    <row r="445" spans="2:47">
      <c r="B445" s="14"/>
      <c r="AA445" s="38"/>
      <c r="AB445" s="38"/>
      <c r="AC445" s="38"/>
      <c r="AD445" s="38"/>
      <c r="AE445" s="38"/>
      <c r="AG445" s="176"/>
      <c r="AN445" s="38"/>
      <c r="AO445" s="38"/>
      <c r="AP445" s="38"/>
      <c r="AQ445" s="38"/>
      <c r="AR445" s="38"/>
      <c r="AS445" s="38"/>
      <c r="AT445" s="38"/>
      <c r="AU445" s="38"/>
    </row>
    <row r="446" spans="2:47">
      <c r="B446" s="14"/>
      <c r="AA446" s="38"/>
      <c r="AB446" s="38"/>
      <c r="AC446" s="38"/>
      <c r="AD446" s="38"/>
      <c r="AE446" s="38"/>
      <c r="AG446" s="176"/>
      <c r="AN446" s="38"/>
      <c r="AO446" s="38"/>
      <c r="AP446" s="38"/>
      <c r="AQ446" s="38"/>
      <c r="AR446" s="38"/>
      <c r="AS446" s="38"/>
      <c r="AT446" s="38"/>
      <c r="AU446" s="38"/>
    </row>
    <row r="447" spans="2:47">
      <c r="B447" s="14"/>
      <c r="AA447" s="38"/>
      <c r="AB447" s="38"/>
      <c r="AC447" s="38"/>
      <c r="AD447" s="38"/>
      <c r="AE447" s="38"/>
      <c r="AG447" s="176"/>
      <c r="AN447" s="38"/>
      <c r="AO447" s="38"/>
      <c r="AP447" s="38"/>
      <c r="AQ447" s="38"/>
      <c r="AR447" s="38"/>
      <c r="AS447" s="38"/>
      <c r="AT447" s="38"/>
      <c r="AU447" s="38"/>
    </row>
    <row r="448" spans="2:47">
      <c r="B448" s="14"/>
      <c r="AA448" s="38"/>
      <c r="AB448" s="38"/>
      <c r="AC448" s="38"/>
      <c r="AD448" s="38"/>
      <c r="AE448" s="38"/>
      <c r="AG448" s="176"/>
      <c r="AN448" s="38"/>
      <c r="AO448" s="38"/>
      <c r="AP448" s="38"/>
      <c r="AQ448" s="38"/>
      <c r="AR448" s="38"/>
      <c r="AS448" s="38"/>
      <c r="AT448" s="38"/>
      <c r="AU448" s="38"/>
    </row>
    <row r="449" spans="2:47">
      <c r="B449" s="14"/>
      <c r="AA449" s="38"/>
      <c r="AB449" s="38"/>
      <c r="AC449" s="38"/>
      <c r="AD449" s="38"/>
      <c r="AE449" s="38"/>
      <c r="AG449" s="176"/>
      <c r="AN449" s="38"/>
      <c r="AO449" s="38"/>
      <c r="AP449" s="38"/>
      <c r="AQ449" s="38"/>
      <c r="AR449" s="38"/>
      <c r="AS449" s="38"/>
      <c r="AT449" s="38"/>
      <c r="AU449" s="38"/>
    </row>
    <row r="450" spans="2:47">
      <c r="B450" s="14"/>
      <c r="AA450" s="38"/>
      <c r="AB450" s="38"/>
      <c r="AC450" s="38"/>
      <c r="AD450" s="38"/>
      <c r="AE450" s="38"/>
      <c r="AG450" s="176"/>
      <c r="AN450" s="38"/>
      <c r="AO450" s="38"/>
      <c r="AP450" s="38"/>
      <c r="AQ450" s="38"/>
      <c r="AR450" s="38"/>
      <c r="AS450" s="38"/>
      <c r="AT450" s="38"/>
      <c r="AU450" s="38"/>
    </row>
    <row r="451" spans="2:47">
      <c r="B451" s="14"/>
      <c r="AA451" s="38"/>
      <c r="AB451" s="38"/>
      <c r="AC451" s="38"/>
      <c r="AD451" s="38"/>
      <c r="AE451" s="38"/>
      <c r="AG451" s="176"/>
      <c r="AN451" s="38"/>
      <c r="AO451" s="38"/>
      <c r="AP451" s="38"/>
      <c r="AQ451" s="38"/>
      <c r="AR451" s="38"/>
      <c r="AS451" s="38"/>
      <c r="AT451" s="38"/>
      <c r="AU451" s="38"/>
    </row>
    <row r="452" spans="2:47">
      <c r="B452" s="14"/>
      <c r="AA452" s="38"/>
      <c r="AB452" s="38"/>
      <c r="AC452" s="38"/>
      <c r="AD452" s="38"/>
      <c r="AE452" s="38"/>
      <c r="AG452" s="176"/>
      <c r="AN452" s="38"/>
      <c r="AO452" s="38"/>
      <c r="AP452" s="38"/>
      <c r="AQ452" s="38"/>
      <c r="AR452" s="38"/>
      <c r="AS452" s="38"/>
      <c r="AT452" s="38"/>
      <c r="AU452" s="38"/>
    </row>
    <row r="453" spans="2:47">
      <c r="B453" s="14"/>
      <c r="AA453" s="38"/>
      <c r="AB453" s="38"/>
      <c r="AC453" s="38"/>
      <c r="AD453" s="38"/>
      <c r="AE453" s="38"/>
      <c r="AG453" s="176"/>
      <c r="AN453" s="38"/>
      <c r="AO453" s="38"/>
      <c r="AP453" s="38"/>
      <c r="AQ453" s="38"/>
      <c r="AR453" s="38"/>
      <c r="AS453" s="38"/>
      <c r="AT453" s="38"/>
      <c r="AU453" s="38"/>
    </row>
    <row r="454" spans="2:47">
      <c r="B454" s="14"/>
      <c r="AA454" s="38"/>
      <c r="AB454" s="38"/>
      <c r="AC454" s="38"/>
      <c r="AD454" s="38"/>
      <c r="AE454" s="38"/>
      <c r="AG454" s="176"/>
      <c r="AN454" s="38"/>
      <c r="AO454" s="38"/>
      <c r="AP454" s="38"/>
      <c r="AQ454" s="38"/>
      <c r="AR454" s="38"/>
      <c r="AS454" s="38"/>
      <c r="AT454" s="38"/>
      <c r="AU454" s="38"/>
    </row>
    <row r="455" spans="2:47">
      <c r="B455" s="14"/>
      <c r="AA455" s="38"/>
      <c r="AB455" s="38"/>
      <c r="AC455" s="38"/>
      <c r="AD455" s="38"/>
      <c r="AE455" s="38"/>
      <c r="AG455" s="176"/>
      <c r="AN455" s="38"/>
      <c r="AO455" s="38"/>
      <c r="AP455" s="38"/>
      <c r="AQ455" s="38"/>
      <c r="AR455" s="38"/>
      <c r="AS455" s="38"/>
      <c r="AT455" s="38"/>
      <c r="AU455" s="38"/>
    </row>
    <row r="456" spans="2:47">
      <c r="B456" s="14"/>
      <c r="AA456" s="38"/>
      <c r="AB456" s="38"/>
      <c r="AC456" s="38"/>
      <c r="AD456" s="38"/>
      <c r="AE456" s="38"/>
      <c r="AG456" s="176"/>
      <c r="AN456" s="38"/>
      <c r="AO456" s="38"/>
      <c r="AP456" s="38"/>
      <c r="AQ456" s="38"/>
      <c r="AR456" s="38"/>
      <c r="AS456" s="38"/>
      <c r="AT456" s="38"/>
      <c r="AU456" s="38"/>
    </row>
    <row r="457" spans="2:47">
      <c r="B457" s="14"/>
      <c r="AA457" s="38"/>
      <c r="AB457" s="38"/>
      <c r="AC457" s="38"/>
      <c r="AD457" s="38"/>
      <c r="AE457" s="38"/>
      <c r="AG457" s="176"/>
      <c r="AN457" s="38"/>
      <c r="AO457" s="38"/>
      <c r="AP457" s="38"/>
      <c r="AQ457" s="38"/>
      <c r="AR457" s="38"/>
      <c r="AS457" s="38"/>
      <c r="AT457" s="38"/>
      <c r="AU457" s="38"/>
    </row>
    <row r="458" spans="2:47">
      <c r="B458" s="14"/>
      <c r="AA458" s="38"/>
      <c r="AB458" s="38"/>
      <c r="AC458" s="38"/>
      <c r="AD458" s="38"/>
      <c r="AE458" s="38"/>
      <c r="AG458" s="176"/>
      <c r="AN458" s="38"/>
      <c r="AO458" s="38"/>
      <c r="AP458" s="38"/>
      <c r="AQ458" s="38"/>
      <c r="AR458" s="38"/>
      <c r="AS458" s="38"/>
      <c r="AT458" s="38"/>
      <c r="AU458" s="38"/>
    </row>
    <row r="459" spans="2:47">
      <c r="B459" s="14"/>
      <c r="AA459" s="38"/>
      <c r="AB459" s="38"/>
      <c r="AC459" s="38"/>
      <c r="AD459" s="38"/>
      <c r="AE459" s="38"/>
      <c r="AG459" s="176"/>
      <c r="AN459" s="38"/>
      <c r="AO459" s="38"/>
      <c r="AP459" s="38"/>
      <c r="AQ459" s="38"/>
      <c r="AR459" s="38"/>
      <c r="AS459" s="38"/>
      <c r="AT459" s="38"/>
      <c r="AU459" s="38"/>
    </row>
    <row r="460" spans="2:47">
      <c r="B460" s="14"/>
      <c r="AA460" s="38"/>
      <c r="AB460" s="38"/>
      <c r="AC460" s="38"/>
      <c r="AD460" s="38"/>
      <c r="AE460" s="38"/>
      <c r="AG460" s="176"/>
      <c r="AN460" s="38"/>
      <c r="AO460" s="38"/>
      <c r="AP460" s="38"/>
      <c r="AQ460" s="38"/>
      <c r="AR460" s="38"/>
      <c r="AS460" s="38"/>
      <c r="AT460" s="38"/>
      <c r="AU460" s="38"/>
    </row>
    <row r="461" spans="2:47">
      <c r="B461" s="14"/>
      <c r="AA461" s="38"/>
      <c r="AB461" s="38"/>
      <c r="AC461" s="38"/>
      <c r="AD461" s="38"/>
      <c r="AE461" s="38"/>
      <c r="AG461" s="176"/>
      <c r="AN461" s="38"/>
      <c r="AO461" s="38"/>
      <c r="AP461" s="38"/>
      <c r="AQ461" s="38"/>
      <c r="AR461" s="38"/>
      <c r="AS461" s="38"/>
      <c r="AT461" s="38"/>
      <c r="AU461" s="38"/>
    </row>
    <row r="462" spans="2:47">
      <c r="B462" s="14"/>
      <c r="AA462" s="38"/>
      <c r="AB462" s="38"/>
      <c r="AC462" s="38"/>
      <c r="AD462" s="38"/>
      <c r="AE462" s="38"/>
      <c r="AG462" s="176"/>
      <c r="AN462" s="38"/>
      <c r="AO462" s="38"/>
      <c r="AP462" s="38"/>
      <c r="AQ462" s="38"/>
      <c r="AR462" s="38"/>
      <c r="AS462" s="38"/>
      <c r="AT462" s="38"/>
      <c r="AU462" s="38"/>
    </row>
    <row r="463" spans="2:47">
      <c r="B463" s="14"/>
      <c r="AA463" s="38"/>
      <c r="AB463" s="38"/>
      <c r="AC463" s="38"/>
      <c r="AD463" s="38"/>
      <c r="AE463" s="38"/>
      <c r="AG463" s="176"/>
      <c r="AN463" s="38"/>
      <c r="AO463" s="38"/>
      <c r="AP463" s="38"/>
      <c r="AQ463" s="38"/>
      <c r="AR463" s="38"/>
      <c r="AS463" s="38"/>
      <c r="AT463" s="38"/>
      <c r="AU463" s="38"/>
    </row>
    <row r="464" spans="2:47">
      <c r="B464" s="14"/>
      <c r="AA464" s="38"/>
      <c r="AB464" s="38"/>
      <c r="AC464" s="38"/>
      <c r="AD464" s="38"/>
      <c r="AE464" s="38"/>
      <c r="AG464" s="176"/>
      <c r="AN464" s="38"/>
      <c r="AO464" s="38"/>
      <c r="AP464" s="38"/>
      <c r="AQ464" s="38"/>
      <c r="AR464" s="38"/>
      <c r="AS464" s="38"/>
      <c r="AT464" s="38"/>
      <c r="AU464" s="38"/>
    </row>
    <row r="465" spans="2:50">
      <c r="B465" s="14"/>
      <c r="AA465" s="38"/>
      <c r="AB465" s="38"/>
      <c r="AC465" s="38"/>
      <c r="AD465" s="38"/>
      <c r="AE465" s="38"/>
      <c r="AG465" s="176"/>
      <c r="AN465" s="38"/>
      <c r="AO465" s="38"/>
      <c r="AP465" s="38"/>
      <c r="AQ465" s="38"/>
      <c r="AR465" s="38"/>
      <c r="AS465" s="38"/>
      <c r="AT465" s="38"/>
      <c r="AU465" s="38"/>
    </row>
    <row r="466" spans="2:50">
      <c r="B466" s="14"/>
      <c r="AA466" s="38"/>
      <c r="AB466" s="38"/>
      <c r="AC466" s="38"/>
      <c r="AD466" s="38"/>
      <c r="AE466" s="38"/>
      <c r="AG466" s="176"/>
      <c r="AN466" s="38"/>
      <c r="AO466" s="38"/>
      <c r="AP466" s="38"/>
      <c r="AQ466" s="38"/>
      <c r="AR466" s="38"/>
      <c r="AS466" s="38"/>
      <c r="AT466" s="38"/>
      <c r="AU466" s="38"/>
    </row>
    <row r="467" spans="2:50">
      <c r="B467" s="14"/>
      <c r="AA467" s="38"/>
      <c r="AB467" s="38"/>
      <c r="AC467" s="38"/>
      <c r="AD467" s="38"/>
      <c r="AE467" s="38"/>
      <c r="AG467" s="176"/>
      <c r="AN467" s="38"/>
      <c r="AO467" s="38"/>
      <c r="AP467" s="38"/>
      <c r="AQ467" s="38"/>
      <c r="AR467" s="38"/>
      <c r="AS467" s="38"/>
      <c r="AT467" s="38"/>
      <c r="AU467" s="38"/>
    </row>
    <row r="468" spans="2:50">
      <c r="B468" s="14"/>
      <c r="AA468" s="38"/>
      <c r="AB468" s="38"/>
      <c r="AC468" s="38"/>
      <c r="AD468" s="38"/>
      <c r="AE468" s="38"/>
      <c r="AG468" s="176"/>
      <c r="AN468" s="38"/>
      <c r="AO468" s="38"/>
      <c r="AP468" s="38"/>
      <c r="AQ468" s="38"/>
      <c r="AR468" s="38"/>
      <c r="AS468" s="38"/>
      <c r="AT468" s="38"/>
      <c r="AU468" s="38"/>
    </row>
    <row r="469" spans="2:50">
      <c r="B469" s="14"/>
      <c r="AA469" s="38"/>
      <c r="AB469" s="38"/>
      <c r="AC469" s="38"/>
      <c r="AD469" s="38"/>
      <c r="AE469" s="38"/>
      <c r="AG469" s="176"/>
      <c r="AN469" s="38"/>
      <c r="AO469" s="38"/>
      <c r="AP469" s="38"/>
      <c r="AQ469" s="38"/>
      <c r="AR469" s="38"/>
      <c r="AS469" s="38"/>
      <c r="AT469" s="38"/>
      <c r="AU469" s="38"/>
    </row>
    <row r="470" spans="2:50">
      <c r="B470" s="14"/>
      <c r="AA470" s="38"/>
      <c r="AB470" s="38"/>
      <c r="AC470" s="38"/>
      <c r="AD470" s="38"/>
      <c r="AE470" s="38"/>
      <c r="AG470" s="176"/>
      <c r="AN470" s="38"/>
      <c r="AO470" s="38"/>
      <c r="AP470" s="38"/>
      <c r="AQ470" s="38"/>
      <c r="AR470" s="38"/>
      <c r="AS470" s="38"/>
      <c r="AT470" s="38"/>
      <c r="AU470" s="38"/>
    </row>
    <row r="471" spans="2:50">
      <c r="B471" s="14"/>
      <c r="AA471" s="38"/>
      <c r="AB471" s="38"/>
      <c r="AC471" s="38"/>
      <c r="AD471" s="38"/>
      <c r="AE471" s="38"/>
      <c r="AG471" s="176"/>
      <c r="AN471" s="38"/>
      <c r="AO471" s="38"/>
      <c r="AP471" s="38"/>
      <c r="AQ471" s="38"/>
      <c r="AR471" s="38"/>
      <c r="AS471" s="38"/>
      <c r="AT471" s="38"/>
      <c r="AU471" s="38"/>
    </row>
    <row r="472" spans="2:50">
      <c r="B472" s="14"/>
      <c r="AA472" s="38"/>
      <c r="AB472" s="38"/>
      <c r="AC472" s="38"/>
      <c r="AD472" s="38"/>
      <c r="AE472" s="38"/>
      <c r="AG472" s="176"/>
      <c r="AN472" s="38"/>
      <c r="AO472" s="38"/>
      <c r="AP472" s="38"/>
      <c r="AQ472" s="38"/>
      <c r="AR472" s="38"/>
      <c r="AS472" s="38"/>
      <c r="AT472" s="38"/>
      <c r="AU472" s="38"/>
      <c r="AV472" s="38"/>
      <c r="AX472" s="38"/>
    </row>
    <row r="473" spans="2:50">
      <c r="B473" s="14"/>
      <c r="AA473" s="38"/>
      <c r="AB473" s="38"/>
      <c r="AC473" s="38"/>
      <c r="AD473" s="38"/>
      <c r="AE473" s="38"/>
      <c r="AG473" s="176"/>
      <c r="AN473" s="38"/>
      <c r="AO473" s="38"/>
      <c r="AP473" s="38"/>
      <c r="AQ473" s="38"/>
      <c r="AR473" s="38"/>
      <c r="AS473" s="38"/>
      <c r="AT473" s="38"/>
      <c r="AU473" s="38"/>
    </row>
    <row r="474" spans="2:50">
      <c r="B474" s="14"/>
      <c r="AA474" s="38"/>
      <c r="AB474" s="38"/>
      <c r="AC474" s="38"/>
      <c r="AD474" s="38"/>
      <c r="AE474" s="38"/>
      <c r="AG474" s="176"/>
      <c r="AN474" s="38"/>
      <c r="AO474" s="38"/>
      <c r="AP474" s="38"/>
      <c r="AQ474" s="38"/>
      <c r="AR474" s="38"/>
      <c r="AS474" s="38"/>
      <c r="AT474" s="38"/>
      <c r="AU474" s="38"/>
    </row>
    <row r="475" spans="2:50">
      <c r="B475" s="14"/>
      <c r="AA475" s="38"/>
      <c r="AB475" s="38"/>
      <c r="AC475" s="38"/>
      <c r="AD475" s="38"/>
      <c r="AE475" s="38"/>
      <c r="AG475" s="176"/>
      <c r="AN475" s="38"/>
      <c r="AO475" s="38"/>
      <c r="AP475" s="38"/>
      <c r="AQ475" s="38"/>
      <c r="AR475" s="38"/>
      <c r="AS475" s="38"/>
      <c r="AT475" s="38"/>
      <c r="AU475" s="38"/>
    </row>
    <row r="476" spans="2:50">
      <c r="B476" s="14"/>
      <c r="AA476" s="38"/>
      <c r="AB476" s="38"/>
      <c r="AC476" s="38"/>
      <c r="AD476" s="38"/>
      <c r="AE476" s="38"/>
      <c r="AG476" s="176"/>
      <c r="AN476" s="38"/>
      <c r="AO476" s="38"/>
      <c r="AP476" s="38"/>
      <c r="AQ476" s="38"/>
      <c r="AR476" s="38"/>
      <c r="AS476" s="38"/>
      <c r="AT476" s="38"/>
      <c r="AU476" s="38"/>
    </row>
    <row r="477" spans="2:50">
      <c r="B477" s="14"/>
      <c r="AA477" s="38"/>
      <c r="AB477" s="38"/>
      <c r="AC477" s="38"/>
      <c r="AD477" s="38"/>
      <c r="AE477" s="38"/>
      <c r="AG477" s="176"/>
      <c r="AN477" s="38"/>
      <c r="AO477" s="38"/>
      <c r="AP477" s="38"/>
      <c r="AQ477" s="38"/>
      <c r="AR477" s="38"/>
      <c r="AS477" s="38"/>
      <c r="AT477" s="38"/>
      <c r="AU477" s="38"/>
    </row>
    <row r="478" spans="2:50">
      <c r="B478" s="14"/>
      <c r="AA478" s="38"/>
      <c r="AB478" s="38"/>
      <c r="AC478" s="38"/>
      <c r="AD478" s="38"/>
      <c r="AE478" s="38"/>
      <c r="AG478" s="176"/>
      <c r="AN478" s="38"/>
      <c r="AO478" s="38"/>
      <c r="AP478" s="38"/>
      <c r="AQ478" s="38"/>
      <c r="AR478" s="38"/>
      <c r="AS478" s="38"/>
      <c r="AT478" s="38"/>
      <c r="AU478" s="38"/>
    </row>
    <row r="479" spans="2:50">
      <c r="B479" s="14"/>
      <c r="AA479" s="38"/>
      <c r="AB479" s="38"/>
      <c r="AC479" s="38"/>
      <c r="AD479" s="38"/>
      <c r="AE479" s="38"/>
      <c r="AG479" s="176"/>
      <c r="AN479" s="38"/>
      <c r="AO479" s="38"/>
      <c r="AP479" s="38"/>
      <c r="AQ479" s="38"/>
      <c r="AR479" s="38"/>
      <c r="AS479" s="38"/>
      <c r="AT479" s="38"/>
      <c r="AU479" s="38"/>
    </row>
    <row r="480" spans="2:50">
      <c r="B480" s="14"/>
      <c r="AA480" s="38"/>
      <c r="AB480" s="38"/>
      <c r="AC480" s="38"/>
      <c r="AD480" s="38"/>
      <c r="AE480" s="38"/>
      <c r="AG480" s="176"/>
      <c r="AN480" s="38"/>
      <c r="AO480" s="38"/>
      <c r="AP480" s="38"/>
      <c r="AQ480" s="38"/>
      <c r="AR480" s="38"/>
      <c r="AS480" s="38"/>
      <c r="AT480" s="38"/>
      <c r="AU480" s="38"/>
    </row>
    <row r="481" spans="2:64">
      <c r="B481" s="14"/>
      <c r="AA481" s="38"/>
      <c r="AB481" s="38"/>
      <c r="AC481" s="38"/>
      <c r="AD481" s="38"/>
      <c r="AE481" s="38"/>
      <c r="AG481" s="176"/>
      <c r="AN481" s="38"/>
      <c r="AO481" s="38"/>
      <c r="AP481" s="38"/>
      <c r="AQ481" s="38"/>
      <c r="AR481" s="38"/>
      <c r="AS481" s="38"/>
      <c r="AT481" s="38"/>
      <c r="AU481" s="38"/>
    </row>
    <row r="482" spans="2:64">
      <c r="B482" s="14"/>
      <c r="AA482" s="38"/>
      <c r="AB482" s="38"/>
      <c r="AC482" s="38"/>
      <c r="AD482" s="38"/>
      <c r="AE482" s="38"/>
      <c r="AG482" s="176"/>
      <c r="AN482" s="38"/>
      <c r="AO482" s="38"/>
      <c r="AP482" s="38"/>
      <c r="AQ482" s="38"/>
      <c r="AR482" s="38"/>
      <c r="AS482" s="38"/>
      <c r="AT482" s="38"/>
      <c r="AU482" s="38"/>
    </row>
    <row r="483" spans="2:64">
      <c r="B483" s="14"/>
      <c r="AA483" s="38"/>
      <c r="AB483" s="38"/>
      <c r="AC483" s="38"/>
      <c r="AD483" s="38"/>
      <c r="AE483" s="38"/>
      <c r="AG483" s="176"/>
      <c r="AN483" s="38"/>
      <c r="AO483" s="38"/>
      <c r="AP483" s="38"/>
      <c r="AQ483" s="38"/>
      <c r="AR483" s="38"/>
      <c r="AS483" s="38"/>
      <c r="AT483" s="38"/>
      <c r="AU483" s="38"/>
    </row>
    <row r="484" spans="2:64">
      <c r="B484" s="14"/>
      <c r="AA484" s="38"/>
      <c r="AB484" s="38"/>
      <c r="AC484" s="38"/>
      <c r="AD484" s="38"/>
      <c r="AE484" s="38"/>
      <c r="AG484" s="176"/>
      <c r="AN484" s="38"/>
      <c r="AO484" s="38"/>
      <c r="AP484" s="38"/>
      <c r="AQ484" s="38"/>
      <c r="AR484" s="38"/>
      <c r="AS484" s="38"/>
      <c r="AT484" s="38"/>
      <c r="AU484" s="38"/>
    </row>
    <row r="485" spans="2:64">
      <c r="B485" s="14"/>
      <c r="AA485" s="38"/>
      <c r="AB485" s="38"/>
      <c r="AC485" s="38"/>
      <c r="AD485" s="38"/>
      <c r="AE485" s="38"/>
      <c r="AG485" s="176"/>
      <c r="AN485" s="38"/>
      <c r="AO485" s="38"/>
      <c r="AP485" s="38"/>
      <c r="AQ485" s="38"/>
      <c r="AR485" s="3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  <c r="BC485" s="38"/>
      <c r="BD485" s="38"/>
      <c r="BE485" s="38"/>
      <c r="BF485" s="38"/>
      <c r="BG485" s="38"/>
      <c r="BH485" s="38"/>
      <c r="BI485" s="38"/>
      <c r="BJ485" s="38"/>
      <c r="BK485" s="38"/>
      <c r="BL485" s="38"/>
    </row>
    <row r="486" spans="2:64">
      <c r="B486" s="14"/>
      <c r="AA486" s="38"/>
      <c r="AB486" s="38"/>
      <c r="AC486" s="38"/>
      <c r="AD486" s="38"/>
      <c r="AE486" s="38"/>
      <c r="AG486" s="176"/>
      <c r="AN486" s="38"/>
      <c r="AO486" s="38"/>
      <c r="AP486" s="38"/>
      <c r="AQ486" s="38"/>
      <c r="AR486" s="38"/>
      <c r="AS486" s="38"/>
      <c r="AT486" s="38"/>
      <c r="AU486" s="38"/>
    </row>
    <row r="487" spans="2:64">
      <c r="B487" s="14"/>
      <c r="AA487" s="38"/>
      <c r="AB487" s="38"/>
      <c r="AC487" s="38"/>
      <c r="AD487" s="38"/>
      <c r="AE487" s="38"/>
      <c r="AG487" s="176"/>
      <c r="AN487" s="38"/>
      <c r="AO487" s="38"/>
      <c r="AP487" s="38"/>
      <c r="AQ487" s="38"/>
      <c r="AR487" s="38"/>
      <c r="AS487" s="38"/>
      <c r="AT487" s="38"/>
      <c r="AU487" s="38"/>
    </row>
    <row r="488" spans="2:64">
      <c r="B488" s="14"/>
      <c r="AA488" s="38"/>
      <c r="AB488" s="38"/>
      <c r="AC488" s="38"/>
      <c r="AD488" s="38"/>
      <c r="AE488" s="38"/>
      <c r="AG488" s="176"/>
      <c r="AN488" s="38"/>
      <c r="AO488" s="38"/>
      <c r="AP488" s="38"/>
      <c r="AQ488" s="38"/>
      <c r="AR488" s="38"/>
      <c r="AS488" s="38"/>
      <c r="AT488" s="38"/>
      <c r="AU488" s="38"/>
    </row>
    <row r="489" spans="2:64">
      <c r="B489" s="14"/>
      <c r="AA489" s="38"/>
      <c r="AB489" s="38"/>
      <c r="AC489" s="38"/>
      <c r="AD489" s="38"/>
      <c r="AE489" s="38"/>
      <c r="AG489" s="176"/>
      <c r="AN489" s="38"/>
      <c r="AO489" s="38"/>
      <c r="AP489" s="38"/>
      <c r="AQ489" s="38"/>
      <c r="AR489" s="38"/>
      <c r="AS489" s="38"/>
      <c r="AT489" s="38"/>
      <c r="AU489" s="38"/>
    </row>
    <row r="490" spans="2:64">
      <c r="B490" s="14"/>
      <c r="AA490" s="38"/>
      <c r="AB490" s="38"/>
      <c r="AC490" s="38"/>
      <c r="AD490" s="38"/>
      <c r="AE490" s="38"/>
      <c r="AG490" s="176"/>
      <c r="AN490" s="38"/>
      <c r="AO490" s="38"/>
      <c r="AP490" s="38"/>
      <c r="AQ490" s="38"/>
      <c r="AR490" s="38"/>
      <c r="AS490" s="38"/>
      <c r="AT490" s="38"/>
      <c r="AU490" s="38"/>
    </row>
    <row r="491" spans="2:64">
      <c r="B491" s="14"/>
      <c r="AA491" s="38"/>
      <c r="AB491" s="38"/>
      <c r="AC491" s="38"/>
      <c r="AD491" s="38"/>
      <c r="AE491" s="38"/>
      <c r="AG491" s="176"/>
      <c r="AN491" s="38"/>
      <c r="AO491" s="38"/>
      <c r="AP491" s="38"/>
      <c r="AQ491" s="38"/>
      <c r="AR491" s="38"/>
      <c r="AS491" s="38"/>
      <c r="AT491" s="38"/>
      <c r="AU491" s="38"/>
    </row>
    <row r="492" spans="2:64">
      <c r="B492" s="14"/>
      <c r="AA492" s="38"/>
      <c r="AB492" s="38"/>
      <c r="AC492" s="38"/>
      <c r="AD492" s="38"/>
      <c r="AE492" s="38"/>
      <c r="AG492" s="176"/>
      <c r="AN492" s="38"/>
      <c r="AO492" s="38"/>
      <c r="AP492" s="38"/>
      <c r="AQ492" s="38"/>
      <c r="AR492" s="38"/>
      <c r="AS492" s="38"/>
      <c r="AT492" s="38"/>
      <c r="AU492" s="38"/>
    </row>
    <row r="493" spans="2:64">
      <c r="B493" s="14"/>
      <c r="AA493" s="38"/>
      <c r="AB493" s="38"/>
      <c r="AC493" s="38"/>
      <c r="AD493" s="38"/>
      <c r="AE493" s="38"/>
      <c r="AG493" s="176"/>
      <c r="AN493" s="38"/>
      <c r="AO493" s="38"/>
      <c r="AP493" s="38"/>
      <c r="AQ493" s="38"/>
      <c r="AR493" s="38"/>
      <c r="AS493" s="38"/>
      <c r="AT493" s="38"/>
      <c r="AU493" s="38"/>
    </row>
    <row r="494" spans="2:64">
      <c r="B494" s="14"/>
      <c r="AA494" s="38"/>
      <c r="AB494" s="38"/>
      <c r="AC494" s="38"/>
      <c r="AD494" s="38"/>
      <c r="AE494" s="38"/>
      <c r="AG494" s="176"/>
      <c r="AN494" s="38"/>
      <c r="AO494" s="38"/>
      <c r="AP494" s="38"/>
      <c r="AQ494" s="38"/>
      <c r="AR494" s="38"/>
      <c r="AS494" s="38"/>
      <c r="AT494" s="38"/>
      <c r="AU494" s="38"/>
    </row>
    <row r="495" spans="2:64">
      <c r="B495" s="14"/>
      <c r="AA495" s="38"/>
      <c r="AB495" s="38"/>
      <c r="AC495" s="38"/>
      <c r="AD495" s="38"/>
      <c r="AE495" s="38"/>
      <c r="AG495" s="176"/>
      <c r="AN495" s="38"/>
      <c r="AO495" s="38"/>
      <c r="AP495" s="38"/>
      <c r="AQ495" s="38"/>
      <c r="AR495" s="38"/>
      <c r="AS495" s="38"/>
      <c r="AT495" s="38"/>
      <c r="AU495" s="38"/>
    </row>
    <row r="496" spans="2:64">
      <c r="B496" s="14"/>
      <c r="AA496" s="38"/>
      <c r="AB496" s="38"/>
      <c r="AC496" s="38"/>
      <c r="AD496" s="38"/>
      <c r="AE496" s="38"/>
      <c r="AG496" s="176"/>
      <c r="AN496" s="38"/>
      <c r="AO496" s="38"/>
      <c r="AP496" s="38"/>
      <c r="AQ496" s="38"/>
      <c r="AR496" s="38"/>
      <c r="AS496" s="38"/>
      <c r="AT496" s="38"/>
      <c r="AU496" s="38"/>
    </row>
    <row r="497" spans="2:47">
      <c r="B497" s="14"/>
      <c r="AA497" s="38"/>
      <c r="AB497" s="38"/>
      <c r="AC497" s="38"/>
      <c r="AD497" s="38"/>
      <c r="AE497" s="38"/>
      <c r="AG497" s="176"/>
      <c r="AN497" s="38"/>
      <c r="AO497" s="38"/>
      <c r="AP497" s="38"/>
      <c r="AQ497" s="38"/>
      <c r="AR497" s="38"/>
      <c r="AS497" s="38"/>
      <c r="AT497" s="38"/>
      <c r="AU497" s="38"/>
    </row>
    <row r="498" spans="2:47">
      <c r="B498" s="14"/>
      <c r="AA498" s="38"/>
      <c r="AB498" s="38"/>
      <c r="AC498" s="38"/>
      <c r="AD498" s="38"/>
      <c r="AE498" s="38"/>
      <c r="AG498" s="176"/>
      <c r="AN498" s="38"/>
      <c r="AO498" s="38"/>
      <c r="AP498" s="38"/>
      <c r="AQ498" s="38"/>
      <c r="AR498" s="38"/>
      <c r="AS498" s="38"/>
      <c r="AT498" s="38"/>
      <c r="AU498" s="38"/>
    </row>
    <row r="499" spans="2:47">
      <c r="B499" s="14"/>
      <c r="AA499" s="38"/>
      <c r="AB499" s="38"/>
      <c r="AC499" s="38"/>
      <c r="AD499" s="38"/>
      <c r="AE499" s="38"/>
      <c r="AG499" s="176"/>
      <c r="AN499" s="38"/>
      <c r="AO499" s="38"/>
      <c r="AP499" s="38"/>
      <c r="AQ499" s="38"/>
      <c r="AR499" s="38"/>
      <c r="AS499" s="38"/>
      <c r="AT499" s="38"/>
      <c r="AU499" s="38"/>
    </row>
    <row r="500" spans="2:47">
      <c r="B500" s="14"/>
      <c r="AA500" s="38"/>
      <c r="AB500" s="38"/>
      <c r="AC500" s="38"/>
      <c r="AD500" s="38"/>
      <c r="AE500" s="38"/>
      <c r="AG500" s="176"/>
      <c r="AN500" s="38"/>
      <c r="AO500" s="38"/>
      <c r="AP500" s="38"/>
      <c r="AQ500" s="38"/>
      <c r="AR500" s="38"/>
      <c r="AS500" s="38"/>
      <c r="AT500" s="38"/>
      <c r="AU500" s="38"/>
    </row>
    <row r="501" spans="2:47">
      <c r="B501" s="14"/>
      <c r="AA501" s="38"/>
      <c r="AB501" s="38"/>
      <c r="AC501" s="38"/>
      <c r="AD501" s="38"/>
      <c r="AE501" s="38"/>
      <c r="AG501" s="176"/>
      <c r="AN501" s="38"/>
      <c r="AO501" s="38"/>
      <c r="AP501" s="38"/>
      <c r="AQ501" s="38"/>
      <c r="AR501" s="38"/>
      <c r="AS501" s="38"/>
      <c r="AT501" s="38"/>
      <c r="AU501" s="38"/>
    </row>
    <row r="502" spans="2:47">
      <c r="B502" s="14"/>
      <c r="AA502" s="38"/>
      <c r="AB502" s="38"/>
      <c r="AC502" s="38"/>
      <c r="AD502" s="38"/>
      <c r="AE502" s="38"/>
      <c r="AG502" s="176"/>
      <c r="AN502" s="38"/>
      <c r="AO502" s="38"/>
      <c r="AP502" s="38"/>
      <c r="AQ502" s="38"/>
      <c r="AR502" s="38"/>
      <c r="AS502" s="38"/>
      <c r="AT502" s="38"/>
      <c r="AU502" s="38"/>
    </row>
    <row r="503" spans="2:47">
      <c r="B503" s="14"/>
      <c r="AA503" s="38"/>
      <c r="AB503" s="38"/>
      <c r="AC503" s="38"/>
      <c r="AD503" s="38"/>
      <c r="AE503" s="38"/>
      <c r="AG503" s="176"/>
      <c r="AN503" s="38"/>
      <c r="AO503" s="38"/>
      <c r="AP503" s="38"/>
      <c r="AQ503" s="38"/>
      <c r="AR503" s="38"/>
      <c r="AS503" s="38"/>
      <c r="AT503" s="38"/>
      <c r="AU503" s="38"/>
    </row>
    <row r="504" spans="2:47">
      <c r="B504" s="14"/>
      <c r="AA504" s="38"/>
      <c r="AB504" s="38"/>
      <c r="AC504" s="38"/>
      <c r="AD504" s="38"/>
      <c r="AE504" s="38"/>
      <c r="AG504" s="176"/>
      <c r="AN504" s="38"/>
      <c r="AO504" s="38"/>
      <c r="AP504" s="38"/>
      <c r="AQ504" s="38"/>
      <c r="AR504" s="38"/>
      <c r="AS504" s="38"/>
      <c r="AT504" s="38"/>
      <c r="AU504" s="38"/>
    </row>
    <row r="505" spans="2:47">
      <c r="B505" s="14"/>
      <c r="AA505" s="38"/>
      <c r="AB505" s="38"/>
      <c r="AC505" s="38"/>
      <c r="AD505" s="38"/>
      <c r="AE505" s="38"/>
      <c r="AG505" s="176"/>
      <c r="AN505" s="38"/>
      <c r="AO505" s="38"/>
      <c r="AP505" s="38"/>
      <c r="AQ505" s="38"/>
      <c r="AR505" s="38"/>
      <c r="AS505" s="38"/>
      <c r="AT505" s="38"/>
      <c r="AU505" s="38"/>
    </row>
    <row r="506" spans="2:47">
      <c r="B506" s="14"/>
      <c r="AA506" s="38"/>
      <c r="AB506" s="38"/>
      <c r="AC506" s="38"/>
      <c r="AD506" s="38"/>
      <c r="AE506" s="38"/>
      <c r="AG506" s="176"/>
      <c r="AN506" s="38"/>
      <c r="AO506" s="38"/>
      <c r="AP506" s="38"/>
      <c r="AQ506" s="38"/>
      <c r="AR506" s="38"/>
      <c r="AS506" s="38"/>
      <c r="AT506" s="38"/>
      <c r="AU506" s="38"/>
    </row>
    <row r="507" spans="2:47">
      <c r="B507" s="14"/>
      <c r="AA507" s="38"/>
      <c r="AB507" s="38"/>
      <c r="AC507" s="38"/>
      <c r="AD507" s="38"/>
      <c r="AE507" s="38"/>
      <c r="AG507" s="176"/>
      <c r="AN507" s="38"/>
      <c r="AO507" s="38"/>
      <c r="AP507" s="38"/>
      <c r="AQ507" s="38"/>
      <c r="AR507" s="38"/>
      <c r="AS507" s="38"/>
      <c r="AT507" s="38"/>
      <c r="AU507" s="38"/>
    </row>
    <row r="508" spans="2:47">
      <c r="B508" s="14"/>
      <c r="AA508" s="38"/>
      <c r="AB508" s="38"/>
      <c r="AC508" s="38"/>
      <c r="AD508" s="38"/>
      <c r="AE508" s="38"/>
      <c r="AG508" s="176"/>
      <c r="AN508" s="38"/>
      <c r="AO508" s="38"/>
      <c r="AP508" s="38"/>
      <c r="AQ508" s="38"/>
      <c r="AR508" s="38"/>
      <c r="AS508" s="38"/>
      <c r="AT508" s="38"/>
      <c r="AU508" s="38"/>
    </row>
    <row r="509" spans="2:47">
      <c r="B509" s="14"/>
      <c r="AA509" s="38"/>
      <c r="AB509" s="38"/>
      <c r="AC509" s="38"/>
      <c r="AD509" s="38"/>
      <c r="AE509" s="38"/>
      <c r="AG509" s="176"/>
      <c r="AN509" s="38"/>
      <c r="AO509" s="38"/>
      <c r="AP509" s="38"/>
      <c r="AQ509" s="38"/>
      <c r="AR509" s="38"/>
      <c r="AS509" s="38"/>
      <c r="AT509" s="38"/>
      <c r="AU509" s="38"/>
    </row>
    <row r="510" spans="2:47">
      <c r="B510" s="14"/>
      <c r="AA510" s="38"/>
      <c r="AB510" s="38"/>
      <c r="AC510" s="38"/>
      <c r="AD510" s="38"/>
      <c r="AE510" s="38"/>
      <c r="AG510" s="176"/>
      <c r="AN510" s="38"/>
      <c r="AO510" s="38"/>
      <c r="AP510" s="38"/>
      <c r="AQ510" s="38"/>
      <c r="AR510" s="38"/>
      <c r="AS510" s="38"/>
      <c r="AT510" s="38"/>
      <c r="AU510" s="38"/>
    </row>
    <row r="511" spans="2:47">
      <c r="B511" s="14"/>
      <c r="AA511" s="38"/>
      <c r="AB511" s="38"/>
      <c r="AC511" s="38"/>
      <c r="AD511" s="38"/>
      <c r="AE511" s="38"/>
      <c r="AG511" s="176"/>
      <c r="AN511" s="38"/>
      <c r="AO511" s="38"/>
      <c r="AP511" s="38"/>
      <c r="AQ511" s="38"/>
      <c r="AR511" s="38"/>
      <c r="AS511" s="38"/>
      <c r="AT511" s="38"/>
      <c r="AU511" s="38"/>
    </row>
    <row r="512" spans="2:47">
      <c r="B512" s="14"/>
      <c r="AA512" s="38"/>
      <c r="AB512" s="38"/>
      <c r="AC512" s="38"/>
      <c r="AD512" s="38"/>
      <c r="AE512" s="38"/>
      <c r="AG512" s="176"/>
      <c r="AN512" s="38"/>
      <c r="AO512" s="38"/>
      <c r="AP512" s="38"/>
      <c r="AQ512" s="38"/>
      <c r="AR512" s="38"/>
      <c r="AS512" s="38"/>
      <c r="AT512" s="38"/>
      <c r="AU512" s="38"/>
    </row>
    <row r="513" spans="2:64">
      <c r="B513" s="14"/>
      <c r="AA513" s="38"/>
      <c r="AB513" s="38"/>
      <c r="AC513" s="38"/>
      <c r="AD513" s="38"/>
      <c r="AE513" s="38"/>
      <c r="AG513" s="176"/>
      <c r="AN513" s="38"/>
      <c r="AO513" s="38"/>
      <c r="AP513" s="38"/>
      <c r="AQ513" s="38"/>
      <c r="AR513" s="38"/>
      <c r="AS513" s="38"/>
      <c r="AT513" s="38"/>
      <c r="AU513" s="38"/>
    </row>
    <row r="514" spans="2:64">
      <c r="B514" s="14"/>
      <c r="AA514" s="38"/>
      <c r="AB514" s="38"/>
      <c r="AC514" s="38"/>
      <c r="AD514" s="38"/>
      <c r="AE514" s="38"/>
      <c r="AG514" s="176"/>
      <c r="AN514" s="38"/>
      <c r="AO514" s="38"/>
      <c r="AP514" s="38"/>
      <c r="AQ514" s="38"/>
      <c r="AR514" s="38"/>
      <c r="AS514" s="38"/>
      <c r="AT514" s="38"/>
      <c r="AU514" s="38"/>
    </row>
    <row r="515" spans="2:64">
      <c r="B515" s="14"/>
      <c r="AA515" s="38"/>
      <c r="AB515" s="38"/>
      <c r="AC515" s="38"/>
      <c r="AD515" s="38"/>
      <c r="AE515" s="38"/>
      <c r="AG515" s="176"/>
      <c r="AN515" s="38"/>
      <c r="AO515" s="38"/>
      <c r="AP515" s="38"/>
      <c r="AQ515" s="38"/>
      <c r="AR515" s="38"/>
      <c r="AS515" s="38"/>
      <c r="AT515" s="38"/>
      <c r="AU515" s="38"/>
      <c r="AV515" s="38"/>
    </row>
    <row r="516" spans="2:64">
      <c r="B516" s="14"/>
      <c r="AA516" s="38"/>
      <c r="AB516" s="38"/>
      <c r="AC516" s="38"/>
      <c r="AD516" s="38"/>
      <c r="AE516" s="38"/>
      <c r="AG516" s="176"/>
      <c r="AN516" s="38"/>
      <c r="AO516" s="38"/>
      <c r="AP516" s="38"/>
      <c r="AQ516" s="38"/>
      <c r="AR516" s="38"/>
      <c r="AS516" s="38"/>
      <c r="AT516" s="38"/>
      <c r="AU516" s="38"/>
    </row>
    <row r="517" spans="2:64">
      <c r="B517" s="14"/>
      <c r="AA517" s="38"/>
      <c r="AB517" s="38"/>
      <c r="AC517" s="38"/>
      <c r="AD517" s="38"/>
      <c r="AE517" s="38"/>
      <c r="AG517" s="176"/>
      <c r="AN517" s="38"/>
      <c r="AO517" s="38"/>
      <c r="AP517" s="38"/>
      <c r="AQ517" s="38"/>
      <c r="AR517" s="38"/>
      <c r="AS517" s="38"/>
      <c r="AT517" s="38"/>
      <c r="AU517" s="38"/>
    </row>
    <row r="518" spans="2:64">
      <c r="B518" s="14"/>
      <c r="AA518" s="38"/>
      <c r="AB518" s="38"/>
      <c r="AC518" s="38"/>
      <c r="AD518" s="38"/>
      <c r="AE518" s="38"/>
      <c r="AG518" s="176"/>
      <c r="AN518" s="38"/>
      <c r="AO518" s="38"/>
      <c r="AP518" s="38"/>
      <c r="AQ518" s="38"/>
      <c r="AR518" s="38"/>
      <c r="AS518" s="38"/>
      <c r="AT518" s="38"/>
      <c r="AU518" s="38"/>
      <c r="AV518" s="38"/>
    </row>
    <row r="519" spans="2:64">
      <c r="B519" s="14"/>
      <c r="AA519" s="38"/>
      <c r="AB519" s="38"/>
      <c r="AC519" s="38"/>
      <c r="AD519" s="38"/>
      <c r="AE519" s="38"/>
      <c r="AG519" s="176"/>
      <c r="AN519" s="38"/>
      <c r="AO519" s="38"/>
      <c r="AP519" s="38"/>
      <c r="AQ519" s="38"/>
      <c r="AR519" s="3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38"/>
      <c r="BD519" s="38"/>
      <c r="BE519" s="38"/>
      <c r="BF519" s="38"/>
      <c r="BG519" s="38"/>
      <c r="BH519" s="38"/>
      <c r="BI519" s="38"/>
      <c r="BJ519" s="38"/>
      <c r="BK519" s="38"/>
      <c r="BL519" s="38"/>
    </row>
    <row r="520" spans="2:64">
      <c r="B520" s="14"/>
      <c r="AA520" s="38"/>
      <c r="AB520" s="38"/>
      <c r="AC520" s="38"/>
      <c r="AD520" s="38"/>
      <c r="AE520" s="38"/>
      <c r="AG520" s="176"/>
      <c r="AN520" s="38"/>
      <c r="AO520" s="38"/>
      <c r="AP520" s="38"/>
      <c r="AQ520" s="38"/>
      <c r="AR520" s="38"/>
      <c r="AS520" s="38"/>
      <c r="AT520" s="38"/>
      <c r="AU520" s="38"/>
    </row>
    <row r="521" spans="2:64">
      <c r="B521" s="14"/>
      <c r="AA521" s="38"/>
      <c r="AB521" s="38"/>
      <c r="AC521" s="38"/>
      <c r="AD521" s="38"/>
      <c r="AE521" s="38"/>
      <c r="AG521" s="176"/>
      <c r="AN521" s="38"/>
      <c r="AO521" s="38"/>
      <c r="AP521" s="38"/>
      <c r="AQ521" s="38"/>
      <c r="AR521" s="38"/>
      <c r="AS521" s="38"/>
      <c r="AT521" s="38"/>
      <c r="AU521" s="38"/>
    </row>
    <row r="522" spans="2:64">
      <c r="B522" s="14"/>
      <c r="AA522" s="38"/>
      <c r="AB522" s="38"/>
      <c r="AC522" s="38"/>
      <c r="AD522" s="38"/>
      <c r="AE522" s="38"/>
      <c r="AG522" s="176"/>
      <c r="AN522" s="38"/>
      <c r="AO522" s="38"/>
      <c r="AP522" s="38"/>
      <c r="AQ522" s="38"/>
      <c r="AR522" s="38"/>
      <c r="AS522" s="38"/>
      <c r="AT522" s="38"/>
      <c r="AU522" s="38"/>
    </row>
    <row r="523" spans="2:64">
      <c r="B523" s="14"/>
      <c r="AA523" s="38"/>
      <c r="AB523" s="38"/>
      <c r="AC523" s="38"/>
      <c r="AD523" s="38"/>
      <c r="AE523" s="38"/>
      <c r="AG523" s="176"/>
      <c r="AN523" s="38"/>
      <c r="AO523" s="38"/>
      <c r="AP523" s="38"/>
      <c r="AQ523" s="38"/>
      <c r="AR523" s="38"/>
      <c r="AS523" s="38"/>
      <c r="AT523" s="38"/>
      <c r="AU523" s="38"/>
    </row>
    <row r="524" spans="2:64">
      <c r="B524" s="14"/>
      <c r="AA524" s="38"/>
      <c r="AB524" s="38"/>
      <c r="AC524" s="38"/>
      <c r="AD524" s="38"/>
      <c r="AE524" s="38"/>
      <c r="AG524" s="176"/>
      <c r="AN524" s="38"/>
      <c r="AO524" s="38"/>
      <c r="AP524" s="38"/>
      <c r="AQ524" s="38"/>
      <c r="AR524" s="38"/>
      <c r="AS524" s="38"/>
      <c r="AT524" s="38"/>
      <c r="AU524" s="38"/>
    </row>
    <row r="525" spans="2:64">
      <c r="B525" s="14"/>
      <c r="AA525" s="38"/>
      <c r="AB525" s="38"/>
      <c r="AC525" s="38"/>
      <c r="AD525" s="38"/>
      <c r="AE525" s="38"/>
      <c r="AG525" s="176"/>
      <c r="AN525" s="38"/>
      <c r="AO525" s="38"/>
      <c r="AP525" s="38"/>
      <c r="AQ525" s="38"/>
      <c r="AR525" s="38"/>
      <c r="AS525" s="38"/>
      <c r="AT525" s="38"/>
      <c r="AU525" s="38"/>
    </row>
    <row r="526" spans="2:64">
      <c r="B526" s="14"/>
      <c r="AA526" s="38"/>
      <c r="AB526" s="38"/>
      <c r="AC526" s="38"/>
      <c r="AD526" s="38"/>
      <c r="AE526" s="38"/>
      <c r="AG526" s="176"/>
      <c r="AN526" s="38"/>
      <c r="AO526" s="38"/>
      <c r="AP526" s="38"/>
      <c r="AQ526" s="38"/>
      <c r="AR526" s="38"/>
      <c r="AS526" s="38"/>
      <c r="AT526" s="38"/>
      <c r="AU526" s="38"/>
    </row>
    <row r="527" spans="2:64">
      <c r="B527" s="14"/>
      <c r="AA527" s="38"/>
      <c r="AB527" s="38"/>
      <c r="AC527" s="38"/>
      <c r="AD527" s="38"/>
      <c r="AE527" s="38"/>
      <c r="AG527" s="176"/>
      <c r="AN527" s="38"/>
      <c r="AO527" s="38"/>
      <c r="AP527" s="38"/>
      <c r="AQ527" s="38"/>
      <c r="AR527" s="38"/>
      <c r="AS527" s="38"/>
      <c r="AT527" s="38"/>
      <c r="AU527" s="38"/>
    </row>
    <row r="528" spans="2:64">
      <c r="B528" s="14"/>
      <c r="AA528" s="38"/>
      <c r="AB528" s="38"/>
      <c r="AC528" s="38"/>
      <c r="AD528" s="38"/>
      <c r="AE528" s="38"/>
      <c r="AG528" s="176"/>
      <c r="AN528" s="38"/>
      <c r="AO528" s="38"/>
      <c r="AP528" s="38"/>
      <c r="AQ528" s="38"/>
      <c r="AR528" s="38"/>
      <c r="AS528" s="38"/>
      <c r="AT528" s="38"/>
      <c r="AU528" s="38"/>
      <c r="AV528" s="38"/>
      <c r="AX528" s="38"/>
    </row>
    <row r="529" spans="2:64">
      <c r="B529" s="14"/>
      <c r="AA529" s="38"/>
      <c r="AB529" s="38"/>
      <c r="AC529" s="38"/>
      <c r="AD529" s="38"/>
      <c r="AE529" s="38"/>
      <c r="AG529" s="176"/>
      <c r="AN529" s="38"/>
      <c r="AO529" s="38"/>
      <c r="AP529" s="38"/>
      <c r="AQ529" s="38"/>
      <c r="AR529" s="38"/>
      <c r="AS529" s="38"/>
      <c r="AT529" s="38"/>
      <c r="AU529" s="38"/>
    </row>
    <row r="530" spans="2:64">
      <c r="B530" s="14"/>
      <c r="AA530" s="38"/>
      <c r="AB530" s="38"/>
      <c r="AC530" s="38"/>
      <c r="AD530" s="38"/>
      <c r="AE530" s="38"/>
      <c r="AG530" s="176"/>
      <c r="AN530" s="38"/>
      <c r="AO530" s="38"/>
      <c r="AP530" s="38"/>
      <c r="AQ530" s="38"/>
      <c r="AR530" s="38"/>
      <c r="AS530" s="38"/>
      <c r="AT530" s="38"/>
      <c r="AU530" s="38"/>
    </row>
    <row r="531" spans="2:64">
      <c r="B531" s="14"/>
      <c r="AA531" s="38"/>
      <c r="AB531" s="38"/>
      <c r="AC531" s="38"/>
      <c r="AD531" s="38"/>
      <c r="AE531" s="38"/>
      <c r="AG531" s="176"/>
      <c r="AN531" s="38"/>
      <c r="AO531" s="38"/>
      <c r="AP531" s="38"/>
      <c r="AQ531" s="38"/>
      <c r="AR531" s="38"/>
      <c r="AS531" s="38"/>
      <c r="AT531" s="38"/>
      <c r="AU531" s="38"/>
    </row>
    <row r="532" spans="2:64">
      <c r="B532" s="14"/>
      <c r="AA532" s="38"/>
      <c r="AB532" s="38"/>
      <c r="AC532" s="38"/>
      <c r="AD532" s="38"/>
      <c r="AE532" s="38"/>
      <c r="AG532" s="176"/>
      <c r="AN532" s="38"/>
      <c r="AO532" s="38"/>
      <c r="AP532" s="38"/>
      <c r="AQ532" s="38"/>
      <c r="AR532" s="38"/>
      <c r="AS532" s="38"/>
      <c r="AT532" s="38"/>
      <c r="AU532" s="38"/>
    </row>
    <row r="533" spans="2:64">
      <c r="B533" s="14"/>
      <c r="AA533" s="38"/>
      <c r="AB533" s="38"/>
      <c r="AC533" s="38"/>
      <c r="AD533" s="38"/>
      <c r="AE533" s="38"/>
      <c r="AG533" s="176"/>
      <c r="AN533" s="38"/>
      <c r="AO533" s="38"/>
      <c r="AP533" s="38"/>
      <c r="AQ533" s="38"/>
      <c r="AR533" s="38"/>
      <c r="AS533" s="38"/>
      <c r="AT533" s="38"/>
      <c r="AU533" s="38"/>
    </row>
    <row r="534" spans="2:64">
      <c r="B534" s="14"/>
      <c r="AA534" s="38"/>
      <c r="AB534" s="38"/>
      <c r="AC534" s="38"/>
      <c r="AD534" s="38"/>
      <c r="AE534" s="38"/>
      <c r="AG534" s="176"/>
      <c r="AN534" s="38"/>
      <c r="AO534" s="38"/>
      <c r="AP534" s="38"/>
      <c r="AQ534" s="38"/>
      <c r="AR534" s="38"/>
      <c r="AS534" s="38"/>
      <c r="AT534" s="38"/>
      <c r="AU534" s="38"/>
      <c r="AV534" s="38"/>
      <c r="AW534" s="38"/>
      <c r="AX534" s="38"/>
      <c r="AY534" s="38"/>
      <c r="AZ534" s="38"/>
      <c r="BA534" s="38"/>
      <c r="BB534" s="38"/>
      <c r="BC534" s="38"/>
      <c r="BD534" s="38"/>
      <c r="BE534" s="38"/>
      <c r="BF534" s="38"/>
      <c r="BG534" s="38"/>
      <c r="BH534" s="38"/>
      <c r="BI534" s="38"/>
      <c r="BJ534" s="38"/>
      <c r="BK534" s="38"/>
      <c r="BL534" s="38"/>
    </row>
    <row r="535" spans="2:64">
      <c r="B535" s="14"/>
      <c r="AA535" s="38"/>
      <c r="AB535" s="38"/>
      <c r="AC535" s="38"/>
      <c r="AD535" s="38"/>
      <c r="AE535" s="38"/>
      <c r="AG535" s="176"/>
      <c r="AN535" s="38"/>
      <c r="AO535" s="38"/>
      <c r="AP535" s="38"/>
      <c r="AQ535" s="38"/>
      <c r="AR535" s="38"/>
      <c r="AS535" s="38"/>
      <c r="AT535" s="38"/>
      <c r="AU535" s="38"/>
    </row>
    <row r="536" spans="2:64">
      <c r="B536" s="14"/>
      <c r="AA536" s="38"/>
      <c r="AB536" s="38"/>
      <c r="AC536" s="38"/>
      <c r="AD536" s="38"/>
      <c r="AE536" s="38"/>
      <c r="AG536" s="176"/>
      <c r="AN536" s="38"/>
      <c r="AO536" s="38"/>
      <c r="AP536" s="38"/>
      <c r="AQ536" s="38"/>
      <c r="AR536" s="38"/>
      <c r="AS536" s="38"/>
      <c r="AT536" s="38"/>
      <c r="AU536" s="38"/>
    </row>
    <row r="537" spans="2:64">
      <c r="B537" s="14"/>
      <c r="AA537" s="38"/>
      <c r="AB537" s="38"/>
      <c r="AC537" s="38"/>
      <c r="AD537" s="38"/>
      <c r="AE537" s="38"/>
      <c r="AG537" s="176"/>
      <c r="AN537" s="38"/>
      <c r="AO537" s="38"/>
      <c r="AP537" s="38"/>
      <c r="AQ537" s="38"/>
      <c r="AR537" s="38"/>
      <c r="AS537" s="38"/>
      <c r="AT537" s="38"/>
      <c r="AU537" s="38"/>
    </row>
    <row r="538" spans="2:64">
      <c r="B538" s="14"/>
      <c r="AA538" s="38"/>
      <c r="AB538" s="38"/>
      <c r="AC538" s="38"/>
      <c r="AD538" s="38"/>
      <c r="AE538" s="38"/>
      <c r="AG538" s="176"/>
      <c r="AN538" s="38"/>
      <c r="AO538" s="38"/>
      <c r="AP538" s="38"/>
      <c r="AQ538" s="38"/>
      <c r="AR538" s="38"/>
      <c r="AS538" s="38"/>
      <c r="AT538" s="38"/>
      <c r="AU538" s="38"/>
    </row>
    <row r="539" spans="2:64">
      <c r="B539" s="14"/>
      <c r="AA539" s="38"/>
      <c r="AB539" s="38"/>
      <c r="AC539" s="38"/>
      <c r="AD539" s="38"/>
      <c r="AE539" s="38"/>
      <c r="AG539" s="176"/>
      <c r="AN539" s="38"/>
      <c r="AO539" s="38"/>
      <c r="AP539" s="38"/>
      <c r="AQ539" s="38"/>
      <c r="AR539" s="38"/>
      <c r="AS539" s="38"/>
      <c r="AT539" s="38"/>
      <c r="AU539" s="38"/>
    </row>
    <row r="540" spans="2:64">
      <c r="B540" s="14"/>
      <c r="AA540" s="38"/>
      <c r="AB540" s="38"/>
      <c r="AC540" s="38"/>
      <c r="AD540" s="38"/>
      <c r="AE540" s="38"/>
      <c r="AG540" s="176"/>
      <c r="AN540" s="38"/>
      <c r="AO540" s="38"/>
      <c r="AP540" s="38"/>
      <c r="AQ540" s="38"/>
      <c r="AR540" s="38"/>
      <c r="AS540" s="38"/>
      <c r="AT540" s="38"/>
      <c r="AU540" s="38"/>
    </row>
    <row r="541" spans="2:64">
      <c r="B541" s="14"/>
      <c r="AA541" s="38"/>
      <c r="AB541" s="38"/>
      <c r="AC541" s="38"/>
      <c r="AD541" s="38"/>
      <c r="AE541" s="38"/>
      <c r="AG541" s="176"/>
      <c r="AN541" s="38"/>
      <c r="AO541" s="38"/>
      <c r="AP541" s="38"/>
      <c r="AQ541" s="38"/>
      <c r="AR541" s="38"/>
      <c r="AS541" s="38"/>
      <c r="AT541" s="38"/>
      <c r="AU541" s="38"/>
    </row>
    <row r="542" spans="2:64">
      <c r="B542" s="14"/>
      <c r="AA542" s="38"/>
      <c r="AB542" s="38"/>
      <c r="AC542" s="38"/>
      <c r="AD542" s="38"/>
      <c r="AE542" s="38"/>
      <c r="AG542" s="176"/>
      <c r="AN542" s="38"/>
      <c r="AO542" s="38"/>
      <c r="AP542" s="38"/>
      <c r="AQ542" s="38"/>
      <c r="AR542" s="38"/>
      <c r="AS542" s="38"/>
      <c r="AT542" s="38"/>
      <c r="AU542" s="38"/>
    </row>
    <row r="543" spans="2:64">
      <c r="B543" s="14"/>
      <c r="AA543" s="38"/>
      <c r="AB543" s="38"/>
      <c r="AC543" s="38"/>
      <c r="AD543" s="38"/>
      <c r="AE543" s="38"/>
      <c r="AG543" s="176"/>
      <c r="AN543" s="38"/>
      <c r="AO543" s="38"/>
      <c r="AP543" s="38"/>
      <c r="AQ543" s="38"/>
      <c r="AR543" s="38"/>
      <c r="AS543" s="38"/>
      <c r="AT543" s="38"/>
      <c r="AU543" s="38"/>
    </row>
    <row r="544" spans="2:64">
      <c r="B544" s="14"/>
      <c r="AA544" s="38"/>
      <c r="AB544" s="38"/>
      <c r="AC544" s="38"/>
      <c r="AD544" s="38"/>
      <c r="AE544" s="38"/>
      <c r="AG544" s="176"/>
      <c r="AN544" s="38"/>
      <c r="AO544" s="38"/>
      <c r="AP544" s="38"/>
      <c r="AQ544" s="38"/>
      <c r="AR544" s="38"/>
      <c r="AS544" s="38"/>
      <c r="AT544" s="38"/>
      <c r="AU544" s="38"/>
    </row>
    <row r="545" spans="2:48">
      <c r="B545" s="14"/>
      <c r="AA545" s="38"/>
      <c r="AB545" s="38"/>
      <c r="AC545" s="38"/>
      <c r="AD545" s="38"/>
      <c r="AE545" s="38"/>
      <c r="AG545" s="176"/>
      <c r="AN545" s="38"/>
      <c r="AO545" s="38"/>
      <c r="AP545" s="38"/>
      <c r="AQ545" s="38"/>
      <c r="AR545" s="38"/>
      <c r="AS545" s="38"/>
      <c r="AT545" s="38"/>
      <c r="AU545" s="38"/>
    </row>
    <row r="546" spans="2:48">
      <c r="B546" s="14"/>
      <c r="AA546" s="38"/>
      <c r="AB546" s="38"/>
      <c r="AC546" s="38"/>
      <c r="AD546" s="38"/>
      <c r="AE546" s="38"/>
      <c r="AG546" s="176"/>
      <c r="AN546" s="38"/>
      <c r="AO546" s="38"/>
      <c r="AP546" s="38"/>
      <c r="AQ546" s="38"/>
      <c r="AR546" s="38"/>
      <c r="AS546" s="38"/>
      <c r="AT546" s="38"/>
      <c r="AU546" s="38"/>
    </row>
    <row r="547" spans="2:48">
      <c r="B547" s="14"/>
      <c r="AA547" s="38"/>
      <c r="AB547" s="38"/>
      <c r="AC547" s="38"/>
      <c r="AD547" s="38"/>
      <c r="AE547" s="38"/>
      <c r="AG547" s="176"/>
      <c r="AN547" s="38"/>
      <c r="AO547" s="38"/>
      <c r="AP547" s="38"/>
      <c r="AQ547" s="38"/>
      <c r="AR547" s="38"/>
      <c r="AS547" s="38"/>
      <c r="AT547" s="38"/>
      <c r="AU547" s="38"/>
    </row>
    <row r="548" spans="2:48">
      <c r="B548" s="14"/>
      <c r="AA548" s="38"/>
      <c r="AB548" s="38"/>
      <c r="AC548" s="38"/>
      <c r="AD548" s="38"/>
      <c r="AE548" s="38"/>
      <c r="AG548" s="176"/>
      <c r="AN548" s="38"/>
      <c r="AO548" s="38"/>
      <c r="AP548" s="38"/>
      <c r="AQ548" s="38"/>
      <c r="AR548" s="38"/>
      <c r="AS548" s="38"/>
      <c r="AT548" s="38"/>
      <c r="AU548" s="38"/>
    </row>
    <row r="549" spans="2:48">
      <c r="B549" s="14"/>
      <c r="AA549" s="38"/>
      <c r="AB549" s="38"/>
      <c r="AC549" s="38"/>
      <c r="AD549" s="38"/>
      <c r="AE549" s="38"/>
      <c r="AG549" s="176"/>
      <c r="AN549" s="38"/>
      <c r="AO549" s="38"/>
      <c r="AP549" s="38"/>
      <c r="AQ549" s="38"/>
      <c r="AR549" s="38"/>
      <c r="AS549" s="38"/>
      <c r="AT549" s="38"/>
      <c r="AU549" s="38"/>
    </row>
    <row r="550" spans="2:48">
      <c r="B550" s="14"/>
      <c r="AA550" s="38"/>
      <c r="AB550" s="38"/>
      <c r="AC550" s="38"/>
      <c r="AD550" s="38"/>
      <c r="AE550" s="38"/>
      <c r="AG550" s="176"/>
      <c r="AN550" s="38"/>
      <c r="AO550" s="38"/>
      <c r="AP550" s="38"/>
      <c r="AQ550" s="38"/>
      <c r="AR550" s="38"/>
      <c r="AS550" s="38"/>
      <c r="AT550" s="38"/>
      <c r="AU550" s="38"/>
    </row>
    <row r="551" spans="2:48">
      <c r="B551" s="14"/>
      <c r="AA551" s="38"/>
      <c r="AB551" s="38"/>
      <c r="AC551" s="38"/>
      <c r="AD551" s="38"/>
      <c r="AE551" s="38"/>
      <c r="AG551" s="176"/>
      <c r="AN551" s="38"/>
      <c r="AO551" s="38"/>
      <c r="AP551" s="38"/>
      <c r="AQ551" s="38"/>
      <c r="AR551" s="38"/>
      <c r="AS551" s="38"/>
      <c r="AT551" s="38"/>
      <c r="AU551" s="38"/>
    </row>
    <row r="552" spans="2:48">
      <c r="B552" s="14"/>
      <c r="AA552" s="38"/>
      <c r="AB552" s="38"/>
      <c r="AC552" s="38"/>
      <c r="AD552" s="38"/>
      <c r="AE552" s="38"/>
      <c r="AG552" s="176"/>
      <c r="AN552" s="38"/>
      <c r="AO552" s="38"/>
      <c r="AP552" s="38"/>
      <c r="AQ552" s="38"/>
      <c r="AR552" s="38"/>
      <c r="AS552" s="38"/>
      <c r="AT552" s="38"/>
      <c r="AU552" s="38"/>
    </row>
    <row r="553" spans="2:48">
      <c r="B553" s="14"/>
      <c r="AA553" s="38"/>
      <c r="AB553" s="38"/>
      <c r="AC553" s="38"/>
      <c r="AD553" s="38"/>
      <c r="AE553" s="38"/>
      <c r="AG553" s="176"/>
      <c r="AN553" s="38"/>
      <c r="AO553" s="38"/>
      <c r="AP553" s="38"/>
      <c r="AQ553" s="38"/>
      <c r="AR553" s="38"/>
      <c r="AS553" s="38"/>
      <c r="AT553" s="38"/>
      <c r="AU553" s="38"/>
    </row>
    <row r="554" spans="2:48">
      <c r="B554" s="14"/>
      <c r="AA554" s="38"/>
      <c r="AB554" s="38"/>
      <c r="AC554" s="38"/>
      <c r="AD554" s="38"/>
      <c r="AE554" s="38"/>
      <c r="AG554" s="176"/>
      <c r="AN554" s="38"/>
      <c r="AO554" s="38"/>
      <c r="AP554" s="38"/>
      <c r="AQ554" s="38"/>
      <c r="AR554" s="38"/>
      <c r="AS554" s="38"/>
      <c r="AT554" s="38"/>
      <c r="AU554" s="38"/>
    </row>
    <row r="555" spans="2:48">
      <c r="B555" s="14"/>
      <c r="AA555" s="38"/>
      <c r="AB555" s="38"/>
      <c r="AC555" s="38"/>
      <c r="AD555" s="38"/>
      <c r="AE555" s="38"/>
      <c r="AG555" s="176"/>
      <c r="AN555" s="38"/>
      <c r="AO555" s="38"/>
      <c r="AP555" s="38"/>
      <c r="AQ555" s="38"/>
      <c r="AR555" s="38"/>
      <c r="AS555" s="38"/>
      <c r="AT555" s="38"/>
      <c r="AU555" s="38"/>
    </row>
    <row r="556" spans="2:48">
      <c r="B556" s="14"/>
      <c r="AA556" s="38"/>
      <c r="AB556" s="38"/>
      <c r="AC556" s="38"/>
      <c r="AD556" s="38"/>
      <c r="AE556" s="38"/>
      <c r="AG556" s="176"/>
      <c r="AN556" s="38"/>
      <c r="AO556" s="38"/>
      <c r="AP556" s="38"/>
      <c r="AQ556" s="38"/>
      <c r="AR556" s="38"/>
      <c r="AS556" s="38"/>
      <c r="AT556" s="38"/>
      <c r="AU556" s="38"/>
    </row>
    <row r="557" spans="2:48">
      <c r="B557" s="14"/>
      <c r="AA557" s="38"/>
      <c r="AB557" s="38"/>
      <c r="AC557" s="38"/>
      <c r="AD557" s="38"/>
      <c r="AE557" s="38"/>
      <c r="AG557" s="176"/>
      <c r="AN557" s="38"/>
      <c r="AO557" s="38"/>
      <c r="AP557" s="38"/>
      <c r="AQ557" s="38"/>
      <c r="AR557" s="38"/>
      <c r="AS557" s="38"/>
      <c r="AT557" s="38"/>
      <c r="AU557" s="38"/>
    </row>
    <row r="558" spans="2:48">
      <c r="B558" s="14"/>
      <c r="AA558" s="38"/>
      <c r="AB558" s="38"/>
      <c r="AC558" s="38"/>
      <c r="AD558" s="38"/>
      <c r="AE558" s="38"/>
      <c r="AG558" s="176"/>
      <c r="AN558" s="38"/>
      <c r="AO558" s="38"/>
      <c r="AP558" s="38"/>
      <c r="AQ558" s="38"/>
      <c r="AR558" s="38"/>
      <c r="AS558" s="38"/>
      <c r="AT558" s="38"/>
      <c r="AU558" s="38"/>
    </row>
    <row r="559" spans="2:48">
      <c r="B559" s="14"/>
      <c r="AA559" s="38"/>
      <c r="AB559" s="38"/>
      <c r="AC559" s="38"/>
      <c r="AD559" s="38"/>
      <c r="AE559" s="38"/>
      <c r="AG559" s="176"/>
      <c r="AN559" s="38"/>
      <c r="AO559" s="38"/>
      <c r="AP559" s="38"/>
      <c r="AQ559" s="38"/>
      <c r="AR559" s="38"/>
      <c r="AS559" s="38"/>
      <c r="AT559" s="38"/>
      <c r="AU559" s="38"/>
      <c r="AV559" s="38"/>
    </row>
    <row r="560" spans="2:48">
      <c r="B560" s="14"/>
      <c r="AA560" s="38"/>
      <c r="AB560" s="38"/>
      <c r="AC560" s="38"/>
      <c r="AD560" s="38"/>
      <c r="AE560" s="38"/>
      <c r="AG560" s="176"/>
      <c r="AN560" s="38"/>
      <c r="AO560" s="38"/>
      <c r="AP560" s="38"/>
      <c r="AQ560" s="38"/>
      <c r="AR560" s="38"/>
      <c r="AS560" s="38"/>
      <c r="AT560" s="38"/>
      <c r="AU560" s="38"/>
    </row>
    <row r="561" spans="2:47">
      <c r="B561" s="14"/>
      <c r="AA561" s="38"/>
      <c r="AB561" s="38"/>
      <c r="AC561" s="38"/>
      <c r="AD561" s="38"/>
      <c r="AE561" s="38"/>
      <c r="AG561" s="176"/>
      <c r="AN561" s="38"/>
      <c r="AO561" s="38"/>
      <c r="AP561" s="38"/>
      <c r="AQ561" s="38"/>
      <c r="AR561" s="38"/>
      <c r="AS561" s="38"/>
      <c r="AT561" s="38"/>
      <c r="AU561" s="38"/>
    </row>
    <row r="562" spans="2:47">
      <c r="B562" s="14"/>
      <c r="AA562" s="38"/>
      <c r="AB562" s="38"/>
      <c r="AC562" s="38"/>
      <c r="AD562" s="38"/>
      <c r="AE562" s="38"/>
      <c r="AG562" s="176"/>
      <c r="AN562" s="38"/>
      <c r="AO562" s="38"/>
      <c r="AP562" s="38"/>
      <c r="AQ562" s="38"/>
      <c r="AR562" s="38"/>
      <c r="AS562" s="38"/>
      <c r="AT562" s="38"/>
      <c r="AU562" s="38"/>
    </row>
    <row r="563" spans="2:47">
      <c r="B563" s="14"/>
      <c r="AA563" s="38"/>
      <c r="AB563" s="38"/>
      <c r="AC563" s="38"/>
      <c r="AD563" s="38"/>
      <c r="AE563" s="38"/>
      <c r="AG563" s="176"/>
      <c r="AN563" s="38"/>
      <c r="AO563" s="38"/>
      <c r="AP563" s="38"/>
      <c r="AQ563" s="38"/>
      <c r="AR563" s="38"/>
      <c r="AS563" s="38"/>
      <c r="AT563" s="38"/>
      <c r="AU563" s="38"/>
    </row>
    <row r="564" spans="2:47">
      <c r="B564" s="14"/>
      <c r="AA564" s="38"/>
      <c r="AB564" s="38"/>
      <c r="AC564" s="38"/>
      <c r="AD564" s="38"/>
      <c r="AE564" s="38"/>
      <c r="AG564" s="176"/>
      <c r="AN564" s="38"/>
      <c r="AO564" s="38"/>
      <c r="AP564" s="38"/>
      <c r="AQ564" s="38"/>
      <c r="AR564" s="38"/>
      <c r="AS564" s="38"/>
      <c r="AT564" s="38"/>
      <c r="AU564" s="38"/>
    </row>
    <row r="565" spans="2:47">
      <c r="B565" s="14"/>
      <c r="AA565" s="38"/>
      <c r="AB565" s="38"/>
      <c r="AC565" s="38"/>
      <c r="AD565" s="38"/>
      <c r="AE565" s="38"/>
      <c r="AG565" s="176"/>
      <c r="AN565" s="38"/>
      <c r="AO565" s="38"/>
      <c r="AP565" s="38"/>
      <c r="AQ565" s="38"/>
      <c r="AR565" s="38"/>
      <c r="AS565" s="38"/>
      <c r="AT565" s="38"/>
      <c r="AU565" s="38"/>
    </row>
    <row r="566" spans="2:47">
      <c r="B566" s="14"/>
      <c r="AA566" s="38"/>
      <c r="AB566" s="38"/>
      <c r="AC566" s="38"/>
      <c r="AD566" s="38"/>
      <c r="AE566" s="38"/>
      <c r="AG566" s="176"/>
      <c r="AN566" s="38"/>
      <c r="AO566" s="38"/>
      <c r="AP566" s="38"/>
      <c r="AQ566" s="38"/>
      <c r="AR566" s="38"/>
      <c r="AS566" s="38"/>
      <c r="AT566" s="38"/>
      <c r="AU566" s="38"/>
    </row>
    <row r="567" spans="2:47">
      <c r="B567" s="14"/>
      <c r="AA567" s="38"/>
      <c r="AB567" s="38"/>
      <c r="AC567" s="38"/>
      <c r="AD567" s="38"/>
      <c r="AE567" s="38"/>
      <c r="AG567" s="176"/>
      <c r="AN567" s="38"/>
      <c r="AO567" s="38"/>
      <c r="AP567" s="38"/>
      <c r="AQ567" s="38"/>
      <c r="AR567" s="38"/>
      <c r="AS567" s="38"/>
      <c r="AT567" s="38"/>
      <c r="AU567" s="38"/>
    </row>
    <row r="568" spans="2:47">
      <c r="B568" s="14"/>
      <c r="AA568" s="38"/>
      <c r="AB568" s="38"/>
      <c r="AC568" s="38"/>
      <c r="AD568" s="38"/>
      <c r="AE568" s="38"/>
      <c r="AG568" s="176"/>
      <c r="AN568" s="38"/>
      <c r="AO568" s="38"/>
      <c r="AP568" s="38"/>
      <c r="AQ568" s="38"/>
      <c r="AR568" s="38"/>
      <c r="AS568" s="38"/>
      <c r="AT568" s="38"/>
      <c r="AU568" s="38"/>
    </row>
    <row r="569" spans="2:47">
      <c r="B569" s="14"/>
      <c r="AA569" s="38"/>
      <c r="AB569" s="38"/>
      <c r="AC569" s="38"/>
      <c r="AD569" s="38"/>
      <c r="AE569" s="38"/>
      <c r="AG569" s="176"/>
      <c r="AN569" s="38"/>
      <c r="AO569" s="38"/>
      <c r="AP569" s="38"/>
      <c r="AQ569" s="38"/>
      <c r="AR569" s="38"/>
      <c r="AS569" s="38"/>
      <c r="AT569" s="38"/>
      <c r="AU569" s="38"/>
    </row>
    <row r="570" spans="2:47">
      <c r="B570" s="14"/>
      <c r="AA570" s="38"/>
      <c r="AB570" s="38"/>
      <c r="AC570" s="38"/>
      <c r="AD570" s="38"/>
      <c r="AE570" s="38"/>
      <c r="AG570" s="176"/>
      <c r="AN570" s="38"/>
      <c r="AO570" s="38"/>
      <c r="AP570" s="38"/>
      <c r="AQ570" s="38"/>
      <c r="AR570" s="38"/>
      <c r="AS570" s="38"/>
      <c r="AT570" s="38"/>
      <c r="AU570" s="38"/>
    </row>
    <row r="571" spans="2:47">
      <c r="B571" s="14"/>
      <c r="AA571" s="38"/>
      <c r="AB571" s="38"/>
      <c r="AC571" s="38"/>
      <c r="AD571" s="38"/>
      <c r="AE571" s="38"/>
      <c r="AG571" s="176"/>
      <c r="AN571" s="38"/>
      <c r="AO571" s="38"/>
      <c r="AP571" s="38"/>
      <c r="AQ571" s="38"/>
      <c r="AR571" s="38"/>
      <c r="AS571" s="38"/>
      <c r="AT571" s="38"/>
      <c r="AU571" s="38"/>
    </row>
    <row r="572" spans="2:47">
      <c r="B572" s="14"/>
      <c r="AA572" s="38"/>
      <c r="AB572" s="38"/>
      <c r="AC572" s="38"/>
      <c r="AD572" s="38"/>
      <c r="AE572" s="38"/>
      <c r="AG572" s="176"/>
      <c r="AN572" s="38"/>
      <c r="AO572" s="38"/>
      <c r="AP572" s="38"/>
      <c r="AQ572" s="38"/>
      <c r="AR572" s="38"/>
      <c r="AS572" s="38"/>
      <c r="AT572" s="38"/>
      <c r="AU572" s="38"/>
    </row>
    <row r="573" spans="2:47">
      <c r="B573" s="14"/>
      <c r="AA573" s="38"/>
      <c r="AB573" s="38"/>
      <c r="AC573" s="38"/>
      <c r="AD573" s="38"/>
      <c r="AE573" s="38"/>
      <c r="AG573" s="176"/>
      <c r="AN573" s="38"/>
      <c r="AO573" s="38"/>
      <c r="AP573" s="38"/>
      <c r="AQ573" s="38"/>
      <c r="AR573" s="38"/>
      <c r="AS573" s="38"/>
      <c r="AT573" s="38"/>
      <c r="AU573" s="38"/>
    </row>
    <row r="574" spans="2:47">
      <c r="B574" s="14"/>
      <c r="AA574" s="38"/>
      <c r="AB574" s="38"/>
      <c r="AC574" s="38"/>
      <c r="AD574" s="38"/>
      <c r="AE574" s="38"/>
      <c r="AG574" s="176"/>
      <c r="AN574" s="38"/>
      <c r="AO574" s="38"/>
      <c r="AP574" s="38"/>
      <c r="AQ574" s="38"/>
      <c r="AR574" s="38"/>
      <c r="AS574" s="38"/>
      <c r="AT574" s="38"/>
      <c r="AU574" s="38"/>
    </row>
    <row r="575" spans="2:47">
      <c r="B575" s="14"/>
      <c r="AA575" s="38"/>
      <c r="AB575" s="38"/>
      <c r="AC575" s="38"/>
      <c r="AD575" s="38"/>
      <c r="AE575" s="38"/>
      <c r="AG575" s="176"/>
      <c r="AN575" s="38"/>
      <c r="AO575" s="38"/>
      <c r="AP575" s="38"/>
      <c r="AQ575" s="38"/>
      <c r="AR575" s="38"/>
      <c r="AS575" s="38"/>
      <c r="AT575" s="38"/>
      <c r="AU575" s="38"/>
    </row>
    <row r="576" spans="2:47">
      <c r="B576" s="14"/>
      <c r="AA576" s="38"/>
      <c r="AB576" s="38"/>
      <c r="AC576" s="38"/>
      <c r="AD576" s="38"/>
      <c r="AE576" s="38"/>
      <c r="AG576" s="176"/>
      <c r="AN576" s="38"/>
      <c r="AO576" s="38"/>
      <c r="AP576" s="38"/>
      <c r="AQ576" s="38"/>
      <c r="AR576" s="38"/>
      <c r="AS576" s="38"/>
      <c r="AT576" s="38"/>
      <c r="AU576" s="38"/>
    </row>
    <row r="577" spans="2:48">
      <c r="B577" s="14"/>
      <c r="AA577" s="38"/>
      <c r="AB577" s="38"/>
      <c r="AC577" s="38"/>
      <c r="AD577" s="38"/>
      <c r="AE577" s="38"/>
      <c r="AG577" s="176"/>
      <c r="AN577" s="38"/>
      <c r="AO577" s="38"/>
      <c r="AP577" s="38"/>
      <c r="AQ577" s="38"/>
      <c r="AR577" s="38"/>
      <c r="AS577" s="38"/>
      <c r="AT577" s="38"/>
      <c r="AU577" s="38"/>
    </row>
    <row r="578" spans="2:48">
      <c r="B578" s="14"/>
      <c r="AA578" s="38"/>
      <c r="AB578" s="38"/>
      <c r="AC578" s="38"/>
      <c r="AD578" s="38"/>
      <c r="AE578" s="38"/>
      <c r="AG578" s="176"/>
      <c r="AN578" s="38"/>
      <c r="AO578" s="38"/>
      <c r="AP578" s="38"/>
      <c r="AQ578" s="38"/>
      <c r="AR578" s="38"/>
      <c r="AS578" s="38"/>
      <c r="AT578" s="38"/>
      <c r="AU578" s="38"/>
    </row>
    <row r="579" spans="2:48">
      <c r="B579" s="14"/>
      <c r="AA579" s="38"/>
      <c r="AB579" s="38"/>
      <c r="AC579" s="38"/>
      <c r="AD579" s="38"/>
      <c r="AE579" s="38"/>
      <c r="AG579" s="176"/>
      <c r="AN579" s="38"/>
      <c r="AO579" s="38"/>
      <c r="AP579" s="38"/>
      <c r="AQ579" s="38"/>
      <c r="AR579" s="38"/>
      <c r="AS579" s="38"/>
      <c r="AT579" s="38"/>
      <c r="AU579" s="38"/>
      <c r="AV579" s="38"/>
    </row>
    <row r="580" spans="2:48">
      <c r="B580" s="14"/>
      <c r="AA580" s="38"/>
      <c r="AB580" s="38"/>
      <c r="AC580" s="38"/>
      <c r="AD580" s="38"/>
      <c r="AE580" s="38"/>
      <c r="AG580" s="176"/>
      <c r="AN580" s="38"/>
      <c r="AO580" s="38"/>
      <c r="AP580" s="38"/>
      <c r="AQ580" s="38"/>
      <c r="AR580" s="38"/>
      <c r="AS580" s="38"/>
      <c r="AT580" s="38"/>
      <c r="AU580" s="38"/>
    </row>
    <row r="581" spans="2:48">
      <c r="B581" s="14"/>
      <c r="AA581" s="38"/>
      <c r="AB581" s="38"/>
      <c r="AC581" s="38"/>
      <c r="AD581" s="38"/>
      <c r="AE581" s="38"/>
      <c r="AG581" s="176"/>
      <c r="AN581" s="38"/>
      <c r="AO581" s="38"/>
      <c r="AP581" s="38"/>
      <c r="AQ581" s="38"/>
      <c r="AR581" s="38"/>
      <c r="AS581" s="38"/>
      <c r="AT581" s="38"/>
      <c r="AU581" s="38"/>
    </row>
    <row r="582" spans="2:48">
      <c r="B582" s="14"/>
      <c r="AA582" s="38"/>
      <c r="AB582" s="38"/>
      <c r="AC582" s="38"/>
      <c r="AD582" s="38"/>
      <c r="AE582" s="38"/>
      <c r="AG582" s="176"/>
      <c r="AN582" s="38"/>
      <c r="AO582" s="38"/>
      <c r="AP582" s="38"/>
      <c r="AQ582" s="38"/>
      <c r="AR582" s="38"/>
      <c r="AS582" s="38"/>
      <c r="AT582" s="38"/>
      <c r="AU582" s="38"/>
    </row>
    <row r="583" spans="2:48">
      <c r="B583" s="14"/>
      <c r="AA583" s="38"/>
      <c r="AB583" s="38"/>
      <c r="AC583" s="38"/>
      <c r="AD583" s="38"/>
      <c r="AE583" s="38"/>
      <c r="AG583" s="176"/>
      <c r="AN583" s="38"/>
      <c r="AO583" s="38"/>
      <c r="AP583" s="38"/>
      <c r="AQ583" s="38"/>
      <c r="AR583" s="38"/>
      <c r="AS583" s="38"/>
      <c r="AT583" s="38"/>
      <c r="AU583" s="38"/>
    </row>
    <row r="584" spans="2:48">
      <c r="B584" s="14"/>
      <c r="AA584" s="38"/>
      <c r="AB584" s="38"/>
      <c r="AC584" s="38"/>
      <c r="AD584" s="38"/>
      <c r="AE584" s="38"/>
      <c r="AG584" s="176"/>
      <c r="AN584" s="38"/>
      <c r="AO584" s="38"/>
      <c r="AP584" s="38"/>
      <c r="AQ584" s="38"/>
      <c r="AR584" s="38"/>
      <c r="AS584" s="38"/>
      <c r="AT584" s="38"/>
      <c r="AU584" s="38"/>
    </row>
    <row r="585" spans="2:48">
      <c r="B585" s="14"/>
      <c r="AA585" s="38"/>
      <c r="AB585" s="38"/>
      <c r="AC585" s="38"/>
      <c r="AD585" s="38"/>
      <c r="AE585" s="38"/>
      <c r="AG585" s="176"/>
      <c r="AN585" s="38"/>
      <c r="AO585" s="38"/>
      <c r="AP585" s="38"/>
      <c r="AQ585" s="38"/>
      <c r="AR585" s="38"/>
      <c r="AS585" s="38"/>
      <c r="AT585" s="38"/>
      <c r="AU585" s="38"/>
    </row>
    <row r="586" spans="2:48">
      <c r="B586" s="14"/>
      <c r="AA586" s="38"/>
      <c r="AB586" s="38"/>
      <c r="AC586" s="38"/>
      <c r="AD586" s="38"/>
      <c r="AE586" s="38"/>
      <c r="AG586" s="176"/>
      <c r="AN586" s="38"/>
      <c r="AO586" s="38"/>
      <c r="AP586" s="38"/>
      <c r="AQ586" s="38"/>
      <c r="AR586" s="38"/>
      <c r="AS586" s="38"/>
      <c r="AT586" s="38"/>
      <c r="AU586" s="38"/>
    </row>
    <row r="587" spans="2:48">
      <c r="B587" s="14"/>
      <c r="AA587" s="38"/>
      <c r="AB587" s="38"/>
      <c r="AC587" s="38"/>
      <c r="AD587" s="38"/>
      <c r="AE587" s="38"/>
      <c r="AG587" s="176"/>
      <c r="AN587" s="38"/>
      <c r="AO587" s="38"/>
      <c r="AP587" s="38"/>
      <c r="AQ587" s="38"/>
      <c r="AR587" s="38"/>
      <c r="AS587" s="38"/>
      <c r="AT587" s="38"/>
      <c r="AU587" s="38"/>
    </row>
    <row r="588" spans="2:48">
      <c r="B588" s="14"/>
      <c r="AA588" s="38"/>
      <c r="AB588" s="38"/>
      <c r="AC588" s="38"/>
      <c r="AD588" s="38"/>
      <c r="AE588" s="38"/>
      <c r="AG588" s="176"/>
      <c r="AN588" s="38"/>
      <c r="AO588" s="38"/>
      <c r="AP588" s="38"/>
      <c r="AQ588" s="38"/>
      <c r="AR588" s="38"/>
      <c r="AS588" s="38"/>
      <c r="AT588" s="38"/>
      <c r="AU588" s="38"/>
    </row>
    <row r="589" spans="2:48">
      <c r="B589" s="14"/>
      <c r="AA589" s="38"/>
      <c r="AB589" s="38"/>
      <c r="AC589" s="38"/>
      <c r="AD589" s="38"/>
      <c r="AE589" s="38"/>
      <c r="AG589" s="176"/>
      <c r="AN589" s="38"/>
      <c r="AO589" s="38"/>
      <c r="AP589" s="38"/>
      <c r="AQ589" s="38"/>
      <c r="AR589" s="38"/>
      <c r="AS589" s="38"/>
      <c r="AT589" s="38"/>
      <c r="AU589" s="38"/>
    </row>
    <row r="590" spans="2:48">
      <c r="B590" s="14"/>
      <c r="AA590" s="38"/>
      <c r="AB590" s="38"/>
      <c r="AC590" s="38"/>
      <c r="AD590" s="38"/>
      <c r="AE590" s="38"/>
      <c r="AG590" s="176"/>
      <c r="AN590" s="38"/>
      <c r="AO590" s="38"/>
      <c r="AP590" s="38"/>
      <c r="AQ590" s="38"/>
      <c r="AR590" s="38"/>
      <c r="AS590" s="38"/>
      <c r="AT590" s="38"/>
      <c r="AU590" s="38"/>
    </row>
    <row r="591" spans="2:48">
      <c r="B591" s="14"/>
      <c r="AA591" s="38"/>
      <c r="AB591" s="38"/>
      <c r="AC591" s="38"/>
      <c r="AD591" s="38"/>
      <c r="AE591" s="38"/>
      <c r="AG591" s="176"/>
      <c r="AN591" s="38"/>
      <c r="AO591" s="38"/>
      <c r="AP591" s="38"/>
      <c r="AQ591" s="38"/>
      <c r="AR591" s="38"/>
      <c r="AS591" s="38"/>
      <c r="AT591" s="38"/>
      <c r="AU591" s="38"/>
      <c r="AV591" s="38"/>
    </row>
    <row r="592" spans="2:48">
      <c r="B592" s="14"/>
      <c r="AA592" s="38"/>
      <c r="AB592" s="38"/>
      <c r="AC592" s="38"/>
      <c r="AD592" s="38"/>
      <c r="AE592" s="38"/>
      <c r="AG592" s="176"/>
      <c r="AN592" s="38"/>
      <c r="AO592" s="38"/>
      <c r="AP592" s="38"/>
      <c r="AQ592" s="38"/>
      <c r="AR592" s="38"/>
      <c r="AS592" s="38"/>
      <c r="AT592" s="38"/>
      <c r="AU592" s="38"/>
      <c r="AV592" s="38"/>
    </row>
    <row r="593" spans="2:64">
      <c r="B593" s="14"/>
      <c r="AA593" s="38"/>
      <c r="AB593" s="38"/>
      <c r="AC593" s="38"/>
      <c r="AD593" s="38"/>
      <c r="AE593" s="38"/>
      <c r="AG593" s="176"/>
      <c r="AN593" s="38"/>
      <c r="AO593" s="38"/>
      <c r="AP593" s="38"/>
      <c r="AQ593" s="38"/>
      <c r="AR593" s="38"/>
      <c r="AS593" s="38"/>
      <c r="AT593" s="38"/>
      <c r="AU593" s="38"/>
      <c r="AV593" s="38"/>
      <c r="AX593" s="38"/>
    </row>
    <row r="594" spans="2:64">
      <c r="B594" s="14"/>
      <c r="AA594" s="38"/>
      <c r="AB594" s="38"/>
      <c r="AC594" s="38"/>
      <c r="AD594" s="38"/>
      <c r="AE594" s="38"/>
      <c r="AG594" s="176"/>
      <c r="AN594" s="38"/>
      <c r="AO594" s="38"/>
      <c r="AP594" s="38"/>
      <c r="AQ594" s="38"/>
      <c r="AR594" s="38"/>
      <c r="AS594" s="38"/>
      <c r="AT594" s="38"/>
      <c r="AU594" s="38"/>
      <c r="AV594" s="38"/>
    </row>
    <row r="595" spans="2:64">
      <c r="B595" s="14"/>
      <c r="AA595" s="38"/>
      <c r="AB595" s="38"/>
      <c r="AC595" s="38"/>
      <c r="AD595" s="38"/>
      <c r="AE595" s="38"/>
      <c r="AG595" s="176"/>
      <c r="AN595" s="38"/>
      <c r="AO595" s="38"/>
      <c r="AP595" s="38"/>
      <c r="AQ595" s="38"/>
      <c r="AR595" s="38"/>
      <c r="AS595" s="38"/>
      <c r="AT595" s="38"/>
      <c r="AU595" s="38"/>
    </row>
    <row r="596" spans="2:64">
      <c r="B596" s="14"/>
      <c r="AA596" s="38"/>
      <c r="AB596" s="38"/>
      <c r="AC596" s="38"/>
      <c r="AD596" s="38"/>
      <c r="AE596" s="38"/>
      <c r="AG596" s="176"/>
      <c r="AN596" s="38"/>
      <c r="AO596" s="38"/>
      <c r="AP596" s="38"/>
      <c r="AQ596" s="38"/>
      <c r="AR596" s="38"/>
      <c r="AS596" s="38"/>
      <c r="AT596" s="38"/>
      <c r="AU596" s="38"/>
    </row>
    <row r="597" spans="2:64">
      <c r="B597" s="14"/>
      <c r="AA597" s="38"/>
      <c r="AB597" s="38"/>
      <c r="AC597" s="38"/>
      <c r="AD597" s="38"/>
      <c r="AE597" s="38"/>
      <c r="AG597" s="176"/>
      <c r="AN597" s="38"/>
      <c r="AO597" s="38"/>
      <c r="AP597" s="38"/>
      <c r="AQ597" s="38"/>
      <c r="AR597" s="38"/>
      <c r="AS597" s="38"/>
      <c r="AT597" s="38"/>
      <c r="AU597" s="38"/>
    </row>
    <row r="598" spans="2:64">
      <c r="B598" s="14"/>
      <c r="AA598" s="38"/>
      <c r="AB598" s="38"/>
      <c r="AC598" s="38"/>
      <c r="AD598" s="38"/>
      <c r="AE598" s="38"/>
      <c r="AG598" s="176"/>
      <c r="AN598" s="38"/>
      <c r="AO598" s="38"/>
      <c r="AP598" s="38"/>
      <c r="AQ598" s="38"/>
      <c r="AR598" s="38"/>
      <c r="AS598" s="38"/>
      <c r="AT598" s="38"/>
      <c r="AU598" s="38"/>
    </row>
    <row r="599" spans="2:64">
      <c r="B599" s="14"/>
      <c r="AA599" s="38"/>
      <c r="AB599" s="38"/>
      <c r="AC599" s="38"/>
      <c r="AD599" s="38"/>
      <c r="AE599" s="38"/>
      <c r="AG599" s="176"/>
      <c r="AN599" s="38"/>
      <c r="AO599" s="38"/>
      <c r="AP599" s="38"/>
      <c r="AQ599" s="38"/>
      <c r="AR599" s="38"/>
      <c r="AS599" s="38"/>
      <c r="AT599" s="38"/>
      <c r="AU599" s="38"/>
    </row>
    <row r="600" spans="2:64">
      <c r="B600" s="14"/>
      <c r="AA600" s="38"/>
      <c r="AB600" s="38"/>
      <c r="AC600" s="38"/>
      <c r="AD600" s="38"/>
      <c r="AE600" s="38"/>
      <c r="AG600" s="176"/>
      <c r="AN600" s="38"/>
      <c r="AO600" s="38"/>
      <c r="AP600" s="38"/>
      <c r="AQ600" s="38"/>
      <c r="AR600" s="38"/>
      <c r="AS600" s="38"/>
      <c r="AT600" s="38"/>
      <c r="AU600" s="38"/>
    </row>
    <row r="601" spans="2:64">
      <c r="B601" s="14"/>
      <c r="AA601" s="38"/>
      <c r="AB601" s="38"/>
      <c r="AC601" s="38"/>
      <c r="AD601" s="38"/>
      <c r="AE601" s="38"/>
      <c r="AG601" s="176"/>
      <c r="AN601" s="38"/>
      <c r="AO601" s="38"/>
      <c r="AP601" s="38"/>
      <c r="AQ601" s="38"/>
      <c r="AR601" s="38"/>
      <c r="AS601" s="38"/>
      <c r="AT601" s="38"/>
      <c r="AU601" s="38"/>
    </row>
    <row r="602" spans="2:64">
      <c r="B602" s="14"/>
      <c r="AA602" s="38"/>
      <c r="AB602" s="38"/>
      <c r="AC602" s="38"/>
      <c r="AD602" s="38"/>
      <c r="AE602" s="38"/>
      <c r="AG602" s="176"/>
      <c r="AN602" s="38"/>
      <c r="AO602" s="38"/>
      <c r="AP602" s="38"/>
      <c r="AQ602" s="38"/>
      <c r="AR602" s="38"/>
      <c r="AS602" s="38"/>
      <c r="AT602" s="38"/>
      <c r="AU602" s="38"/>
    </row>
    <row r="603" spans="2:64">
      <c r="B603" s="14"/>
      <c r="AA603" s="38"/>
      <c r="AB603" s="38"/>
      <c r="AC603" s="38"/>
      <c r="AD603" s="38"/>
      <c r="AE603" s="38"/>
      <c r="AG603" s="176"/>
      <c r="AN603" s="38"/>
      <c r="AO603" s="38"/>
      <c r="AP603" s="38"/>
      <c r="AQ603" s="38"/>
      <c r="AR603" s="38"/>
      <c r="AS603" s="38"/>
      <c r="AT603" s="38"/>
      <c r="AU603" s="38"/>
    </row>
    <row r="604" spans="2:64">
      <c r="B604" s="14"/>
      <c r="AA604" s="38"/>
      <c r="AB604" s="38"/>
      <c r="AC604" s="38"/>
      <c r="AD604" s="38"/>
      <c r="AE604" s="38"/>
      <c r="AG604" s="176"/>
      <c r="AN604" s="38"/>
      <c r="AO604" s="38"/>
      <c r="AP604" s="38"/>
      <c r="AQ604" s="38"/>
      <c r="AR604" s="38"/>
      <c r="AS604" s="38"/>
      <c r="AT604" s="38"/>
      <c r="AU604" s="38"/>
    </row>
    <row r="605" spans="2:64">
      <c r="B605" s="14"/>
      <c r="AA605" s="38"/>
      <c r="AB605" s="38"/>
      <c r="AC605" s="38"/>
      <c r="AD605" s="38"/>
      <c r="AE605" s="38"/>
      <c r="AG605" s="176"/>
      <c r="AN605" s="38"/>
      <c r="AO605" s="38"/>
      <c r="AP605" s="38"/>
      <c r="AQ605" s="38"/>
      <c r="AR605" s="38"/>
      <c r="AS605" s="38"/>
      <c r="AT605" s="38"/>
      <c r="AU605" s="38"/>
      <c r="AV605" s="38"/>
      <c r="AW605" s="38"/>
      <c r="AX605" s="38"/>
      <c r="AY605" s="38"/>
      <c r="AZ605" s="38"/>
      <c r="BA605" s="38"/>
      <c r="BB605" s="38"/>
      <c r="BC605" s="38"/>
      <c r="BD605" s="38"/>
      <c r="BE605" s="38"/>
      <c r="BF605" s="38"/>
      <c r="BG605" s="38"/>
      <c r="BH605" s="38"/>
      <c r="BI605" s="38"/>
      <c r="BJ605" s="38"/>
      <c r="BK605" s="38"/>
      <c r="BL605" s="38"/>
    </row>
    <row r="606" spans="2:64">
      <c r="B606" s="14"/>
      <c r="AA606" s="38"/>
      <c r="AB606" s="38"/>
      <c r="AC606" s="38"/>
      <c r="AD606" s="38"/>
      <c r="AE606" s="38"/>
      <c r="AG606" s="176"/>
      <c r="AN606" s="38"/>
      <c r="AO606" s="38"/>
      <c r="AP606" s="38"/>
      <c r="AQ606" s="38"/>
      <c r="AR606" s="38"/>
      <c r="AS606" s="38"/>
      <c r="AT606" s="38"/>
      <c r="AU606" s="38"/>
    </row>
    <row r="607" spans="2:64">
      <c r="B607" s="14"/>
      <c r="AA607" s="38"/>
      <c r="AB607" s="38"/>
      <c r="AC607" s="38"/>
      <c r="AD607" s="38"/>
      <c r="AE607" s="38"/>
      <c r="AG607" s="176"/>
      <c r="AN607" s="38"/>
      <c r="AO607" s="38"/>
      <c r="AP607" s="38"/>
      <c r="AQ607" s="38"/>
      <c r="AR607" s="38"/>
      <c r="AS607" s="38"/>
      <c r="AT607" s="38"/>
      <c r="AU607" s="38"/>
    </row>
    <row r="608" spans="2:64">
      <c r="B608" s="14"/>
      <c r="AA608" s="38"/>
      <c r="AB608" s="38"/>
      <c r="AC608" s="38"/>
      <c r="AD608" s="38"/>
      <c r="AE608" s="38"/>
      <c r="AG608" s="176"/>
      <c r="AN608" s="38"/>
      <c r="AO608" s="38"/>
      <c r="AP608" s="38"/>
      <c r="AQ608" s="38"/>
      <c r="AR608" s="38"/>
      <c r="AS608" s="38"/>
      <c r="AT608" s="38"/>
      <c r="AU608" s="38"/>
    </row>
    <row r="609" spans="2:64">
      <c r="B609" s="14"/>
      <c r="AA609" s="38"/>
      <c r="AB609" s="38"/>
      <c r="AC609" s="38"/>
      <c r="AD609" s="38"/>
      <c r="AE609" s="38"/>
      <c r="AG609" s="176"/>
      <c r="AN609" s="38"/>
      <c r="AO609" s="38"/>
      <c r="AP609" s="38"/>
      <c r="AQ609" s="38"/>
      <c r="AR609" s="38"/>
      <c r="AS609" s="38"/>
      <c r="AT609" s="38"/>
      <c r="AU609" s="38"/>
    </row>
    <row r="610" spans="2:64">
      <c r="B610" s="14"/>
      <c r="AA610" s="38"/>
      <c r="AB610" s="38"/>
      <c r="AC610" s="38"/>
      <c r="AD610" s="38"/>
      <c r="AE610" s="38"/>
      <c r="AG610" s="176"/>
      <c r="AN610" s="38"/>
      <c r="AO610" s="38"/>
      <c r="AP610" s="38"/>
      <c r="AQ610" s="38"/>
      <c r="AR610" s="38"/>
      <c r="AS610" s="38"/>
      <c r="AT610" s="38"/>
      <c r="AU610" s="38"/>
    </row>
    <row r="611" spans="2:64">
      <c r="B611" s="14"/>
      <c r="AA611" s="38"/>
      <c r="AB611" s="38"/>
      <c r="AC611" s="38"/>
      <c r="AD611" s="38"/>
      <c r="AE611" s="38"/>
      <c r="AG611" s="176"/>
      <c r="AN611" s="38"/>
      <c r="AO611" s="38"/>
      <c r="AP611" s="38"/>
      <c r="AQ611" s="38"/>
      <c r="AR611" s="38"/>
      <c r="AS611" s="38"/>
      <c r="AT611" s="38"/>
      <c r="AU611" s="38"/>
    </row>
    <row r="612" spans="2:64">
      <c r="B612" s="14"/>
      <c r="AA612" s="38"/>
      <c r="AB612" s="38"/>
      <c r="AC612" s="38"/>
      <c r="AD612" s="38"/>
      <c r="AE612" s="38"/>
      <c r="AG612" s="176"/>
      <c r="AN612" s="38"/>
      <c r="AO612" s="38"/>
      <c r="AP612" s="38"/>
      <c r="AQ612" s="38"/>
      <c r="AR612" s="38"/>
      <c r="AS612" s="38"/>
      <c r="AT612" s="38"/>
      <c r="AU612" s="38"/>
    </row>
    <row r="613" spans="2:64">
      <c r="B613" s="14"/>
      <c r="AA613" s="38"/>
      <c r="AB613" s="38"/>
      <c r="AC613" s="38"/>
      <c r="AD613" s="38"/>
      <c r="AE613" s="38"/>
      <c r="AG613" s="176"/>
      <c r="AN613" s="38"/>
      <c r="AO613" s="38"/>
      <c r="AP613" s="38"/>
      <c r="AQ613" s="38"/>
      <c r="AR613" s="38"/>
      <c r="AS613" s="38"/>
      <c r="AT613" s="38"/>
      <c r="AU613" s="38"/>
    </row>
    <row r="614" spans="2:64">
      <c r="B614" s="14"/>
      <c r="AA614" s="38"/>
      <c r="AB614" s="38"/>
      <c r="AC614" s="38"/>
      <c r="AD614" s="38"/>
      <c r="AE614" s="38"/>
      <c r="AG614" s="176"/>
      <c r="AN614" s="38"/>
      <c r="AO614" s="38"/>
      <c r="AP614" s="38"/>
      <c r="AQ614" s="38"/>
      <c r="AR614" s="38"/>
      <c r="AS614" s="38"/>
      <c r="AT614" s="38"/>
      <c r="AU614" s="38"/>
      <c r="AV614" s="38"/>
    </row>
    <row r="615" spans="2:64">
      <c r="B615" s="14"/>
      <c r="AA615" s="38"/>
      <c r="AB615" s="38"/>
      <c r="AC615" s="38"/>
      <c r="AD615" s="38"/>
      <c r="AE615" s="38"/>
      <c r="AG615" s="176"/>
      <c r="AN615" s="38"/>
      <c r="AO615" s="38"/>
      <c r="AP615" s="38"/>
      <c r="AQ615" s="38"/>
      <c r="AR615" s="38"/>
      <c r="AS615" s="38"/>
      <c r="AT615" s="38"/>
      <c r="AU615" s="38"/>
    </row>
    <row r="616" spans="2:64">
      <c r="B616" s="14"/>
      <c r="AA616" s="38"/>
      <c r="AB616" s="38"/>
      <c r="AC616" s="38"/>
      <c r="AD616" s="38"/>
      <c r="AE616" s="38"/>
      <c r="AG616" s="176"/>
      <c r="AN616" s="38"/>
      <c r="AO616" s="38"/>
      <c r="AP616" s="38"/>
      <c r="AQ616" s="38"/>
      <c r="AR616" s="38"/>
      <c r="AS616" s="38"/>
      <c r="AT616" s="38"/>
      <c r="AU616" s="38"/>
    </row>
    <row r="617" spans="2:64">
      <c r="B617" s="14"/>
      <c r="AA617" s="38"/>
      <c r="AB617" s="38"/>
      <c r="AC617" s="38"/>
      <c r="AD617" s="38"/>
      <c r="AE617" s="38"/>
      <c r="AG617" s="176"/>
      <c r="AN617" s="38"/>
      <c r="AO617" s="38"/>
      <c r="AP617" s="38"/>
      <c r="AQ617" s="38"/>
      <c r="AR617" s="38"/>
      <c r="AS617" s="38"/>
      <c r="AT617" s="38"/>
      <c r="AU617" s="38"/>
    </row>
    <row r="618" spans="2:64">
      <c r="B618" s="14"/>
      <c r="AA618" s="38"/>
      <c r="AB618" s="38"/>
      <c r="AC618" s="38"/>
      <c r="AD618" s="38"/>
      <c r="AE618" s="38"/>
      <c r="AG618" s="176"/>
      <c r="AN618" s="38"/>
      <c r="AO618" s="38"/>
      <c r="AP618" s="38"/>
      <c r="AQ618" s="38"/>
      <c r="AR618" s="38"/>
      <c r="AS618" s="38"/>
      <c r="AT618" s="38"/>
      <c r="AU618" s="38"/>
      <c r="AV618" s="38"/>
      <c r="AW618" s="38"/>
      <c r="AX618" s="38"/>
      <c r="AY618" s="38"/>
      <c r="AZ618" s="38"/>
      <c r="BA618" s="38"/>
      <c r="BB618" s="38"/>
      <c r="BC618" s="38"/>
      <c r="BD618" s="38"/>
      <c r="BE618" s="38"/>
      <c r="BF618" s="38"/>
      <c r="BG618" s="38"/>
      <c r="BH618" s="38"/>
      <c r="BI618" s="38"/>
      <c r="BJ618" s="38"/>
      <c r="BK618" s="38"/>
      <c r="BL618" s="38"/>
    </row>
    <row r="619" spans="2:64">
      <c r="B619" s="14"/>
      <c r="AA619" s="38"/>
      <c r="AB619" s="38"/>
      <c r="AC619" s="38"/>
      <c r="AD619" s="38"/>
      <c r="AE619" s="38"/>
      <c r="AG619" s="176"/>
      <c r="AN619" s="38"/>
      <c r="AO619" s="38"/>
      <c r="AP619" s="38"/>
      <c r="AQ619" s="38"/>
      <c r="AR619" s="38"/>
      <c r="AS619" s="38"/>
      <c r="AT619" s="38"/>
      <c r="AU619" s="38"/>
    </row>
    <row r="620" spans="2:64">
      <c r="B620" s="14"/>
      <c r="AA620" s="38"/>
      <c r="AB620" s="38"/>
      <c r="AC620" s="38"/>
      <c r="AD620" s="38"/>
      <c r="AE620" s="38"/>
      <c r="AG620" s="176"/>
      <c r="AN620" s="38"/>
      <c r="AO620" s="38"/>
      <c r="AP620" s="38"/>
      <c r="AQ620" s="38"/>
      <c r="AR620" s="38"/>
      <c r="AS620" s="38"/>
      <c r="AT620" s="38"/>
      <c r="AU620" s="38"/>
    </row>
    <row r="621" spans="2:64">
      <c r="B621" s="14"/>
      <c r="AA621" s="38"/>
      <c r="AB621" s="38"/>
      <c r="AC621" s="38"/>
      <c r="AD621" s="38"/>
      <c r="AE621" s="38"/>
      <c r="AG621" s="176"/>
      <c r="AN621" s="38"/>
      <c r="AO621" s="38"/>
      <c r="AP621" s="38"/>
      <c r="AQ621" s="38"/>
      <c r="AR621" s="38"/>
      <c r="AS621" s="38"/>
      <c r="AT621" s="38"/>
      <c r="AU621" s="38"/>
    </row>
    <row r="622" spans="2:64">
      <c r="B622" s="14"/>
      <c r="AA622" s="38"/>
      <c r="AB622" s="38"/>
      <c r="AC622" s="38"/>
      <c r="AD622" s="38"/>
      <c r="AE622" s="38"/>
      <c r="AG622" s="176"/>
      <c r="AN622" s="38"/>
      <c r="AO622" s="38"/>
      <c r="AP622" s="38"/>
      <c r="AQ622" s="38"/>
      <c r="AR622" s="38"/>
      <c r="AS622" s="38"/>
      <c r="AT622" s="38"/>
      <c r="AU622" s="38"/>
    </row>
    <row r="623" spans="2:64">
      <c r="B623" s="14"/>
      <c r="AA623" s="38"/>
      <c r="AB623" s="38"/>
      <c r="AC623" s="38"/>
      <c r="AD623" s="38"/>
      <c r="AE623" s="38"/>
      <c r="AG623" s="176"/>
      <c r="AN623" s="38"/>
      <c r="AO623" s="38"/>
      <c r="AP623" s="38"/>
      <c r="AQ623" s="38"/>
      <c r="AR623" s="38"/>
      <c r="AS623" s="38"/>
      <c r="AT623" s="38"/>
      <c r="AU623" s="38"/>
    </row>
    <row r="624" spans="2:64">
      <c r="B624" s="14"/>
      <c r="AA624" s="38"/>
      <c r="AB624" s="38"/>
      <c r="AC624" s="38"/>
      <c r="AD624" s="38"/>
      <c r="AE624" s="38"/>
      <c r="AG624" s="176"/>
      <c r="AN624" s="38"/>
      <c r="AO624" s="38"/>
      <c r="AP624" s="38"/>
      <c r="AQ624" s="38"/>
      <c r="AR624" s="38"/>
      <c r="AS624" s="38"/>
      <c r="AT624" s="38"/>
      <c r="AU624" s="38"/>
    </row>
    <row r="625" spans="2:64">
      <c r="B625" s="14"/>
      <c r="AA625" s="38"/>
      <c r="AB625" s="38"/>
      <c r="AC625" s="38"/>
      <c r="AD625" s="38"/>
      <c r="AE625" s="38"/>
      <c r="AG625" s="176"/>
      <c r="AN625" s="38"/>
      <c r="AO625" s="38"/>
      <c r="AP625" s="38"/>
      <c r="AQ625" s="38"/>
      <c r="AR625" s="38"/>
      <c r="AS625" s="38"/>
      <c r="AT625" s="38"/>
      <c r="AU625" s="38"/>
    </row>
    <row r="626" spans="2:64">
      <c r="B626" s="14"/>
      <c r="AA626" s="38"/>
      <c r="AB626" s="38"/>
      <c r="AC626" s="38"/>
      <c r="AD626" s="38"/>
      <c r="AE626" s="38"/>
      <c r="AG626" s="176"/>
      <c r="AN626" s="38"/>
      <c r="AO626" s="38"/>
      <c r="AP626" s="38"/>
      <c r="AQ626" s="38"/>
      <c r="AR626" s="38"/>
      <c r="AS626" s="38"/>
      <c r="AT626" s="38"/>
      <c r="AU626" s="38"/>
      <c r="AV626" s="38"/>
      <c r="AW626" s="38"/>
      <c r="AX626" s="38"/>
      <c r="AY626" s="38"/>
      <c r="AZ626" s="38"/>
      <c r="BA626" s="38"/>
      <c r="BB626" s="38"/>
      <c r="BC626" s="38"/>
      <c r="BD626" s="38"/>
      <c r="BE626" s="38"/>
      <c r="BF626" s="38"/>
      <c r="BG626" s="38"/>
      <c r="BH626" s="38"/>
      <c r="BI626" s="38"/>
      <c r="BJ626" s="38"/>
      <c r="BK626" s="38"/>
      <c r="BL626" s="38"/>
    </row>
    <row r="627" spans="2:64">
      <c r="B627" s="14"/>
      <c r="AA627" s="38"/>
      <c r="AB627" s="38"/>
      <c r="AC627" s="38"/>
      <c r="AD627" s="38"/>
      <c r="AE627" s="38"/>
      <c r="AG627" s="176"/>
      <c r="AN627" s="38"/>
      <c r="AO627" s="38"/>
      <c r="AP627" s="38"/>
      <c r="AQ627" s="38"/>
      <c r="AR627" s="38"/>
      <c r="AS627" s="38"/>
      <c r="AT627" s="38"/>
      <c r="AU627" s="38"/>
    </row>
    <row r="628" spans="2:64">
      <c r="B628" s="14"/>
      <c r="AA628" s="38"/>
      <c r="AB628" s="38"/>
      <c r="AC628" s="38"/>
      <c r="AD628" s="38"/>
      <c r="AE628" s="38"/>
      <c r="AG628" s="176"/>
      <c r="AN628" s="38"/>
      <c r="AO628" s="38"/>
      <c r="AP628" s="38"/>
      <c r="AQ628" s="38"/>
      <c r="AR628" s="38"/>
      <c r="AS628" s="38"/>
      <c r="AT628" s="38"/>
      <c r="AU628" s="38"/>
    </row>
    <row r="629" spans="2:64">
      <c r="B629" s="14"/>
      <c r="AA629" s="38"/>
      <c r="AB629" s="38"/>
      <c r="AC629" s="38"/>
      <c r="AD629" s="38"/>
      <c r="AE629" s="38"/>
      <c r="AG629" s="176"/>
      <c r="AN629" s="38"/>
      <c r="AO629" s="38"/>
      <c r="AP629" s="38"/>
      <c r="AQ629" s="38"/>
      <c r="AR629" s="38"/>
      <c r="AS629" s="38"/>
      <c r="AT629" s="38"/>
      <c r="AU629" s="38"/>
    </row>
    <row r="630" spans="2:64">
      <c r="B630" s="14"/>
      <c r="AA630" s="38"/>
      <c r="AB630" s="38"/>
      <c r="AC630" s="38"/>
      <c r="AD630" s="38"/>
      <c r="AE630" s="38"/>
      <c r="AG630" s="176"/>
      <c r="AN630" s="38"/>
      <c r="AO630" s="38"/>
      <c r="AP630" s="38"/>
      <c r="AQ630" s="38"/>
      <c r="AR630" s="38"/>
      <c r="AS630" s="38"/>
      <c r="AT630" s="38"/>
      <c r="AU630" s="38"/>
    </row>
    <row r="631" spans="2:64">
      <c r="B631" s="14"/>
      <c r="AA631" s="38"/>
      <c r="AB631" s="38"/>
      <c r="AC631" s="38"/>
      <c r="AD631" s="38"/>
      <c r="AE631" s="38"/>
      <c r="AG631" s="176"/>
      <c r="AN631" s="38"/>
      <c r="AO631" s="38"/>
      <c r="AP631" s="38"/>
      <c r="AQ631" s="38"/>
      <c r="AR631" s="38"/>
      <c r="AS631" s="38"/>
      <c r="AT631" s="38"/>
      <c r="AU631" s="38"/>
    </row>
    <row r="632" spans="2:64">
      <c r="B632" s="14"/>
      <c r="AA632" s="38"/>
      <c r="AB632" s="38"/>
      <c r="AC632" s="38"/>
      <c r="AD632" s="38"/>
      <c r="AE632" s="38"/>
      <c r="AG632" s="176"/>
      <c r="AN632" s="38"/>
      <c r="AO632" s="38"/>
      <c r="AP632" s="38"/>
      <c r="AQ632" s="38"/>
      <c r="AR632" s="38"/>
      <c r="AS632" s="38"/>
      <c r="AT632" s="38"/>
      <c r="AU632" s="38"/>
    </row>
    <row r="633" spans="2:64">
      <c r="B633" s="14"/>
      <c r="AA633" s="38"/>
      <c r="AB633" s="38"/>
      <c r="AC633" s="38"/>
      <c r="AD633" s="38"/>
      <c r="AE633" s="38"/>
      <c r="AG633" s="176"/>
      <c r="AN633" s="38"/>
      <c r="AO633" s="38"/>
      <c r="AP633" s="38"/>
      <c r="AQ633" s="38"/>
      <c r="AR633" s="38"/>
      <c r="AS633" s="38"/>
      <c r="AT633" s="38"/>
      <c r="AU633" s="38"/>
    </row>
    <row r="634" spans="2:64">
      <c r="B634" s="14"/>
      <c r="AA634" s="38"/>
      <c r="AB634" s="38"/>
      <c r="AC634" s="38"/>
      <c r="AD634" s="38"/>
      <c r="AE634" s="38"/>
      <c r="AG634" s="176"/>
      <c r="AN634" s="38"/>
      <c r="AO634" s="38"/>
      <c r="AP634" s="38"/>
      <c r="AQ634" s="38"/>
      <c r="AR634" s="38"/>
      <c r="AS634" s="38"/>
      <c r="AT634" s="38"/>
      <c r="AU634" s="38"/>
    </row>
    <row r="635" spans="2:64">
      <c r="B635" s="14"/>
      <c r="AA635" s="38"/>
      <c r="AB635" s="38"/>
      <c r="AC635" s="38"/>
      <c r="AD635" s="38"/>
      <c r="AE635" s="38"/>
      <c r="AG635" s="176"/>
      <c r="AN635" s="38"/>
      <c r="AO635" s="38"/>
      <c r="AP635" s="38"/>
      <c r="AQ635" s="38"/>
      <c r="AR635" s="38"/>
      <c r="AS635" s="38"/>
      <c r="AT635" s="38"/>
      <c r="AU635" s="38"/>
    </row>
    <row r="636" spans="2:64">
      <c r="B636" s="14"/>
      <c r="AA636" s="38"/>
      <c r="AB636" s="38"/>
      <c r="AC636" s="38"/>
      <c r="AD636" s="38"/>
      <c r="AE636" s="38"/>
      <c r="AG636" s="176"/>
      <c r="AN636" s="38"/>
      <c r="AO636" s="38"/>
      <c r="AP636" s="38"/>
      <c r="AQ636" s="38"/>
      <c r="AR636" s="38"/>
      <c r="AS636" s="38"/>
      <c r="AT636" s="38"/>
      <c r="AU636" s="38"/>
    </row>
    <row r="637" spans="2:64">
      <c r="B637" s="14"/>
      <c r="AA637" s="38"/>
      <c r="AB637" s="38"/>
      <c r="AC637" s="38"/>
      <c r="AD637" s="38"/>
      <c r="AE637" s="38"/>
      <c r="AG637" s="176"/>
      <c r="AN637" s="38"/>
      <c r="AO637" s="38"/>
      <c r="AP637" s="38"/>
      <c r="AQ637" s="38"/>
      <c r="AR637" s="38"/>
      <c r="AS637" s="38"/>
      <c r="AT637" s="38"/>
      <c r="AU637" s="38"/>
    </row>
    <row r="638" spans="2:64">
      <c r="B638" s="14"/>
      <c r="AA638" s="38"/>
      <c r="AB638" s="38"/>
      <c r="AC638" s="38"/>
      <c r="AD638" s="38"/>
      <c r="AE638" s="38"/>
      <c r="AG638" s="176"/>
      <c r="AN638" s="38"/>
      <c r="AO638" s="38"/>
      <c r="AP638" s="38"/>
      <c r="AQ638" s="38"/>
      <c r="AR638" s="38"/>
      <c r="AS638" s="38"/>
      <c r="AT638" s="38"/>
      <c r="AU638" s="38"/>
    </row>
    <row r="639" spans="2:64">
      <c r="B639" s="14"/>
      <c r="AA639" s="38"/>
      <c r="AB639" s="38"/>
      <c r="AC639" s="38"/>
      <c r="AD639" s="38"/>
      <c r="AE639" s="38"/>
      <c r="AG639" s="176"/>
      <c r="AN639" s="38"/>
      <c r="AO639" s="38"/>
      <c r="AP639" s="38"/>
      <c r="AQ639" s="38"/>
      <c r="AR639" s="38"/>
      <c r="AS639" s="38"/>
      <c r="AT639" s="38"/>
      <c r="AU639" s="38"/>
    </row>
    <row r="640" spans="2:64">
      <c r="B640" s="14"/>
      <c r="AA640" s="38"/>
      <c r="AB640" s="38"/>
      <c r="AC640" s="38"/>
      <c r="AD640" s="38"/>
      <c r="AE640" s="38"/>
      <c r="AG640" s="176"/>
      <c r="AN640" s="38"/>
      <c r="AO640" s="38"/>
      <c r="AP640" s="38"/>
      <c r="AQ640" s="38"/>
      <c r="AR640" s="38"/>
      <c r="AS640" s="38"/>
      <c r="AT640" s="38"/>
      <c r="AU640" s="38"/>
      <c r="AV640" s="38"/>
    </row>
    <row r="641" spans="2:47">
      <c r="B641" s="14"/>
      <c r="AA641" s="38"/>
      <c r="AB641" s="38"/>
      <c r="AC641" s="38"/>
      <c r="AD641" s="38"/>
      <c r="AE641" s="38"/>
      <c r="AG641" s="176"/>
      <c r="AN641" s="38"/>
      <c r="AO641" s="38"/>
      <c r="AP641" s="38"/>
      <c r="AQ641" s="38"/>
      <c r="AR641" s="38"/>
      <c r="AS641" s="38"/>
      <c r="AT641" s="38"/>
      <c r="AU641" s="38"/>
    </row>
    <row r="642" spans="2:47">
      <c r="B642" s="14"/>
      <c r="AA642" s="38"/>
      <c r="AB642" s="38"/>
      <c r="AC642" s="38"/>
      <c r="AD642" s="38"/>
      <c r="AE642" s="38"/>
      <c r="AG642" s="176"/>
      <c r="AN642" s="38"/>
      <c r="AO642" s="38"/>
      <c r="AP642" s="38"/>
      <c r="AQ642" s="38"/>
      <c r="AR642" s="38"/>
      <c r="AS642" s="38"/>
      <c r="AT642" s="38"/>
      <c r="AU642" s="38"/>
    </row>
    <row r="643" spans="2:47">
      <c r="B643" s="14"/>
      <c r="AA643" s="38"/>
      <c r="AB643" s="38"/>
      <c r="AC643" s="38"/>
      <c r="AD643" s="38"/>
      <c r="AE643" s="38"/>
      <c r="AG643" s="176"/>
      <c r="AN643" s="38"/>
      <c r="AO643" s="38"/>
      <c r="AP643" s="38"/>
      <c r="AQ643" s="38"/>
      <c r="AR643" s="38"/>
      <c r="AS643" s="38"/>
      <c r="AT643" s="38"/>
      <c r="AU643" s="38"/>
    </row>
    <row r="644" spans="2:47">
      <c r="B644" s="14"/>
      <c r="AA644" s="38"/>
      <c r="AB644" s="38"/>
      <c r="AC644" s="38"/>
      <c r="AD644" s="38"/>
      <c r="AE644" s="38"/>
      <c r="AG644" s="176"/>
      <c r="AN644" s="38"/>
      <c r="AO644" s="38"/>
      <c r="AP644" s="38"/>
      <c r="AQ644" s="38"/>
      <c r="AR644" s="38"/>
      <c r="AS644" s="38"/>
      <c r="AT644" s="38"/>
      <c r="AU644" s="38"/>
    </row>
    <row r="645" spans="2:47">
      <c r="B645" s="14"/>
      <c r="AA645" s="38"/>
      <c r="AB645" s="38"/>
      <c r="AC645" s="38"/>
      <c r="AD645" s="38"/>
      <c r="AE645" s="38"/>
      <c r="AG645" s="176"/>
      <c r="AN645" s="38"/>
      <c r="AO645" s="38"/>
      <c r="AP645" s="38"/>
      <c r="AQ645" s="38"/>
      <c r="AR645" s="38"/>
      <c r="AS645" s="38"/>
      <c r="AT645" s="38"/>
      <c r="AU645" s="38"/>
    </row>
    <row r="646" spans="2:47">
      <c r="B646" s="14"/>
      <c r="AA646" s="38"/>
      <c r="AB646" s="38"/>
      <c r="AC646" s="38"/>
      <c r="AD646" s="38"/>
      <c r="AE646" s="38"/>
      <c r="AG646" s="176"/>
      <c r="AN646" s="38"/>
      <c r="AO646" s="38"/>
      <c r="AP646" s="38"/>
      <c r="AQ646" s="38"/>
      <c r="AR646" s="38"/>
      <c r="AS646" s="38"/>
      <c r="AT646" s="38"/>
      <c r="AU646" s="38"/>
    </row>
    <row r="647" spans="2:47">
      <c r="B647" s="14"/>
      <c r="AA647" s="38"/>
      <c r="AB647" s="38"/>
      <c r="AC647" s="38"/>
      <c r="AD647" s="38"/>
      <c r="AE647" s="38"/>
      <c r="AG647" s="176"/>
      <c r="AN647" s="38"/>
      <c r="AO647" s="38"/>
      <c r="AP647" s="38"/>
      <c r="AQ647" s="38"/>
      <c r="AR647" s="38"/>
      <c r="AS647" s="38"/>
      <c r="AT647" s="38"/>
      <c r="AU647" s="38"/>
    </row>
    <row r="648" spans="2:47">
      <c r="B648" s="14"/>
      <c r="AA648" s="38"/>
      <c r="AB648" s="38"/>
      <c r="AC648" s="38"/>
      <c r="AD648" s="38"/>
      <c r="AE648" s="38"/>
      <c r="AG648" s="176"/>
      <c r="AN648" s="38"/>
      <c r="AO648" s="38"/>
      <c r="AP648" s="38"/>
      <c r="AQ648" s="38"/>
      <c r="AR648" s="38"/>
      <c r="AS648" s="38"/>
      <c r="AT648" s="38"/>
      <c r="AU648" s="38"/>
    </row>
    <row r="649" spans="2:47">
      <c r="B649" s="14"/>
      <c r="AA649" s="38"/>
      <c r="AB649" s="38"/>
      <c r="AC649" s="38"/>
      <c r="AD649" s="38"/>
      <c r="AE649" s="38"/>
      <c r="AG649" s="176"/>
      <c r="AN649" s="38"/>
      <c r="AO649" s="38"/>
      <c r="AP649" s="38"/>
      <c r="AQ649" s="38"/>
      <c r="AR649" s="38"/>
      <c r="AS649" s="38"/>
      <c r="AT649" s="38"/>
      <c r="AU649" s="38"/>
    </row>
    <row r="650" spans="2:47">
      <c r="B650" s="14"/>
      <c r="AA650" s="38"/>
      <c r="AB650" s="38"/>
      <c r="AC650" s="38"/>
      <c r="AD650" s="38"/>
      <c r="AE650" s="38"/>
      <c r="AG650" s="176"/>
      <c r="AN650" s="38"/>
      <c r="AO650" s="38"/>
      <c r="AP650" s="38"/>
      <c r="AQ650" s="38"/>
      <c r="AR650" s="38"/>
      <c r="AS650" s="38"/>
      <c r="AT650" s="38"/>
      <c r="AU650" s="38"/>
    </row>
    <row r="651" spans="2:47">
      <c r="B651" s="14"/>
      <c r="AA651" s="38"/>
      <c r="AB651" s="38"/>
      <c r="AC651" s="38"/>
      <c r="AD651" s="38"/>
      <c r="AE651" s="38"/>
      <c r="AG651" s="176"/>
      <c r="AN651" s="38"/>
      <c r="AO651" s="38"/>
      <c r="AP651" s="38"/>
      <c r="AQ651" s="38"/>
      <c r="AR651" s="38"/>
      <c r="AS651" s="38"/>
      <c r="AT651" s="38"/>
      <c r="AU651" s="38"/>
    </row>
    <row r="652" spans="2:47">
      <c r="B652" s="14"/>
      <c r="AA652" s="38"/>
      <c r="AB652" s="38"/>
      <c r="AC652" s="38"/>
      <c r="AD652" s="38"/>
      <c r="AE652" s="38"/>
      <c r="AG652" s="176"/>
      <c r="AN652" s="38"/>
      <c r="AO652" s="38"/>
      <c r="AP652" s="38"/>
      <c r="AQ652" s="38"/>
      <c r="AR652" s="38"/>
      <c r="AS652" s="38"/>
      <c r="AT652" s="38"/>
      <c r="AU652" s="38"/>
    </row>
    <row r="653" spans="2:47">
      <c r="B653" s="14"/>
      <c r="AA653" s="38"/>
      <c r="AB653" s="38"/>
      <c r="AC653" s="38"/>
      <c r="AD653" s="38"/>
      <c r="AE653" s="38"/>
      <c r="AG653" s="176"/>
      <c r="AN653" s="38"/>
      <c r="AO653" s="38"/>
      <c r="AP653" s="38"/>
      <c r="AQ653" s="38"/>
      <c r="AR653" s="38"/>
      <c r="AS653" s="38"/>
      <c r="AT653" s="38"/>
      <c r="AU653" s="38"/>
    </row>
    <row r="654" spans="2:47">
      <c r="B654" s="14"/>
      <c r="AA654" s="38"/>
      <c r="AB654" s="38"/>
      <c r="AC654" s="38"/>
      <c r="AD654" s="38"/>
      <c r="AE654" s="38"/>
      <c r="AG654" s="176"/>
      <c r="AN654" s="38"/>
      <c r="AO654" s="38"/>
      <c r="AP654" s="38"/>
      <c r="AQ654" s="38"/>
      <c r="AR654" s="38"/>
      <c r="AS654" s="38"/>
      <c r="AT654" s="38"/>
      <c r="AU654" s="38"/>
    </row>
    <row r="655" spans="2:47">
      <c r="B655" s="14"/>
      <c r="AA655" s="38"/>
      <c r="AB655" s="38"/>
      <c r="AC655" s="38"/>
      <c r="AD655" s="38"/>
      <c r="AE655" s="38"/>
      <c r="AG655" s="176"/>
      <c r="AN655" s="38"/>
      <c r="AO655" s="38"/>
      <c r="AP655" s="38"/>
      <c r="AQ655" s="38"/>
      <c r="AR655" s="38"/>
      <c r="AS655" s="38"/>
      <c r="AT655" s="38"/>
      <c r="AU655" s="38"/>
    </row>
    <row r="656" spans="2:47">
      <c r="B656" s="14"/>
      <c r="AA656" s="38"/>
      <c r="AB656" s="38"/>
      <c r="AC656" s="38"/>
      <c r="AD656" s="38"/>
      <c r="AE656" s="38"/>
      <c r="AG656" s="176"/>
      <c r="AN656" s="38"/>
      <c r="AO656" s="38"/>
      <c r="AP656" s="38"/>
      <c r="AQ656" s="38"/>
      <c r="AR656" s="38"/>
      <c r="AS656" s="38"/>
      <c r="AT656" s="38"/>
      <c r="AU656" s="38"/>
    </row>
    <row r="657" spans="2:64">
      <c r="B657" s="14"/>
      <c r="AA657" s="38"/>
      <c r="AB657" s="38"/>
      <c r="AC657" s="38"/>
      <c r="AD657" s="38"/>
      <c r="AE657" s="38"/>
      <c r="AG657" s="176"/>
      <c r="AN657" s="38"/>
      <c r="AO657" s="38"/>
      <c r="AP657" s="38"/>
      <c r="AQ657" s="38"/>
      <c r="AR657" s="38"/>
      <c r="AS657" s="38"/>
      <c r="AT657" s="38"/>
      <c r="AU657" s="38"/>
    </row>
    <row r="658" spans="2:64">
      <c r="B658" s="14"/>
      <c r="AA658" s="38"/>
      <c r="AB658" s="38"/>
      <c r="AC658" s="38"/>
      <c r="AD658" s="38"/>
      <c r="AE658" s="38"/>
      <c r="AG658" s="176"/>
      <c r="AN658" s="38"/>
      <c r="AO658" s="38"/>
      <c r="AP658" s="38"/>
      <c r="AQ658" s="38"/>
      <c r="AR658" s="38"/>
      <c r="AS658" s="38"/>
      <c r="AT658" s="38"/>
      <c r="AU658" s="38"/>
    </row>
    <row r="659" spans="2:64">
      <c r="B659" s="14"/>
      <c r="AA659" s="38"/>
      <c r="AB659" s="38"/>
      <c r="AC659" s="38"/>
      <c r="AD659" s="38"/>
      <c r="AE659" s="38"/>
      <c r="AG659" s="176"/>
      <c r="AN659" s="38"/>
      <c r="AO659" s="38"/>
      <c r="AP659" s="38"/>
      <c r="AQ659" s="38"/>
      <c r="AR659" s="38"/>
      <c r="AS659" s="38"/>
      <c r="AT659" s="38"/>
      <c r="AU659" s="38"/>
      <c r="AV659" s="38"/>
      <c r="AW659" s="38"/>
      <c r="AX659" s="38"/>
      <c r="AY659" s="38"/>
      <c r="AZ659" s="38"/>
      <c r="BA659" s="38"/>
      <c r="BB659" s="38"/>
      <c r="BC659" s="38"/>
      <c r="BD659" s="38"/>
      <c r="BE659" s="38"/>
      <c r="BF659" s="38"/>
      <c r="BG659" s="38"/>
      <c r="BH659" s="38"/>
      <c r="BI659" s="38"/>
      <c r="BJ659" s="38"/>
      <c r="BK659" s="38"/>
      <c r="BL659" s="38"/>
    </row>
    <row r="660" spans="2:64">
      <c r="B660" s="14"/>
      <c r="AA660" s="38"/>
      <c r="AB660" s="38"/>
      <c r="AC660" s="38"/>
      <c r="AD660" s="38"/>
      <c r="AE660" s="38"/>
      <c r="AG660" s="176"/>
      <c r="AN660" s="38"/>
      <c r="AO660" s="38"/>
      <c r="AP660" s="38"/>
      <c r="AQ660" s="38"/>
      <c r="AR660" s="38"/>
      <c r="AS660" s="38"/>
      <c r="AT660" s="38"/>
      <c r="AU660" s="38"/>
    </row>
    <row r="661" spans="2:64">
      <c r="B661" s="14"/>
      <c r="AA661" s="38"/>
      <c r="AB661" s="38"/>
      <c r="AC661" s="38"/>
      <c r="AD661" s="38"/>
      <c r="AE661" s="38"/>
      <c r="AG661" s="176"/>
      <c r="AN661" s="38"/>
      <c r="AO661" s="38"/>
      <c r="AP661" s="38"/>
      <c r="AQ661" s="38"/>
      <c r="AR661" s="38"/>
      <c r="AS661" s="38"/>
      <c r="AT661" s="38"/>
      <c r="AU661" s="38"/>
    </row>
    <row r="662" spans="2:64">
      <c r="B662" s="14"/>
      <c r="AA662" s="38"/>
      <c r="AB662" s="38"/>
      <c r="AC662" s="38"/>
      <c r="AD662" s="38"/>
      <c r="AE662" s="38"/>
      <c r="AG662" s="176"/>
      <c r="AN662" s="38"/>
      <c r="AO662" s="38"/>
      <c r="AP662" s="38"/>
      <c r="AQ662" s="38"/>
      <c r="AR662" s="38"/>
      <c r="AS662" s="38"/>
      <c r="AT662" s="38"/>
      <c r="AU662" s="38"/>
    </row>
    <row r="663" spans="2:64">
      <c r="B663" s="14"/>
      <c r="AA663" s="38"/>
      <c r="AB663" s="38"/>
      <c r="AC663" s="38"/>
      <c r="AD663" s="38"/>
      <c r="AE663" s="38"/>
      <c r="AG663" s="176"/>
      <c r="AN663" s="38"/>
      <c r="AO663" s="38"/>
      <c r="AP663" s="38"/>
      <c r="AQ663" s="38"/>
      <c r="AR663" s="38"/>
      <c r="AS663" s="38"/>
      <c r="AT663" s="38"/>
      <c r="AU663" s="38"/>
    </row>
    <row r="664" spans="2:64">
      <c r="B664" s="14"/>
      <c r="AA664" s="38"/>
      <c r="AB664" s="38"/>
      <c r="AC664" s="38"/>
      <c r="AD664" s="38"/>
      <c r="AE664" s="38"/>
      <c r="AG664" s="176"/>
      <c r="AN664" s="38"/>
      <c r="AO664" s="38"/>
      <c r="AP664" s="38"/>
      <c r="AQ664" s="38"/>
      <c r="AR664" s="38"/>
      <c r="AS664" s="38"/>
      <c r="AT664" s="38"/>
      <c r="AU664" s="38"/>
      <c r="AV664" s="38"/>
      <c r="AW664" s="38"/>
      <c r="AX664" s="38"/>
      <c r="AY664" s="38"/>
      <c r="AZ664" s="38"/>
      <c r="BA664" s="38"/>
      <c r="BB664" s="38"/>
      <c r="BC664" s="38"/>
      <c r="BD664" s="38"/>
      <c r="BE664" s="38"/>
      <c r="BF664" s="38"/>
      <c r="BG664" s="38"/>
      <c r="BH664" s="38"/>
      <c r="BI664" s="38"/>
      <c r="BJ664" s="38"/>
      <c r="BK664" s="38"/>
      <c r="BL664" s="38"/>
    </row>
    <row r="665" spans="2:64">
      <c r="B665" s="14"/>
      <c r="AA665" s="38"/>
      <c r="AB665" s="38"/>
      <c r="AC665" s="38"/>
      <c r="AD665" s="38"/>
      <c r="AE665" s="38"/>
      <c r="AG665" s="176"/>
      <c r="AN665" s="38"/>
      <c r="AO665" s="38"/>
      <c r="AP665" s="38"/>
      <c r="AQ665" s="38"/>
      <c r="AR665" s="38"/>
      <c r="AS665" s="38"/>
      <c r="AT665" s="38"/>
      <c r="AU665" s="38"/>
    </row>
    <row r="666" spans="2:64">
      <c r="B666" s="14"/>
      <c r="AA666" s="38"/>
      <c r="AB666" s="38"/>
      <c r="AC666" s="38"/>
      <c r="AD666" s="38"/>
      <c r="AE666" s="38"/>
      <c r="AG666" s="176"/>
      <c r="AN666" s="38"/>
      <c r="AO666" s="38"/>
      <c r="AP666" s="38"/>
      <c r="AQ666" s="38"/>
      <c r="AR666" s="38"/>
      <c r="AS666" s="38"/>
      <c r="AT666" s="38"/>
      <c r="AU666" s="38"/>
    </row>
    <row r="667" spans="2:64">
      <c r="B667" s="14"/>
      <c r="AA667" s="38"/>
      <c r="AB667" s="38"/>
      <c r="AC667" s="38"/>
      <c r="AD667" s="38"/>
      <c r="AE667" s="38"/>
      <c r="AG667" s="176"/>
      <c r="AN667" s="38"/>
      <c r="AO667" s="38"/>
      <c r="AP667" s="38"/>
      <c r="AQ667" s="38"/>
      <c r="AR667" s="38"/>
      <c r="AS667" s="38"/>
      <c r="AT667" s="38"/>
      <c r="AU667" s="38"/>
    </row>
    <row r="668" spans="2:64">
      <c r="B668" s="14"/>
      <c r="AA668" s="38"/>
      <c r="AB668" s="38"/>
      <c r="AC668" s="38"/>
      <c r="AD668" s="38"/>
      <c r="AE668" s="38"/>
      <c r="AG668" s="176"/>
      <c r="AN668" s="38"/>
      <c r="AO668" s="38"/>
      <c r="AP668" s="38"/>
      <c r="AQ668" s="38"/>
      <c r="AR668" s="38"/>
      <c r="AS668" s="38"/>
      <c r="AT668" s="38"/>
      <c r="AU668" s="38"/>
    </row>
    <row r="669" spans="2:64">
      <c r="B669" s="14"/>
      <c r="AA669" s="38"/>
      <c r="AB669" s="38"/>
      <c r="AC669" s="38"/>
      <c r="AD669" s="38"/>
      <c r="AE669" s="38"/>
      <c r="AG669" s="176"/>
      <c r="AN669" s="38"/>
      <c r="AO669" s="38"/>
      <c r="AP669" s="38"/>
      <c r="AQ669" s="38"/>
      <c r="AR669" s="38"/>
      <c r="AS669" s="38"/>
      <c r="AT669" s="38"/>
      <c r="AU669" s="38"/>
      <c r="AV669" s="38"/>
      <c r="AX669" s="38"/>
    </row>
    <row r="670" spans="2:64">
      <c r="B670" s="14"/>
      <c r="AA670" s="38"/>
      <c r="AB670" s="38"/>
      <c r="AC670" s="38"/>
      <c r="AD670" s="38"/>
      <c r="AE670" s="38"/>
      <c r="AG670" s="176"/>
      <c r="AN670" s="38"/>
      <c r="AO670" s="38"/>
      <c r="AP670" s="38"/>
      <c r="AQ670" s="38"/>
      <c r="AR670" s="38"/>
      <c r="AS670" s="38"/>
      <c r="AT670" s="38"/>
      <c r="AU670" s="38"/>
    </row>
    <row r="671" spans="2:64">
      <c r="B671" s="14"/>
      <c r="AA671" s="38"/>
      <c r="AB671" s="38"/>
      <c r="AC671" s="38"/>
      <c r="AD671" s="38"/>
      <c r="AE671" s="38"/>
      <c r="AG671" s="176"/>
      <c r="AN671" s="38"/>
      <c r="AO671" s="38"/>
      <c r="AP671" s="38"/>
      <c r="AQ671" s="38"/>
      <c r="AR671" s="38"/>
      <c r="AS671" s="38"/>
      <c r="AT671" s="38"/>
      <c r="AU671" s="38"/>
    </row>
    <row r="672" spans="2:64">
      <c r="B672" s="14"/>
      <c r="AA672" s="38"/>
      <c r="AB672" s="38"/>
      <c r="AC672" s="38"/>
      <c r="AD672" s="38"/>
      <c r="AE672" s="38"/>
      <c r="AG672" s="176"/>
      <c r="AN672" s="38"/>
      <c r="AO672" s="38"/>
      <c r="AP672" s="38"/>
      <c r="AQ672" s="38"/>
      <c r="AR672" s="38"/>
      <c r="AS672" s="38"/>
      <c r="AT672" s="38"/>
      <c r="AU672" s="38"/>
    </row>
    <row r="673" spans="2:47">
      <c r="B673" s="14"/>
      <c r="AA673" s="38"/>
      <c r="AB673" s="38"/>
      <c r="AC673" s="38"/>
      <c r="AD673" s="38"/>
      <c r="AE673" s="38"/>
      <c r="AG673" s="176"/>
      <c r="AN673" s="38"/>
      <c r="AO673" s="38"/>
      <c r="AP673" s="38"/>
      <c r="AQ673" s="38"/>
      <c r="AR673" s="38"/>
      <c r="AS673" s="38"/>
      <c r="AT673" s="38"/>
      <c r="AU673" s="38"/>
    </row>
    <row r="674" spans="2:47">
      <c r="B674" s="14"/>
      <c r="AA674" s="38"/>
      <c r="AB674" s="38"/>
      <c r="AC674" s="38"/>
      <c r="AD674" s="38"/>
      <c r="AE674" s="38"/>
      <c r="AG674" s="176"/>
      <c r="AN674" s="38"/>
      <c r="AO674" s="38"/>
      <c r="AP674" s="38"/>
      <c r="AQ674" s="38"/>
      <c r="AR674" s="38"/>
      <c r="AS674" s="38"/>
      <c r="AT674" s="38"/>
      <c r="AU674" s="38"/>
    </row>
    <row r="675" spans="2:47">
      <c r="B675" s="14"/>
      <c r="AA675" s="38"/>
      <c r="AB675" s="38"/>
      <c r="AC675" s="38"/>
      <c r="AD675" s="38"/>
      <c r="AE675" s="38"/>
      <c r="AG675" s="176"/>
      <c r="AN675" s="38"/>
      <c r="AO675" s="38"/>
      <c r="AP675" s="38"/>
      <c r="AQ675" s="38"/>
      <c r="AR675" s="38"/>
      <c r="AS675" s="38"/>
      <c r="AT675" s="38"/>
      <c r="AU675" s="38"/>
    </row>
    <row r="676" spans="2:47">
      <c r="B676" s="14"/>
      <c r="AA676" s="38"/>
      <c r="AB676" s="38"/>
      <c r="AC676" s="38"/>
      <c r="AD676" s="38"/>
      <c r="AE676" s="38"/>
      <c r="AG676" s="176"/>
      <c r="AN676" s="38"/>
      <c r="AO676" s="38"/>
      <c r="AP676" s="38"/>
      <c r="AQ676" s="38"/>
      <c r="AR676" s="38"/>
      <c r="AS676" s="38"/>
      <c r="AT676" s="38"/>
      <c r="AU676" s="38"/>
    </row>
    <row r="677" spans="2:47">
      <c r="B677" s="14"/>
      <c r="AA677" s="38"/>
      <c r="AB677" s="38"/>
      <c r="AC677" s="38"/>
      <c r="AD677" s="38"/>
      <c r="AE677" s="38"/>
      <c r="AG677" s="176"/>
      <c r="AN677" s="38"/>
      <c r="AO677" s="38"/>
      <c r="AP677" s="38"/>
      <c r="AQ677" s="38"/>
      <c r="AR677" s="38"/>
      <c r="AS677" s="38"/>
      <c r="AT677" s="38"/>
      <c r="AU677" s="38"/>
    </row>
    <row r="678" spans="2:47">
      <c r="B678" s="14"/>
      <c r="AA678" s="38"/>
      <c r="AB678" s="38"/>
      <c r="AC678" s="38"/>
      <c r="AD678" s="38"/>
      <c r="AE678" s="38"/>
      <c r="AG678" s="176"/>
      <c r="AN678" s="38"/>
      <c r="AO678" s="38"/>
      <c r="AP678" s="38"/>
      <c r="AQ678" s="38"/>
      <c r="AR678" s="38"/>
      <c r="AS678" s="38"/>
      <c r="AT678" s="38"/>
      <c r="AU678" s="38"/>
    </row>
    <row r="679" spans="2:47">
      <c r="B679" s="14"/>
      <c r="AA679" s="38"/>
      <c r="AB679" s="38"/>
      <c r="AC679" s="38"/>
      <c r="AD679" s="38"/>
      <c r="AE679" s="38"/>
      <c r="AG679" s="176"/>
      <c r="AN679" s="38"/>
      <c r="AO679" s="38"/>
      <c r="AP679" s="38"/>
      <c r="AQ679" s="38"/>
      <c r="AR679" s="38"/>
      <c r="AS679" s="38"/>
      <c r="AT679" s="38"/>
      <c r="AU679" s="38"/>
    </row>
    <row r="680" spans="2:47">
      <c r="B680" s="14"/>
      <c r="AA680" s="38"/>
      <c r="AB680" s="38"/>
      <c r="AC680" s="38"/>
      <c r="AD680" s="38"/>
      <c r="AE680" s="38"/>
      <c r="AG680" s="176"/>
      <c r="AN680" s="38"/>
      <c r="AO680" s="38"/>
      <c r="AP680" s="38"/>
      <c r="AQ680" s="38"/>
      <c r="AR680" s="38"/>
      <c r="AS680" s="38"/>
      <c r="AT680" s="38"/>
      <c r="AU680" s="38"/>
    </row>
    <row r="681" spans="2:47">
      <c r="B681" s="14"/>
      <c r="AA681" s="38"/>
      <c r="AB681" s="38"/>
      <c r="AC681" s="38"/>
      <c r="AD681" s="38"/>
      <c r="AE681" s="38"/>
      <c r="AG681" s="176"/>
      <c r="AN681" s="38"/>
      <c r="AO681" s="38"/>
      <c r="AP681" s="38"/>
      <c r="AQ681" s="38"/>
      <c r="AR681" s="38"/>
      <c r="AS681" s="38"/>
      <c r="AT681" s="38"/>
      <c r="AU681" s="38"/>
    </row>
    <row r="682" spans="2:47">
      <c r="B682" s="14"/>
      <c r="AA682" s="38"/>
      <c r="AB682" s="38"/>
      <c r="AC682" s="38"/>
      <c r="AD682" s="38"/>
      <c r="AE682" s="38"/>
      <c r="AG682" s="176"/>
      <c r="AN682" s="38"/>
      <c r="AO682" s="38"/>
      <c r="AP682" s="38"/>
      <c r="AQ682" s="38"/>
      <c r="AR682" s="38"/>
      <c r="AS682" s="38"/>
      <c r="AT682" s="38"/>
      <c r="AU682" s="38"/>
    </row>
    <row r="683" spans="2:47">
      <c r="B683" s="14"/>
      <c r="AA683" s="38"/>
      <c r="AB683" s="38"/>
      <c r="AC683" s="38"/>
      <c r="AD683" s="38"/>
      <c r="AE683" s="38"/>
      <c r="AG683" s="176"/>
      <c r="AN683" s="38"/>
      <c r="AO683" s="38"/>
      <c r="AP683" s="38"/>
      <c r="AQ683" s="38"/>
      <c r="AR683" s="38"/>
      <c r="AS683" s="38"/>
      <c r="AT683" s="38"/>
      <c r="AU683" s="38"/>
    </row>
    <row r="684" spans="2:47">
      <c r="B684" s="14"/>
      <c r="AA684" s="38"/>
      <c r="AB684" s="38"/>
      <c r="AC684" s="38"/>
      <c r="AD684" s="38"/>
      <c r="AE684" s="38"/>
      <c r="AG684" s="176"/>
      <c r="AN684" s="38"/>
      <c r="AO684" s="38"/>
      <c r="AP684" s="38"/>
      <c r="AQ684" s="38"/>
      <c r="AR684" s="38"/>
      <c r="AS684" s="38"/>
      <c r="AT684" s="38"/>
      <c r="AU684" s="38"/>
    </row>
    <row r="685" spans="2:47">
      <c r="B685" s="14"/>
      <c r="AA685" s="38"/>
      <c r="AB685" s="38"/>
      <c r="AC685" s="38"/>
      <c r="AD685" s="38"/>
      <c r="AE685" s="38"/>
      <c r="AG685" s="176"/>
      <c r="AN685" s="38"/>
      <c r="AO685" s="38"/>
      <c r="AP685" s="38"/>
      <c r="AQ685" s="38"/>
      <c r="AR685" s="38"/>
      <c r="AS685" s="38"/>
      <c r="AT685" s="38"/>
      <c r="AU685" s="38"/>
    </row>
    <row r="686" spans="2:47">
      <c r="B686" s="14"/>
      <c r="AA686" s="38"/>
      <c r="AB686" s="38"/>
      <c r="AC686" s="38"/>
      <c r="AD686" s="38"/>
      <c r="AE686" s="38"/>
      <c r="AG686" s="176"/>
      <c r="AN686" s="38"/>
      <c r="AO686" s="38"/>
      <c r="AP686" s="38"/>
      <c r="AQ686" s="38"/>
      <c r="AR686" s="38"/>
      <c r="AS686" s="38"/>
      <c r="AT686" s="38"/>
      <c r="AU686" s="38"/>
    </row>
    <row r="687" spans="2:47">
      <c r="B687" s="14"/>
      <c r="AA687" s="38"/>
      <c r="AB687" s="38"/>
      <c r="AC687" s="38"/>
      <c r="AD687" s="38"/>
      <c r="AE687" s="38"/>
      <c r="AG687" s="176"/>
      <c r="AN687" s="38"/>
      <c r="AO687" s="38"/>
      <c r="AP687" s="38"/>
      <c r="AQ687" s="38"/>
      <c r="AR687" s="38"/>
      <c r="AS687" s="38"/>
      <c r="AT687" s="38"/>
      <c r="AU687" s="38"/>
    </row>
    <row r="688" spans="2:47">
      <c r="B688" s="14"/>
      <c r="AA688" s="38"/>
      <c r="AB688" s="38"/>
      <c r="AC688" s="38"/>
      <c r="AD688" s="38"/>
      <c r="AE688" s="38"/>
      <c r="AG688" s="176"/>
      <c r="AN688" s="38"/>
      <c r="AO688" s="38"/>
      <c r="AP688" s="38"/>
      <c r="AQ688" s="38"/>
      <c r="AR688" s="38"/>
      <c r="AS688" s="38"/>
      <c r="AT688" s="38"/>
      <c r="AU688" s="38"/>
    </row>
    <row r="689" spans="2:64">
      <c r="B689" s="14"/>
      <c r="AA689" s="38"/>
      <c r="AB689" s="38"/>
      <c r="AC689" s="38"/>
      <c r="AD689" s="38"/>
      <c r="AE689" s="38"/>
      <c r="AG689" s="176"/>
      <c r="AN689" s="38"/>
      <c r="AO689" s="38"/>
      <c r="AP689" s="38"/>
      <c r="AQ689" s="38"/>
      <c r="AR689" s="38"/>
      <c r="AS689" s="38"/>
      <c r="AT689" s="38"/>
      <c r="AU689" s="38"/>
    </row>
    <row r="690" spans="2:64">
      <c r="B690" s="14"/>
      <c r="AA690" s="38"/>
      <c r="AB690" s="38"/>
      <c r="AC690" s="38"/>
      <c r="AD690" s="38"/>
      <c r="AE690" s="38"/>
      <c r="AG690" s="176"/>
      <c r="AN690" s="38"/>
      <c r="AO690" s="38"/>
      <c r="AP690" s="38"/>
      <c r="AQ690" s="38"/>
      <c r="AR690" s="38"/>
      <c r="AS690" s="38"/>
      <c r="AT690" s="38"/>
      <c r="AU690" s="38"/>
    </row>
    <row r="691" spans="2:64">
      <c r="B691" s="14"/>
      <c r="AA691" s="38"/>
      <c r="AB691" s="38"/>
      <c r="AC691" s="38"/>
      <c r="AD691" s="38"/>
      <c r="AE691" s="38"/>
      <c r="AG691" s="176"/>
      <c r="AN691" s="38"/>
      <c r="AO691" s="38"/>
      <c r="AP691" s="38"/>
      <c r="AQ691" s="38"/>
      <c r="AR691" s="38"/>
      <c r="AS691" s="38"/>
      <c r="AT691" s="38"/>
      <c r="AU691" s="38"/>
      <c r="AV691" s="38"/>
      <c r="AW691" s="38"/>
      <c r="AX691" s="38"/>
      <c r="AY691" s="38"/>
      <c r="AZ691" s="38"/>
      <c r="BA691" s="38"/>
      <c r="BB691" s="38"/>
      <c r="BC691" s="38"/>
      <c r="BD691" s="38"/>
      <c r="BE691" s="38"/>
      <c r="BF691" s="38"/>
      <c r="BG691" s="38"/>
      <c r="BH691" s="38"/>
      <c r="BI691" s="38"/>
      <c r="BJ691" s="38"/>
      <c r="BK691" s="38"/>
      <c r="BL691" s="38"/>
    </row>
    <row r="692" spans="2:64">
      <c r="B692" s="14"/>
      <c r="AA692" s="38"/>
      <c r="AB692" s="38"/>
      <c r="AC692" s="38"/>
      <c r="AD692" s="38"/>
      <c r="AE692" s="38"/>
      <c r="AG692" s="176"/>
      <c r="AN692" s="38"/>
      <c r="AO692" s="38"/>
      <c r="AP692" s="38"/>
      <c r="AQ692" s="38"/>
      <c r="AR692" s="38"/>
      <c r="AS692" s="38"/>
      <c r="AT692" s="38"/>
      <c r="AU692" s="38"/>
    </row>
    <row r="693" spans="2:64">
      <c r="B693" s="14"/>
      <c r="AA693" s="38"/>
      <c r="AB693" s="38"/>
      <c r="AC693" s="38"/>
      <c r="AD693" s="38"/>
      <c r="AE693" s="38"/>
      <c r="AG693" s="176"/>
      <c r="AN693" s="38"/>
      <c r="AO693" s="38"/>
      <c r="AP693" s="38"/>
      <c r="AQ693" s="38"/>
      <c r="AR693" s="38"/>
      <c r="AS693" s="38"/>
      <c r="AT693" s="38"/>
      <c r="AU693" s="38"/>
    </row>
    <row r="694" spans="2:64">
      <c r="B694" s="14"/>
      <c r="AA694" s="38"/>
      <c r="AB694" s="38"/>
      <c r="AC694" s="38"/>
      <c r="AD694" s="38"/>
      <c r="AE694" s="38"/>
      <c r="AG694" s="176"/>
      <c r="AN694" s="38"/>
      <c r="AO694" s="38"/>
      <c r="AP694" s="38"/>
      <c r="AQ694" s="38"/>
      <c r="AR694" s="38"/>
      <c r="AS694" s="38"/>
      <c r="AT694" s="38"/>
      <c r="AU694" s="38"/>
    </row>
    <row r="695" spans="2:64">
      <c r="B695" s="14"/>
      <c r="AA695" s="38"/>
      <c r="AB695" s="38"/>
      <c r="AC695" s="38"/>
      <c r="AD695" s="38"/>
      <c r="AE695" s="38"/>
      <c r="AG695" s="176"/>
      <c r="AN695" s="38"/>
      <c r="AO695" s="38"/>
      <c r="AP695" s="38"/>
      <c r="AQ695" s="38"/>
      <c r="AR695" s="38"/>
      <c r="AS695" s="38"/>
      <c r="AT695" s="38"/>
      <c r="AU695" s="38"/>
    </row>
    <row r="696" spans="2:64">
      <c r="B696" s="14"/>
      <c r="AA696" s="38"/>
      <c r="AB696" s="38"/>
      <c r="AC696" s="38"/>
      <c r="AD696" s="38"/>
      <c r="AE696" s="38"/>
      <c r="AG696" s="176"/>
      <c r="AN696" s="38"/>
      <c r="AO696" s="38"/>
      <c r="AP696" s="38"/>
      <c r="AQ696" s="38"/>
      <c r="AR696" s="38"/>
      <c r="AS696" s="38"/>
      <c r="AT696" s="38"/>
      <c r="AU696" s="38"/>
    </row>
    <row r="697" spans="2:64">
      <c r="B697" s="14"/>
      <c r="AA697" s="38"/>
      <c r="AB697" s="38"/>
      <c r="AC697" s="38"/>
      <c r="AD697" s="38"/>
      <c r="AE697" s="38"/>
      <c r="AG697" s="176"/>
      <c r="AN697" s="38"/>
      <c r="AO697" s="38"/>
      <c r="AP697" s="38"/>
      <c r="AQ697" s="38"/>
      <c r="AR697" s="38"/>
      <c r="AS697" s="38"/>
      <c r="AT697" s="38"/>
      <c r="AU697" s="38"/>
    </row>
    <row r="698" spans="2:64">
      <c r="B698" s="14"/>
      <c r="AA698" s="38"/>
      <c r="AB698" s="38"/>
      <c r="AC698" s="38"/>
      <c r="AD698" s="38"/>
      <c r="AE698" s="38"/>
      <c r="AG698" s="176"/>
      <c r="AN698" s="38"/>
      <c r="AO698" s="38"/>
      <c r="AP698" s="38"/>
      <c r="AQ698" s="38"/>
      <c r="AR698" s="38"/>
      <c r="AS698" s="38"/>
      <c r="AT698" s="38"/>
      <c r="AU698" s="38"/>
    </row>
    <row r="699" spans="2:64">
      <c r="B699" s="14"/>
      <c r="AA699" s="38"/>
      <c r="AB699" s="38"/>
      <c r="AC699" s="38"/>
      <c r="AD699" s="38"/>
      <c r="AE699" s="38"/>
      <c r="AG699" s="176"/>
      <c r="AN699" s="38"/>
      <c r="AO699" s="38"/>
      <c r="AP699" s="38"/>
      <c r="AQ699" s="38"/>
      <c r="AR699" s="38"/>
      <c r="AS699" s="38"/>
      <c r="AT699" s="38"/>
      <c r="AU699" s="38"/>
    </row>
    <row r="700" spans="2:64">
      <c r="B700" s="14"/>
      <c r="AA700" s="38"/>
      <c r="AB700" s="38"/>
      <c r="AC700" s="38"/>
      <c r="AD700" s="38"/>
      <c r="AE700" s="38"/>
      <c r="AG700" s="176"/>
      <c r="AN700" s="38"/>
      <c r="AO700" s="38"/>
      <c r="AP700" s="38"/>
      <c r="AQ700" s="38"/>
      <c r="AR700" s="38"/>
      <c r="AS700" s="38"/>
      <c r="AT700" s="38"/>
      <c r="AU700" s="38"/>
    </row>
    <row r="701" spans="2:64">
      <c r="B701" s="14"/>
      <c r="AA701" s="38"/>
      <c r="AB701" s="38"/>
      <c r="AC701" s="38"/>
      <c r="AD701" s="38"/>
      <c r="AE701" s="38"/>
      <c r="AG701" s="176"/>
      <c r="AN701" s="38"/>
      <c r="AO701" s="38"/>
      <c r="AP701" s="38"/>
      <c r="AQ701" s="38"/>
      <c r="AR701" s="38"/>
      <c r="AS701" s="38"/>
      <c r="AT701" s="38"/>
      <c r="AU701" s="38"/>
    </row>
    <row r="702" spans="2:64">
      <c r="B702" s="14"/>
      <c r="AA702" s="38"/>
      <c r="AB702" s="38"/>
      <c r="AC702" s="38"/>
      <c r="AD702" s="38"/>
      <c r="AE702" s="38"/>
      <c r="AG702" s="176"/>
      <c r="AN702" s="38"/>
      <c r="AO702" s="38"/>
      <c r="AP702" s="38"/>
      <c r="AQ702" s="38"/>
      <c r="AR702" s="38"/>
      <c r="AS702" s="38"/>
      <c r="AT702" s="38"/>
      <c r="AU702" s="38"/>
    </row>
    <row r="703" spans="2:64">
      <c r="B703" s="14"/>
      <c r="AA703" s="38"/>
      <c r="AB703" s="38"/>
      <c r="AC703" s="38"/>
      <c r="AD703" s="38"/>
      <c r="AE703" s="38"/>
      <c r="AG703" s="176"/>
      <c r="AN703" s="38"/>
      <c r="AO703" s="38"/>
      <c r="AP703" s="38"/>
      <c r="AQ703" s="38"/>
      <c r="AR703" s="38"/>
      <c r="AS703" s="38"/>
      <c r="AT703" s="38"/>
      <c r="AU703" s="38"/>
    </row>
    <row r="704" spans="2:64">
      <c r="B704" s="14"/>
      <c r="AA704" s="38"/>
      <c r="AB704" s="38"/>
      <c r="AC704" s="38"/>
      <c r="AD704" s="38"/>
      <c r="AE704" s="38"/>
      <c r="AG704" s="176"/>
      <c r="AN704" s="38"/>
      <c r="AO704" s="38"/>
      <c r="AP704" s="38"/>
      <c r="AQ704" s="38"/>
      <c r="AR704" s="38"/>
      <c r="AS704" s="38"/>
      <c r="AT704" s="38"/>
      <c r="AU704" s="38"/>
    </row>
    <row r="705" spans="2:47">
      <c r="B705" s="14"/>
      <c r="AA705" s="38"/>
      <c r="AB705" s="38"/>
      <c r="AC705" s="38"/>
      <c r="AD705" s="38"/>
      <c r="AE705" s="38"/>
      <c r="AG705" s="176"/>
      <c r="AN705" s="38"/>
      <c r="AO705" s="38"/>
      <c r="AP705" s="38"/>
      <c r="AQ705" s="38"/>
      <c r="AR705" s="38"/>
      <c r="AS705" s="38"/>
      <c r="AT705" s="38"/>
      <c r="AU705" s="38"/>
    </row>
    <row r="706" spans="2:47">
      <c r="B706" s="14"/>
      <c r="AA706" s="38"/>
      <c r="AB706" s="38"/>
      <c r="AC706" s="38"/>
      <c r="AD706" s="38"/>
      <c r="AE706" s="38"/>
      <c r="AG706" s="176"/>
      <c r="AN706" s="38"/>
      <c r="AO706" s="38"/>
      <c r="AP706" s="38"/>
      <c r="AQ706" s="38"/>
      <c r="AR706" s="38"/>
      <c r="AS706" s="38"/>
      <c r="AT706" s="38"/>
      <c r="AU706" s="38"/>
    </row>
    <row r="707" spans="2:47">
      <c r="B707" s="14"/>
      <c r="AA707" s="38"/>
      <c r="AB707" s="38"/>
      <c r="AC707" s="38"/>
      <c r="AD707" s="38"/>
      <c r="AE707" s="38"/>
      <c r="AG707" s="176"/>
      <c r="AN707" s="38"/>
      <c r="AO707" s="38"/>
      <c r="AP707" s="38"/>
      <c r="AQ707" s="38"/>
      <c r="AR707" s="38"/>
      <c r="AS707" s="38"/>
      <c r="AT707" s="38"/>
      <c r="AU707" s="38"/>
    </row>
    <row r="708" spans="2:47">
      <c r="B708" s="14"/>
      <c r="AA708" s="38"/>
      <c r="AB708" s="38"/>
      <c r="AC708" s="38"/>
      <c r="AD708" s="38"/>
      <c r="AE708" s="38"/>
      <c r="AG708" s="176"/>
      <c r="AN708" s="38"/>
      <c r="AO708" s="38"/>
      <c r="AP708" s="38"/>
      <c r="AQ708" s="38"/>
      <c r="AR708" s="38"/>
      <c r="AS708" s="38"/>
      <c r="AT708" s="38"/>
      <c r="AU708" s="38"/>
    </row>
    <row r="709" spans="2:47">
      <c r="B709" s="14"/>
      <c r="AA709" s="38"/>
      <c r="AB709" s="38"/>
      <c r="AC709" s="38"/>
      <c r="AD709" s="38"/>
      <c r="AE709" s="38"/>
      <c r="AG709" s="176"/>
      <c r="AN709" s="38"/>
      <c r="AO709" s="38"/>
      <c r="AP709" s="38"/>
      <c r="AQ709" s="38"/>
      <c r="AR709" s="38"/>
      <c r="AS709" s="38"/>
      <c r="AT709" s="38"/>
      <c r="AU709" s="38"/>
    </row>
    <row r="710" spans="2:47">
      <c r="B710" s="14"/>
      <c r="AA710" s="38"/>
      <c r="AB710" s="38"/>
      <c r="AC710" s="38"/>
      <c r="AD710" s="38"/>
      <c r="AE710" s="38"/>
      <c r="AG710" s="176"/>
      <c r="AN710" s="38"/>
      <c r="AO710" s="38"/>
      <c r="AP710" s="38"/>
      <c r="AQ710" s="38"/>
      <c r="AR710" s="38"/>
      <c r="AS710" s="38"/>
      <c r="AT710" s="38"/>
      <c r="AU710" s="38"/>
    </row>
    <row r="711" spans="2:47">
      <c r="B711" s="14"/>
      <c r="AA711" s="38"/>
      <c r="AB711" s="38"/>
      <c r="AC711" s="38"/>
      <c r="AD711" s="38"/>
      <c r="AE711" s="38"/>
      <c r="AG711" s="176"/>
      <c r="AN711" s="38"/>
      <c r="AO711" s="38"/>
      <c r="AP711" s="38"/>
      <c r="AQ711" s="38"/>
      <c r="AR711" s="38"/>
      <c r="AS711" s="38"/>
      <c r="AT711" s="38"/>
      <c r="AU711" s="38"/>
    </row>
    <row r="712" spans="2:47">
      <c r="B712" s="14"/>
      <c r="AA712" s="38"/>
      <c r="AB712" s="38"/>
      <c r="AC712" s="38"/>
      <c r="AD712" s="38"/>
      <c r="AE712" s="38"/>
      <c r="AG712" s="176"/>
      <c r="AN712" s="38"/>
      <c r="AO712" s="38"/>
      <c r="AP712" s="38"/>
      <c r="AQ712" s="38"/>
      <c r="AR712" s="38"/>
      <c r="AS712" s="38"/>
      <c r="AT712" s="38"/>
      <c r="AU712" s="38"/>
    </row>
    <row r="713" spans="2:47">
      <c r="B713" s="14"/>
      <c r="AA713" s="38"/>
      <c r="AB713" s="38"/>
      <c r="AC713" s="38"/>
      <c r="AD713" s="38"/>
      <c r="AE713" s="38"/>
      <c r="AG713" s="176"/>
      <c r="AN713" s="38"/>
      <c r="AO713" s="38"/>
      <c r="AP713" s="38"/>
      <c r="AQ713" s="38"/>
      <c r="AR713" s="38"/>
      <c r="AS713" s="38"/>
      <c r="AT713" s="38"/>
      <c r="AU713" s="38"/>
    </row>
    <row r="714" spans="2:47">
      <c r="B714" s="14"/>
      <c r="AA714" s="38"/>
      <c r="AB714" s="38"/>
      <c r="AC714" s="38"/>
      <c r="AD714" s="38"/>
      <c r="AE714" s="38"/>
      <c r="AG714" s="176"/>
      <c r="AN714" s="38"/>
      <c r="AO714" s="38"/>
      <c r="AP714" s="38"/>
      <c r="AQ714" s="38"/>
      <c r="AR714" s="38"/>
      <c r="AS714" s="38"/>
      <c r="AT714" s="38"/>
      <c r="AU714" s="38"/>
    </row>
    <row r="715" spans="2:47">
      <c r="B715" s="14"/>
      <c r="AA715" s="38"/>
      <c r="AB715" s="38"/>
      <c r="AC715" s="38"/>
      <c r="AD715" s="38"/>
      <c r="AE715" s="38"/>
      <c r="AG715" s="176"/>
      <c r="AN715" s="38"/>
      <c r="AO715" s="38"/>
      <c r="AP715" s="38"/>
      <c r="AQ715" s="38"/>
      <c r="AR715" s="38"/>
      <c r="AS715" s="38"/>
      <c r="AT715" s="38"/>
      <c r="AU715" s="38"/>
    </row>
    <row r="716" spans="2:47">
      <c r="B716" s="14"/>
      <c r="AA716" s="38"/>
      <c r="AB716" s="38"/>
      <c r="AC716" s="38"/>
      <c r="AD716" s="38"/>
      <c r="AE716" s="38"/>
      <c r="AG716" s="176"/>
      <c r="AN716" s="38"/>
      <c r="AO716" s="38"/>
      <c r="AP716" s="38"/>
      <c r="AQ716" s="38"/>
      <c r="AR716" s="38"/>
      <c r="AS716" s="38"/>
      <c r="AT716" s="38"/>
      <c r="AU716" s="38"/>
    </row>
    <row r="717" spans="2:47">
      <c r="B717" s="14"/>
      <c r="AA717" s="38"/>
      <c r="AB717" s="38"/>
      <c r="AC717" s="38"/>
      <c r="AD717" s="38"/>
      <c r="AE717" s="38"/>
      <c r="AG717" s="176"/>
      <c r="AN717" s="38"/>
      <c r="AO717" s="38"/>
      <c r="AP717" s="38"/>
      <c r="AQ717" s="38"/>
      <c r="AR717" s="38"/>
      <c r="AS717" s="38"/>
      <c r="AT717" s="38"/>
      <c r="AU717" s="38"/>
    </row>
    <row r="718" spans="2:47">
      <c r="B718" s="14"/>
      <c r="AA718" s="38"/>
      <c r="AB718" s="38"/>
      <c r="AC718" s="38"/>
      <c r="AD718" s="38"/>
      <c r="AE718" s="38"/>
      <c r="AG718" s="176"/>
      <c r="AN718" s="38"/>
      <c r="AO718" s="38"/>
      <c r="AP718" s="38"/>
      <c r="AQ718" s="38"/>
      <c r="AR718" s="38"/>
      <c r="AS718" s="38"/>
      <c r="AT718" s="38"/>
      <c r="AU718" s="38"/>
    </row>
    <row r="719" spans="2:47">
      <c r="B719" s="14"/>
      <c r="AA719" s="38"/>
      <c r="AB719" s="38"/>
      <c r="AC719" s="38"/>
      <c r="AD719" s="38"/>
      <c r="AE719" s="38"/>
      <c r="AG719" s="176"/>
      <c r="AN719" s="38"/>
      <c r="AO719" s="38"/>
      <c r="AP719" s="38"/>
      <c r="AQ719" s="38"/>
      <c r="AR719" s="38"/>
      <c r="AS719" s="38"/>
      <c r="AT719" s="38"/>
      <c r="AU719" s="38"/>
    </row>
    <row r="720" spans="2:47">
      <c r="B720" s="14"/>
      <c r="AA720" s="38"/>
      <c r="AB720" s="38"/>
      <c r="AC720" s="38"/>
      <c r="AD720" s="38"/>
      <c r="AE720" s="38"/>
      <c r="AG720" s="176"/>
      <c r="AN720" s="38"/>
      <c r="AO720" s="38"/>
      <c r="AP720" s="38"/>
      <c r="AQ720" s="38"/>
      <c r="AR720" s="38"/>
      <c r="AS720" s="38"/>
      <c r="AT720" s="38"/>
      <c r="AU720" s="38"/>
    </row>
    <row r="721" spans="2:64">
      <c r="B721" s="14"/>
      <c r="AA721" s="38"/>
      <c r="AB721" s="38"/>
      <c r="AC721" s="38"/>
      <c r="AD721" s="38"/>
      <c r="AE721" s="38"/>
      <c r="AG721" s="176"/>
      <c r="AN721" s="38"/>
      <c r="AO721" s="38"/>
      <c r="AP721" s="38"/>
      <c r="AQ721" s="38"/>
      <c r="AR721" s="38"/>
      <c r="AS721" s="38"/>
      <c r="AT721" s="38"/>
      <c r="AU721" s="38"/>
    </row>
    <row r="722" spans="2:64">
      <c r="B722" s="14"/>
      <c r="AA722" s="38"/>
      <c r="AB722" s="38"/>
      <c r="AC722" s="38"/>
      <c r="AD722" s="38"/>
      <c r="AE722" s="38"/>
      <c r="AG722" s="176"/>
      <c r="AN722" s="38"/>
      <c r="AO722" s="38"/>
      <c r="AP722" s="38"/>
      <c r="AQ722" s="38"/>
      <c r="AR722" s="38"/>
      <c r="AS722" s="38"/>
      <c r="AT722" s="38"/>
      <c r="AU722" s="38"/>
    </row>
    <row r="723" spans="2:64">
      <c r="B723" s="14"/>
      <c r="AA723" s="38"/>
      <c r="AB723" s="38"/>
      <c r="AC723" s="38"/>
      <c r="AD723" s="38"/>
      <c r="AE723" s="38"/>
      <c r="AG723" s="176"/>
      <c r="AN723" s="38"/>
      <c r="AO723" s="38"/>
      <c r="AP723" s="38"/>
      <c r="AQ723" s="38"/>
      <c r="AR723" s="38"/>
      <c r="AS723" s="38"/>
      <c r="AT723" s="38"/>
      <c r="AU723" s="38"/>
    </row>
    <row r="724" spans="2:64">
      <c r="B724" s="14"/>
      <c r="AA724" s="38"/>
      <c r="AB724" s="38"/>
      <c r="AC724" s="38"/>
      <c r="AD724" s="38"/>
      <c r="AE724" s="38"/>
      <c r="AG724" s="176"/>
      <c r="AN724" s="38"/>
      <c r="AO724" s="38"/>
      <c r="AP724" s="38"/>
      <c r="AQ724" s="38"/>
      <c r="AR724" s="38"/>
      <c r="AS724" s="38"/>
      <c r="AT724" s="38"/>
      <c r="AU724" s="38"/>
    </row>
    <row r="725" spans="2:64">
      <c r="B725" s="14"/>
      <c r="AA725" s="38"/>
      <c r="AB725" s="38"/>
      <c r="AC725" s="38"/>
      <c r="AD725" s="38"/>
      <c r="AE725" s="38"/>
      <c r="AG725" s="176"/>
      <c r="AN725" s="38"/>
      <c r="AO725" s="38"/>
      <c r="AP725" s="38"/>
      <c r="AQ725" s="38"/>
      <c r="AR725" s="38"/>
      <c r="AS725" s="38"/>
      <c r="AT725" s="38"/>
      <c r="AU725" s="38"/>
    </row>
    <row r="726" spans="2:64">
      <c r="B726" s="14"/>
      <c r="AA726" s="38"/>
      <c r="AB726" s="38"/>
      <c r="AC726" s="38"/>
      <c r="AD726" s="38"/>
      <c r="AE726" s="38"/>
      <c r="AG726" s="176"/>
      <c r="AN726" s="38"/>
      <c r="AO726" s="38"/>
      <c r="AP726" s="38"/>
      <c r="AQ726" s="38"/>
      <c r="AR726" s="38"/>
      <c r="AS726" s="38"/>
      <c r="AT726" s="38"/>
      <c r="AU726" s="38"/>
    </row>
    <row r="727" spans="2:64">
      <c r="B727" s="14"/>
      <c r="AA727" s="38"/>
      <c r="AB727" s="38"/>
      <c r="AC727" s="38"/>
      <c r="AD727" s="38"/>
      <c r="AE727" s="38"/>
      <c r="AG727" s="176"/>
      <c r="AN727" s="38"/>
      <c r="AO727" s="38"/>
      <c r="AP727" s="38"/>
      <c r="AQ727" s="38"/>
      <c r="AR727" s="38"/>
      <c r="AS727" s="38"/>
      <c r="AT727" s="38"/>
      <c r="AU727" s="38"/>
      <c r="AV727" s="38"/>
    </row>
    <row r="728" spans="2:64">
      <c r="B728" s="14"/>
      <c r="AA728" s="38"/>
      <c r="AB728" s="38"/>
      <c r="AC728" s="38"/>
      <c r="AD728" s="38"/>
      <c r="AE728" s="38"/>
      <c r="AG728" s="176"/>
      <c r="AN728" s="38"/>
      <c r="AO728" s="38"/>
      <c r="AP728" s="38"/>
      <c r="AQ728" s="38"/>
      <c r="AR728" s="38"/>
      <c r="AS728" s="38"/>
      <c r="AT728" s="38"/>
      <c r="AU728" s="38"/>
      <c r="AV728" s="38"/>
      <c r="AW728" s="38"/>
      <c r="AX728" s="38"/>
      <c r="AY728" s="38"/>
      <c r="AZ728" s="38"/>
      <c r="BA728" s="38"/>
      <c r="BB728" s="38"/>
      <c r="BC728" s="38"/>
      <c r="BD728" s="38"/>
      <c r="BE728" s="38"/>
      <c r="BF728" s="38"/>
      <c r="BG728" s="38"/>
      <c r="BH728" s="38"/>
      <c r="BI728" s="38"/>
      <c r="BJ728" s="38"/>
      <c r="BK728" s="38"/>
      <c r="BL728" s="38"/>
    </row>
    <row r="729" spans="2:64">
      <c r="B729" s="14"/>
      <c r="AA729" s="38"/>
      <c r="AB729" s="38"/>
      <c r="AC729" s="38"/>
      <c r="AD729" s="38"/>
      <c r="AE729" s="38"/>
      <c r="AG729" s="176"/>
      <c r="AN729" s="38"/>
      <c r="AO729" s="38"/>
      <c r="AP729" s="38"/>
      <c r="AQ729" s="38"/>
      <c r="AR729" s="38"/>
      <c r="AS729" s="38"/>
      <c r="AT729" s="38"/>
      <c r="AU729" s="38"/>
    </row>
    <row r="730" spans="2:64">
      <c r="B730" s="14"/>
      <c r="AA730" s="38"/>
      <c r="AB730" s="38"/>
      <c r="AC730" s="38"/>
      <c r="AD730" s="38"/>
      <c r="AE730" s="38"/>
      <c r="AG730" s="176"/>
      <c r="AN730" s="38"/>
      <c r="AO730" s="38"/>
      <c r="AP730" s="38"/>
      <c r="AQ730" s="38"/>
      <c r="AR730" s="38"/>
      <c r="AS730" s="38"/>
      <c r="AT730" s="38"/>
      <c r="AU730" s="38"/>
    </row>
    <row r="731" spans="2:64">
      <c r="B731" s="14"/>
      <c r="AA731" s="38"/>
      <c r="AB731" s="38"/>
      <c r="AC731" s="38"/>
      <c r="AD731" s="38"/>
      <c r="AE731" s="38"/>
      <c r="AG731" s="176"/>
      <c r="AN731" s="38"/>
      <c r="AO731" s="38"/>
      <c r="AP731" s="38"/>
      <c r="AQ731" s="38"/>
      <c r="AR731" s="38"/>
      <c r="AS731" s="38"/>
      <c r="AT731" s="38"/>
      <c r="AU731" s="38"/>
    </row>
    <row r="732" spans="2:64">
      <c r="B732" s="14"/>
      <c r="AA732" s="38"/>
      <c r="AB732" s="38"/>
      <c r="AC732" s="38"/>
      <c r="AD732" s="38"/>
      <c r="AE732" s="38"/>
      <c r="AG732" s="176"/>
      <c r="AN732" s="38"/>
      <c r="AO732" s="38"/>
      <c r="AP732" s="38"/>
      <c r="AQ732" s="38"/>
      <c r="AR732" s="38"/>
      <c r="AS732" s="38"/>
      <c r="AT732" s="38"/>
      <c r="AU732" s="38"/>
    </row>
    <row r="733" spans="2:64">
      <c r="B733" s="14"/>
      <c r="AA733" s="38"/>
      <c r="AB733" s="38"/>
      <c r="AC733" s="38"/>
      <c r="AD733" s="38"/>
      <c r="AE733" s="38"/>
      <c r="AG733" s="176"/>
      <c r="AN733" s="38"/>
      <c r="AO733" s="38"/>
      <c r="AP733" s="38"/>
      <c r="AQ733" s="38"/>
      <c r="AR733" s="38"/>
      <c r="AS733" s="38"/>
      <c r="AT733" s="38"/>
      <c r="AU733" s="38"/>
    </row>
    <row r="734" spans="2:64">
      <c r="B734" s="14"/>
      <c r="AA734" s="38"/>
      <c r="AB734" s="38"/>
      <c r="AC734" s="38"/>
      <c r="AD734" s="38"/>
      <c r="AE734" s="38"/>
      <c r="AG734" s="176"/>
      <c r="AN734" s="38"/>
      <c r="AO734" s="38"/>
      <c r="AP734" s="38"/>
      <c r="AQ734" s="38"/>
      <c r="AR734" s="38"/>
      <c r="AS734" s="38"/>
      <c r="AT734" s="38"/>
      <c r="AU734" s="38"/>
    </row>
    <row r="735" spans="2:64">
      <c r="B735" s="14"/>
      <c r="AA735" s="38"/>
      <c r="AB735" s="38"/>
      <c r="AC735" s="38"/>
      <c r="AD735" s="38"/>
      <c r="AE735" s="38"/>
      <c r="AG735" s="176"/>
      <c r="AN735" s="38"/>
      <c r="AO735" s="38"/>
      <c r="AP735" s="38"/>
      <c r="AQ735" s="38"/>
      <c r="AR735" s="38"/>
      <c r="AS735" s="38"/>
      <c r="AT735" s="38"/>
      <c r="AU735" s="38"/>
    </row>
    <row r="736" spans="2:64">
      <c r="B736" s="14"/>
      <c r="AA736" s="38"/>
      <c r="AB736" s="38"/>
      <c r="AC736" s="38"/>
      <c r="AD736" s="38"/>
      <c r="AE736" s="38"/>
      <c r="AG736" s="176"/>
      <c r="AN736" s="38"/>
      <c r="AO736" s="38"/>
      <c r="AP736" s="38"/>
      <c r="AQ736" s="38"/>
      <c r="AR736" s="38"/>
      <c r="AS736" s="38"/>
      <c r="AT736" s="38"/>
      <c r="AU736" s="38"/>
    </row>
    <row r="737" spans="2:64">
      <c r="B737" s="14"/>
      <c r="AA737" s="38"/>
      <c r="AB737" s="38"/>
      <c r="AC737" s="38"/>
      <c r="AD737" s="38"/>
      <c r="AE737" s="38"/>
      <c r="AG737" s="176"/>
      <c r="AN737" s="38"/>
      <c r="AO737" s="38"/>
      <c r="AP737" s="38"/>
      <c r="AQ737" s="38"/>
      <c r="AR737" s="38"/>
      <c r="AS737" s="38"/>
      <c r="AT737" s="38"/>
      <c r="AU737" s="38"/>
    </row>
    <row r="738" spans="2:64">
      <c r="B738" s="14"/>
      <c r="AA738" s="38"/>
      <c r="AB738" s="38"/>
      <c r="AC738" s="38"/>
      <c r="AD738" s="38"/>
      <c r="AE738" s="38"/>
      <c r="AG738" s="176"/>
      <c r="AN738" s="38"/>
      <c r="AO738" s="38"/>
      <c r="AP738" s="38"/>
      <c r="AQ738" s="38"/>
      <c r="AR738" s="38"/>
      <c r="AS738" s="38"/>
      <c r="AT738" s="38"/>
      <c r="AU738" s="38"/>
    </row>
    <row r="739" spans="2:64">
      <c r="B739" s="14"/>
      <c r="AA739" s="38"/>
      <c r="AB739" s="38"/>
      <c r="AC739" s="38"/>
      <c r="AD739" s="38"/>
      <c r="AE739" s="38"/>
      <c r="AG739" s="176"/>
      <c r="AN739" s="38"/>
      <c r="AO739" s="38"/>
      <c r="AP739" s="38"/>
      <c r="AQ739" s="38"/>
      <c r="AR739" s="38"/>
      <c r="AS739" s="38"/>
      <c r="AT739" s="38"/>
      <c r="AU739" s="38"/>
    </row>
    <row r="740" spans="2:64">
      <c r="B740" s="14"/>
      <c r="AA740" s="38"/>
      <c r="AB740" s="38"/>
      <c r="AC740" s="38"/>
      <c r="AD740" s="38"/>
      <c r="AE740" s="38"/>
      <c r="AG740" s="176"/>
      <c r="AN740" s="38"/>
      <c r="AO740" s="38"/>
      <c r="AP740" s="38"/>
      <c r="AQ740" s="38"/>
      <c r="AR740" s="38"/>
      <c r="AS740" s="38"/>
      <c r="AT740" s="38"/>
      <c r="AU740" s="38"/>
    </row>
    <row r="741" spans="2:64">
      <c r="B741" s="14"/>
      <c r="AA741" s="38"/>
      <c r="AB741" s="38"/>
      <c r="AC741" s="38"/>
      <c r="AD741" s="38"/>
      <c r="AE741" s="38"/>
      <c r="AG741" s="176"/>
      <c r="AN741" s="38"/>
      <c r="AO741" s="38"/>
      <c r="AP741" s="38"/>
      <c r="AQ741" s="38"/>
      <c r="AR741" s="38"/>
      <c r="AS741" s="38"/>
      <c r="AT741" s="38"/>
      <c r="AU741" s="38"/>
    </row>
    <row r="742" spans="2:64">
      <c r="B742" s="14"/>
      <c r="AA742" s="38"/>
      <c r="AB742" s="38"/>
      <c r="AC742" s="38"/>
      <c r="AD742" s="38"/>
      <c r="AE742" s="38"/>
      <c r="AG742" s="176"/>
      <c r="AN742" s="38"/>
      <c r="AO742" s="38"/>
      <c r="AP742" s="38"/>
      <c r="AQ742" s="38"/>
      <c r="AR742" s="38"/>
      <c r="AS742" s="38"/>
      <c r="AT742" s="38"/>
      <c r="AU742" s="38"/>
    </row>
    <row r="743" spans="2:64">
      <c r="B743" s="14"/>
      <c r="AA743" s="38"/>
      <c r="AB743" s="38"/>
      <c r="AC743" s="38"/>
      <c r="AD743" s="38"/>
      <c r="AE743" s="38"/>
      <c r="AG743" s="176"/>
      <c r="AN743" s="38"/>
      <c r="AO743" s="38"/>
      <c r="AP743" s="38"/>
      <c r="AQ743" s="38"/>
      <c r="AR743" s="38"/>
      <c r="AS743" s="38"/>
      <c r="AT743" s="38"/>
      <c r="AU743" s="38"/>
    </row>
    <row r="744" spans="2:64">
      <c r="B744" s="14"/>
      <c r="AA744" s="38"/>
      <c r="AB744" s="38"/>
      <c r="AC744" s="38"/>
      <c r="AD744" s="38"/>
      <c r="AE744" s="38"/>
      <c r="AG744" s="176"/>
      <c r="AN744" s="38"/>
      <c r="AO744" s="38"/>
      <c r="AP744" s="38"/>
      <c r="AQ744" s="38"/>
      <c r="AR744" s="38"/>
      <c r="AS744" s="38"/>
      <c r="AT744" s="38"/>
      <c r="AU744" s="38"/>
    </row>
    <row r="745" spans="2:64">
      <c r="B745" s="14"/>
      <c r="AA745" s="38"/>
      <c r="AB745" s="38"/>
      <c r="AC745" s="38"/>
      <c r="AD745" s="38"/>
      <c r="AE745" s="38"/>
      <c r="AG745" s="176"/>
      <c r="AN745" s="38"/>
      <c r="AO745" s="38"/>
      <c r="AP745" s="38"/>
      <c r="AQ745" s="38"/>
      <c r="AR745" s="38"/>
      <c r="AS745" s="38"/>
      <c r="AT745" s="38"/>
      <c r="AU745" s="38"/>
    </row>
    <row r="746" spans="2:64">
      <c r="B746" s="14"/>
      <c r="AA746" s="38"/>
      <c r="AB746" s="38"/>
      <c r="AC746" s="38"/>
      <c r="AD746" s="38"/>
      <c r="AE746" s="38"/>
      <c r="AG746" s="176"/>
      <c r="AN746" s="38"/>
      <c r="AO746" s="38"/>
      <c r="AP746" s="38"/>
      <c r="AQ746" s="38"/>
      <c r="AR746" s="38"/>
      <c r="AS746" s="38"/>
      <c r="AT746" s="38"/>
      <c r="AU746" s="38"/>
    </row>
    <row r="747" spans="2:64">
      <c r="B747" s="14"/>
      <c r="AA747" s="38"/>
      <c r="AB747" s="38"/>
      <c r="AC747" s="38"/>
      <c r="AD747" s="38"/>
      <c r="AE747" s="38"/>
      <c r="AG747" s="176"/>
      <c r="AN747" s="38"/>
      <c r="AO747" s="38"/>
      <c r="AP747" s="38"/>
      <c r="AQ747" s="38"/>
      <c r="AR747" s="38"/>
      <c r="AS747" s="38"/>
      <c r="AT747" s="38"/>
      <c r="AU747" s="38"/>
    </row>
    <row r="748" spans="2:64">
      <c r="B748" s="14"/>
      <c r="AA748" s="38"/>
      <c r="AB748" s="38"/>
      <c r="AC748" s="38"/>
      <c r="AD748" s="38"/>
      <c r="AE748" s="38"/>
      <c r="AG748" s="176"/>
      <c r="AN748" s="38"/>
      <c r="AO748" s="38"/>
      <c r="AP748" s="38"/>
      <c r="AQ748" s="38"/>
      <c r="AR748" s="38"/>
      <c r="AS748" s="38"/>
      <c r="AT748" s="38"/>
      <c r="AU748" s="38"/>
      <c r="AV748" s="38"/>
      <c r="AW748" s="38"/>
      <c r="AX748" s="38"/>
      <c r="AY748" s="38"/>
      <c r="AZ748" s="38"/>
      <c r="BA748" s="38"/>
      <c r="BB748" s="38"/>
      <c r="BC748" s="38"/>
      <c r="BD748" s="38"/>
      <c r="BE748" s="38"/>
      <c r="BF748" s="38"/>
      <c r="BG748" s="38"/>
      <c r="BH748" s="38"/>
      <c r="BI748" s="38"/>
      <c r="BJ748" s="38"/>
      <c r="BK748" s="38"/>
      <c r="BL748" s="38"/>
    </row>
    <row r="749" spans="2:64">
      <c r="B749" s="14"/>
      <c r="AA749" s="38"/>
      <c r="AB749" s="38"/>
      <c r="AC749" s="38"/>
      <c r="AD749" s="38"/>
      <c r="AE749" s="38"/>
      <c r="AG749" s="176"/>
      <c r="AN749" s="38"/>
      <c r="AO749" s="38"/>
      <c r="AP749" s="38"/>
      <c r="AQ749" s="38"/>
      <c r="AR749" s="38"/>
      <c r="AS749" s="38"/>
      <c r="AT749" s="38"/>
      <c r="AU749" s="38"/>
    </row>
    <row r="750" spans="2:64">
      <c r="B750" s="14"/>
      <c r="AA750" s="38"/>
      <c r="AB750" s="38"/>
      <c r="AC750" s="38"/>
      <c r="AD750" s="38"/>
      <c r="AE750" s="38"/>
      <c r="AG750" s="176"/>
      <c r="AN750" s="38"/>
      <c r="AO750" s="38"/>
      <c r="AP750" s="38"/>
      <c r="AQ750" s="38"/>
      <c r="AR750" s="38"/>
      <c r="AS750" s="38"/>
      <c r="AT750" s="38"/>
      <c r="AU750" s="38"/>
    </row>
    <row r="751" spans="2:64">
      <c r="B751" s="14"/>
      <c r="AA751" s="38"/>
      <c r="AB751" s="38"/>
      <c r="AC751" s="38"/>
      <c r="AD751" s="38"/>
      <c r="AE751" s="38"/>
      <c r="AG751" s="176"/>
      <c r="AN751" s="38"/>
      <c r="AO751" s="38"/>
      <c r="AP751" s="38"/>
      <c r="AQ751" s="38"/>
      <c r="AR751" s="38"/>
      <c r="AS751" s="38"/>
      <c r="AT751" s="38"/>
      <c r="AU751" s="38"/>
    </row>
    <row r="752" spans="2:64">
      <c r="B752" s="14"/>
      <c r="AA752" s="38"/>
      <c r="AB752" s="38"/>
      <c r="AC752" s="38"/>
      <c r="AD752" s="38"/>
      <c r="AE752" s="38"/>
      <c r="AG752" s="176"/>
      <c r="AN752" s="38"/>
      <c r="AO752" s="38"/>
      <c r="AP752" s="38"/>
      <c r="AQ752" s="38"/>
      <c r="AR752" s="38"/>
      <c r="AS752" s="38"/>
      <c r="AT752" s="38"/>
      <c r="AU752" s="38"/>
    </row>
    <row r="753" spans="2:48">
      <c r="B753" s="14"/>
      <c r="AA753" s="38"/>
      <c r="AB753" s="38"/>
      <c r="AC753" s="38"/>
      <c r="AD753" s="38"/>
      <c r="AE753" s="38"/>
      <c r="AG753" s="176"/>
      <c r="AN753" s="38"/>
      <c r="AO753" s="38"/>
      <c r="AP753" s="38"/>
      <c r="AQ753" s="38"/>
      <c r="AR753" s="38"/>
      <c r="AS753" s="38"/>
      <c r="AT753" s="38"/>
      <c r="AU753" s="38"/>
    </row>
    <row r="754" spans="2:48">
      <c r="B754" s="14"/>
      <c r="AA754" s="38"/>
      <c r="AB754" s="38"/>
      <c r="AC754" s="38"/>
      <c r="AD754" s="38"/>
      <c r="AE754" s="38"/>
      <c r="AG754" s="176"/>
      <c r="AN754" s="38"/>
      <c r="AO754" s="38"/>
      <c r="AP754" s="38"/>
      <c r="AQ754" s="38"/>
      <c r="AR754" s="38"/>
      <c r="AS754" s="38"/>
      <c r="AT754" s="38"/>
      <c r="AU754" s="38"/>
    </row>
    <row r="755" spans="2:48">
      <c r="B755" s="14"/>
      <c r="AA755" s="38"/>
      <c r="AB755" s="38"/>
      <c r="AC755" s="38"/>
      <c r="AD755" s="38"/>
      <c r="AE755" s="38"/>
      <c r="AG755" s="176"/>
      <c r="AN755" s="38"/>
      <c r="AO755" s="38"/>
      <c r="AP755" s="38"/>
      <c r="AQ755" s="38"/>
      <c r="AR755" s="38"/>
      <c r="AS755" s="38"/>
      <c r="AT755" s="38"/>
      <c r="AU755" s="38"/>
    </row>
    <row r="756" spans="2:48">
      <c r="B756" s="14"/>
      <c r="AA756" s="38"/>
      <c r="AB756" s="38"/>
      <c r="AC756" s="38"/>
      <c r="AD756" s="38"/>
      <c r="AE756" s="38"/>
      <c r="AG756" s="176"/>
      <c r="AN756" s="38"/>
      <c r="AO756" s="38"/>
      <c r="AP756" s="38"/>
      <c r="AQ756" s="38"/>
      <c r="AR756" s="38"/>
      <c r="AS756" s="38"/>
      <c r="AT756" s="38"/>
      <c r="AU756" s="38"/>
    </row>
    <row r="757" spans="2:48">
      <c r="B757" s="14"/>
      <c r="AA757" s="38"/>
      <c r="AB757" s="38"/>
      <c r="AC757" s="38"/>
      <c r="AD757" s="38"/>
      <c r="AE757" s="38"/>
      <c r="AG757" s="176"/>
      <c r="AN757" s="38"/>
      <c r="AO757" s="38"/>
      <c r="AP757" s="38"/>
      <c r="AQ757" s="38"/>
      <c r="AR757" s="38"/>
      <c r="AS757" s="38"/>
      <c r="AT757" s="38"/>
      <c r="AU757" s="38"/>
    </row>
    <row r="758" spans="2:48">
      <c r="B758" s="14"/>
      <c r="AA758" s="38"/>
      <c r="AB758" s="38"/>
      <c r="AC758" s="38"/>
      <c r="AD758" s="38"/>
      <c r="AE758" s="38"/>
      <c r="AG758" s="176"/>
      <c r="AN758" s="38"/>
      <c r="AO758" s="38"/>
      <c r="AP758" s="38"/>
      <c r="AQ758" s="38"/>
      <c r="AR758" s="38"/>
      <c r="AS758" s="38"/>
      <c r="AT758" s="38"/>
      <c r="AU758" s="38"/>
    </row>
    <row r="759" spans="2:48">
      <c r="B759" s="14"/>
      <c r="AA759" s="38"/>
      <c r="AB759" s="38"/>
      <c r="AC759" s="38"/>
      <c r="AD759" s="38"/>
      <c r="AE759" s="38"/>
      <c r="AG759" s="176"/>
      <c r="AN759" s="38"/>
      <c r="AO759" s="38"/>
      <c r="AP759" s="38"/>
      <c r="AQ759" s="38"/>
      <c r="AR759" s="38"/>
      <c r="AS759" s="38"/>
      <c r="AT759" s="38"/>
      <c r="AU759" s="38"/>
      <c r="AV759" s="38"/>
    </row>
    <row r="760" spans="2:48">
      <c r="B760" s="14"/>
      <c r="AA760" s="38"/>
      <c r="AB760" s="38"/>
      <c r="AC760" s="38"/>
      <c r="AD760" s="38"/>
      <c r="AE760" s="38"/>
      <c r="AG760" s="176"/>
      <c r="AN760" s="38"/>
      <c r="AO760" s="38"/>
      <c r="AP760" s="38"/>
      <c r="AQ760" s="38"/>
      <c r="AR760" s="38"/>
      <c r="AS760" s="38"/>
      <c r="AT760" s="38"/>
      <c r="AU760" s="38"/>
    </row>
    <row r="761" spans="2:48">
      <c r="B761" s="14"/>
      <c r="AA761" s="38"/>
      <c r="AB761" s="38"/>
      <c r="AC761" s="38"/>
      <c r="AD761" s="38"/>
      <c r="AE761" s="38"/>
      <c r="AG761" s="176"/>
      <c r="AN761" s="38"/>
      <c r="AO761" s="38"/>
      <c r="AP761" s="38"/>
      <c r="AQ761" s="38"/>
      <c r="AR761" s="38"/>
      <c r="AS761" s="38"/>
      <c r="AT761" s="38"/>
      <c r="AU761" s="38"/>
    </row>
    <row r="762" spans="2:48">
      <c r="B762" s="14"/>
      <c r="AA762" s="38"/>
      <c r="AB762" s="38"/>
      <c r="AC762" s="38"/>
      <c r="AD762" s="38"/>
      <c r="AE762" s="38"/>
      <c r="AG762" s="176"/>
      <c r="AN762" s="38"/>
      <c r="AO762" s="38"/>
      <c r="AP762" s="38"/>
      <c r="AQ762" s="38"/>
      <c r="AR762" s="38"/>
      <c r="AS762" s="38"/>
      <c r="AT762" s="38"/>
      <c r="AU762" s="38"/>
    </row>
    <row r="763" spans="2:48">
      <c r="B763" s="14"/>
      <c r="AA763" s="38"/>
      <c r="AB763" s="38"/>
      <c r="AC763" s="38"/>
      <c r="AD763" s="38"/>
      <c r="AE763" s="38"/>
      <c r="AG763" s="176"/>
      <c r="AN763" s="38"/>
      <c r="AO763" s="38"/>
      <c r="AP763" s="38"/>
      <c r="AQ763" s="38"/>
      <c r="AR763" s="38"/>
      <c r="AS763" s="38"/>
      <c r="AT763" s="38"/>
      <c r="AU763" s="38"/>
    </row>
    <row r="764" spans="2:48">
      <c r="B764" s="14"/>
      <c r="AA764" s="38"/>
      <c r="AB764" s="38"/>
      <c r="AC764" s="38"/>
      <c r="AD764" s="38"/>
      <c r="AE764" s="38"/>
      <c r="AG764" s="176"/>
      <c r="AN764" s="38"/>
      <c r="AO764" s="38"/>
      <c r="AP764" s="38"/>
      <c r="AQ764" s="38"/>
      <c r="AR764" s="38"/>
      <c r="AS764" s="38"/>
      <c r="AT764" s="38"/>
      <c r="AU764" s="38"/>
    </row>
    <row r="765" spans="2:48">
      <c r="B765" s="14"/>
      <c r="AA765" s="38"/>
      <c r="AB765" s="38"/>
      <c r="AC765" s="38"/>
      <c r="AD765" s="38"/>
      <c r="AE765" s="38"/>
      <c r="AG765" s="176"/>
      <c r="AN765" s="38"/>
      <c r="AO765" s="38"/>
      <c r="AP765" s="38"/>
      <c r="AQ765" s="38"/>
      <c r="AR765" s="38"/>
      <c r="AS765" s="38"/>
      <c r="AT765" s="38"/>
      <c r="AU765" s="38"/>
    </row>
    <row r="766" spans="2:48">
      <c r="B766" s="14"/>
      <c r="AA766" s="38"/>
      <c r="AB766" s="38"/>
      <c r="AC766" s="38"/>
      <c r="AD766" s="38"/>
      <c r="AE766" s="38"/>
      <c r="AG766" s="176"/>
      <c r="AN766" s="38"/>
      <c r="AO766" s="38"/>
      <c r="AP766" s="38"/>
      <c r="AQ766" s="38"/>
      <c r="AR766" s="38"/>
      <c r="AS766" s="38"/>
      <c r="AT766" s="38"/>
      <c r="AU766" s="38"/>
    </row>
    <row r="767" spans="2:48">
      <c r="B767" s="14"/>
      <c r="AA767" s="38"/>
      <c r="AB767" s="38"/>
      <c r="AC767" s="38"/>
      <c r="AD767" s="38"/>
      <c r="AE767" s="38"/>
      <c r="AG767" s="176"/>
      <c r="AN767" s="38"/>
      <c r="AO767" s="38"/>
      <c r="AP767" s="38"/>
      <c r="AQ767" s="38"/>
      <c r="AR767" s="38"/>
      <c r="AS767" s="38"/>
      <c r="AT767" s="38"/>
      <c r="AU767" s="38"/>
    </row>
    <row r="768" spans="2:48">
      <c r="B768" s="14"/>
      <c r="AA768" s="38"/>
      <c r="AB768" s="38"/>
      <c r="AC768" s="38"/>
      <c r="AD768" s="38"/>
      <c r="AE768" s="38"/>
      <c r="AG768" s="176"/>
      <c r="AN768" s="38"/>
      <c r="AO768" s="38"/>
      <c r="AP768" s="38"/>
      <c r="AQ768" s="38"/>
      <c r="AR768" s="38"/>
      <c r="AS768" s="38"/>
      <c r="AT768" s="38"/>
      <c r="AU768" s="38"/>
    </row>
    <row r="769" spans="2:64">
      <c r="B769" s="14"/>
      <c r="AA769" s="38"/>
      <c r="AB769" s="38"/>
      <c r="AC769" s="38"/>
      <c r="AD769" s="38"/>
      <c r="AE769" s="38"/>
      <c r="AG769" s="176"/>
      <c r="AN769" s="38"/>
      <c r="AO769" s="38"/>
      <c r="AP769" s="38"/>
      <c r="AQ769" s="38"/>
      <c r="AR769" s="38"/>
      <c r="AS769" s="38"/>
      <c r="AT769" s="38"/>
      <c r="AU769" s="38"/>
      <c r="AV769" s="38"/>
      <c r="AX769" s="38"/>
      <c r="AY769" s="38"/>
      <c r="AZ769" s="38"/>
      <c r="BA769" s="38"/>
      <c r="BB769" s="38"/>
      <c r="BC769" s="38"/>
      <c r="BD769" s="38"/>
      <c r="BE769" s="38"/>
      <c r="BF769" s="38"/>
      <c r="BG769" s="38"/>
      <c r="BH769" s="38"/>
      <c r="BI769" s="38"/>
      <c r="BJ769" s="38"/>
      <c r="BK769" s="38"/>
      <c r="BL769" s="38"/>
    </row>
    <row r="770" spans="2:64">
      <c r="B770" s="14"/>
      <c r="AA770" s="38"/>
      <c r="AB770" s="38"/>
      <c r="AC770" s="38"/>
      <c r="AD770" s="38"/>
      <c r="AE770" s="38"/>
      <c r="AG770" s="176"/>
      <c r="AN770" s="38"/>
      <c r="AO770" s="38"/>
      <c r="AP770" s="38"/>
      <c r="AQ770" s="38"/>
      <c r="AR770" s="38"/>
      <c r="AS770" s="38"/>
      <c r="AT770" s="38"/>
      <c r="AU770" s="38"/>
    </row>
    <row r="771" spans="2:64">
      <c r="B771" s="14"/>
      <c r="AA771" s="38"/>
      <c r="AB771" s="38"/>
      <c r="AC771" s="38"/>
      <c r="AD771" s="38"/>
      <c r="AE771" s="38"/>
      <c r="AG771" s="176"/>
      <c r="AN771" s="38"/>
      <c r="AO771" s="38"/>
      <c r="AP771" s="38"/>
      <c r="AQ771" s="38"/>
      <c r="AR771" s="38"/>
      <c r="AS771" s="38"/>
      <c r="AT771" s="38"/>
      <c r="AU771" s="38"/>
    </row>
    <row r="772" spans="2:64">
      <c r="B772" s="14"/>
      <c r="AA772" s="38"/>
      <c r="AB772" s="38"/>
      <c r="AC772" s="38"/>
      <c r="AD772" s="38"/>
      <c r="AE772" s="38"/>
      <c r="AG772" s="176"/>
      <c r="AN772" s="38"/>
      <c r="AO772" s="38"/>
      <c r="AP772" s="38"/>
      <c r="AQ772" s="38"/>
      <c r="AR772" s="38"/>
      <c r="AS772" s="38"/>
      <c r="AT772" s="38"/>
      <c r="AU772" s="38"/>
    </row>
    <row r="773" spans="2:64">
      <c r="B773" s="14"/>
      <c r="AA773" s="38"/>
      <c r="AB773" s="38"/>
      <c r="AC773" s="38"/>
      <c r="AD773" s="38"/>
      <c r="AE773" s="38"/>
      <c r="AG773" s="176"/>
      <c r="AN773" s="38"/>
      <c r="AO773" s="38"/>
      <c r="AP773" s="38"/>
      <c r="AQ773" s="38"/>
      <c r="AR773" s="38"/>
      <c r="AS773" s="38"/>
      <c r="AT773" s="38"/>
      <c r="AU773" s="38"/>
    </row>
    <row r="774" spans="2:64">
      <c r="B774" s="14"/>
      <c r="AA774" s="38"/>
      <c r="AB774" s="38"/>
      <c r="AC774" s="38"/>
      <c r="AD774" s="38"/>
      <c r="AE774" s="38"/>
      <c r="AG774" s="176"/>
      <c r="AN774" s="38"/>
      <c r="AO774" s="38"/>
      <c r="AP774" s="38"/>
      <c r="AQ774" s="38"/>
      <c r="AR774" s="38"/>
      <c r="AS774" s="38"/>
      <c r="AT774" s="38"/>
      <c r="AU774" s="38"/>
      <c r="AV774" s="38"/>
      <c r="AW774" s="38"/>
      <c r="AX774" s="38"/>
      <c r="AY774" s="38"/>
      <c r="AZ774" s="38"/>
      <c r="BA774" s="38"/>
      <c r="BB774" s="38"/>
      <c r="BC774" s="38"/>
      <c r="BD774" s="38"/>
      <c r="BE774" s="38"/>
      <c r="BF774" s="38"/>
      <c r="BG774" s="38"/>
      <c r="BH774" s="38"/>
      <c r="BI774" s="38"/>
      <c r="BJ774" s="38"/>
      <c r="BK774" s="38"/>
      <c r="BL774" s="38"/>
    </row>
    <row r="775" spans="2:64">
      <c r="B775" s="14"/>
      <c r="AA775" s="38"/>
      <c r="AB775" s="38"/>
      <c r="AC775" s="38"/>
      <c r="AD775" s="38"/>
      <c r="AE775" s="38"/>
      <c r="AG775" s="176"/>
      <c r="AN775" s="38"/>
      <c r="AO775" s="38"/>
      <c r="AP775" s="38"/>
      <c r="AQ775" s="38"/>
      <c r="AR775" s="38"/>
      <c r="AS775" s="38"/>
      <c r="AT775" s="38"/>
      <c r="AU775" s="38"/>
    </row>
    <row r="776" spans="2:64">
      <c r="B776" s="14"/>
      <c r="AA776" s="38"/>
      <c r="AB776" s="38"/>
      <c r="AC776" s="38"/>
      <c r="AD776" s="38"/>
      <c r="AE776" s="38"/>
      <c r="AG776" s="176"/>
      <c r="AN776" s="38"/>
      <c r="AO776" s="38"/>
      <c r="AP776" s="38"/>
      <c r="AQ776" s="38"/>
      <c r="AR776" s="38"/>
      <c r="AS776" s="38"/>
      <c r="AT776" s="38"/>
      <c r="AU776" s="38"/>
    </row>
    <row r="777" spans="2:64">
      <c r="B777" s="14"/>
      <c r="AA777" s="38"/>
      <c r="AB777" s="38"/>
      <c r="AC777" s="38"/>
      <c r="AD777" s="38"/>
      <c r="AE777" s="38"/>
      <c r="AG777" s="176"/>
      <c r="AN777" s="38"/>
      <c r="AO777" s="38"/>
      <c r="AP777" s="38"/>
      <c r="AQ777" s="38"/>
      <c r="AR777" s="38"/>
      <c r="AS777" s="38"/>
      <c r="AT777" s="38"/>
      <c r="AU777" s="38"/>
    </row>
    <row r="778" spans="2:64">
      <c r="B778" s="14"/>
      <c r="AA778" s="38"/>
      <c r="AB778" s="38"/>
      <c r="AC778" s="38"/>
      <c r="AD778" s="38"/>
      <c r="AE778" s="38"/>
      <c r="AG778" s="176"/>
      <c r="AN778" s="38"/>
      <c r="AO778" s="38"/>
      <c r="AP778" s="38"/>
      <c r="AQ778" s="38"/>
      <c r="AR778" s="38"/>
      <c r="AS778" s="38"/>
      <c r="AT778" s="38"/>
      <c r="AU778" s="38"/>
    </row>
    <row r="779" spans="2:64">
      <c r="B779" s="14"/>
      <c r="AA779" s="38"/>
      <c r="AB779" s="38"/>
      <c r="AC779" s="38"/>
      <c r="AD779" s="38"/>
      <c r="AE779" s="38"/>
      <c r="AG779" s="176"/>
      <c r="AN779" s="38"/>
      <c r="AO779" s="38"/>
      <c r="AP779" s="38"/>
      <c r="AQ779" s="38"/>
      <c r="AR779" s="38"/>
      <c r="AS779" s="38"/>
      <c r="AT779" s="38"/>
      <c r="AU779" s="38"/>
    </row>
    <row r="780" spans="2:64">
      <c r="B780" s="14"/>
      <c r="AA780" s="38"/>
      <c r="AB780" s="38"/>
      <c r="AC780" s="38"/>
      <c r="AD780" s="38"/>
      <c r="AE780" s="38"/>
      <c r="AG780" s="176"/>
      <c r="AN780" s="38"/>
      <c r="AO780" s="38"/>
      <c r="AP780" s="38"/>
      <c r="AQ780" s="38"/>
      <c r="AR780" s="38"/>
      <c r="AS780" s="38"/>
      <c r="AT780" s="38"/>
      <c r="AU780" s="38"/>
    </row>
    <row r="781" spans="2:64">
      <c r="B781" s="14"/>
      <c r="AA781" s="38"/>
      <c r="AB781" s="38"/>
      <c r="AC781" s="38"/>
      <c r="AD781" s="38"/>
      <c r="AE781" s="38"/>
      <c r="AG781" s="176"/>
      <c r="AN781" s="38"/>
      <c r="AO781" s="38"/>
      <c r="AP781" s="38"/>
      <c r="AQ781" s="38"/>
      <c r="AR781" s="38"/>
      <c r="AS781" s="38"/>
      <c r="AT781" s="38"/>
      <c r="AU781" s="38"/>
    </row>
    <row r="782" spans="2:64">
      <c r="B782" s="14"/>
      <c r="AA782" s="38"/>
      <c r="AB782" s="38"/>
      <c r="AC782" s="38"/>
      <c r="AD782" s="38"/>
      <c r="AE782" s="38"/>
      <c r="AG782" s="176"/>
      <c r="AN782" s="38"/>
      <c r="AO782" s="38"/>
      <c r="AP782" s="38"/>
      <c r="AQ782" s="38"/>
      <c r="AR782" s="38"/>
      <c r="AS782" s="38"/>
      <c r="AT782" s="38"/>
      <c r="AU782" s="38"/>
    </row>
    <row r="783" spans="2:64">
      <c r="B783" s="14"/>
      <c r="AA783" s="38"/>
      <c r="AB783" s="38"/>
      <c r="AC783" s="38"/>
      <c r="AD783" s="38"/>
      <c r="AE783" s="38"/>
      <c r="AG783" s="176"/>
      <c r="AN783" s="38"/>
      <c r="AO783" s="38"/>
      <c r="AP783" s="38"/>
      <c r="AQ783" s="38"/>
      <c r="AR783" s="38"/>
      <c r="AS783" s="38"/>
      <c r="AT783" s="38"/>
      <c r="AU783" s="38"/>
      <c r="AV783" s="38"/>
    </row>
    <row r="784" spans="2:64">
      <c r="B784" s="14"/>
      <c r="AA784" s="38"/>
      <c r="AB784" s="38"/>
      <c r="AC784" s="38"/>
      <c r="AD784" s="38"/>
      <c r="AE784" s="38"/>
      <c r="AG784" s="176"/>
      <c r="AN784" s="38"/>
      <c r="AO784" s="38"/>
      <c r="AP784" s="38"/>
      <c r="AQ784" s="38"/>
      <c r="AR784" s="38"/>
      <c r="AS784" s="38"/>
      <c r="AT784" s="38"/>
      <c r="AU784" s="38"/>
    </row>
    <row r="785" spans="2:47">
      <c r="B785" s="14"/>
      <c r="AA785" s="38"/>
      <c r="AB785" s="38"/>
      <c r="AC785" s="38"/>
      <c r="AD785" s="38"/>
      <c r="AE785" s="38"/>
      <c r="AG785" s="176"/>
      <c r="AN785" s="38"/>
      <c r="AO785" s="38"/>
      <c r="AP785" s="38"/>
      <c r="AQ785" s="38"/>
      <c r="AR785" s="38"/>
      <c r="AS785" s="38"/>
      <c r="AT785" s="38"/>
      <c r="AU785" s="38"/>
    </row>
    <row r="786" spans="2:47">
      <c r="B786" s="14"/>
      <c r="AA786" s="38"/>
      <c r="AB786" s="38"/>
      <c r="AC786" s="38"/>
      <c r="AD786" s="38"/>
      <c r="AE786" s="38"/>
      <c r="AG786" s="176"/>
      <c r="AN786" s="38"/>
      <c r="AO786" s="38"/>
      <c r="AP786" s="38"/>
      <c r="AQ786" s="38"/>
      <c r="AR786" s="38"/>
      <c r="AS786" s="38"/>
      <c r="AT786" s="38"/>
      <c r="AU786" s="38"/>
    </row>
    <row r="787" spans="2:47">
      <c r="B787" s="14"/>
      <c r="AA787" s="38"/>
      <c r="AB787" s="38"/>
      <c r="AC787" s="38"/>
      <c r="AD787" s="38"/>
      <c r="AE787" s="38"/>
      <c r="AG787" s="176"/>
      <c r="AN787" s="38"/>
      <c r="AO787" s="38"/>
      <c r="AP787" s="38"/>
      <c r="AQ787" s="38"/>
      <c r="AR787" s="38"/>
      <c r="AS787" s="38"/>
      <c r="AT787" s="38"/>
      <c r="AU787" s="38"/>
    </row>
    <row r="788" spans="2:47">
      <c r="B788" s="14"/>
      <c r="AA788" s="38"/>
      <c r="AB788" s="38"/>
      <c r="AC788" s="38"/>
      <c r="AD788" s="38"/>
      <c r="AE788" s="38"/>
      <c r="AG788" s="176"/>
      <c r="AN788" s="38"/>
      <c r="AO788" s="38"/>
      <c r="AP788" s="38"/>
      <c r="AQ788" s="38"/>
      <c r="AR788" s="38"/>
      <c r="AS788" s="38"/>
      <c r="AT788" s="38"/>
      <c r="AU788" s="38"/>
    </row>
    <row r="789" spans="2:47">
      <c r="B789" s="14"/>
      <c r="AA789" s="38"/>
      <c r="AB789" s="38"/>
      <c r="AC789" s="38"/>
      <c r="AD789" s="38"/>
      <c r="AE789" s="38"/>
      <c r="AG789" s="176"/>
      <c r="AN789" s="38"/>
      <c r="AO789" s="38"/>
      <c r="AP789" s="38"/>
      <c r="AQ789" s="38"/>
      <c r="AR789" s="38"/>
      <c r="AS789" s="38"/>
      <c r="AT789" s="38"/>
      <c r="AU789" s="38"/>
    </row>
    <row r="790" spans="2:47">
      <c r="B790" s="14"/>
      <c r="AA790" s="38"/>
      <c r="AB790" s="38"/>
      <c r="AC790" s="38"/>
      <c r="AD790" s="38"/>
      <c r="AE790" s="38"/>
      <c r="AG790" s="176"/>
      <c r="AN790" s="38"/>
      <c r="AO790" s="38"/>
      <c r="AP790" s="38"/>
      <c r="AQ790" s="38"/>
      <c r="AR790" s="38"/>
      <c r="AS790" s="38"/>
      <c r="AT790" s="38"/>
      <c r="AU790" s="38"/>
    </row>
    <row r="791" spans="2:47">
      <c r="B791" s="14"/>
      <c r="AA791" s="38"/>
      <c r="AB791" s="38"/>
      <c r="AC791" s="38"/>
      <c r="AD791" s="38"/>
      <c r="AE791" s="38"/>
      <c r="AG791" s="176"/>
      <c r="AN791" s="38"/>
      <c r="AO791" s="38"/>
      <c r="AP791" s="38"/>
      <c r="AQ791" s="38"/>
      <c r="AR791" s="38"/>
      <c r="AS791" s="38"/>
      <c r="AT791" s="38"/>
      <c r="AU791" s="38"/>
    </row>
    <row r="792" spans="2:47">
      <c r="B792" s="14"/>
      <c r="AA792" s="38"/>
      <c r="AB792" s="38"/>
      <c r="AC792" s="38"/>
      <c r="AD792" s="38"/>
      <c r="AE792" s="38"/>
      <c r="AG792" s="176"/>
      <c r="AN792" s="38"/>
      <c r="AO792" s="38"/>
      <c r="AP792" s="38"/>
      <c r="AQ792" s="38"/>
      <c r="AR792" s="38"/>
      <c r="AS792" s="38"/>
      <c r="AT792" s="38"/>
      <c r="AU792" s="38"/>
    </row>
    <row r="793" spans="2:47">
      <c r="B793" s="14"/>
      <c r="AA793" s="38"/>
      <c r="AB793" s="38"/>
      <c r="AC793" s="38"/>
      <c r="AD793" s="38"/>
      <c r="AE793" s="38"/>
      <c r="AG793" s="176"/>
      <c r="AN793" s="38"/>
      <c r="AO793" s="38"/>
      <c r="AP793" s="38"/>
      <c r="AQ793" s="38"/>
      <c r="AR793" s="38"/>
      <c r="AS793" s="38"/>
      <c r="AT793" s="38"/>
      <c r="AU793" s="38"/>
    </row>
    <row r="794" spans="2:47">
      <c r="B794" s="14"/>
      <c r="AA794" s="38"/>
      <c r="AB794" s="38"/>
      <c r="AC794" s="38"/>
      <c r="AD794" s="38"/>
      <c r="AE794" s="38"/>
      <c r="AG794" s="176"/>
      <c r="AN794" s="38"/>
      <c r="AO794" s="38"/>
      <c r="AP794" s="38"/>
      <c r="AQ794" s="38"/>
      <c r="AR794" s="38"/>
      <c r="AS794" s="38"/>
      <c r="AT794" s="38"/>
      <c r="AU794" s="38"/>
    </row>
    <row r="795" spans="2:47">
      <c r="B795" s="14"/>
      <c r="AA795" s="38"/>
      <c r="AB795" s="38"/>
      <c r="AC795" s="38"/>
      <c r="AD795" s="38"/>
      <c r="AE795" s="38"/>
      <c r="AG795" s="176"/>
      <c r="AN795" s="38"/>
      <c r="AO795" s="38"/>
      <c r="AP795" s="38"/>
      <c r="AQ795" s="38"/>
      <c r="AR795" s="38"/>
      <c r="AS795" s="38"/>
      <c r="AT795" s="38"/>
      <c r="AU795" s="38"/>
    </row>
    <row r="796" spans="2:47">
      <c r="B796" s="14"/>
      <c r="AA796" s="38"/>
      <c r="AB796" s="38"/>
      <c r="AC796" s="38"/>
      <c r="AD796" s="38"/>
      <c r="AE796" s="38"/>
      <c r="AG796" s="176"/>
      <c r="AN796" s="38"/>
      <c r="AO796" s="38"/>
      <c r="AP796" s="38"/>
      <c r="AQ796" s="38"/>
      <c r="AR796" s="38"/>
      <c r="AS796" s="38"/>
      <c r="AT796" s="38"/>
      <c r="AU796" s="38"/>
    </row>
    <row r="797" spans="2:47">
      <c r="B797" s="14"/>
      <c r="AA797" s="38"/>
      <c r="AB797" s="38"/>
      <c r="AC797" s="38"/>
      <c r="AD797" s="38"/>
      <c r="AE797" s="38"/>
      <c r="AG797" s="176"/>
      <c r="AN797" s="38"/>
      <c r="AO797" s="38"/>
      <c r="AP797" s="38"/>
      <c r="AQ797" s="38"/>
      <c r="AR797" s="38"/>
      <c r="AS797" s="38"/>
      <c r="AT797" s="38"/>
      <c r="AU797" s="38"/>
    </row>
    <row r="798" spans="2:47">
      <c r="B798" s="14"/>
      <c r="AA798" s="38"/>
      <c r="AB798" s="38"/>
      <c r="AC798" s="38"/>
      <c r="AD798" s="38"/>
      <c r="AE798" s="38"/>
      <c r="AG798" s="176"/>
      <c r="AN798" s="38"/>
      <c r="AO798" s="38"/>
      <c r="AP798" s="38"/>
      <c r="AQ798" s="38"/>
      <c r="AR798" s="38"/>
      <c r="AS798" s="38"/>
      <c r="AT798" s="38"/>
      <c r="AU798" s="38"/>
    </row>
    <row r="799" spans="2:47">
      <c r="B799" s="14"/>
      <c r="AA799" s="38"/>
      <c r="AB799" s="38"/>
      <c r="AC799" s="38"/>
      <c r="AD799" s="38"/>
      <c r="AE799" s="38"/>
      <c r="AG799" s="176"/>
      <c r="AN799" s="38"/>
      <c r="AO799" s="38"/>
      <c r="AP799" s="38"/>
      <c r="AQ799" s="38"/>
      <c r="AR799" s="38"/>
      <c r="AS799" s="38"/>
      <c r="AT799" s="38"/>
      <c r="AU799" s="38"/>
    </row>
    <row r="800" spans="2:47">
      <c r="B800" s="14"/>
      <c r="AA800" s="38"/>
      <c r="AB800" s="38"/>
      <c r="AC800" s="38"/>
      <c r="AD800" s="38"/>
      <c r="AE800" s="38"/>
      <c r="AG800" s="176"/>
      <c r="AN800" s="38"/>
      <c r="AO800" s="38"/>
      <c r="AP800" s="38"/>
      <c r="AQ800" s="38"/>
      <c r="AR800" s="38"/>
      <c r="AS800" s="38"/>
      <c r="AT800" s="38"/>
      <c r="AU800" s="38"/>
    </row>
    <row r="801" spans="2:47">
      <c r="B801" s="14"/>
      <c r="AA801" s="38"/>
      <c r="AB801" s="38"/>
      <c r="AC801" s="38"/>
      <c r="AD801" s="38"/>
      <c r="AE801" s="38"/>
      <c r="AG801" s="176"/>
      <c r="AN801" s="38"/>
      <c r="AO801" s="38"/>
      <c r="AP801" s="38"/>
      <c r="AQ801" s="38"/>
      <c r="AR801" s="38"/>
      <c r="AS801" s="38"/>
      <c r="AT801" s="38"/>
      <c r="AU801" s="38"/>
    </row>
    <row r="802" spans="2:47">
      <c r="B802" s="14"/>
      <c r="AA802" s="38"/>
      <c r="AB802" s="38"/>
      <c r="AC802" s="38"/>
      <c r="AD802" s="38"/>
      <c r="AE802" s="38"/>
      <c r="AG802" s="176"/>
      <c r="AN802" s="38"/>
      <c r="AO802" s="38"/>
      <c r="AP802" s="38"/>
      <c r="AQ802" s="38"/>
      <c r="AR802" s="38"/>
      <c r="AS802" s="38"/>
      <c r="AT802" s="38"/>
      <c r="AU802" s="38"/>
    </row>
    <row r="803" spans="2:47">
      <c r="B803" s="14"/>
      <c r="AA803" s="38"/>
      <c r="AB803" s="38"/>
      <c r="AC803" s="38"/>
      <c r="AD803" s="38"/>
      <c r="AE803" s="38"/>
      <c r="AG803" s="176"/>
      <c r="AN803" s="38"/>
      <c r="AO803" s="38"/>
      <c r="AP803" s="38"/>
      <c r="AQ803" s="38"/>
      <c r="AR803" s="38"/>
      <c r="AS803" s="38"/>
      <c r="AT803" s="38"/>
      <c r="AU803" s="38"/>
    </row>
    <row r="804" spans="2:47">
      <c r="B804" s="14"/>
      <c r="AA804" s="38"/>
      <c r="AB804" s="38"/>
      <c r="AC804" s="38"/>
      <c r="AD804" s="38"/>
      <c r="AE804" s="38"/>
      <c r="AG804" s="176"/>
      <c r="AN804" s="38"/>
      <c r="AO804" s="38"/>
      <c r="AP804" s="38"/>
      <c r="AQ804" s="38"/>
      <c r="AR804" s="38"/>
      <c r="AS804" s="38"/>
      <c r="AT804" s="38"/>
      <c r="AU804" s="38"/>
    </row>
    <row r="805" spans="2:47">
      <c r="B805" s="14"/>
      <c r="AA805" s="38"/>
      <c r="AB805" s="38"/>
      <c r="AC805" s="38"/>
      <c r="AD805" s="38"/>
      <c r="AE805" s="38"/>
      <c r="AG805" s="176"/>
      <c r="AN805" s="38"/>
      <c r="AO805" s="38"/>
      <c r="AP805" s="38"/>
      <c r="AQ805" s="38"/>
      <c r="AR805" s="38"/>
      <c r="AS805" s="38"/>
      <c r="AT805" s="38"/>
      <c r="AU805" s="38"/>
    </row>
    <row r="806" spans="2:47">
      <c r="B806" s="14"/>
      <c r="AA806" s="38"/>
      <c r="AB806" s="38"/>
      <c r="AC806" s="38"/>
      <c r="AD806" s="38"/>
      <c r="AE806" s="38"/>
      <c r="AG806" s="176"/>
      <c r="AN806" s="38"/>
      <c r="AO806" s="38"/>
      <c r="AP806" s="38"/>
      <c r="AQ806" s="38"/>
      <c r="AR806" s="38"/>
      <c r="AS806" s="38"/>
      <c r="AT806" s="38"/>
      <c r="AU806" s="38"/>
    </row>
    <row r="807" spans="2:47">
      <c r="B807" s="14"/>
      <c r="AA807" s="38"/>
      <c r="AB807" s="38"/>
      <c r="AC807" s="38"/>
      <c r="AD807" s="38"/>
      <c r="AE807" s="38"/>
      <c r="AG807" s="176"/>
      <c r="AN807" s="38"/>
      <c r="AO807" s="38"/>
      <c r="AP807" s="38"/>
      <c r="AQ807" s="38"/>
      <c r="AR807" s="38"/>
      <c r="AS807" s="38"/>
      <c r="AT807" s="38"/>
      <c r="AU807" s="38"/>
    </row>
    <row r="808" spans="2:47">
      <c r="B808" s="14"/>
      <c r="AA808" s="38"/>
      <c r="AB808" s="38"/>
      <c r="AC808" s="38"/>
      <c r="AD808" s="38"/>
      <c r="AE808" s="38"/>
      <c r="AG808" s="176"/>
      <c r="AN808" s="38"/>
      <c r="AO808" s="38"/>
      <c r="AP808" s="38"/>
      <c r="AQ808" s="38"/>
      <c r="AR808" s="38"/>
      <c r="AS808" s="38"/>
      <c r="AT808" s="38"/>
      <c r="AU808" s="38"/>
    </row>
    <row r="809" spans="2:47">
      <c r="B809" s="14"/>
      <c r="AA809" s="38"/>
      <c r="AB809" s="38"/>
      <c r="AC809" s="38"/>
      <c r="AD809" s="38"/>
      <c r="AE809" s="38"/>
      <c r="AG809" s="176"/>
      <c r="AN809" s="38"/>
      <c r="AO809" s="38"/>
      <c r="AP809" s="38"/>
      <c r="AQ809" s="38"/>
      <c r="AR809" s="38"/>
      <c r="AS809" s="38"/>
      <c r="AT809" s="38"/>
      <c r="AU809" s="38"/>
    </row>
    <row r="810" spans="2:47">
      <c r="B810" s="14"/>
      <c r="AA810" s="38"/>
      <c r="AB810" s="38"/>
      <c r="AC810" s="38"/>
      <c r="AD810" s="38"/>
      <c r="AE810" s="38"/>
      <c r="AG810" s="176"/>
      <c r="AN810" s="38"/>
      <c r="AO810" s="38"/>
      <c r="AP810" s="38"/>
      <c r="AQ810" s="38"/>
      <c r="AR810" s="38"/>
      <c r="AS810" s="38"/>
      <c r="AT810" s="38"/>
      <c r="AU810" s="38"/>
    </row>
    <row r="811" spans="2:47">
      <c r="B811" s="14"/>
      <c r="AA811" s="38"/>
      <c r="AB811" s="38"/>
      <c r="AC811" s="38"/>
      <c r="AD811" s="38"/>
      <c r="AE811" s="38"/>
      <c r="AG811" s="176"/>
      <c r="AN811" s="38"/>
      <c r="AO811" s="38"/>
      <c r="AP811" s="38"/>
      <c r="AQ811" s="38"/>
      <c r="AR811" s="38"/>
      <c r="AS811" s="38"/>
      <c r="AT811" s="38"/>
      <c r="AU811" s="38"/>
    </row>
    <row r="812" spans="2:47">
      <c r="B812" s="14"/>
      <c r="AA812" s="38"/>
      <c r="AB812" s="38"/>
      <c r="AC812" s="38"/>
      <c r="AD812" s="38"/>
      <c r="AE812" s="38"/>
      <c r="AG812" s="176"/>
      <c r="AN812" s="38"/>
      <c r="AO812" s="38"/>
      <c r="AP812" s="38"/>
      <c r="AQ812" s="38"/>
      <c r="AR812" s="38"/>
      <c r="AS812" s="38"/>
      <c r="AT812" s="38"/>
      <c r="AU812" s="38"/>
    </row>
    <row r="813" spans="2:47">
      <c r="B813" s="14"/>
      <c r="AA813" s="38"/>
      <c r="AB813" s="38"/>
      <c r="AC813" s="38"/>
      <c r="AD813" s="38"/>
      <c r="AE813" s="38"/>
      <c r="AG813" s="176"/>
      <c r="AN813" s="38"/>
      <c r="AO813" s="38"/>
      <c r="AP813" s="38"/>
      <c r="AQ813" s="38"/>
      <c r="AR813" s="38"/>
      <c r="AS813" s="38"/>
      <c r="AT813" s="38"/>
      <c r="AU813" s="38"/>
    </row>
    <row r="814" spans="2:47">
      <c r="B814" s="14"/>
      <c r="AA814" s="38"/>
      <c r="AB814" s="38"/>
      <c r="AC814" s="38"/>
      <c r="AD814" s="38"/>
      <c r="AE814" s="38"/>
      <c r="AG814" s="176"/>
      <c r="AN814" s="38"/>
      <c r="AO814" s="38"/>
      <c r="AP814" s="38"/>
      <c r="AQ814" s="38"/>
      <c r="AR814" s="38"/>
      <c r="AS814" s="38"/>
      <c r="AT814" s="38"/>
      <c r="AU814" s="38"/>
    </row>
    <row r="815" spans="2:47">
      <c r="B815" s="14"/>
      <c r="AA815" s="38"/>
      <c r="AB815" s="38"/>
      <c r="AC815" s="38"/>
      <c r="AD815" s="38"/>
      <c r="AE815" s="38"/>
      <c r="AG815" s="176"/>
      <c r="AN815" s="38"/>
      <c r="AO815" s="38"/>
      <c r="AP815" s="38"/>
      <c r="AQ815" s="38"/>
      <c r="AR815" s="38"/>
      <c r="AS815" s="38"/>
      <c r="AT815" s="38"/>
      <c r="AU815" s="38"/>
    </row>
    <row r="816" spans="2:47">
      <c r="B816" s="14"/>
      <c r="AA816" s="38"/>
      <c r="AB816" s="38"/>
      <c r="AC816" s="38"/>
      <c r="AD816" s="38"/>
      <c r="AE816" s="38"/>
      <c r="AG816" s="176"/>
      <c r="AN816" s="38"/>
      <c r="AO816" s="38"/>
      <c r="AP816" s="38"/>
      <c r="AQ816" s="38"/>
      <c r="AR816" s="38"/>
      <c r="AS816" s="38"/>
      <c r="AT816" s="38"/>
      <c r="AU816" s="38"/>
    </row>
    <row r="817" spans="2:64">
      <c r="B817" s="14"/>
      <c r="AA817" s="38"/>
      <c r="AB817" s="38"/>
      <c r="AC817" s="38"/>
      <c r="AD817" s="38"/>
      <c r="AE817" s="38"/>
      <c r="AG817" s="176"/>
      <c r="AN817" s="38"/>
      <c r="AO817" s="38"/>
      <c r="AP817" s="38"/>
      <c r="AQ817" s="38"/>
      <c r="AR817" s="38"/>
      <c r="AS817" s="38"/>
      <c r="AT817" s="38"/>
      <c r="AU817" s="38"/>
    </row>
    <row r="818" spans="2:64">
      <c r="B818" s="14"/>
      <c r="AA818" s="38"/>
      <c r="AB818" s="38"/>
      <c r="AC818" s="38"/>
      <c r="AD818" s="38"/>
      <c r="AE818" s="38"/>
      <c r="AG818" s="176"/>
      <c r="AN818" s="38"/>
      <c r="AO818" s="38"/>
      <c r="AP818" s="38"/>
      <c r="AQ818" s="38"/>
      <c r="AR818" s="38"/>
      <c r="AS818" s="38"/>
      <c r="AT818" s="38"/>
      <c r="AU818" s="38"/>
    </row>
    <row r="819" spans="2:64">
      <c r="B819" s="14"/>
      <c r="AA819" s="38"/>
      <c r="AB819" s="38"/>
      <c r="AC819" s="38"/>
      <c r="AD819" s="38"/>
      <c r="AE819" s="38"/>
      <c r="AG819" s="176"/>
      <c r="AN819" s="38"/>
      <c r="AO819" s="38"/>
      <c r="AP819" s="38"/>
      <c r="AQ819" s="38"/>
      <c r="AR819" s="38"/>
      <c r="AS819" s="38"/>
      <c r="AT819" s="38"/>
      <c r="AU819" s="38"/>
    </row>
    <row r="820" spans="2:64">
      <c r="B820" s="14"/>
      <c r="AA820" s="38"/>
      <c r="AB820" s="38"/>
      <c r="AC820" s="38"/>
      <c r="AD820" s="38"/>
      <c r="AE820" s="38"/>
      <c r="AG820" s="176"/>
      <c r="AN820" s="38"/>
      <c r="AO820" s="38"/>
      <c r="AP820" s="38"/>
      <c r="AQ820" s="38"/>
      <c r="AR820" s="38"/>
      <c r="AS820" s="38"/>
      <c r="AT820" s="38"/>
      <c r="AU820" s="38"/>
    </row>
    <row r="821" spans="2:64">
      <c r="B821" s="14"/>
      <c r="AA821" s="38"/>
      <c r="AB821" s="38"/>
      <c r="AC821" s="38"/>
      <c r="AD821" s="38"/>
      <c r="AE821" s="38"/>
      <c r="AG821" s="176"/>
      <c r="AN821" s="38"/>
      <c r="AO821" s="38"/>
      <c r="AP821" s="38"/>
      <c r="AQ821" s="38"/>
      <c r="AR821" s="38"/>
      <c r="AS821" s="38"/>
      <c r="AT821" s="38"/>
      <c r="AU821" s="38"/>
      <c r="AV821" s="38"/>
      <c r="AW821" s="38"/>
      <c r="AX821" s="38"/>
      <c r="AY821" s="38"/>
      <c r="AZ821" s="38"/>
      <c r="BA821" s="38"/>
      <c r="BB821" s="38"/>
      <c r="BC821" s="38"/>
      <c r="BD821" s="38"/>
      <c r="BE821" s="38"/>
      <c r="BF821" s="38"/>
      <c r="BG821" s="38"/>
      <c r="BH821" s="38"/>
      <c r="BI821" s="38"/>
      <c r="BJ821" s="38"/>
      <c r="BK821" s="38"/>
      <c r="BL821" s="38"/>
    </row>
    <row r="822" spans="2:64">
      <c r="B822" s="14"/>
      <c r="AA822" s="38"/>
      <c r="AB822" s="38"/>
      <c r="AC822" s="38"/>
      <c r="AD822" s="38"/>
      <c r="AE822" s="38"/>
      <c r="AG822" s="176"/>
      <c r="AN822" s="38"/>
      <c r="AO822" s="38"/>
      <c r="AP822" s="38"/>
      <c r="AQ822" s="38"/>
      <c r="AR822" s="38"/>
      <c r="AS822" s="38"/>
      <c r="AT822" s="38"/>
      <c r="AU822" s="38"/>
      <c r="AV822" s="38"/>
      <c r="AX822" s="38"/>
      <c r="AY822" s="38"/>
      <c r="AZ822" s="38"/>
      <c r="BA822" s="38"/>
      <c r="BB822" s="38"/>
      <c r="BC822" s="38"/>
      <c r="BD822" s="38"/>
      <c r="BE822" s="38"/>
      <c r="BF822" s="38"/>
      <c r="BG822" s="38"/>
      <c r="BH822" s="38"/>
      <c r="BI822" s="38"/>
      <c r="BJ822" s="38"/>
      <c r="BK822" s="38"/>
      <c r="BL822" s="38"/>
    </row>
    <row r="823" spans="2:64">
      <c r="B823" s="14"/>
      <c r="AA823" s="38"/>
      <c r="AB823" s="38"/>
      <c r="AC823" s="38"/>
      <c r="AD823" s="38"/>
      <c r="AE823" s="38"/>
      <c r="AG823" s="176"/>
      <c r="AN823" s="38"/>
      <c r="AO823" s="38"/>
      <c r="AP823" s="38"/>
      <c r="AQ823" s="38"/>
      <c r="AR823" s="38"/>
      <c r="AS823" s="38"/>
      <c r="AT823" s="38"/>
      <c r="AU823" s="38"/>
    </row>
    <row r="824" spans="2:64">
      <c r="B824" s="14"/>
      <c r="AA824" s="38"/>
      <c r="AB824" s="38"/>
      <c r="AC824" s="38"/>
      <c r="AD824" s="38"/>
      <c r="AE824" s="38"/>
      <c r="AG824" s="176"/>
      <c r="AN824" s="38"/>
      <c r="AO824" s="38"/>
      <c r="AP824" s="38"/>
      <c r="AQ824" s="38"/>
      <c r="AR824" s="38"/>
      <c r="AS824" s="38"/>
      <c r="AT824" s="38"/>
      <c r="AU824" s="38"/>
    </row>
    <row r="825" spans="2:64">
      <c r="B825" s="14"/>
      <c r="AA825" s="38"/>
      <c r="AB825" s="38"/>
      <c r="AC825" s="38"/>
      <c r="AD825" s="38"/>
      <c r="AE825" s="38"/>
      <c r="AG825" s="176"/>
      <c r="AN825" s="38"/>
      <c r="AO825" s="38"/>
      <c r="AP825" s="38"/>
      <c r="AQ825" s="38"/>
      <c r="AR825" s="38"/>
      <c r="AS825" s="38"/>
      <c r="AT825" s="38"/>
      <c r="AU825" s="38"/>
    </row>
    <row r="826" spans="2:64">
      <c r="B826" s="14"/>
      <c r="AA826" s="38"/>
      <c r="AB826" s="38"/>
      <c r="AC826" s="38"/>
      <c r="AD826" s="38"/>
      <c r="AE826" s="38"/>
      <c r="AG826" s="176"/>
      <c r="AN826" s="38"/>
      <c r="AO826" s="38"/>
      <c r="AP826" s="38"/>
      <c r="AQ826" s="38"/>
      <c r="AR826" s="38"/>
      <c r="AS826" s="38"/>
      <c r="AT826" s="38"/>
      <c r="AU826" s="38"/>
    </row>
    <row r="827" spans="2:64">
      <c r="B827" s="14"/>
      <c r="AA827" s="38"/>
      <c r="AB827" s="38"/>
      <c r="AC827" s="38"/>
      <c r="AD827" s="38"/>
      <c r="AE827" s="38"/>
      <c r="AG827" s="176"/>
      <c r="AN827" s="38"/>
      <c r="AO827" s="38"/>
      <c r="AP827" s="38"/>
      <c r="AQ827" s="38"/>
      <c r="AR827" s="38"/>
      <c r="AS827" s="38"/>
      <c r="AT827" s="38"/>
      <c r="AU827" s="38"/>
    </row>
    <row r="828" spans="2:64">
      <c r="B828" s="14"/>
      <c r="AA828" s="38"/>
      <c r="AB828" s="38"/>
      <c r="AC828" s="38"/>
      <c r="AD828" s="38"/>
      <c r="AE828" s="38"/>
      <c r="AG828" s="176"/>
      <c r="AN828" s="38"/>
      <c r="AO828" s="38"/>
      <c r="AP828" s="38"/>
      <c r="AQ828" s="38"/>
      <c r="AR828" s="38"/>
      <c r="AS828" s="38"/>
      <c r="AT828" s="38"/>
      <c r="AU828" s="38"/>
    </row>
    <row r="829" spans="2:64">
      <c r="B829" s="14"/>
      <c r="AA829" s="38"/>
      <c r="AB829" s="38"/>
      <c r="AC829" s="38"/>
      <c r="AD829" s="38"/>
      <c r="AE829" s="38"/>
      <c r="AG829" s="176"/>
      <c r="AN829" s="38"/>
      <c r="AO829" s="38"/>
      <c r="AP829" s="38"/>
      <c r="AQ829" s="38"/>
      <c r="AR829" s="38"/>
      <c r="AS829" s="38"/>
      <c r="AT829" s="38"/>
      <c r="AU829" s="38"/>
    </row>
    <row r="830" spans="2:64">
      <c r="B830" s="14"/>
      <c r="AA830" s="38"/>
      <c r="AB830" s="38"/>
      <c r="AC830" s="38"/>
      <c r="AD830" s="38"/>
      <c r="AE830" s="38"/>
      <c r="AG830" s="176"/>
      <c r="AN830" s="38"/>
      <c r="AO830" s="38"/>
      <c r="AP830" s="38"/>
      <c r="AQ830" s="38"/>
      <c r="AR830" s="38"/>
      <c r="AS830" s="38"/>
      <c r="AT830" s="38"/>
      <c r="AU830" s="38"/>
    </row>
    <row r="831" spans="2:64">
      <c r="B831" s="14"/>
      <c r="AA831" s="38"/>
      <c r="AB831" s="38"/>
      <c r="AC831" s="38"/>
      <c r="AD831" s="38"/>
      <c r="AE831" s="38"/>
      <c r="AG831" s="176"/>
      <c r="AN831" s="38"/>
      <c r="AO831" s="38"/>
      <c r="AP831" s="38"/>
      <c r="AQ831" s="38"/>
      <c r="AR831" s="38"/>
      <c r="AS831" s="38"/>
      <c r="AT831" s="38"/>
      <c r="AU831" s="38"/>
    </row>
    <row r="832" spans="2:64">
      <c r="B832" s="14"/>
      <c r="AA832" s="38"/>
      <c r="AB832" s="38"/>
      <c r="AC832" s="38"/>
      <c r="AD832" s="38"/>
      <c r="AE832" s="38"/>
      <c r="AG832" s="176"/>
      <c r="AN832" s="38"/>
      <c r="AO832" s="38"/>
      <c r="AP832" s="38"/>
      <c r="AQ832" s="38"/>
      <c r="AR832" s="38"/>
      <c r="AS832" s="38"/>
      <c r="AT832" s="38"/>
      <c r="AU832" s="38"/>
    </row>
    <row r="833" spans="2:50">
      <c r="B833" s="14"/>
      <c r="AA833" s="38"/>
      <c r="AB833" s="38"/>
      <c r="AC833" s="38"/>
      <c r="AD833" s="38"/>
      <c r="AE833" s="38"/>
      <c r="AG833" s="176"/>
      <c r="AN833" s="38"/>
      <c r="AO833" s="38"/>
      <c r="AP833" s="38"/>
      <c r="AQ833" s="38"/>
      <c r="AR833" s="38"/>
      <c r="AS833" s="38"/>
      <c r="AT833" s="38"/>
      <c r="AU833" s="38"/>
      <c r="AV833" s="38"/>
      <c r="AX833" s="38"/>
    </row>
    <row r="834" spans="2:50">
      <c r="B834" s="14"/>
      <c r="AA834" s="38"/>
      <c r="AB834" s="38"/>
      <c r="AC834" s="38"/>
      <c r="AD834" s="38"/>
      <c r="AE834" s="38"/>
      <c r="AG834" s="176"/>
      <c r="AN834" s="38"/>
      <c r="AO834" s="38"/>
      <c r="AP834" s="38"/>
      <c r="AQ834" s="38"/>
      <c r="AR834" s="38"/>
      <c r="AS834" s="38"/>
      <c r="AT834" s="38"/>
      <c r="AU834" s="38"/>
    </row>
    <row r="835" spans="2:50">
      <c r="B835" s="14"/>
      <c r="AA835" s="38"/>
      <c r="AB835" s="38"/>
      <c r="AC835" s="38"/>
      <c r="AD835" s="38"/>
      <c r="AE835" s="38"/>
      <c r="AG835" s="176"/>
      <c r="AN835" s="38"/>
      <c r="AO835" s="38"/>
      <c r="AP835" s="38"/>
      <c r="AQ835" s="38"/>
      <c r="AR835" s="38"/>
      <c r="AS835" s="38"/>
      <c r="AT835" s="38"/>
      <c r="AU835" s="38"/>
    </row>
    <row r="836" spans="2:50">
      <c r="B836" s="14"/>
      <c r="AA836" s="38"/>
      <c r="AB836" s="38"/>
      <c r="AC836" s="38"/>
      <c r="AD836" s="38"/>
      <c r="AE836" s="38"/>
      <c r="AG836" s="176"/>
      <c r="AN836" s="38"/>
      <c r="AO836" s="38"/>
      <c r="AP836" s="38"/>
      <c r="AQ836" s="38"/>
      <c r="AR836" s="38"/>
      <c r="AS836" s="38"/>
      <c r="AT836" s="38"/>
      <c r="AU836" s="38"/>
    </row>
    <row r="837" spans="2:50">
      <c r="B837" s="14"/>
      <c r="AA837" s="38"/>
      <c r="AB837" s="38"/>
      <c r="AC837" s="38"/>
      <c r="AD837" s="38"/>
      <c r="AE837" s="38"/>
      <c r="AG837" s="176"/>
      <c r="AN837" s="38"/>
      <c r="AO837" s="38"/>
      <c r="AP837" s="38"/>
      <c r="AQ837" s="38"/>
      <c r="AR837" s="38"/>
      <c r="AS837" s="38"/>
      <c r="AT837" s="38"/>
      <c r="AU837" s="38"/>
    </row>
    <row r="838" spans="2:50">
      <c r="B838" s="14"/>
      <c r="AA838" s="38"/>
      <c r="AB838" s="38"/>
      <c r="AC838" s="38"/>
      <c r="AD838" s="38"/>
      <c r="AE838" s="38"/>
      <c r="AG838" s="176"/>
      <c r="AN838" s="38"/>
      <c r="AO838" s="38"/>
      <c r="AP838" s="38"/>
      <c r="AQ838" s="38"/>
      <c r="AR838" s="38"/>
      <c r="AS838" s="38"/>
      <c r="AT838" s="38"/>
      <c r="AU838" s="38"/>
    </row>
    <row r="839" spans="2:50">
      <c r="B839" s="14"/>
      <c r="AA839" s="38"/>
      <c r="AB839" s="38"/>
      <c r="AC839" s="38"/>
      <c r="AD839" s="38"/>
      <c r="AE839" s="38"/>
      <c r="AG839" s="176"/>
      <c r="AN839" s="38"/>
      <c r="AO839" s="38"/>
      <c r="AP839" s="38"/>
      <c r="AQ839" s="38"/>
      <c r="AR839" s="38"/>
      <c r="AS839" s="38"/>
      <c r="AT839" s="38"/>
      <c r="AU839" s="38"/>
    </row>
    <row r="840" spans="2:50">
      <c r="B840" s="14"/>
      <c r="AA840" s="38"/>
      <c r="AB840" s="38"/>
      <c r="AC840" s="38"/>
      <c r="AD840" s="38"/>
      <c r="AE840" s="38"/>
      <c r="AG840" s="176"/>
      <c r="AN840" s="38"/>
      <c r="AO840" s="38"/>
      <c r="AP840" s="38"/>
      <c r="AQ840" s="38"/>
      <c r="AR840" s="38"/>
      <c r="AS840" s="38"/>
      <c r="AT840" s="38"/>
      <c r="AU840" s="38"/>
    </row>
    <row r="841" spans="2:50">
      <c r="B841" s="14"/>
      <c r="AA841" s="38"/>
      <c r="AB841" s="38"/>
      <c r="AC841" s="38"/>
      <c r="AD841" s="38"/>
      <c r="AE841" s="38"/>
      <c r="AG841" s="176"/>
      <c r="AN841" s="38"/>
      <c r="AO841" s="38"/>
      <c r="AP841" s="38"/>
      <c r="AQ841" s="38"/>
      <c r="AR841" s="38"/>
      <c r="AS841" s="38"/>
      <c r="AT841" s="38"/>
      <c r="AU841" s="38"/>
    </row>
    <row r="842" spans="2:50">
      <c r="B842" s="14"/>
      <c r="AA842" s="38"/>
      <c r="AB842" s="38"/>
      <c r="AC842" s="38"/>
      <c r="AD842" s="38"/>
      <c r="AE842" s="38"/>
      <c r="AG842" s="176"/>
      <c r="AN842" s="38"/>
      <c r="AO842" s="38"/>
      <c r="AP842" s="38"/>
      <c r="AQ842" s="38"/>
      <c r="AR842" s="38"/>
      <c r="AS842" s="38"/>
      <c r="AT842" s="38"/>
      <c r="AU842" s="38"/>
    </row>
    <row r="843" spans="2:50">
      <c r="B843" s="14"/>
      <c r="AA843" s="38"/>
      <c r="AB843" s="38"/>
      <c r="AC843" s="38"/>
      <c r="AD843" s="38"/>
      <c r="AE843" s="38"/>
      <c r="AG843" s="176"/>
      <c r="AN843" s="38"/>
      <c r="AO843" s="38"/>
      <c r="AP843" s="38"/>
      <c r="AQ843" s="38"/>
      <c r="AR843" s="38"/>
      <c r="AS843" s="38"/>
      <c r="AT843" s="38"/>
      <c r="AU843" s="38"/>
    </row>
    <row r="844" spans="2:50">
      <c r="B844" s="14"/>
      <c r="AA844" s="38"/>
      <c r="AB844" s="38"/>
      <c r="AC844" s="38"/>
      <c r="AD844" s="38"/>
      <c r="AE844" s="38"/>
      <c r="AG844" s="176"/>
      <c r="AN844" s="38"/>
      <c r="AO844" s="38"/>
      <c r="AP844" s="38"/>
      <c r="AQ844" s="38"/>
      <c r="AR844" s="38"/>
      <c r="AS844" s="38"/>
      <c r="AT844" s="38"/>
      <c r="AU844" s="38"/>
    </row>
    <row r="845" spans="2:50">
      <c r="B845" s="14"/>
      <c r="AA845" s="38"/>
      <c r="AB845" s="38"/>
      <c r="AC845" s="38"/>
      <c r="AD845" s="38"/>
      <c r="AE845" s="38"/>
      <c r="AG845" s="176"/>
      <c r="AN845" s="38"/>
      <c r="AO845" s="38"/>
      <c r="AP845" s="38"/>
      <c r="AQ845" s="38"/>
      <c r="AR845" s="38"/>
      <c r="AS845" s="38"/>
      <c r="AT845" s="38"/>
      <c r="AU845" s="38"/>
    </row>
    <row r="846" spans="2:50">
      <c r="B846" s="14"/>
      <c r="AA846" s="38"/>
      <c r="AB846" s="38"/>
      <c r="AC846" s="38"/>
      <c r="AD846" s="38"/>
      <c r="AE846" s="38"/>
      <c r="AG846" s="176"/>
      <c r="AN846" s="38"/>
      <c r="AO846" s="38"/>
      <c r="AP846" s="38"/>
      <c r="AQ846" s="38"/>
      <c r="AR846" s="38"/>
      <c r="AS846" s="38"/>
      <c r="AT846" s="38"/>
      <c r="AU846" s="38"/>
    </row>
    <row r="847" spans="2:50">
      <c r="B847" s="14"/>
      <c r="AA847" s="38"/>
      <c r="AB847" s="38"/>
      <c r="AC847" s="38"/>
      <c r="AD847" s="38"/>
      <c r="AE847" s="38"/>
      <c r="AG847" s="176"/>
      <c r="AN847" s="38"/>
      <c r="AO847" s="38"/>
      <c r="AP847" s="38"/>
      <c r="AQ847" s="38"/>
      <c r="AR847" s="38"/>
      <c r="AS847" s="38"/>
      <c r="AT847" s="38"/>
      <c r="AU847" s="38"/>
    </row>
    <row r="848" spans="2:50">
      <c r="B848" s="14"/>
      <c r="AA848" s="38"/>
      <c r="AB848" s="38"/>
      <c r="AC848" s="38"/>
      <c r="AD848" s="38"/>
      <c r="AE848" s="38"/>
      <c r="AG848" s="176"/>
      <c r="AN848" s="38"/>
      <c r="AO848" s="38"/>
      <c r="AP848" s="38"/>
      <c r="AQ848" s="38"/>
      <c r="AR848" s="38"/>
      <c r="AS848" s="38"/>
      <c r="AT848" s="38"/>
      <c r="AU848" s="38"/>
    </row>
    <row r="849" spans="2:47">
      <c r="B849" s="14"/>
      <c r="AA849" s="38"/>
      <c r="AB849" s="38"/>
      <c r="AC849" s="38"/>
      <c r="AD849" s="38"/>
      <c r="AE849" s="38"/>
      <c r="AG849" s="176"/>
      <c r="AN849" s="38"/>
      <c r="AO849" s="38"/>
      <c r="AP849" s="38"/>
      <c r="AQ849" s="38"/>
      <c r="AR849" s="38"/>
      <c r="AS849" s="38"/>
      <c r="AT849" s="38"/>
      <c r="AU849" s="38"/>
    </row>
    <row r="850" spans="2:47">
      <c r="B850" s="14"/>
      <c r="AA850" s="38"/>
      <c r="AB850" s="38"/>
      <c r="AC850" s="38"/>
      <c r="AD850" s="38"/>
      <c r="AE850" s="38"/>
      <c r="AG850" s="176"/>
      <c r="AN850" s="38"/>
      <c r="AO850" s="38"/>
      <c r="AP850" s="38"/>
      <c r="AQ850" s="38"/>
      <c r="AR850" s="38"/>
      <c r="AS850" s="38"/>
      <c r="AT850" s="38"/>
      <c r="AU850" s="38"/>
    </row>
    <row r="851" spans="2:47">
      <c r="B851" s="14"/>
      <c r="AA851" s="38"/>
      <c r="AB851" s="38"/>
      <c r="AC851" s="38"/>
      <c r="AD851" s="38"/>
      <c r="AE851" s="38"/>
      <c r="AG851" s="176"/>
      <c r="AN851" s="38"/>
      <c r="AO851" s="38"/>
      <c r="AP851" s="38"/>
      <c r="AQ851" s="38"/>
      <c r="AR851" s="38"/>
      <c r="AS851" s="38"/>
      <c r="AT851" s="38"/>
      <c r="AU851" s="38"/>
    </row>
    <row r="852" spans="2:47">
      <c r="B852" s="14"/>
      <c r="AA852" s="38"/>
      <c r="AB852" s="38"/>
      <c r="AC852" s="38"/>
      <c r="AD852" s="38"/>
      <c r="AE852" s="38"/>
      <c r="AG852" s="176"/>
      <c r="AN852" s="38"/>
      <c r="AO852" s="38"/>
      <c r="AP852" s="38"/>
      <c r="AQ852" s="38"/>
      <c r="AR852" s="38"/>
      <c r="AS852" s="38"/>
      <c r="AT852" s="38"/>
      <c r="AU852" s="38"/>
    </row>
    <row r="853" spans="2:47">
      <c r="B853" s="14"/>
      <c r="AA853" s="38"/>
      <c r="AB853" s="38"/>
      <c r="AC853" s="38"/>
      <c r="AD853" s="38"/>
      <c r="AE853" s="38"/>
      <c r="AG853" s="176"/>
      <c r="AN853" s="38"/>
      <c r="AO853" s="38"/>
      <c r="AP853" s="38"/>
      <c r="AQ853" s="38"/>
      <c r="AR853" s="38"/>
      <c r="AS853" s="38"/>
      <c r="AT853" s="38"/>
      <c r="AU853" s="38"/>
    </row>
    <row r="854" spans="2:47">
      <c r="B854" s="14"/>
      <c r="AA854" s="38"/>
      <c r="AB854" s="38"/>
      <c r="AC854" s="38"/>
      <c r="AD854" s="38"/>
      <c r="AE854" s="38"/>
      <c r="AG854" s="176"/>
      <c r="AN854" s="38"/>
      <c r="AO854" s="38"/>
      <c r="AP854" s="38"/>
      <c r="AQ854" s="38"/>
      <c r="AR854" s="38"/>
      <c r="AS854" s="38"/>
      <c r="AT854" s="38"/>
      <c r="AU854" s="38"/>
    </row>
    <row r="855" spans="2:47">
      <c r="B855" s="14"/>
      <c r="AA855" s="38"/>
      <c r="AB855" s="38"/>
      <c r="AC855" s="38"/>
      <c r="AD855" s="38"/>
      <c r="AE855" s="38"/>
      <c r="AG855" s="176"/>
      <c r="AN855" s="38"/>
      <c r="AO855" s="38"/>
      <c r="AP855" s="38"/>
      <c r="AQ855" s="38"/>
      <c r="AR855" s="38"/>
      <c r="AS855" s="38"/>
      <c r="AT855" s="38"/>
      <c r="AU855" s="38"/>
    </row>
    <row r="856" spans="2:47">
      <c r="B856" s="14"/>
      <c r="AA856" s="38"/>
      <c r="AB856" s="38"/>
      <c r="AC856" s="38"/>
      <c r="AD856" s="38"/>
      <c r="AE856" s="38"/>
      <c r="AG856" s="176"/>
      <c r="AN856" s="38"/>
      <c r="AO856" s="38"/>
      <c r="AP856" s="38"/>
      <c r="AQ856" s="38"/>
      <c r="AR856" s="38"/>
      <c r="AS856" s="38"/>
      <c r="AT856" s="38"/>
      <c r="AU856" s="38"/>
    </row>
    <row r="857" spans="2:47">
      <c r="B857" s="14"/>
      <c r="AA857" s="38"/>
      <c r="AB857" s="38"/>
      <c r="AC857" s="38"/>
      <c r="AD857" s="38"/>
      <c r="AE857" s="38"/>
      <c r="AG857" s="176"/>
      <c r="AN857" s="38"/>
      <c r="AO857" s="38"/>
      <c r="AP857" s="38"/>
      <c r="AQ857" s="38"/>
      <c r="AR857" s="38"/>
      <c r="AS857" s="38"/>
      <c r="AT857" s="38"/>
      <c r="AU857" s="38"/>
    </row>
    <row r="858" spans="2:47">
      <c r="B858" s="14"/>
      <c r="AA858" s="38"/>
      <c r="AB858" s="38"/>
      <c r="AC858" s="38"/>
      <c r="AD858" s="38"/>
      <c r="AE858" s="38"/>
      <c r="AG858" s="176"/>
      <c r="AN858" s="38"/>
      <c r="AO858" s="38"/>
      <c r="AP858" s="38"/>
      <c r="AQ858" s="38"/>
      <c r="AR858" s="38"/>
      <c r="AS858" s="38"/>
      <c r="AT858" s="38"/>
      <c r="AU858" s="38"/>
    </row>
    <row r="859" spans="2:47">
      <c r="B859" s="14"/>
      <c r="AA859" s="38"/>
      <c r="AB859" s="38"/>
      <c r="AC859" s="38"/>
      <c r="AD859" s="38"/>
      <c r="AE859" s="38"/>
      <c r="AG859" s="176"/>
      <c r="AN859" s="38"/>
      <c r="AO859" s="38"/>
      <c r="AP859" s="38"/>
      <c r="AQ859" s="38"/>
      <c r="AR859" s="38"/>
      <c r="AS859" s="38"/>
      <c r="AT859" s="38"/>
      <c r="AU859" s="38"/>
    </row>
    <row r="860" spans="2:47">
      <c r="B860" s="14"/>
      <c r="AA860" s="38"/>
      <c r="AB860" s="38"/>
      <c r="AC860" s="38"/>
      <c r="AD860" s="38"/>
      <c r="AE860" s="38"/>
      <c r="AG860" s="176"/>
      <c r="AN860" s="38"/>
      <c r="AO860" s="38"/>
      <c r="AP860" s="38"/>
      <c r="AQ860" s="38"/>
      <c r="AR860" s="38"/>
      <c r="AS860" s="38"/>
      <c r="AT860" s="38"/>
      <c r="AU860" s="38"/>
    </row>
    <row r="861" spans="2:47">
      <c r="B861" s="14"/>
      <c r="AA861" s="38"/>
      <c r="AB861" s="38"/>
      <c r="AC861" s="38"/>
      <c r="AD861" s="38"/>
      <c r="AE861" s="38"/>
      <c r="AG861" s="176"/>
      <c r="AN861" s="38"/>
      <c r="AO861" s="38"/>
      <c r="AP861" s="38"/>
      <c r="AQ861" s="38"/>
      <c r="AR861" s="38"/>
      <c r="AS861" s="38"/>
      <c r="AT861" s="38"/>
      <c r="AU861" s="38"/>
    </row>
    <row r="862" spans="2:47">
      <c r="B862" s="14"/>
      <c r="AA862" s="38"/>
      <c r="AB862" s="38"/>
      <c r="AC862" s="38"/>
      <c r="AD862" s="38"/>
      <c r="AE862" s="38"/>
      <c r="AG862" s="176"/>
      <c r="AN862" s="38"/>
      <c r="AO862" s="38"/>
      <c r="AP862" s="38"/>
      <c r="AQ862" s="38"/>
      <c r="AR862" s="38"/>
      <c r="AS862" s="38"/>
      <c r="AT862" s="38"/>
      <c r="AU862" s="38"/>
    </row>
    <row r="863" spans="2:47">
      <c r="B863" s="14"/>
      <c r="AA863" s="38"/>
      <c r="AB863" s="38"/>
      <c r="AC863" s="38"/>
      <c r="AD863" s="38"/>
      <c r="AE863" s="38"/>
      <c r="AG863" s="176"/>
      <c r="AN863" s="38"/>
      <c r="AO863" s="38"/>
      <c r="AP863" s="38"/>
      <c r="AQ863" s="38"/>
      <c r="AR863" s="38"/>
      <c r="AS863" s="38"/>
      <c r="AT863" s="38"/>
      <c r="AU863" s="38"/>
    </row>
    <row r="864" spans="2:47">
      <c r="B864" s="14"/>
      <c r="AA864" s="38"/>
      <c r="AB864" s="38"/>
      <c r="AC864" s="38"/>
      <c r="AD864" s="38"/>
      <c r="AE864" s="38"/>
      <c r="AG864" s="176"/>
      <c r="AN864" s="38"/>
      <c r="AO864" s="38"/>
      <c r="AP864" s="38"/>
      <c r="AQ864" s="38"/>
      <c r="AR864" s="38"/>
      <c r="AS864" s="38"/>
      <c r="AT864" s="38"/>
      <c r="AU864" s="38"/>
    </row>
    <row r="865" spans="2:47">
      <c r="B865" s="14"/>
      <c r="AA865" s="38"/>
      <c r="AB865" s="38"/>
      <c r="AC865" s="38"/>
      <c r="AD865" s="38"/>
      <c r="AE865" s="38"/>
      <c r="AG865" s="176"/>
      <c r="AN865" s="38"/>
      <c r="AO865" s="38"/>
      <c r="AP865" s="38"/>
      <c r="AQ865" s="38"/>
      <c r="AR865" s="38"/>
      <c r="AS865" s="38"/>
      <c r="AT865" s="38"/>
      <c r="AU865" s="38"/>
    </row>
    <row r="866" spans="2:47">
      <c r="B866" s="14"/>
      <c r="AA866" s="38"/>
      <c r="AB866" s="38"/>
      <c r="AC866" s="38"/>
      <c r="AD866" s="38"/>
      <c r="AE866" s="38"/>
      <c r="AG866" s="176"/>
      <c r="AN866" s="38"/>
      <c r="AO866" s="38"/>
      <c r="AP866" s="38"/>
      <c r="AQ866" s="38"/>
      <c r="AR866" s="38"/>
      <c r="AS866" s="38"/>
      <c r="AT866" s="38"/>
      <c r="AU866" s="38"/>
    </row>
    <row r="867" spans="2:47">
      <c r="B867" s="14"/>
      <c r="AA867" s="38"/>
      <c r="AB867" s="38"/>
      <c r="AC867" s="38"/>
      <c r="AD867" s="38"/>
      <c r="AE867" s="38"/>
      <c r="AG867" s="176"/>
      <c r="AN867" s="38"/>
      <c r="AO867" s="38"/>
      <c r="AP867" s="38"/>
      <c r="AQ867" s="38"/>
      <c r="AR867" s="38"/>
      <c r="AS867" s="38"/>
      <c r="AT867" s="38"/>
      <c r="AU867" s="38"/>
    </row>
    <row r="868" spans="2:47">
      <c r="B868" s="14"/>
      <c r="AA868" s="38"/>
      <c r="AB868" s="38"/>
      <c r="AC868" s="38"/>
      <c r="AD868" s="38"/>
      <c r="AE868" s="38"/>
      <c r="AG868" s="176"/>
      <c r="AN868" s="38"/>
      <c r="AO868" s="38"/>
      <c r="AP868" s="38"/>
      <c r="AQ868" s="38"/>
      <c r="AR868" s="38"/>
      <c r="AS868" s="38"/>
      <c r="AT868" s="38"/>
      <c r="AU868" s="38"/>
    </row>
    <row r="869" spans="2:47">
      <c r="B869" s="14"/>
      <c r="AA869" s="38"/>
      <c r="AB869" s="38"/>
      <c r="AC869" s="38"/>
      <c r="AD869" s="38"/>
      <c r="AE869" s="38"/>
      <c r="AG869" s="176"/>
      <c r="AN869" s="38"/>
      <c r="AO869" s="38"/>
      <c r="AP869" s="38"/>
      <c r="AQ869" s="38"/>
      <c r="AR869" s="38"/>
      <c r="AS869" s="38"/>
      <c r="AT869" s="38"/>
      <c r="AU869" s="38"/>
    </row>
    <row r="870" spans="2:47">
      <c r="B870" s="14"/>
      <c r="AA870" s="38"/>
      <c r="AB870" s="38"/>
      <c r="AC870" s="38"/>
      <c r="AD870" s="38"/>
      <c r="AE870" s="38"/>
      <c r="AG870" s="176"/>
      <c r="AN870" s="38"/>
      <c r="AO870" s="38"/>
      <c r="AP870" s="38"/>
      <c r="AQ870" s="38"/>
      <c r="AR870" s="38"/>
      <c r="AS870" s="38"/>
      <c r="AT870" s="38"/>
      <c r="AU870" s="38"/>
    </row>
    <row r="871" spans="2:47">
      <c r="B871" s="14"/>
      <c r="AA871" s="38"/>
      <c r="AB871" s="38"/>
      <c r="AC871" s="38"/>
      <c r="AD871" s="38"/>
      <c r="AE871" s="38"/>
      <c r="AG871" s="176"/>
      <c r="AN871" s="38"/>
      <c r="AO871" s="38"/>
      <c r="AP871" s="38"/>
      <c r="AQ871" s="38"/>
      <c r="AR871" s="38"/>
      <c r="AS871" s="38"/>
      <c r="AT871" s="38"/>
      <c r="AU871" s="38"/>
    </row>
    <row r="872" spans="2:47">
      <c r="B872" s="14"/>
      <c r="AA872" s="38"/>
      <c r="AB872" s="38"/>
      <c r="AC872" s="38"/>
      <c r="AD872" s="38"/>
      <c r="AE872" s="38"/>
      <c r="AG872" s="176"/>
      <c r="AN872" s="38"/>
      <c r="AO872" s="38"/>
      <c r="AP872" s="38"/>
      <c r="AQ872" s="38"/>
      <c r="AR872" s="38"/>
      <c r="AS872" s="38"/>
      <c r="AT872" s="38"/>
      <c r="AU872" s="38"/>
    </row>
    <row r="873" spans="2:47">
      <c r="B873" s="14"/>
      <c r="AA873" s="38"/>
      <c r="AB873" s="38"/>
      <c r="AC873" s="38"/>
      <c r="AD873" s="38"/>
      <c r="AE873" s="38"/>
      <c r="AG873" s="176"/>
      <c r="AN873" s="38"/>
      <c r="AO873" s="38"/>
      <c r="AP873" s="38"/>
      <c r="AQ873" s="38"/>
      <c r="AR873" s="38"/>
      <c r="AS873" s="38"/>
      <c r="AT873" s="38"/>
      <c r="AU873" s="38"/>
    </row>
    <row r="874" spans="2:47">
      <c r="B874" s="14"/>
      <c r="AA874" s="38"/>
      <c r="AB874" s="38"/>
      <c r="AC874" s="38"/>
      <c r="AD874" s="38"/>
      <c r="AE874" s="38"/>
      <c r="AG874" s="176"/>
      <c r="AN874" s="38"/>
      <c r="AO874" s="38"/>
      <c r="AP874" s="38"/>
      <c r="AQ874" s="38"/>
      <c r="AR874" s="38"/>
      <c r="AS874" s="38"/>
      <c r="AT874" s="38"/>
      <c r="AU874" s="38"/>
    </row>
    <row r="875" spans="2:47">
      <c r="B875" s="14"/>
      <c r="AA875" s="38"/>
      <c r="AB875" s="38"/>
      <c r="AC875" s="38"/>
      <c r="AD875" s="38"/>
      <c r="AE875" s="38"/>
      <c r="AG875" s="176"/>
      <c r="AN875" s="38"/>
      <c r="AO875" s="38"/>
      <c r="AP875" s="38"/>
      <c r="AQ875" s="38"/>
      <c r="AR875" s="38"/>
      <c r="AS875" s="38"/>
      <c r="AT875" s="38"/>
      <c r="AU875" s="38"/>
    </row>
    <row r="876" spans="2:47">
      <c r="B876" s="14"/>
      <c r="AA876" s="38"/>
      <c r="AB876" s="38"/>
      <c r="AC876" s="38"/>
      <c r="AD876" s="38"/>
      <c r="AE876" s="38"/>
      <c r="AG876" s="176"/>
      <c r="AN876" s="38"/>
      <c r="AO876" s="38"/>
      <c r="AP876" s="38"/>
      <c r="AQ876" s="38"/>
      <c r="AR876" s="38"/>
      <c r="AS876" s="38"/>
      <c r="AT876" s="38"/>
      <c r="AU876" s="38"/>
    </row>
    <row r="877" spans="2:47">
      <c r="B877" s="14"/>
      <c r="AA877" s="38"/>
      <c r="AB877" s="38"/>
      <c r="AC877" s="38"/>
      <c r="AD877" s="38"/>
      <c r="AE877" s="38"/>
      <c r="AG877" s="176"/>
      <c r="AN877" s="38"/>
      <c r="AO877" s="38"/>
      <c r="AP877" s="38"/>
      <c r="AQ877" s="38"/>
      <c r="AR877" s="38"/>
      <c r="AS877" s="38"/>
      <c r="AT877" s="38"/>
      <c r="AU877" s="38"/>
    </row>
    <row r="878" spans="2:47">
      <c r="B878" s="14"/>
      <c r="AA878" s="38"/>
      <c r="AB878" s="38"/>
      <c r="AC878" s="38"/>
      <c r="AD878" s="38"/>
      <c r="AE878" s="38"/>
      <c r="AG878" s="176"/>
      <c r="AN878" s="38"/>
      <c r="AO878" s="38"/>
      <c r="AP878" s="38"/>
      <c r="AQ878" s="38"/>
      <c r="AR878" s="38"/>
      <c r="AS878" s="38"/>
      <c r="AT878" s="38"/>
      <c r="AU878" s="38"/>
    </row>
    <row r="879" spans="2:47">
      <c r="B879" s="14"/>
      <c r="AA879" s="38"/>
      <c r="AB879" s="38"/>
      <c r="AC879" s="38"/>
      <c r="AD879" s="38"/>
      <c r="AE879" s="38"/>
      <c r="AG879" s="176"/>
      <c r="AN879" s="38"/>
      <c r="AO879" s="38"/>
      <c r="AP879" s="38"/>
      <c r="AQ879" s="38"/>
      <c r="AR879" s="38"/>
      <c r="AS879" s="38"/>
      <c r="AT879" s="38"/>
      <c r="AU879" s="38"/>
    </row>
    <row r="880" spans="2:47">
      <c r="B880" s="14"/>
      <c r="AA880" s="38"/>
      <c r="AB880" s="38"/>
      <c r="AC880" s="38"/>
      <c r="AD880" s="38"/>
      <c r="AE880" s="38"/>
      <c r="AG880" s="176"/>
      <c r="AN880" s="38"/>
      <c r="AO880" s="38"/>
      <c r="AP880" s="38"/>
      <c r="AQ880" s="38"/>
      <c r="AR880" s="38"/>
      <c r="AS880" s="38"/>
      <c r="AT880" s="38"/>
      <c r="AU880" s="38"/>
    </row>
    <row r="881" spans="2:48">
      <c r="B881" s="14"/>
      <c r="AA881" s="38"/>
      <c r="AB881" s="38"/>
      <c r="AC881" s="38"/>
      <c r="AD881" s="38"/>
      <c r="AE881" s="38"/>
      <c r="AG881" s="176"/>
      <c r="AN881" s="38"/>
      <c r="AO881" s="38"/>
      <c r="AP881" s="38"/>
      <c r="AQ881" s="38"/>
      <c r="AR881" s="38"/>
      <c r="AS881" s="38"/>
      <c r="AT881" s="38"/>
      <c r="AU881" s="38"/>
    </row>
    <row r="882" spans="2:48">
      <c r="B882" s="14"/>
      <c r="AA882" s="38"/>
      <c r="AB882" s="38"/>
      <c r="AC882" s="38"/>
      <c r="AD882" s="38"/>
      <c r="AE882" s="38"/>
      <c r="AG882" s="176"/>
      <c r="AN882" s="38"/>
      <c r="AO882" s="38"/>
      <c r="AP882" s="38"/>
      <c r="AQ882" s="38"/>
      <c r="AR882" s="38"/>
      <c r="AS882" s="38"/>
      <c r="AT882" s="38"/>
      <c r="AU882" s="38"/>
    </row>
    <row r="883" spans="2:48">
      <c r="B883" s="14"/>
      <c r="AA883" s="38"/>
      <c r="AB883" s="38"/>
      <c r="AC883" s="38"/>
      <c r="AD883" s="38"/>
      <c r="AE883" s="38"/>
      <c r="AG883" s="176"/>
      <c r="AN883" s="38"/>
      <c r="AO883" s="38"/>
      <c r="AP883" s="38"/>
      <c r="AQ883" s="38"/>
      <c r="AR883" s="38"/>
      <c r="AS883" s="38"/>
      <c r="AT883" s="38"/>
      <c r="AU883" s="38"/>
    </row>
    <row r="884" spans="2:48">
      <c r="B884" s="14"/>
      <c r="AA884" s="38"/>
      <c r="AB884" s="38"/>
      <c r="AC884" s="38"/>
      <c r="AD884" s="38"/>
      <c r="AE884" s="38"/>
      <c r="AG884" s="176"/>
      <c r="AN884" s="38"/>
      <c r="AO884" s="38"/>
      <c r="AP884" s="38"/>
      <c r="AQ884" s="38"/>
      <c r="AR884" s="38"/>
      <c r="AS884" s="38"/>
      <c r="AT884" s="38"/>
      <c r="AU884" s="38"/>
    </row>
    <row r="885" spans="2:48">
      <c r="B885" s="14"/>
      <c r="AA885" s="38"/>
      <c r="AB885" s="38"/>
      <c r="AC885" s="38"/>
      <c r="AD885" s="38"/>
      <c r="AE885" s="38"/>
      <c r="AG885" s="176"/>
      <c r="AN885" s="38"/>
      <c r="AO885" s="38"/>
      <c r="AP885" s="38"/>
      <c r="AQ885" s="38"/>
      <c r="AR885" s="38"/>
      <c r="AS885" s="38"/>
      <c r="AT885" s="38"/>
      <c r="AU885" s="38"/>
    </row>
    <row r="886" spans="2:48">
      <c r="B886" s="14"/>
      <c r="AA886" s="38"/>
      <c r="AB886" s="38"/>
      <c r="AC886" s="38"/>
      <c r="AD886" s="38"/>
      <c r="AE886" s="38"/>
      <c r="AG886" s="176"/>
      <c r="AN886" s="38"/>
      <c r="AO886" s="38"/>
      <c r="AP886" s="38"/>
      <c r="AQ886" s="38"/>
      <c r="AR886" s="38"/>
      <c r="AS886" s="38"/>
      <c r="AT886" s="38"/>
      <c r="AU886" s="38"/>
    </row>
    <row r="887" spans="2:48">
      <c r="B887" s="14"/>
      <c r="AA887" s="38"/>
      <c r="AB887" s="38"/>
      <c r="AC887" s="38"/>
      <c r="AD887" s="38"/>
      <c r="AE887" s="38"/>
      <c r="AG887" s="176"/>
      <c r="AN887" s="38"/>
      <c r="AO887" s="38"/>
      <c r="AP887" s="38"/>
      <c r="AQ887" s="38"/>
      <c r="AR887" s="38"/>
      <c r="AS887" s="38"/>
      <c r="AT887" s="38"/>
      <c r="AU887" s="38"/>
    </row>
    <row r="888" spans="2:48">
      <c r="B888" s="14"/>
      <c r="AA888" s="38"/>
      <c r="AB888" s="38"/>
      <c r="AC888" s="38"/>
      <c r="AD888" s="38"/>
      <c r="AE888" s="38"/>
      <c r="AG888" s="176"/>
      <c r="AN888" s="38"/>
      <c r="AO888" s="38"/>
      <c r="AP888" s="38"/>
      <c r="AQ888" s="38"/>
      <c r="AR888" s="38"/>
      <c r="AS888" s="38"/>
      <c r="AT888" s="38"/>
      <c r="AU888" s="38"/>
      <c r="AV888" s="38"/>
    </row>
    <row r="889" spans="2:48">
      <c r="B889" s="14"/>
      <c r="AA889" s="38"/>
      <c r="AB889" s="38"/>
      <c r="AC889" s="38"/>
      <c r="AD889" s="38"/>
      <c r="AE889" s="38"/>
      <c r="AG889" s="176"/>
      <c r="AN889" s="38"/>
      <c r="AO889" s="38"/>
      <c r="AP889" s="38"/>
      <c r="AQ889" s="38"/>
      <c r="AR889" s="38"/>
      <c r="AS889" s="38"/>
      <c r="AT889" s="38"/>
      <c r="AU889" s="38"/>
    </row>
    <row r="890" spans="2:48">
      <c r="B890" s="14"/>
      <c r="AA890" s="38"/>
      <c r="AB890" s="38"/>
      <c r="AC890" s="38"/>
      <c r="AD890" s="38"/>
      <c r="AE890" s="38"/>
      <c r="AG890" s="176"/>
      <c r="AN890" s="38"/>
      <c r="AO890" s="38"/>
      <c r="AP890" s="38"/>
      <c r="AQ890" s="38"/>
      <c r="AR890" s="38"/>
      <c r="AS890" s="38"/>
      <c r="AT890" s="38"/>
      <c r="AU890" s="38"/>
    </row>
    <row r="891" spans="2:48">
      <c r="B891" s="14"/>
      <c r="AA891" s="38"/>
      <c r="AB891" s="38"/>
      <c r="AC891" s="38"/>
      <c r="AD891" s="38"/>
      <c r="AE891" s="38"/>
      <c r="AG891" s="176"/>
      <c r="AN891" s="38"/>
      <c r="AO891" s="38"/>
      <c r="AP891" s="38"/>
      <c r="AQ891" s="38"/>
      <c r="AR891" s="38"/>
      <c r="AS891" s="38"/>
      <c r="AT891" s="38"/>
      <c r="AU891" s="38"/>
    </row>
    <row r="892" spans="2:48">
      <c r="B892" s="14"/>
      <c r="AA892" s="38"/>
      <c r="AB892" s="38"/>
      <c r="AC892" s="38"/>
      <c r="AD892" s="38"/>
      <c r="AE892" s="38"/>
      <c r="AG892" s="176"/>
      <c r="AN892" s="38"/>
      <c r="AO892" s="38"/>
      <c r="AP892" s="38"/>
      <c r="AQ892" s="38"/>
      <c r="AR892" s="38"/>
      <c r="AS892" s="38"/>
      <c r="AT892" s="38"/>
      <c r="AU892" s="38"/>
    </row>
    <row r="893" spans="2:48">
      <c r="B893" s="14"/>
      <c r="AA893" s="38"/>
      <c r="AB893" s="38"/>
      <c r="AC893" s="38"/>
      <c r="AD893" s="38"/>
      <c r="AE893" s="38"/>
      <c r="AG893" s="176"/>
      <c r="AN893" s="38"/>
      <c r="AO893" s="38"/>
      <c r="AP893" s="38"/>
      <c r="AQ893" s="38"/>
      <c r="AR893" s="38"/>
      <c r="AS893" s="38"/>
      <c r="AT893" s="38"/>
      <c r="AU893" s="38"/>
    </row>
    <row r="894" spans="2:48">
      <c r="B894" s="14"/>
      <c r="AA894" s="38"/>
      <c r="AB894" s="38"/>
      <c r="AC894" s="38"/>
      <c r="AD894" s="38"/>
      <c r="AE894" s="38"/>
      <c r="AG894" s="176"/>
      <c r="AN894" s="38"/>
      <c r="AO894" s="38"/>
      <c r="AP894" s="38"/>
      <c r="AQ894" s="38"/>
      <c r="AR894" s="38"/>
      <c r="AS894" s="38"/>
      <c r="AT894" s="38"/>
      <c r="AU894" s="38"/>
    </row>
    <row r="895" spans="2:48">
      <c r="B895" s="14"/>
      <c r="AA895" s="38"/>
      <c r="AB895" s="38"/>
      <c r="AC895" s="38"/>
      <c r="AD895" s="38"/>
      <c r="AE895" s="38"/>
      <c r="AG895" s="176"/>
      <c r="AN895" s="38"/>
      <c r="AO895" s="38"/>
      <c r="AP895" s="38"/>
      <c r="AQ895" s="38"/>
      <c r="AR895" s="38"/>
      <c r="AS895" s="38"/>
      <c r="AT895" s="38"/>
      <c r="AU895" s="38"/>
    </row>
    <row r="896" spans="2:48">
      <c r="B896" s="14"/>
      <c r="AA896" s="38"/>
      <c r="AB896" s="38"/>
      <c r="AC896" s="38"/>
      <c r="AD896" s="38"/>
      <c r="AE896" s="38"/>
      <c r="AG896" s="176"/>
      <c r="AN896" s="38"/>
      <c r="AO896" s="38"/>
      <c r="AP896" s="38"/>
      <c r="AQ896" s="38"/>
      <c r="AR896" s="38"/>
      <c r="AS896" s="38"/>
      <c r="AT896" s="38"/>
      <c r="AU896" s="38"/>
    </row>
    <row r="897" spans="2:64">
      <c r="B897" s="14"/>
      <c r="AA897" s="38"/>
      <c r="AB897" s="38"/>
      <c r="AC897" s="38"/>
      <c r="AD897" s="38"/>
      <c r="AE897" s="38"/>
      <c r="AG897" s="176"/>
      <c r="AN897" s="38"/>
      <c r="AO897" s="38"/>
      <c r="AP897" s="38"/>
      <c r="AQ897" s="38"/>
      <c r="AR897" s="38"/>
      <c r="AS897" s="38"/>
      <c r="AT897" s="38"/>
      <c r="AU897" s="38"/>
    </row>
    <row r="898" spans="2:64">
      <c r="B898" s="14"/>
      <c r="AA898" s="38"/>
      <c r="AB898" s="38"/>
      <c r="AC898" s="38"/>
      <c r="AD898" s="38"/>
      <c r="AE898" s="38"/>
      <c r="AG898" s="176"/>
      <c r="AN898" s="38"/>
      <c r="AO898" s="38"/>
      <c r="AP898" s="38"/>
      <c r="AQ898" s="38"/>
      <c r="AR898" s="38"/>
      <c r="AS898" s="38"/>
      <c r="AT898" s="38"/>
      <c r="AU898" s="38"/>
    </row>
    <row r="899" spans="2:64">
      <c r="B899" s="14"/>
      <c r="AA899" s="38"/>
      <c r="AB899" s="38"/>
      <c r="AC899" s="38"/>
      <c r="AD899" s="38"/>
      <c r="AE899" s="38"/>
      <c r="AG899" s="176"/>
      <c r="AN899" s="38"/>
      <c r="AO899" s="38"/>
      <c r="AP899" s="38"/>
      <c r="AQ899" s="38"/>
      <c r="AR899" s="38"/>
      <c r="AS899" s="38"/>
      <c r="AT899" s="38"/>
      <c r="AU899" s="38"/>
    </row>
    <row r="900" spans="2:64">
      <c r="B900" s="14"/>
      <c r="AA900" s="38"/>
      <c r="AB900" s="38"/>
      <c r="AC900" s="38"/>
      <c r="AD900" s="38"/>
      <c r="AE900" s="38"/>
      <c r="AG900" s="176"/>
      <c r="AN900" s="38"/>
      <c r="AO900" s="38"/>
      <c r="AP900" s="38"/>
      <c r="AQ900" s="38"/>
      <c r="AR900" s="38"/>
      <c r="AS900" s="38"/>
      <c r="AT900" s="38"/>
      <c r="AU900" s="38"/>
    </row>
    <row r="901" spans="2:64">
      <c r="B901" s="14"/>
      <c r="AA901" s="38"/>
      <c r="AB901" s="38"/>
      <c r="AC901" s="38"/>
      <c r="AD901" s="38"/>
      <c r="AE901" s="38"/>
      <c r="AG901" s="176"/>
      <c r="AN901" s="38"/>
      <c r="AO901" s="38"/>
      <c r="AP901" s="38"/>
      <c r="AQ901" s="38"/>
      <c r="AR901" s="38"/>
      <c r="AS901" s="38"/>
      <c r="AT901" s="38"/>
      <c r="AU901" s="38"/>
    </row>
    <row r="902" spans="2:64">
      <c r="B902" s="14"/>
      <c r="AA902" s="38"/>
      <c r="AB902" s="38"/>
      <c r="AC902" s="38"/>
      <c r="AD902" s="38"/>
      <c r="AE902" s="38"/>
      <c r="AG902" s="176"/>
      <c r="AN902" s="38"/>
      <c r="AO902" s="38"/>
      <c r="AP902" s="38"/>
      <c r="AQ902" s="38"/>
      <c r="AR902" s="38"/>
      <c r="AS902" s="38"/>
      <c r="AT902" s="38"/>
      <c r="AU902" s="38"/>
    </row>
    <row r="903" spans="2:64">
      <c r="B903" s="14"/>
      <c r="AA903" s="38"/>
      <c r="AB903" s="38"/>
      <c r="AC903" s="38"/>
      <c r="AD903" s="38"/>
      <c r="AE903" s="38"/>
      <c r="AG903" s="176"/>
      <c r="AN903" s="38"/>
      <c r="AO903" s="38"/>
      <c r="AP903" s="38"/>
      <c r="AQ903" s="38"/>
      <c r="AR903" s="38"/>
      <c r="AS903" s="38"/>
      <c r="AT903" s="38"/>
      <c r="AU903" s="38"/>
      <c r="AV903" s="38"/>
      <c r="AW903" s="38"/>
      <c r="AX903" s="38"/>
      <c r="AY903" s="38"/>
      <c r="AZ903" s="38"/>
      <c r="BA903" s="38"/>
      <c r="BB903" s="38"/>
      <c r="BC903" s="38"/>
      <c r="BD903" s="38"/>
      <c r="BE903" s="38"/>
      <c r="BF903" s="38"/>
      <c r="BG903" s="38"/>
      <c r="BH903" s="38"/>
      <c r="BI903" s="38"/>
      <c r="BJ903" s="38"/>
      <c r="BK903" s="38"/>
      <c r="BL903" s="38"/>
    </row>
    <row r="904" spans="2:64">
      <c r="B904" s="14"/>
      <c r="AA904" s="38"/>
      <c r="AB904" s="38"/>
      <c r="AC904" s="38"/>
      <c r="AD904" s="38"/>
      <c r="AE904" s="38"/>
      <c r="AG904" s="176"/>
      <c r="AN904" s="38"/>
      <c r="AO904" s="38"/>
      <c r="AP904" s="38"/>
      <c r="AQ904" s="38"/>
      <c r="AR904" s="38"/>
      <c r="AS904" s="38"/>
      <c r="AT904" s="38"/>
      <c r="AU904" s="38"/>
    </row>
    <row r="905" spans="2:64">
      <c r="B905" s="14"/>
      <c r="AA905" s="38"/>
      <c r="AB905" s="38"/>
      <c r="AC905" s="38"/>
      <c r="AD905" s="38"/>
      <c r="AE905" s="38"/>
      <c r="AG905" s="176"/>
      <c r="AN905" s="38"/>
      <c r="AO905" s="38"/>
      <c r="AP905" s="38"/>
      <c r="AQ905" s="38"/>
      <c r="AR905" s="38"/>
      <c r="AS905" s="38"/>
      <c r="AT905" s="38"/>
      <c r="AU905" s="38"/>
    </row>
    <row r="906" spans="2:64">
      <c r="B906" s="14"/>
      <c r="AA906" s="38"/>
      <c r="AB906" s="38"/>
      <c r="AC906" s="38"/>
      <c r="AD906" s="38"/>
      <c r="AE906" s="38"/>
      <c r="AG906" s="176"/>
      <c r="AN906" s="38"/>
      <c r="AO906" s="38"/>
      <c r="AP906" s="38"/>
      <c r="AQ906" s="38"/>
      <c r="AR906" s="38"/>
      <c r="AS906" s="38"/>
      <c r="AT906" s="38"/>
      <c r="AU906" s="38"/>
    </row>
    <row r="907" spans="2:64">
      <c r="B907" s="14"/>
      <c r="AA907" s="38"/>
      <c r="AB907" s="38"/>
      <c r="AC907" s="38"/>
      <c r="AD907" s="38"/>
      <c r="AE907" s="38"/>
      <c r="AG907" s="176"/>
      <c r="AN907" s="38"/>
      <c r="AO907" s="38"/>
      <c r="AP907" s="38"/>
      <c r="AQ907" s="38"/>
      <c r="AR907" s="38"/>
      <c r="AS907" s="38"/>
      <c r="AT907" s="38"/>
      <c r="AU907" s="38"/>
      <c r="AV907" s="38"/>
      <c r="AW907" s="38"/>
      <c r="AX907" s="38"/>
      <c r="AY907" s="38"/>
      <c r="AZ907" s="38"/>
      <c r="BA907" s="38"/>
      <c r="BB907" s="38"/>
      <c r="BC907" s="38"/>
      <c r="BD907" s="38"/>
      <c r="BE907" s="38"/>
      <c r="BF907" s="38"/>
      <c r="BG907" s="38"/>
      <c r="BH907" s="38"/>
      <c r="BI907" s="38"/>
      <c r="BJ907" s="38"/>
      <c r="BK907" s="38"/>
      <c r="BL907" s="38"/>
    </row>
    <row r="908" spans="2:64">
      <c r="B908" s="14"/>
      <c r="AA908" s="38"/>
      <c r="AB908" s="38"/>
      <c r="AC908" s="38"/>
      <c r="AD908" s="38"/>
      <c r="AE908" s="38"/>
      <c r="AG908" s="176"/>
      <c r="AN908" s="38"/>
      <c r="AO908" s="38"/>
      <c r="AP908" s="38"/>
      <c r="AQ908" s="38"/>
      <c r="AR908" s="38"/>
      <c r="AS908" s="38"/>
      <c r="AT908" s="38"/>
      <c r="AU908" s="38"/>
    </row>
    <row r="909" spans="2:64">
      <c r="B909" s="14"/>
      <c r="AA909" s="38"/>
      <c r="AB909" s="38"/>
      <c r="AC909" s="38"/>
      <c r="AD909" s="38"/>
      <c r="AE909" s="38"/>
      <c r="AG909" s="176"/>
      <c r="AN909" s="38"/>
      <c r="AO909" s="38"/>
      <c r="AP909" s="38"/>
      <c r="AQ909" s="38"/>
      <c r="AR909" s="38"/>
      <c r="AS909" s="38"/>
      <c r="AT909" s="38"/>
      <c r="AU909" s="38"/>
    </row>
    <row r="910" spans="2:64">
      <c r="B910" s="14"/>
      <c r="AA910" s="38"/>
      <c r="AB910" s="38"/>
      <c r="AC910" s="38"/>
      <c r="AD910" s="38"/>
      <c r="AE910" s="38"/>
      <c r="AG910" s="176"/>
      <c r="AN910" s="38"/>
      <c r="AO910" s="38"/>
      <c r="AP910" s="38"/>
      <c r="AQ910" s="38"/>
      <c r="AR910" s="38"/>
      <c r="AS910" s="38"/>
      <c r="AT910" s="38"/>
      <c r="AU910" s="38"/>
    </row>
    <row r="911" spans="2:64">
      <c r="B911" s="14"/>
      <c r="AA911" s="38"/>
      <c r="AB911" s="38"/>
      <c r="AC911" s="38"/>
      <c r="AD911" s="38"/>
      <c r="AE911" s="38"/>
      <c r="AG911" s="176"/>
      <c r="AN911" s="38"/>
      <c r="AO911" s="38"/>
      <c r="AP911" s="38"/>
      <c r="AQ911" s="38"/>
      <c r="AR911" s="38"/>
      <c r="AS911" s="38"/>
      <c r="AT911" s="38"/>
      <c r="AU911" s="38"/>
      <c r="AV911" s="38"/>
      <c r="AW911" s="38"/>
      <c r="AX911" s="38"/>
      <c r="AY911" s="38"/>
      <c r="AZ911" s="38"/>
      <c r="BA911" s="38"/>
      <c r="BB911" s="38"/>
      <c r="BC911" s="38"/>
      <c r="BD911" s="38"/>
      <c r="BE911" s="38"/>
      <c r="BF911" s="38"/>
      <c r="BG911" s="38"/>
      <c r="BH911" s="38"/>
      <c r="BI911" s="38"/>
      <c r="BJ911" s="38"/>
      <c r="BK911" s="38"/>
      <c r="BL911" s="38"/>
    </row>
    <row r="912" spans="2:64">
      <c r="B912" s="14"/>
      <c r="AA912" s="38"/>
      <c r="AB912" s="38"/>
      <c r="AC912" s="38"/>
      <c r="AD912" s="38"/>
      <c r="AE912" s="38"/>
      <c r="AG912" s="176"/>
      <c r="AN912" s="38"/>
      <c r="AO912" s="38"/>
      <c r="AP912" s="38"/>
      <c r="AQ912" s="38"/>
      <c r="AR912" s="38"/>
      <c r="AS912" s="38"/>
      <c r="AT912" s="38"/>
      <c r="AU912" s="38"/>
    </row>
    <row r="913" spans="2:64">
      <c r="B913" s="14"/>
      <c r="AA913" s="38"/>
      <c r="AB913" s="38"/>
      <c r="AC913" s="38"/>
      <c r="AD913" s="38"/>
      <c r="AE913" s="38"/>
      <c r="AG913" s="176"/>
      <c r="AN913" s="38"/>
      <c r="AO913" s="38"/>
      <c r="AP913" s="38"/>
      <c r="AQ913" s="38"/>
      <c r="AR913" s="38"/>
      <c r="AS913" s="38"/>
      <c r="AT913" s="38"/>
      <c r="AU913" s="38"/>
    </row>
    <row r="914" spans="2:64">
      <c r="B914" s="14"/>
      <c r="AA914" s="38"/>
      <c r="AB914" s="38"/>
      <c r="AC914" s="38"/>
      <c r="AD914" s="38"/>
      <c r="AE914" s="38"/>
      <c r="AG914" s="176"/>
      <c r="AN914" s="38"/>
      <c r="AO914" s="38"/>
      <c r="AP914" s="38"/>
      <c r="AQ914" s="38"/>
      <c r="AR914" s="38"/>
      <c r="AS914" s="38"/>
      <c r="AT914" s="38"/>
      <c r="AU914" s="38"/>
    </row>
    <row r="915" spans="2:64">
      <c r="B915" s="14"/>
      <c r="AA915" s="38"/>
      <c r="AB915" s="38"/>
      <c r="AC915" s="38"/>
      <c r="AD915" s="38"/>
      <c r="AE915" s="38"/>
      <c r="AG915" s="176"/>
      <c r="AN915" s="38"/>
      <c r="AO915" s="38"/>
      <c r="AP915" s="38"/>
      <c r="AQ915" s="38"/>
      <c r="AR915" s="38"/>
      <c r="AS915" s="38"/>
      <c r="AT915" s="38"/>
      <c r="AU915" s="38"/>
    </row>
    <row r="916" spans="2:64">
      <c r="B916" s="14"/>
      <c r="AA916" s="38"/>
      <c r="AB916" s="38"/>
      <c r="AC916" s="38"/>
      <c r="AD916" s="38"/>
      <c r="AE916" s="38"/>
      <c r="AG916" s="176"/>
      <c r="AN916" s="38"/>
      <c r="AO916" s="38"/>
      <c r="AP916" s="38"/>
      <c r="AQ916" s="38"/>
      <c r="AR916" s="38"/>
      <c r="AS916" s="38"/>
      <c r="AT916" s="38"/>
      <c r="AU916" s="38"/>
    </row>
    <row r="917" spans="2:64">
      <c r="B917" s="14"/>
      <c r="AA917" s="38"/>
      <c r="AB917" s="38"/>
      <c r="AC917" s="38"/>
      <c r="AD917" s="38"/>
      <c r="AE917" s="38"/>
      <c r="AG917" s="176"/>
      <c r="AN917" s="38"/>
      <c r="AO917" s="38"/>
      <c r="AP917" s="38"/>
      <c r="AQ917" s="38"/>
      <c r="AR917" s="38"/>
      <c r="AS917" s="38"/>
      <c r="AT917" s="38"/>
      <c r="AU917" s="38"/>
    </row>
    <row r="918" spans="2:64">
      <c r="B918" s="14"/>
      <c r="AA918" s="38"/>
      <c r="AB918" s="38"/>
      <c r="AC918" s="38"/>
      <c r="AD918" s="38"/>
      <c r="AE918" s="38"/>
      <c r="AG918" s="176"/>
      <c r="AN918" s="38"/>
      <c r="AO918" s="38"/>
      <c r="AP918" s="38"/>
      <c r="AQ918" s="38"/>
      <c r="AR918" s="38"/>
      <c r="AS918" s="38"/>
      <c r="AT918" s="38"/>
      <c r="AU918" s="38"/>
    </row>
    <row r="919" spans="2:64">
      <c r="B919" s="14"/>
      <c r="AA919" s="38"/>
      <c r="AB919" s="38"/>
      <c r="AC919" s="38"/>
      <c r="AD919" s="38"/>
      <c r="AE919" s="38"/>
      <c r="AG919" s="176"/>
      <c r="AN919" s="38"/>
      <c r="AO919" s="38"/>
      <c r="AP919" s="38"/>
      <c r="AQ919" s="38"/>
      <c r="AR919" s="38"/>
      <c r="AS919" s="38"/>
      <c r="AT919" s="38"/>
      <c r="AU919" s="38"/>
    </row>
    <row r="920" spans="2:64">
      <c r="B920" s="14"/>
      <c r="AA920" s="38"/>
      <c r="AB920" s="38"/>
      <c r="AC920" s="38"/>
      <c r="AD920" s="38"/>
      <c r="AE920" s="38"/>
      <c r="AG920" s="176"/>
      <c r="AN920" s="38"/>
      <c r="AO920" s="38"/>
      <c r="AP920" s="38"/>
      <c r="AQ920" s="38"/>
      <c r="AR920" s="38"/>
      <c r="AS920" s="38"/>
      <c r="AT920" s="38"/>
      <c r="AU920" s="38"/>
      <c r="AV920" s="38"/>
      <c r="AW920" s="38"/>
      <c r="AX920" s="38"/>
      <c r="AY920" s="38"/>
      <c r="AZ920" s="38"/>
      <c r="BA920" s="38"/>
      <c r="BB920" s="38"/>
      <c r="BC920" s="38"/>
      <c r="BD920" s="38"/>
      <c r="BE920" s="38"/>
      <c r="BF920" s="38"/>
      <c r="BG920" s="38"/>
      <c r="BH920" s="38"/>
      <c r="BI920" s="38"/>
      <c r="BJ920" s="38"/>
      <c r="BK920" s="38"/>
      <c r="BL920" s="38"/>
    </row>
    <row r="921" spans="2:64">
      <c r="B921" s="14"/>
      <c r="AA921" s="38"/>
      <c r="AB921" s="38"/>
      <c r="AC921" s="38"/>
      <c r="AD921" s="38"/>
      <c r="AE921" s="38"/>
      <c r="AG921" s="176"/>
      <c r="AN921" s="38"/>
      <c r="AO921" s="38"/>
      <c r="AP921" s="38"/>
      <c r="AQ921" s="38"/>
      <c r="AR921" s="38"/>
      <c r="AS921" s="38"/>
      <c r="AT921" s="38"/>
      <c r="AU921" s="38"/>
    </row>
    <row r="922" spans="2:64">
      <c r="B922" s="14"/>
      <c r="AA922" s="38"/>
      <c r="AB922" s="38"/>
      <c r="AC922" s="38"/>
      <c r="AD922" s="38"/>
      <c r="AE922" s="38"/>
      <c r="AG922" s="176"/>
      <c r="AN922" s="38"/>
      <c r="AO922" s="38"/>
      <c r="AP922" s="38"/>
      <c r="AQ922" s="38"/>
      <c r="AR922" s="38"/>
      <c r="AS922" s="38"/>
      <c r="AT922" s="38"/>
      <c r="AU922" s="38"/>
    </row>
    <row r="923" spans="2:64">
      <c r="B923" s="14"/>
      <c r="AA923" s="38"/>
      <c r="AB923" s="38"/>
      <c r="AC923" s="38"/>
      <c r="AD923" s="38"/>
      <c r="AE923" s="38"/>
      <c r="AG923" s="176"/>
      <c r="AN923" s="38"/>
      <c r="AO923" s="38"/>
      <c r="AP923" s="38"/>
      <c r="AQ923" s="38"/>
      <c r="AR923" s="38"/>
      <c r="AS923" s="38"/>
      <c r="AT923" s="38"/>
      <c r="AU923" s="38"/>
    </row>
    <row r="924" spans="2:64">
      <c r="B924" s="14"/>
      <c r="AA924" s="38"/>
      <c r="AB924" s="38"/>
      <c r="AC924" s="38"/>
      <c r="AD924" s="38"/>
      <c r="AE924" s="38"/>
      <c r="AG924" s="176"/>
      <c r="AN924" s="38"/>
      <c r="AO924" s="38"/>
      <c r="AP924" s="38"/>
      <c r="AQ924" s="38"/>
      <c r="AR924" s="38"/>
      <c r="AS924" s="38"/>
      <c r="AT924" s="38"/>
      <c r="AU924" s="38"/>
    </row>
    <row r="925" spans="2:64">
      <c r="B925" s="14"/>
      <c r="AA925" s="38"/>
      <c r="AB925" s="38"/>
      <c r="AC925" s="38"/>
      <c r="AD925" s="38"/>
      <c r="AE925" s="38"/>
      <c r="AG925" s="176"/>
      <c r="AN925" s="38"/>
      <c r="AO925" s="38"/>
      <c r="AP925" s="38"/>
      <c r="AQ925" s="38"/>
      <c r="AR925" s="38"/>
      <c r="AS925" s="38"/>
      <c r="AT925" s="38"/>
      <c r="AU925" s="38"/>
    </row>
    <row r="926" spans="2:64">
      <c r="B926" s="14"/>
      <c r="AA926" s="38"/>
      <c r="AB926" s="38"/>
      <c r="AC926" s="38"/>
      <c r="AD926" s="38"/>
      <c r="AE926" s="38"/>
      <c r="AG926" s="176"/>
      <c r="AN926" s="38"/>
      <c r="AO926" s="38"/>
      <c r="AP926" s="38"/>
      <c r="AQ926" s="38"/>
      <c r="AR926" s="38"/>
      <c r="AS926" s="38"/>
      <c r="AT926" s="38"/>
      <c r="AU926" s="38"/>
    </row>
    <row r="927" spans="2:64">
      <c r="B927" s="14"/>
      <c r="AA927" s="38"/>
      <c r="AB927" s="38"/>
      <c r="AC927" s="38"/>
      <c r="AD927" s="38"/>
      <c r="AE927" s="38"/>
      <c r="AG927" s="176"/>
      <c r="AN927" s="38"/>
      <c r="AO927" s="38"/>
      <c r="AP927" s="38"/>
      <c r="AQ927" s="38"/>
      <c r="AR927" s="38"/>
      <c r="AS927" s="38"/>
      <c r="AT927" s="38"/>
      <c r="AU927" s="38"/>
    </row>
    <row r="928" spans="2:64">
      <c r="B928" s="14"/>
      <c r="AA928" s="38"/>
      <c r="AB928" s="38"/>
      <c r="AC928" s="38"/>
      <c r="AD928" s="38"/>
      <c r="AE928" s="38"/>
      <c r="AG928" s="176"/>
      <c r="AN928" s="38"/>
      <c r="AO928" s="38"/>
      <c r="AP928" s="38"/>
      <c r="AQ928" s="38"/>
      <c r="AR928" s="38"/>
      <c r="AS928" s="38"/>
      <c r="AT928" s="38"/>
      <c r="AU928" s="38"/>
    </row>
    <row r="929" spans="2:64">
      <c r="B929" s="14"/>
      <c r="AA929" s="38"/>
      <c r="AB929" s="38"/>
      <c r="AC929" s="38"/>
      <c r="AD929" s="38"/>
      <c r="AE929" s="38"/>
      <c r="AG929" s="176"/>
      <c r="AN929" s="38"/>
      <c r="AO929" s="38"/>
      <c r="AP929" s="38"/>
      <c r="AQ929" s="38"/>
      <c r="AR929" s="38"/>
      <c r="AS929" s="38"/>
      <c r="AT929" s="38"/>
      <c r="AU929" s="38"/>
    </row>
    <row r="930" spans="2:64">
      <c r="B930" s="14"/>
      <c r="AA930" s="38"/>
      <c r="AB930" s="38"/>
      <c r="AC930" s="38"/>
      <c r="AD930" s="38"/>
      <c r="AE930" s="38"/>
      <c r="AG930" s="176"/>
      <c r="AN930" s="38"/>
      <c r="AO930" s="38"/>
      <c r="AP930" s="38"/>
      <c r="AQ930" s="38"/>
      <c r="AR930" s="38"/>
      <c r="AS930" s="38"/>
      <c r="AT930" s="38"/>
      <c r="AU930" s="38"/>
    </row>
    <row r="931" spans="2:64">
      <c r="B931" s="14"/>
      <c r="AA931" s="38"/>
      <c r="AB931" s="38"/>
      <c r="AC931" s="38"/>
      <c r="AD931" s="38"/>
      <c r="AE931" s="38"/>
      <c r="AG931" s="176"/>
      <c r="AN931" s="38"/>
      <c r="AO931" s="38"/>
      <c r="AP931" s="38"/>
      <c r="AQ931" s="38"/>
      <c r="AR931" s="38"/>
      <c r="AS931" s="38"/>
      <c r="AT931" s="38"/>
      <c r="AU931" s="38"/>
    </row>
    <row r="932" spans="2:64">
      <c r="B932" s="14"/>
      <c r="AA932" s="38"/>
      <c r="AB932" s="38"/>
      <c r="AC932" s="38"/>
      <c r="AD932" s="38"/>
      <c r="AE932" s="38"/>
      <c r="AG932" s="176"/>
      <c r="AN932" s="38"/>
      <c r="AO932" s="38"/>
      <c r="AP932" s="38"/>
      <c r="AQ932" s="38"/>
      <c r="AR932" s="38"/>
      <c r="AS932" s="38"/>
      <c r="AT932" s="38"/>
      <c r="AU932" s="38"/>
    </row>
    <row r="933" spans="2:64">
      <c r="B933" s="14"/>
      <c r="AA933" s="38"/>
      <c r="AB933" s="38"/>
      <c r="AC933" s="38"/>
      <c r="AD933" s="38"/>
      <c r="AE933" s="38"/>
      <c r="AG933" s="176"/>
      <c r="AN933" s="38"/>
      <c r="AO933" s="38"/>
      <c r="AP933" s="38"/>
      <c r="AQ933" s="38"/>
      <c r="AR933" s="38"/>
      <c r="AS933" s="38"/>
      <c r="AT933" s="38"/>
      <c r="AU933" s="38"/>
    </row>
    <row r="934" spans="2:64">
      <c r="B934" s="14"/>
      <c r="AA934" s="38"/>
      <c r="AB934" s="38"/>
      <c r="AC934" s="38"/>
      <c r="AD934" s="38"/>
      <c r="AE934" s="38"/>
      <c r="AG934" s="176"/>
      <c r="AN934" s="38"/>
      <c r="AO934" s="38"/>
      <c r="AP934" s="38"/>
      <c r="AQ934" s="38"/>
      <c r="AR934" s="38"/>
      <c r="AS934" s="38"/>
      <c r="AT934" s="38"/>
      <c r="AU934" s="38"/>
    </row>
    <row r="935" spans="2:64">
      <c r="B935" s="14"/>
      <c r="AA935" s="38"/>
      <c r="AB935" s="38"/>
      <c r="AC935" s="38"/>
      <c r="AD935" s="38"/>
      <c r="AE935" s="38"/>
      <c r="AG935" s="176"/>
      <c r="AN935" s="38"/>
      <c r="AO935" s="38"/>
      <c r="AP935" s="38"/>
      <c r="AQ935" s="38"/>
      <c r="AR935" s="38"/>
      <c r="AS935" s="38"/>
      <c r="AT935" s="38"/>
      <c r="AU935" s="38"/>
    </row>
    <row r="936" spans="2:64">
      <c r="B936" s="14"/>
      <c r="AA936" s="38"/>
      <c r="AB936" s="38"/>
      <c r="AC936" s="38"/>
      <c r="AD936" s="38"/>
      <c r="AE936" s="38"/>
      <c r="AG936" s="176"/>
      <c r="AN936" s="38"/>
      <c r="AO936" s="38"/>
      <c r="AP936" s="38"/>
      <c r="AQ936" s="38"/>
      <c r="AR936" s="38"/>
      <c r="AS936" s="38"/>
      <c r="AT936" s="38"/>
      <c r="AU936" s="38"/>
      <c r="AV936" s="38"/>
      <c r="AW936" s="38"/>
      <c r="AX936" s="38"/>
      <c r="AY936" s="38"/>
      <c r="AZ936" s="38"/>
      <c r="BA936" s="38"/>
      <c r="BB936" s="38"/>
      <c r="BC936" s="38"/>
      <c r="BD936" s="38"/>
      <c r="BE936" s="38"/>
      <c r="BF936" s="38"/>
      <c r="BG936" s="38"/>
      <c r="BH936" s="38"/>
      <c r="BI936" s="38"/>
      <c r="BJ936" s="38"/>
      <c r="BK936" s="38"/>
      <c r="BL936" s="38"/>
    </row>
    <row r="937" spans="2:64">
      <c r="B937" s="14"/>
      <c r="AA937" s="38"/>
      <c r="AB937" s="38"/>
      <c r="AC937" s="38"/>
      <c r="AD937" s="38"/>
      <c r="AE937" s="38"/>
      <c r="AG937" s="176"/>
      <c r="AN937" s="38"/>
      <c r="AO937" s="38"/>
      <c r="AP937" s="38"/>
      <c r="AQ937" s="38"/>
      <c r="AR937" s="38"/>
      <c r="AS937" s="38"/>
      <c r="AT937" s="38"/>
      <c r="AU937" s="38"/>
    </row>
    <row r="938" spans="2:64">
      <c r="B938" s="14"/>
      <c r="AA938" s="38"/>
      <c r="AB938" s="38"/>
      <c r="AC938" s="38"/>
      <c r="AD938" s="38"/>
      <c r="AE938" s="38"/>
      <c r="AG938" s="176"/>
      <c r="AN938" s="38"/>
      <c r="AO938" s="38"/>
      <c r="AP938" s="38"/>
      <c r="AQ938" s="38"/>
      <c r="AR938" s="38"/>
      <c r="AS938" s="38"/>
      <c r="AT938" s="38"/>
      <c r="AU938" s="38"/>
    </row>
    <row r="939" spans="2:64">
      <c r="B939" s="14"/>
      <c r="AA939" s="38"/>
      <c r="AB939" s="38"/>
      <c r="AC939" s="38"/>
      <c r="AD939" s="38"/>
      <c r="AE939" s="38"/>
      <c r="AG939" s="176"/>
      <c r="AN939" s="38"/>
      <c r="AO939" s="38"/>
      <c r="AP939" s="38"/>
      <c r="AQ939" s="38"/>
      <c r="AR939" s="38"/>
      <c r="AS939" s="38"/>
      <c r="AT939" s="38"/>
      <c r="AU939" s="38"/>
    </row>
    <row r="940" spans="2:64">
      <c r="B940" s="14"/>
      <c r="AA940" s="38"/>
      <c r="AB940" s="38"/>
      <c r="AC940" s="38"/>
      <c r="AD940" s="38"/>
      <c r="AE940" s="38"/>
      <c r="AG940" s="176"/>
      <c r="AN940" s="38"/>
      <c r="AO940" s="38"/>
      <c r="AP940" s="38"/>
      <c r="AQ940" s="38"/>
      <c r="AR940" s="38"/>
      <c r="AS940" s="38"/>
      <c r="AT940" s="38"/>
      <c r="AU940" s="38"/>
    </row>
    <row r="941" spans="2:64">
      <c r="B941" s="14"/>
      <c r="AA941" s="38"/>
      <c r="AB941" s="38"/>
      <c r="AC941" s="38"/>
      <c r="AD941" s="38"/>
      <c r="AE941" s="38"/>
      <c r="AG941" s="176"/>
      <c r="AN941" s="38"/>
      <c r="AO941" s="38"/>
      <c r="AP941" s="38"/>
      <c r="AQ941" s="38"/>
      <c r="AR941" s="38"/>
      <c r="AS941" s="38"/>
      <c r="AT941" s="38"/>
      <c r="AU941" s="38"/>
    </row>
    <row r="942" spans="2:64">
      <c r="B942" s="14"/>
      <c r="AA942" s="38"/>
      <c r="AB942" s="38"/>
      <c r="AC942" s="38"/>
      <c r="AD942" s="38"/>
      <c r="AE942" s="38"/>
      <c r="AG942" s="176"/>
      <c r="AN942" s="38"/>
      <c r="AO942" s="38"/>
      <c r="AP942" s="38"/>
      <c r="AQ942" s="38"/>
      <c r="AR942" s="38"/>
      <c r="AS942" s="38"/>
      <c r="AT942" s="38"/>
      <c r="AU942" s="38"/>
    </row>
    <row r="943" spans="2:64">
      <c r="B943" s="14"/>
      <c r="AA943" s="38"/>
      <c r="AB943" s="38"/>
      <c r="AC943" s="38"/>
      <c r="AD943" s="38"/>
      <c r="AE943" s="38"/>
      <c r="AG943" s="176"/>
      <c r="AN943" s="38"/>
      <c r="AO943" s="38"/>
      <c r="AP943" s="38"/>
      <c r="AQ943" s="38"/>
      <c r="AR943" s="38"/>
      <c r="AS943" s="38"/>
      <c r="AT943" s="38"/>
      <c r="AU943" s="38"/>
      <c r="AV943" s="38"/>
      <c r="AW943" s="38"/>
      <c r="AX943" s="38"/>
      <c r="AY943" s="38"/>
      <c r="AZ943" s="38"/>
      <c r="BA943" s="38"/>
      <c r="BB943" s="38"/>
      <c r="BC943" s="38"/>
      <c r="BD943" s="38"/>
      <c r="BE943" s="38"/>
      <c r="BF943" s="38"/>
      <c r="BG943" s="38"/>
      <c r="BH943" s="38"/>
      <c r="BI943" s="38"/>
      <c r="BJ943" s="38"/>
      <c r="BK943" s="38"/>
      <c r="BL943" s="38"/>
    </row>
    <row r="944" spans="2:64">
      <c r="B944" s="14"/>
      <c r="AA944" s="38"/>
      <c r="AB944" s="38"/>
      <c r="AC944" s="38"/>
      <c r="AD944" s="38"/>
      <c r="AE944" s="38"/>
      <c r="AG944" s="176"/>
      <c r="AN944" s="38"/>
      <c r="AO944" s="38"/>
      <c r="AP944" s="38"/>
      <c r="AQ944" s="38"/>
      <c r="AR944" s="38"/>
      <c r="AS944" s="38"/>
      <c r="AT944" s="38"/>
      <c r="AU944" s="38"/>
    </row>
    <row r="945" spans="2:64">
      <c r="B945" s="14"/>
      <c r="AA945" s="38"/>
      <c r="AB945" s="38"/>
      <c r="AC945" s="38"/>
      <c r="AD945" s="38"/>
      <c r="AE945" s="38"/>
      <c r="AG945" s="176"/>
      <c r="AN945" s="38"/>
      <c r="AO945" s="38"/>
      <c r="AP945" s="38"/>
      <c r="AQ945" s="38"/>
      <c r="AR945" s="38"/>
      <c r="AS945" s="38"/>
      <c r="AT945" s="38"/>
      <c r="AU945" s="38"/>
    </row>
    <row r="946" spans="2:64">
      <c r="B946" s="14"/>
      <c r="AA946" s="38"/>
      <c r="AB946" s="38"/>
      <c r="AC946" s="38"/>
      <c r="AD946" s="38"/>
      <c r="AE946" s="38"/>
      <c r="AG946" s="176"/>
      <c r="AN946" s="38"/>
      <c r="AO946" s="38"/>
      <c r="AP946" s="38"/>
      <c r="AQ946" s="38"/>
      <c r="AR946" s="38"/>
      <c r="AS946" s="38"/>
      <c r="AT946" s="38"/>
      <c r="AU946" s="38"/>
    </row>
    <row r="947" spans="2:64">
      <c r="B947" s="14"/>
      <c r="AA947" s="38"/>
      <c r="AB947" s="38"/>
      <c r="AC947" s="38"/>
      <c r="AD947" s="38"/>
      <c r="AE947" s="38"/>
      <c r="AG947" s="176"/>
      <c r="AN947" s="38"/>
      <c r="AO947" s="38"/>
      <c r="AP947" s="38"/>
      <c r="AQ947" s="38"/>
      <c r="AR947" s="38"/>
      <c r="AS947" s="38"/>
      <c r="AT947" s="38"/>
      <c r="AU947" s="38"/>
    </row>
    <row r="948" spans="2:64">
      <c r="B948" s="14"/>
      <c r="AA948" s="38"/>
      <c r="AB948" s="38"/>
      <c r="AC948" s="38"/>
      <c r="AD948" s="38"/>
      <c r="AE948" s="38"/>
      <c r="AG948" s="176"/>
      <c r="AN948" s="38"/>
      <c r="AO948" s="38"/>
      <c r="AP948" s="38"/>
      <c r="AQ948" s="38"/>
      <c r="AR948" s="38"/>
      <c r="AS948" s="38"/>
      <c r="AT948" s="38"/>
      <c r="AU948" s="38"/>
    </row>
    <row r="949" spans="2:64">
      <c r="B949" s="14"/>
      <c r="AA949" s="38"/>
      <c r="AB949" s="38"/>
      <c r="AC949" s="38"/>
      <c r="AD949" s="38"/>
      <c r="AE949" s="38"/>
      <c r="AG949" s="176"/>
      <c r="AN949" s="38"/>
      <c r="AO949" s="38"/>
      <c r="AP949" s="38"/>
      <c r="AQ949" s="38"/>
      <c r="AR949" s="38"/>
      <c r="AS949" s="38"/>
      <c r="AT949" s="38"/>
      <c r="AU949" s="38"/>
      <c r="AV949" s="38"/>
      <c r="AW949" s="38"/>
      <c r="AX949" s="38"/>
      <c r="AY949" s="38"/>
      <c r="AZ949" s="38"/>
      <c r="BA949" s="38"/>
      <c r="BB949" s="38"/>
      <c r="BC949" s="38"/>
      <c r="BD949" s="38"/>
      <c r="BE949" s="38"/>
      <c r="BF949" s="38"/>
      <c r="BG949" s="38"/>
      <c r="BH949" s="38"/>
      <c r="BI949" s="38"/>
      <c r="BJ949" s="38"/>
      <c r="BK949" s="38"/>
      <c r="BL949" s="38"/>
    </row>
    <row r="950" spans="2:64">
      <c r="B950" s="14"/>
      <c r="AA950" s="38"/>
      <c r="AB950" s="38"/>
      <c r="AC950" s="38"/>
      <c r="AD950" s="38"/>
      <c r="AE950" s="38"/>
      <c r="AG950" s="176"/>
      <c r="AN950" s="38"/>
      <c r="AO950" s="38"/>
      <c r="AP950" s="38"/>
      <c r="AQ950" s="38"/>
      <c r="AR950" s="38"/>
      <c r="AS950" s="38"/>
      <c r="AT950" s="38"/>
      <c r="AU950" s="38"/>
    </row>
    <row r="951" spans="2:64">
      <c r="B951" s="14"/>
      <c r="AA951" s="38"/>
      <c r="AB951" s="38"/>
      <c r="AC951" s="38"/>
      <c r="AD951" s="38"/>
      <c r="AE951" s="38"/>
      <c r="AG951" s="176"/>
      <c r="AN951" s="38"/>
      <c r="AO951" s="38"/>
      <c r="AP951" s="38"/>
      <c r="AQ951" s="38"/>
      <c r="AR951" s="38"/>
      <c r="AS951" s="38"/>
      <c r="AT951" s="38"/>
      <c r="AU951" s="38"/>
      <c r="AV951" s="38"/>
      <c r="AW951" s="38"/>
      <c r="AX951" s="38"/>
      <c r="AY951" s="38"/>
      <c r="AZ951" s="38"/>
      <c r="BA951" s="38"/>
      <c r="BB951" s="38"/>
      <c r="BC951" s="38"/>
      <c r="BD951" s="38"/>
      <c r="BE951" s="38"/>
      <c r="BF951" s="38"/>
      <c r="BG951" s="38"/>
      <c r="BH951" s="38"/>
      <c r="BI951" s="38"/>
      <c r="BJ951" s="38"/>
      <c r="BK951" s="38"/>
      <c r="BL951" s="38"/>
    </row>
    <row r="952" spans="2:64">
      <c r="B952" s="14"/>
      <c r="AA952" s="38"/>
      <c r="AB952" s="38"/>
      <c r="AC952" s="38"/>
      <c r="AD952" s="38"/>
      <c r="AE952" s="38"/>
      <c r="AG952" s="176"/>
      <c r="AN952" s="38"/>
      <c r="AO952" s="38"/>
      <c r="AP952" s="38"/>
      <c r="AQ952" s="38"/>
      <c r="AR952" s="38"/>
      <c r="AS952" s="38"/>
      <c r="AT952" s="38"/>
      <c r="AU952" s="38"/>
    </row>
    <row r="953" spans="2:64">
      <c r="B953" s="14"/>
      <c r="AA953" s="38"/>
      <c r="AB953" s="38"/>
      <c r="AC953" s="38"/>
      <c r="AD953" s="38"/>
      <c r="AE953" s="38"/>
      <c r="AG953" s="176"/>
      <c r="AN953" s="38"/>
      <c r="AO953" s="38"/>
      <c r="AP953" s="38"/>
      <c r="AQ953" s="38"/>
      <c r="AR953" s="38"/>
      <c r="AS953" s="38"/>
      <c r="AT953" s="38"/>
      <c r="AU953" s="38"/>
      <c r="AV953" s="38"/>
    </row>
    <row r="954" spans="2:64">
      <c r="B954" s="14"/>
      <c r="AA954" s="38"/>
      <c r="AB954" s="38"/>
      <c r="AC954" s="38"/>
      <c r="AD954" s="38"/>
      <c r="AE954" s="38"/>
      <c r="AG954" s="176"/>
      <c r="AN954" s="38"/>
      <c r="AO954" s="38"/>
      <c r="AP954" s="38"/>
      <c r="AQ954" s="38"/>
      <c r="AR954" s="38"/>
      <c r="AS954" s="38"/>
      <c r="AT954" s="38"/>
      <c r="AU954" s="38"/>
    </row>
    <row r="955" spans="2:64">
      <c r="B955" s="14"/>
      <c r="AA955" s="38"/>
      <c r="AB955" s="38"/>
      <c r="AC955" s="38"/>
      <c r="AD955" s="38"/>
      <c r="AE955" s="38"/>
      <c r="AG955" s="176"/>
      <c r="AN955" s="38"/>
      <c r="AO955" s="38"/>
      <c r="AP955" s="38"/>
      <c r="AQ955" s="38"/>
      <c r="AR955" s="38"/>
      <c r="AS955" s="38"/>
      <c r="AT955" s="38"/>
      <c r="AU955" s="38"/>
    </row>
    <row r="956" spans="2:64">
      <c r="B956" s="14"/>
      <c r="AA956" s="38"/>
      <c r="AB956" s="38"/>
      <c r="AC956" s="38"/>
      <c r="AD956" s="38"/>
      <c r="AE956" s="38"/>
      <c r="AG956" s="176"/>
      <c r="AN956" s="38"/>
      <c r="AO956" s="38"/>
      <c r="AP956" s="38"/>
      <c r="AQ956" s="38"/>
      <c r="AR956" s="38"/>
      <c r="AS956" s="38"/>
      <c r="AT956" s="38"/>
      <c r="AU956" s="38"/>
    </row>
    <row r="957" spans="2:64">
      <c r="B957" s="14"/>
      <c r="AA957" s="38"/>
      <c r="AB957" s="38"/>
      <c r="AC957" s="38"/>
      <c r="AD957" s="38"/>
      <c r="AE957" s="38"/>
      <c r="AG957" s="176"/>
      <c r="AN957" s="38"/>
      <c r="AO957" s="38"/>
      <c r="AP957" s="38"/>
      <c r="AQ957" s="38"/>
      <c r="AR957" s="38"/>
      <c r="AS957" s="38"/>
      <c r="AT957" s="38"/>
      <c r="AU957" s="38"/>
    </row>
    <row r="958" spans="2:64">
      <c r="B958" s="14"/>
      <c r="AA958" s="38"/>
      <c r="AB958" s="38"/>
      <c r="AC958" s="38"/>
      <c r="AD958" s="38"/>
      <c r="AE958" s="38"/>
      <c r="AG958" s="176"/>
      <c r="AN958" s="38"/>
      <c r="AO958" s="38"/>
      <c r="AP958" s="38"/>
      <c r="AQ958" s="38"/>
      <c r="AR958" s="38"/>
      <c r="AS958" s="38"/>
      <c r="AT958" s="38"/>
      <c r="AU958" s="38"/>
    </row>
    <row r="959" spans="2:64">
      <c r="B959" s="14"/>
      <c r="AA959" s="38"/>
      <c r="AB959" s="38"/>
      <c r="AC959" s="38"/>
      <c r="AD959" s="38"/>
      <c r="AE959" s="38"/>
      <c r="AG959" s="176"/>
      <c r="AN959" s="38"/>
      <c r="AO959" s="38"/>
      <c r="AP959" s="38"/>
      <c r="AQ959" s="38"/>
      <c r="AR959" s="38"/>
      <c r="AS959" s="38"/>
      <c r="AT959" s="38"/>
      <c r="AU959" s="38"/>
      <c r="AV959" s="38"/>
    </row>
    <row r="960" spans="2:64">
      <c r="B960" s="14"/>
      <c r="AA960" s="38"/>
      <c r="AB960" s="38"/>
      <c r="AC960" s="38"/>
      <c r="AD960" s="38"/>
      <c r="AE960" s="38"/>
      <c r="AG960" s="176"/>
      <c r="AN960" s="38"/>
      <c r="AO960" s="38"/>
      <c r="AP960" s="38"/>
      <c r="AQ960" s="38"/>
      <c r="AR960" s="38"/>
      <c r="AS960" s="38"/>
      <c r="AT960" s="38"/>
      <c r="AU960" s="38"/>
    </row>
    <row r="961" spans="2:48">
      <c r="B961" s="14"/>
      <c r="AA961" s="38"/>
      <c r="AB961" s="38"/>
      <c r="AC961" s="38"/>
      <c r="AD961" s="38"/>
      <c r="AE961" s="38"/>
      <c r="AG961" s="176"/>
      <c r="AN961" s="38"/>
      <c r="AO961" s="38"/>
      <c r="AP961" s="38"/>
      <c r="AQ961" s="38"/>
      <c r="AR961" s="38"/>
      <c r="AS961" s="38"/>
      <c r="AT961" s="38"/>
      <c r="AU961" s="38"/>
    </row>
    <row r="962" spans="2:48">
      <c r="B962" s="14"/>
      <c r="AA962" s="38"/>
      <c r="AB962" s="38"/>
      <c r="AC962" s="38"/>
      <c r="AD962" s="38"/>
      <c r="AE962" s="38"/>
      <c r="AG962" s="176"/>
      <c r="AN962" s="38"/>
      <c r="AO962" s="38"/>
      <c r="AP962" s="38"/>
      <c r="AQ962" s="38"/>
      <c r="AR962" s="38"/>
      <c r="AS962" s="38"/>
      <c r="AT962" s="38"/>
      <c r="AU962" s="38"/>
    </row>
    <row r="963" spans="2:48">
      <c r="B963" s="14"/>
      <c r="AA963" s="38"/>
      <c r="AB963" s="38"/>
      <c r="AC963" s="38"/>
      <c r="AD963" s="38"/>
      <c r="AE963" s="38"/>
      <c r="AG963" s="176"/>
      <c r="AN963" s="38"/>
      <c r="AO963" s="38"/>
      <c r="AP963" s="38"/>
      <c r="AQ963" s="38"/>
      <c r="AR963" s="38"/>
      <c r="AS963" s="38"/>
      <c r="AT963" s="38"/>
      <c r="AU963" s="38"/>
    </row>
    <row r="964" spans="2:48">
      <c r="B964" s="14"/>
      <c r="AA964" s="38"/>
      <c r="AB964" s="38"/>
      <c r="AC964" s="38"/>
      <c r="AD964" s="38"/>
      <c r="AE964" s="38"/>
      <c r="AG964" s="176"/>
      <c r="AN964" s="38"/>
      <c r="AO964" s="38"/>
      <c r="AP964" s="38"/>
      <c r="AQ964" s="38"/>
      <c r="AR964" s="38"/>
      <c r="AS964" s="38"/>
      <c r="AT964" s="38"/>
      <c r="AU964" s="38"/>
    </row>
    <row r="965" spans="2:48">
      <c r="B965" s="14"/>
      <c r="AA965" s="38"/>
      <c r="AB965" s="38"/>
      <c r="AC965" s="38"/>
      <c r="AD965" s="38"/>
      <c r="AE965" s="38"/>
      <c r="AG965" s="176"/>
      <c r="AN965" s="38"/>
      <c r="AO965" s="38"/>
      <c r="AP965" s="38"/>
      <c r="AQ965" s="38"/>
      <c r="AR965" s="38"/>
      <c r="AS965" s="38"/>
      <c r="AT965" s="38"/>
      <c r="AU965" s="38"/>
    </row>
    <row r="966" spans="2:48">
      <c r="B966" s="14"/>
      <c r="AA966" s="38"/>
      <c r="AB966" s="38"/>
      <c r="AC966" s="38"/>
      <c r="AD966" s="38"/>
      <c r="AE966" s="38"/>
      <c r="AG966" s="176"/>
      <c r="AN966" s="38"/>
      <c r="AO966" s="38"/>
      <c r="AP966" s="38"/>
      <c r="AQ966" s="38"/>
      <c r="AR966" s="38"/>
      <c r="AS966" s="38"/>
      <c r="AT966" s="38"/>
      <c r="AU966" s="38"/>
    </row>
    <row r="967" spans="2:48">
      <c r="B967" s="14"/>
      <c r="AA967" s="38"/>
      <c r="AB967" s="38"/>
      <c r="AC967" s="38"/>
      <c r="AD967" s="38"/>
      <c r="AE967" s="38"/>
      <c r="AG967" s="176"/>
      <c r="AN967" s="38"/>
      <c r="AO967" s="38"/>
      <c r="AP967" s="38"/>
      <c r="AQ967" s="38"/>
      <c r="AR967" s="38"/>
      <c r="AS967" s="38"/>
      <c r="AT967" s="38"/>
      <c r="AU967" s="38"/>
    </row>
    <row r="968" spans="2:48">
      <c r="B968" s="14"/>
      <c r="AA968" s="38"/>
      <c r="AB968" s="38"/>
      <c r="AC968" s="38"/>
      <c r="AD968" s="38"/>
      <c r="AE968" s="38"/>
      <c r="AG968" s="176"/>
      <c r="AN968" s="38"/>
      <c r="AO968" s="38"/>
      <c r="AP968" s="38"/>
      <c r="AQ968" s="38"/>
      <c r="AR968" s="38"/>
      <c r="AS968" s="38"/>
      <c r="AT968" s="38"/>
      <c r="AU968" s="38"/>
    </row>
    <row r="969" spans="2:48">
      <c r="B969" s="14"/>
      <c r="AA969" s="38"/>
      <c r="AB969" s="38"/>
      <c r="AC969" s="38"/>
      <c r="AD969" s="38"/>
      <c r="AE969" s="38"/>
      <c r="AG969" s="176"/>
      <c r="AN969" s="38"/>
      <c r="AO969" s="38"/>
      <c r="AP969" s="38"/>
      <c r="AQ969" s="38"/>
      <c r="AR969" s="38"/>
      <c r="AS969" s="38"/>
      <c r="AT969" s="38"/>
      <c r="AU969" s="38"/>
    </row>
    <row r="970" spans="2:48">
      <c r="B970" s="14"/>
      <c r="AA970" s="38"/>
      <c r="AB970" s="38"/>
      <c r="AC970" s="38"/>
      <c r="AD970" s="38"/>
      <c r="AE970" s="38"/>
      <c r="AG970" s="176"/>
      <c r="AN970" s="38"/>
      <c r="AO970" s="38"/>
      <c r="AP970" s="38"/>
      <c r="AQ970" s="38"/>
      <c r="AR970" s="38"/>
      <c r="AS970" s="38"/>
      <c r="AT970" s="38"/>
      <c r="AU970" s="38"/>
      <c r="AV970" s="38"/>
    </row>
    <row r="971" spans="2:48">
      <c r="B971" s="14"/>
      <c r="AA971" s="38"/>
      <c r="AB971" s="38"/>
      <c r="AC971" s="38"/>
      <c r="AD971" s="38"/>
      <c r="AE971" s="38"/>
      <c r="AG971" s="176"/>
      <c r="AN971" s="38"/>
      <c r="AO971" s="38"/>
      <c r="AP971" s="38"/>
      <c r="AQ971" s="38"/>
      <c r="AR971" s="38"/>
      <c r="AS971" s="38"/>
      <c r="AT971" s="38"/>
      <c r="AU971" s="38"/>
    </row>
    <row r="972" spans="2:48">
      <c r="B972" s="14"/>
      <c r="AA972" s="38"/>
      <c r="AB972" s="38"/>
      <c r="AC972" s="38"/>
      <c r="AD972" s="38"/>
      <c r="AE972" s="38"/>
      <c r="AG972" s="176"/>
      <c r="AN972" s="38"/>
      <c r="AO972" s="38"/>
      <c r="AP972" s="38"/>
      <c r="AQ972" s="38"/>
      <c r="AR972" s="38"/>
      <c r="AS972" s="38"/>
      <c r="AT972" s="38"/>
      <c r="AU972" s="38"/>
    </row>
    <row r="973" spans="2:48">
      <c r="B973" s="14"/>
      <c r="AA973" s="38"/>
      <c r="AB973" s="38"/>
      <c r="AC973" s="38"/>
      <c r="AD973" s="38"/>
      <c r="AE973" s="38"/>
      <c r="AG973" s="176"/>
      <c r="AN973" s="38"/>
      <c r="AO973" s="38"/>
      <c r="AP973" s="38"/>
      <c r="AQ973" s="38"/>
      <c r="AR973" s="38"/>
      <c r="AS973" s="38"/>
      <c r="AT973" s="38"/>
      <c r="AU973" s="38"/>
    </row>
    <row r="974" spans="2:48">
      <c r="B974" s="14"/>
      <c r="AA974" s="38"/>
      <c r="AB974" s="38"/>
      <c r="AC974" s="38"/>
      <c r="AD974" s="38"/>
      <c r="AE974" s="38"/>
      <c r="AG974" s="176"/>
      <c r="AN974" s="38"/>
      <c r="AO974" s="38"/>
      <c r="AP974" s="38"/>
      <c r="AQ974" s="38"/>
      <c r="AR974" s="38"/>
      <c r="AS974" s="38"/>
      <c r="AT974" s="38"/>
      <c r="AU974" s="38"/>
    </row>
    <row r="975" spans="2:48">
      <c r="B975" s="14"/>
      <c r="AA975" s="38"/>
      <c r="AB975" s="38"/>
      <c r="AC975" s="38"/>
      <c r="AD975" s="38"/>
      <c r="AE975" s="38"/>
      <c r="AG975" s="176"/>
      <c r="AN975" s="38"/>
      <c r="AO975" s="38"/>
      <c r="AP975" s="38"/>
      <c r="AQ975" s="38"/>
      <c r="AR975" s="38"/>
      <c r="AS975" s="38"/>
      <c r="AT975" s="38"/>
      <c r="AU975" s="38"/>
    </row>
    <row r="976" spans="2:48">
      <c r="B976" s="14"/>
      <c r="AA976" s="38"/>
      <c r="AB976" s="38"/>
      <c r="AC976" s="38"/>
      <c r="AD976" s="38"/>
      <c r="AE976" s="38"/>
      <c r="AG976" s="176"/>
      <c r="AN976" s="38"/>
      <c r="AO976" s="38"/>
      <c r="AP976" s="38"/>
      <c r="AQ976" s="38"/>
      <c r="AR976" s="38"/>
      <c r="AS976" s="38"/>
      <c r="AT976" s="38"/>
      <c r="AU976" s="38"/>
      <c r="AV976" s="38"/>
    </row>
    <row r="977" spans="2:64">
      <c r="B977" s="14"/>
      <c r="AA977" s="38"/>
      <c r="AB977" s="38"/>
      <c r="AC977" s="38"/>
      <c r="AD977" s="38"/>
      <c r="AE977" s="38"/>
      <c r="AG977" s="176"/>
      <c r="AN977" s="38"/>
      <c r="AO977" s="38"/>
      <c r="AP977" s="38"/>
      <c r="AQ977" s="38"/>
      <c r="AR977" s="38"/>
      <c r="AS977" s="38"/>
      <c r="AT977" s="38"/>
      <c r="AU977" s="38"/>
    </row>
    <row r="978" spans="2:64">
      <c r="B978" s="14"/>
      <c r="AA978" s="38"/>
      <c r="AB978" s="38"/>
      <c r="AC978" s="38"/>
      <c r="AD978" s="38"/>
      <c r="AE978" s="38"/>
      <c r="AG978" s="176"/>
      <c r="AN978" s="38"/>
      <c r="AO978" s="38"/>
      <c r="AP978" s="38"/>
      <c r="AQ978" s="38"/>
      <c r="AR978" s="38"/>
      <c r="AS978" s="38"/>
      <c r="AT978" s="38"/>
      <c r="AU978" s="38"/>
    </row>
    <row r="979" spans="2:64">
      <c r="B979" s="14"/>
      <c r="AA979" s="38"/>
      <c r="AB979" s="38"/>
      <c r="AC979" s="38"/>
      <c r="AD979" s="38"/>
      <c r="AE979" s="38"/>
      <c r="AG979" s="176"/>
      <c r="AN979" s="38"/>
      <c r="AO979" s="38"/>
      <c r="AP979" s="38"/>
      <c r="AQ979" s="38"/>
      <c r="AR979" s="38"/>
      <c r="AS979" s="38"/>
      <c r="AT979" s="38"/>
      <c r="AU979" s="38"/>
    </row>
    <row r="980" spans="2:64">
      <c r="B980" s="14"/>
      <c r="AA980" s="38"/>
      <c r="AB980" s="38"/>
      <c r="AC980" s="38"/>
      <c r="AD980" s="38"/>
      <c r="AE980" s="38"/>
      <c r="AG980" s="176"/>
      <c r="AN980" s="38"/>
      <c r="AO980" s="38"/>
      <c r="AP980" s="38"/>
      <c r="AQ980" s="38"/>
      <c r="AR980" s="38"/>
      <c r="AS980" s="38"/>
      <c r="AT980" s="38"/>
      <c r="AU980" s="38"/>
    </row>
    <row r="981" spans="2:64">
      <c r="B981" s="14"/>
      <c r="AA981" s="38"/>
      <c r="AB981" s="38"/>
      <c r="AC981" s="38"/>
      <c r="AD981" s="38"/>
      <c r="AE981" s="38"/>
      <c r="AG981" s="176"/>
      <c r="AN981" s="38"/>
      <c r="AO981" s="38"/>
      <c r="AP981" s="38"/>
      <c r="AQ981" s="38"/>
      <c r="AR981" s="38"/>
      <c r="AS981" s="38"/>
      <c r="AT981" s="38"/>
      <c r="AU981" s="38"/>
    </row>
    <row r="982" spans="2:64">
      <c r="B982" s="14"/>
      <c r="AA982" s="38"/>
      <c r="AB982" s="38"/>
      <c r="AC982" s="38"/>
      <c r="AD982" s="38"/>
      <c r="AE982" s="38"/>
      <c r="AG982" s="176"/>
      <c r="AN982" s="38"/>
      <c r="AO982" s="38"/>
      <c r="AP982" s="38"/>
      <c r="AQ982" s="38"/>
      <c r="AR982" s="38"/>
      <c r="AS982" s="38"/>
      <c r="AT982" s="38"/>
      <c r="AU982" s="38"/>
    </row>
    <row r="983" spans="2:64">
      <c r="B983" s="14"/>
      <c r="AA983" s="38"/>
      <c r="AB983" s="38"/>
      <c r="AC983" s="38"/>
      <c r="AD983" s="38"/>
      <c r="AE983" s="38"/>
      <c r="AG983" s="176"/>
      <c r="AN983" s="38"/>
      <c r="AO983" s="38"/>
      <c r="AP983" s="38"/>
      <c r="AQ983" s="38"/>
      <c r="AR983" s="38"/>
      <c r="AS983" s="38"/>
      <c r="AT983" s="38"/>
      <c r="AU983" s="38"/>
    </row>
    <row r="984" spans="2:64">
      <c r="B984" s="14"/>
      <c r="AA984" s="38"/>
      <c r="AB984" s="38"/>
      <c r="AC984" s="38"/>
      <c r="AD984" s="38"/>
      <c r="AE984" s="38"/>
      <c r="AG984" s="176"/>
      <c r="AN984" s="38"/>
      <c r="AO984" s="38"/>
      <c r="AP984" s="38"/>
      <c r="AQ984" s="38"/>
      <c r="AR984" s="38"/>
      <c r="AS984" s="38"/>
      <c r="AT984" s="38"/>
      <c r="AU984" s="38"/>
    </row>
    <row r="985" spans="2:64">
      <c r="B985" s="14"/>
      <c r="AA985" s="38"/>
      <c r="AB985" s="38"/>
      <c r="AC985" s="38"/>
      <c r="AD985" s="38"/>
      <c r="AE985" s="38"/>
      <c r="AG985" s="176"/>
      <c r="AN985" s="38"/>
      <c r="AO985" s="38"/>
      <c r="AP985" s="38"/>
      <c r="AQ985" s="38"/>
      <c r="AR985" s="38"/>
      <c r="AS985" s="38"/>
      <c r="AT985" s="38"/>
      <c r="AU985" s="38"/>
    </row>
    <row r="986" spans="2:64">
      <c r="B986" s="14"/>
      <c r="AA986" s="38"/>
      <c r="AB986" s="38"/>
      <c r="AC986" s="38"/>
      <c r="AD986" s="38"/>
      <c r="AE986" s="38"/>
      <c r="AG986" s="176"/>
      <c r="AN986" s="38"/>
      <c r="AO986" s="38"/>
      <c r="AP986" s="38"/>
      <c r="AQ986" s="38"/>
      <c r="AR986" s="38"/>
      <c r="AS986" s="38"/>
      <c r="AT986" s="38"/>
      <c r="AU986" s="38"/>
    </row>
    <row r="987" spans="2:64">
      <c r="B987" s="14"/>
      <c r="AA987" s="38"/>
      <c r="AB987" s="38"/>
      <c r="AC987" s="38"/>
      <c r="AD987" s="38"/>
      <c r="AE987" s="38"/>
      <c r="AG987" s="176"/>
      <c r="AN987" s="38"/>
      <c r="AO987" s="38"/>
      <c r="AP987" s="38"/>
      <c r="AQ987" s="38"/>
      <c r="AR987" s="38"/>
      <c r="AS987" s="38"/>
      <c r="AT987" s="38"/>
      <c r="AU987" s="38"/>
    </row>
    <row r="988" spans="2:64">
      <c r="B988" s="14"/>
      <c r="AA988" s="38"/>
      <c r="AB988" s="38"/>
      <c r="AC988" s="38"/>
      <c r="AD988" s="38"/>
      <c r="AE988" s="38"/>
      <c r="AG988" s="176"/>
      <c r="AN988" s="38"/>
      <c r="AO988" s="38"/>
      <c r="AP988" s="38"/>
      <c r="AQ988" s="38"/>
      <c r="AR988" s="38"/>
      <c r="AS988" s="38"/>
      <c r="AT988" s="38"/>
      <c r="AU988" s="38"/>
    </row>
    <row r="989" spans="2:64">
      <c r="B989" s="14"/>
      <c r="AA989" s="38"/>
      <c r="AB989" s="38"/>
      <c r="AC989" s="38"/>
      <c r="AD989" s="38"/>
      <c r="AE989" s="38"/>
      <c r="AG989" s="176"/>
      <c r="AN989" s="38"/>
      <c r="AO989" s="38"/>
      <c r="AP989" s="38"/>
      <c r="AQ989" s="38"/>
      <c r="AR989" s="38"/>
      <c r="AS989" s="38"/>
      <c r="AT989" s="38"/>
      <c r="AU989" s="38"/>
      <c r="AV989" s="38"/>
      <c r="AW989" s="38"/>
      <c r="AX989" s="38"/>
      <c r="AY989" s="38"/>
      <c r="AZ989" s="38"/>
      <c r="BA989" s="38"/>
      <c r="BB989" s="38"/>
      <c r="BC989" s="38"/>
      <c r="BD989" s="38"/>
      <c r="BE989" s="38"/>
      <c r="BF989" s="38"/>
      <c r="BG989" s="38"/>
      <c r="BH989" s="38"/>
      <c r="BI989" s="38"/>
      <c r="BJ989" s="38"/>
      <c r="BK989" s="38"/>
      <c r="BL989" s="38"/>
    </row>
    <row r="990" spans="2:64">
      <c r="B990" s="14"/>
      <c r="AA990" s="38"/>
      <c r="AB990" s="38"/>
      <c r="AC990" s="38"/>
      <c r="AD990" s="38"/>
      <c r="AE990" s="38"/>
      <c r="AG990" s="176"/>
      <c r="AN990" s="38"/>
      <c r="AO990" s="38"/>
      <c r="AP990" s="38"/>
      <c r="AQ990" s="38"/>
      <c r="AR990" s="38"/>
      <c r="AS990" s="38"/>
      <c r="AT990" s="38"/>
      <c r="AU990" s="38"/>
    </row>
    <row r="991" spans="2:64">
      <c r="B991" s="14"/>
      <c r="AA991" s="38"/>
      <c r="AB991" s="38"/>
      <c r="AC991" s="38"/>
      <c r="AD991" s="38"/>
      <c r="AE991" s="38"/>
      <c r="AG991" s="176"/>
      <c r="AN991" s="38"/>
      <c r="AO991" s="38"/>
      <c r="AP991" s="38"/>
      <c r="AQ991" s="38"/>
      <c r="AR991" s="38"/>
      <c r="AS991" s="38"/>
      <c r="AT991" s="38"/>
      <c r="AU991" s="38"/>
    </row>
    <row r="992" spans="2:64">
      <c r="B992" s="14"/>
      <c r="AA992" s="38"/>
      <c r="AB992" s="38"/>
      <c r="AC992" s="38"/>
      <c r="AD992" s="38"/>
      <c r="AE992" s="38"/>
      <c r="AG992" s="176"/>
      <c r="AN992" s="38"/>
      <c r="AO992" s="38"/>
      <c r="AP992" s="38"/>
      <c r="AQ992" s="38"/>
      <c r="AR992" s="38"/>
      <c r="AS992" s="38"/>
      <c r="AT992" s="38"/>
      <c r="AU992" s="38"/>
    </row>
    <row r="993" spans="2:64">
      <c r="B993" s="14"/>
      <c r="AA993" s="38"/>
      <c r="AB993" s="38"/>
      <c r="AC993" s="38"/>
      <c r="AD993" s="38"/>
      <c r="AE993" s="38"/>
      <c r="AG993" s="176"/>
      <c r="AN993" s="38"/>
      <c r="AO993" s="38"/>
      <c r="AP993" s="38"/>
      <c r="AQ993" s="38"/>
      <c r="AR993" s="38"/>
      <c r="AS993" s="38"/>
      <c r="AT993" s="38"/>
      <c r="AU993" s="38"/>
    </row>
    <row r="994" spans="2:64">
      <c r="B994" s="14"/>
      <c r="AA994" s="38"/>
      <c r="AB994" s="38"/>
      <c r="AC994" s="38"/>
      <c r="AD994" s="38"/>
      <c r="AE994" s="38"/>
      <c r="AG994" s="176"/>
      <c r="AN994" s="38"/>
      <c r="AO994" s="38"/>
      <c r="AP994" s="38"/>
      <c r="AQ994" s="38"/>
      <c r="AR994" s="38"/>
      <c r="AS994" s="38"/>
      <c r="AT994" s="38"/>
      <c r="AU994" s="38"/>
    </row>
    <row r="995" spans="2:64">
      <c r="B995" s="14"/>
      <c r="AA995" s="38"/>
      <c r="AB995" s="38"/>
      <c r="AC995" s="38"/>
      <c r="AD995" s="38"/>
      <c r="AE995" s="38"/>
      <c r="AG995" s="176"/>
      <c r="AN995" s="38"/>
      <c r="AO995" s="38"/>
      <c r="AP995" s="38"/>
      <c r="AQ995" s="38"/>
      <c r="AR995" s="38"/>
      <c r="AS995" s="38"/>
      <c r="AT995" s="38"/>
      <c r="AU995" s="38"/>
    </row>
    <row r="996" spans="2:64">
      <c r="B996" s="14"/>
      <c r="AA996" s="38"/>
      <c r="AB996" s="38"/>
      <c r="AC996" s="38"/>
      <c r="AD996" s="38"/>
      <c r="AE996" s="38"/>
      <c r="AG996" s="176"/>
      <c r="AN996" s="38"/>
      <c r="AO996" s="38"/>
      <c r="AP996" s="38"/>
      <c r="AQ996" s="38"/>
      <c r="AR996" s="38"/>
      <c r="AS996" s="38"/>
      <c r="AT996" s="38"/>
      <c r="AU996" s="38"/>
    </row>
    <row r="997" spans="2:64">
      <c r="B997" s="14"/>
      <c r="AA997" s="38"/>
      <c r="AB997" s="38"/>
      <c r="AC997" s="38"/>
      <c r="AD997" s="38"/>
      <c r="AE997" s="38"/>
      <c r="AG997" s="176"/>
      <c r="AN997" s="38"/>
      <c r="AO997" s="38"/>
      <c r="AP997" s="38"/>
      <c r="AQ997" s="38"/>
      <c r="AR997" s="38"/>
      <c r="AS997" s="38"/>
      <c r="AT997" s="38"/>
      <c r="AU997" s="38"/>
    </row>
    <row r="998" spans="2:64">
      <c r="B998" s="14"/>
      <c r="AA998" s="38"/>
      <c r="AB998" s="38"/>
      <c r="AC998" s="38"/>
      <c r="AD998" s="38"/>
      <c r="AE998" s="38"/>
      <c r="AG998" s="176"/>
      <c r="AN998" s="38"/>
      <c r="AO998" s="38"/>
      <c r="AP998" s="38"/>
      <c r="AQ998" s="38"/>
      <c r="AR998" s="38"/>
      <c r="AS998" s="38"/>
      <c r="AT998" s="38"/>
      <c r="AU998" s="38"/>
    </row>
    <row r="999" spans="2:64">
      <c r="B999" s="14"/>
      <c r="AA999" s="38"/>
      <c r="AB999" s="38"/>
      <c r="AC999" s="38"/>
      <c r="AD999" s="38"/>
      <c r="AE999" s="38"/>
      <c r="AG999" s="176"/>
      <c r="AN999" s="38"/>
      <c r="AO999" s="38"/>
      <c r="AP999" s="38"/>
      <c r="AQ999" s="38"/>
      <c r="AR999" s="38"/>
      <c r="AS999" s="38"/>
      <c r="AT999" s="38"/>
      <c r="AU999" s="38"/>
    </row>
    <row r="1000" spans="2:64">
      <c r="B1000" s="14"/>
      <c r="AA1000" s="38"/>
      <c r="AB1000" s="38"/>
      <c r="AC1000" s="38"/>
      <c r="AD1000" s="38"/>
      <c r="AE1000" s="38"/>
      <c r="AG1000" s="176"/>
      <c r="AN1000" s="38"/>
      <c r="AO1000" s="38"/>
      <c r="AP1000" s="38"/>
      <c r="AQ1000" s="38"/>
      <c r="AR1000" s="38"/>
      <c r="AS1000" s="38"/>
      <c r="AT1000" s="38"/>
      <c r="AU1000" s="38"/>
    </row>
    <row r="1001" spans="2:64">
      <c r="B1001" s="14"/>
      <c r="AA1001" s="38"/>
      <c r="AB1001" s="38"/>
      <c r="AC1001" s="38"/>
      <c r="AD1001" s="38"/>
      <c r="AE1001" s="38"/>
      <c r="AG1001" s="176"/>
      <c r="AN1001" s="38"/>
      <c r="AO1001" s="38"/>
      <c r="AP1001" s="38"/>
      <c r="AQ1001" s="38"/>
      <c r="AR1001" s="38"/>
      <c r="AS1001" s="38"/>
      <c r="AT1001" s="38"/>
      <c r="AU1001" s="38"/>
    </row>
    <row r="1002" spans="2:64">
      <c r="B1002" s="14"/>
      <c r="AA1002" s="38"/>
      <c r="AB1002" s="38"/>
      <c r="AC1002" s="38"/>
      <c r="AD1002" s="38"/>
      <c r="AE1002" s="38"/>
      <c r="AG1002" s="176"/>
      <c r="AN1002" s="38"/>
      <c r="AO1002" s="38"/>
      <c r="AP1002" s="38"/>
      <c r="AQ1002" s="38"/>
      <c r="AR1002" s="38"/>
      <c r="AS1002" s="38"/>
      <c r="AT1002" s="38"/>
      <c r="AU1002" s="38"/>
    </row>
    <row r="1003" spans="2:64">
      <c r="B1003" s="14"/>
      <c r="AA1003" s="38"/>
      <c r="AB1003" s="38"/>
      <c r="AC1003" s="38"/>
      <c r="AD1003" s="38"/>
      <c r="AE1003" s="38"/>
      <c r="AG1003" s="176"/>
      <c r="AN1003" s="38"/>
      <c r="AO1003" s="38"/>
      <c r="AP1003" s="38"/>
      <c r="AQ1003" s="38"/>
      <c r="AR1003" s="38"/>
      <c r="AS1003" s="38"/>
      <c r="AT1003" s="38"/>
      <c r="AU1003" s="38"/>
    </row>
    <row r="1004" spans="2:64">
      <c r="B1004" s="14"/>
      <c r="AA1004" s="38"/>
      <c r="AB1004" s="38"/>
      <c r="AC1004" s="38"/>
      <c r="AD1004" s="38"/>
      <c r="AE1004" s="38"/>
      <c r="AG1004" s="176"/>
      <c r="AN1004" s="38"/>
      <c r="AO1004" s="38"/>
      <c r="AP1004" s="38"/>
      <c r="AQ1004" s="38"/>
      <c r="AR1004" s="38"/>
      <c r="AS1004" s="38"/>
      <c r="AT1004" s="38"/>
      <c r="AU1004" s="38"/>
    </row>
    <row r="1005" spans="2:64">
      <c r="B1005" s="14"/>
      <c r="AA1005" s="38"/>
      <c r="AB1005" s="38"/>
      <c r="AC1005" s="38"/>
      <c r="AD1005" s="38"/>
      <c r="AE1005" s="38"/>
      <c r="AG1005" s="176"/>
      <c r="AN1005" s="38"/>
      <c r="AO1005" s="38"/>
      <c r="AP1005" s="38"/>
      <c r="AQ1005" s="38"/>
      <c r="AR1005" s="38"/>
      <c r="AS1005" s="38"/>
      <c r="AT1005" s="38"/>
      <c r="AU1005" s="38"/>
    </row>
    <row r="1006" spans="2:64">
      <c r="B1006" s="14"/>
      <c r="AA1006" s="38"/>
      <c r="AB1006" s="38"/>
      <c r="AC1006" s="38"/>
      <c r="AD1006" s="38"/>
      <c r="AE1006" s="38"/>
      <c r="AG1006" s="176"/>
      <c r="AN1006" s="38"/>
      <c r="AO1006" s="38"/>
      <c r="AP1006" s="38"/>
      <c r="AQ1006" s="38"/>
      <c r="AR1006" s="38"/>
      <c r="AS1006" s="38"/>
      <c r="AT1006" s="38"/>
      <c r="AU1006" s="38"/>
    </row>
    <row r="1007" spans="2:64">
      <c r="B1007" s="14"/>
      <c r="AA1007" s="38"/>
      <c r="AB1007" s="38"/>
      <c r="AC1007" s="38"/>
      <c r="AD1007" s="38"/>
      <c r="AE1007" s="38"/>
      <c r="AG1007" s="176"/>
      <c r="AN1007" s="38"/>
      <c r="AO1007" s="38"/>
      <c r="AP1007" s="38"/>
      <c r="AQ1007" s="38"/>
      <c r="AR1007" s="38"/>
      <c r="AS1007" s="38"/>
      <c r="AT1007" s="38"/>
      <c r="AU1007" s="38"/>
      <c r="AV1007" s="38"/>
      <c r="AW1007" s="38"/>
      <c r="AX1007" s="38"/>
      <c r="AY1007" s="38"/>
      <c r="AZ1007" s="38"/>
      <c r="BA1007" s="38"/>
      <c r="BB1007" s="38"/>
      <c r="BC1007" s="38"/>
      <c r="BD1007" s="38"/>
      <c r="BE1007" s="38"/>
      <c r="BF1007" s="38"/>
      <c r="BG1007" s="38"/>
      <c r="BH1007" s="38"/>
      <c r="BI1007" s="38"/>
      <c r="BJ1007" s="38"/>
      <c r="BK1007" s="38"/>
      <c r="BL1007" s="38"/>
    </row>
    <row r="1008" spans="2:64">
      <c r="B1008" s="14"/>
      <c r="AA1008" s="38"/>
      <c r="AB1008" s="38"/>
      <c r="AC1008" s="38"/>
      <c r="AD1008" s="38"/>
      <c r="AE1008" s="38"/>
      <c r="AG1008" s="176"/>
      <c r="AN1008" s="38"/>
      <c r="AO1008" s="38"/>
      <c r="AP1008" s="38"/>
      <c r="AQ1008" s="38"/>
      <c r="AR1008" s="38"/>
      <c r="AS1008" s="38"/>
      <c r="AT1008" s="38"/>
      <c r="AU1008" s="38"/>
    </row>
    <row r="1009" spans="2:47">
      <c r="B1009" s="14"/>
      <c r="AA1009" s="38"/>
      <c r="AB1009" s="38"/>
      <c r="AC1009" s="38"/>
      <c r="AD1009" s="38"/>
      <c r="AE1009" s="38"/>
      <c r="AG1009" s="176"/>
      <c r="AN1009" s="38"/>
      <c r="AO1009" s="38"/>
      <c r="AP1009" s="38"/>
      <c r="AQ1009" s="38"/>
      <c r="AR1009" s="38"/>
      <c r="AS1009" s="38"/>
      <c r="AT1009" s="38"/>
      <c r="AU1009" s="38"/>
    </row>
    <row r="1010" spans="2:47">
      <c r="B1010" s="14"/>
      <c r="AA1010" s="38"/>
      <c r="AB1010" s="38"/>
      <c r="AC1010" s="38"/>
      <c r="AD1010" s="38"/>
      <c r="AE1010" s="38"/>
      <c r="AG1010" s="176"/>
      <c r="AN1010" s="38"/>
      <c r="AO1010" s="38"/>
      <c r="AP1010" s="38"/>
      <c r="AQ1010" s="38"/>
      <c r="AR1010" s="38"/>
      <c r="AS1010" s="38"/>
      <c r="AT1010" s="38"/>
      <c r="AU1010" s="38"/>
    </row>
    <row r="1011" spans="2:47">
      <c r="B1011" s="14"/>
      <c r="AA1011" s="38"/>
      <c r="AB1011" s="38"/>
      <c r="AC1011" s="38"/>
      <c r="AD1011" s="38"/>
      <c r="AE1011" s="38"/>
      <c r="AG1011" s="176"/>
      <c r="AN1011" s="38"/>
      <c r="AO1011" s="38"/>
      <c r="AP1011" s="38"/>
      <c r="AQ1011" s="38"/>
      <c r="AR1011" s="38"/>
      <c r="AS1011" s="38"/>
      <c r="AT1011" s="38"/>
      <c r="AU1011" s="38"/>
    </row>
    <row r="1012" spans="2:47">
      <c r="B1012" s="14"/>
      <c r="AA1012" s="38"/>
      <c r="AB1012" s="38"/>
      <c r="AC1012" s="38"/>
      <c r="AD1012" s="38"/>
      <c r="AE1012" s="38"/>
      <c r="AG1012" s="176"/>
      <c r="AN1012" s="38"/>
      <c r="AO1012" s="38"/>
      <c r="AP1012" s="38"/>
      <c r="AQ1012" s="38"/>
      <c r="AR1012" s="38"/>
      <c r="AS1012" s="38"/>
      <c r="AT1012" s="38"/>
      <c r="AU1012" s="38"/>
    </row>
    <row r="1013" spans="2:47">
      <c r="B1013" s="14"/>
      <c r="AA1013" s="38"/>
      <c r="AB1013" s="38"/>
      <c r="AC1013" s="38"/>
      <c r="AD1013" s="38"/>
      <c r="AE1013" s="38"/>
      <c r="AG1013" s="176"/>
      <c r="AN1013" s="38"/>
      <c r="AO1013" s="38"/>
      <c r="AP1013" s="38"/>
      <c r="AQ1013" s="38"/>
      <c r="AR1013" s="38"/>
      <c r="AS1013" s="38"/>
      <c r="AT1013" s="38"/>
      <c r="AU1013" s="38"/>
    </row>
    <row r="1014" spans="2:47">
      <c r="B1014" s="14"/>
      <c r="AA1014" s="38"/>
      <c r="AB1014" s="38"/>
      <c r="AC1014" s="38"/>
      <c r="AD1014" s="38"/>
      <c r="AE1014" s="38"/>
      <c r="AG1014" s="176"/>
      <c r="AN1014" s="38"/>
      <c r="AO1014" s="38"/>
      <c r="AP1014" s="38"/>
      <c r="AQ1014" s="38"/>
      <c r="AR1014" s="38"/>
      <c r="AS1014" s="38"/>
      <c r="AT1014" s="38"/>
      <c r="AU1014" s="38"/>
    </row>
    <row r="1015" spans="2:47">
      <c r="B1015" s="14"/>
      <c r="AA1015" s="38"/>
      <c r="AB1015" s="38"/>
      <c r="AC1015" s="38"/>
      <c r="AD1015" s="38"/>
      <c r="AE1015" s="38"/>
      <c r="AG1015" s="176"/>
      <c r="AN1015" s="38"/>
      <c r="AO1015" s="38"/>
      <c r="AP1015" s="38"/>
      <c r="AQ1015" s="38"/>
      <c r="AR1015" s="38"/>
      <c r="AS1015" s="38"/>
      <c r="AT1015" s="38"/>
      <c r="AU1015" s="38"/>
    </row>
    <row r="1016" spans="2:47">
      <c r="B1016" s="14"/>
      <c r="AA1016" s="38"/>
      <c r="AB1016" s="38"/>
      <c r="AC1016" s="38"/>
      <c r="AD1016" s="38"/>
      <c r="AE1016" s="38"/>
      <c r="AG1016" s="176"/>
      <c r="AN1016" s="38"/>
      <c r="AO1016" s="38"/>
      <c r="AP1016" s="38"/>
      <c r="AQ1016" s="38"/>
      <c r="AR1016" s="38"/>
      <c r="AS1016" s="38"/>
      <c r="AT1016" s="38"/>
      <c r="AU1016" s="38"/>
    </row>
    <row r="1017" spans="2:47">
      <c r="B1017" s="14"/>
      <c r="AA1017" s="38"/>
      <c r="AB1017" s="38"/>
      <c r="AC1017" s="38"/>
      <c r="AD1017" s="38"/>
      <c r="AE1017" s="38"/>
      <c r="AG1017" s="176"/>
      <c r="AN1017" s="38"/>
      <c r="AO1017" s="38"/>
      <c r="AP1017" s="38"/>
      <c r="AQ1017" s="38"/>
      <c r="AR1017" s="38"/>
      <c r="AS1017" s="38"/>
      <c r="AT1017" s="38"/>
      <c r="AU1017" s="38"/>
    </row>
    <row r="1018" spans="2:47">
      <c r="B1018" s="14"/>
      <c r="AA1018" s="38"/>
      <c r="AB1018" s="38"/>
      <c r="AC1018" s="38"/>
      <c r="AD1018" s="38"/>
      <c r="AE1018" s="38"/>
      <c r="AG1018" s="176"/>
      <c r="AN1018" s="38"/>
      <c r="AO1018" s="38"/>
      <c r="AP1018" s="38"/>
      <c r="AQ1018" s="38"/>
      <c r="AR1018" s="38"/>
      <c r="AS1018" s="38"/>
      <c r="AT1018" s="38"/>
      <c r="AU1018" s="38"/>
    </row>
    <row r="1019" spans="2:47">
      <c r="B1019" s="14"/>
      <c r="AA1019" s="38"/>
      <c r="AB1019" s="38"/>
      <c r="AC1019" s="38"/>
      <c r="AD1019" s="38"/>
      <c r="AE1019" s="38"/>
      <c r="AG1019" s="176"/>
      <c r="AN1019" s="38"/>
      <c r="AO1019" s="38"/>
      <c r="AP1019" s="38"/>
      <c r="AQ1019" s="38"/>
      <c r="AR1019" s="38"/>
      <c r="AS1019" s="38"/>
      <c r="AT1019" s="38"/>
      <c r="AU1019" s="38"/>
    </row>
    <row r="1020" spans="2:47">
      <c r="B1020" s="14"/>
      <c r="AA1020" s="38"/>
      <c r="AB1020" s="38"/>
      <c r="AC1020" s="38"/>
      <c r="AD1020" s="38"/>
      <c r="AE1020" s="38"/>
      <c r="AG1020" s="176"/>
      <c r="AN1020" s="38"/>
      <c r="AO1020" s="38"/>
      <c r="AP1020" s="38"/>
      <c r="AQ1020" s="38"/>
      <c r="AR1020" s="38"/>
      <c r="AS1020" s="38"/>
      <c r="AT1020" s="38"/>
      <c r="AU1020" s="38"/>
    </row>
    <row r="1021" spans="2:47">
      <c r="B1021" s="14"/>
      <c r="AA1021" s="38"/>
      <c r="AB1021" s="38"/>
      <c r="AC1021" s="38"/>
      <c r="AD1021" s="38"/>
      <c r="AE1021" s="38"/>
      <c r="AG1021" s="176"/>
      <c r="AN1021" s="38"/>
      <c r="AO1021" s="38"/>
      <c r="AP1021" s="38"/>
      <c r="AQ1021" s="38"/>
      <c r="AR1021" s="38"/>
      <c r="AS1021" s="38"/>
      <c r="AT1021" s="38"/>
      <c r="AU1021" s="38"/>
    </row>
    <row r="1022" spans="2:47">
      <c r="B1022" s="14"/>
      <c r="AA1022" s="38"/>
      <c r="AB1022" s="38"/>
      <c r="AC1022" s="38"/>
      <c r="AD1022" s="38"/>
      <c r="AE1022" s="38"/>
      <c r="AG1022" s="176"/>
      <c r="AN1022" s="38"/>
      <c r="AO1022" s="38"/>
      <c r="AP1022" s="38"/>
      <c r="AQ1022" s="38"/>
      <c r="AR1022" s="38"/>
      <c r="AS1022" s="38"/>
      <c r="AT1022" s="38"/>
      <c r="AU1022" s="38"/>
    </row>
    <row r="1023" spans="2:47">
      <c r="B1023" s="14"/>
      <c r="AA1023" s="38"/>
      <c r="AB1023" s="38"/>
      <c r="AC1023" s="38"/>
      <c r="AD1023" s="38"/>
      <c r="AE1023" s="38"/>
      <c r="AG1023" s="176"/>
      <c r="AN1023" s="38"/>
      <c r="AO1023" s="38"/>
      <c r="AP1023" s="38"/>
      <c r="AQ1023" s="38"/>
      <c r="AR1023" s="38"/>
      <c r="AS1023" s="38"/>
      <c r="AT1023" s="38"/>
      <c r="AU1023" s="38"/>
    </row>
    <row r="1024" spans="2:47">
      <c r="B1024" s="14"/>
      <c r="AA1024" s="38"/>
      <c r="AB1024" s="38"/>
      <c r="AC1024" s="38"/>
      <c r="AD1024" s="38"/>
      <c r="AE1024" s="38"/>
      <c r="AG1024" s="176"/>
      <c r="AN1024" s="38"/>
      <c r="AO1024" s="38"/>
      <c r="AP1024" s="38"/>
      <c r="AQ1024" s="38"/>
      <c r="AR1024" s="38"/>
      <c r="AS1024" s="38"/>
      <c r="AT1024" s="38"/>
      <c r="AU1024" s="38"/>
    </row>
    <row r="1025" spans="2:47">
      <c r="B1025" s="14"/>
      <c r="AA1025" s="38"/>
      <c r="AB1025" s="38"/>
      <c r="AC1025" s="38"/>
      <c r="AD1025" s="38"/>
      <c r="AE1025" s="38"/>
      <c r="AG1025" s="176"/>
      <c r="AN1025" s="38"/>
      <c r="AO1025" s="38"/>
      <c r="AP1025" s="38"/>
      <c r="AQ1025" s="38"/>
      <c r="AR1025" s="38"/>
      <c r="AS1025" s="38"/>
      <c r="AT1025" s="38"/>
      <c r="AU1025" s="38"/>
    </row>
    <row r="1026" spans="2:47">
      <c r="B1026" s="14"/>
      <c r="AA1026" s="38"/>
      <c r="AB1026" s="38"/>
      <c r="AC1026" s="38"/>
      <c r="AD1026" s="38"/>
      <c r="AE1026" s="38"/>
      <c r="AG1026" s="176"/>
      <c r="AN1026" s="38"/>
      <c r="AO1026" s="38"/>
      <c r="AP1026" s="38"/>
      <c r="AQ1026" s="38"/>
      <c r="AR1026" s="38"/>
      <c r="AS1026" s="38"/>
      <c r="AT1026" s="38"/>
      <c r="AU1026" s="38"/>
    </row>
    <row r="1027" spans="2:47">
      <c r="B1027" s="14"/>
      <c r="AA1027" s="38"/>
      <c r="AB1027" s="38"/>
      <c r="AC1027" s="38"/>
      <c r="AD1027" s="38"/>
      <c r="AE1027" s="38"/>
      <c r="AG1027" s="176"/>
      <c r="AN1027" s="38"/>
      <c r="AO1027" s="38"/>
      <c r="AP1027" s="38"/>
      <c r="AQ1027" s="38"/>
      <c r="AR1027" s="38"/>
      <c r="AS1027" s="38"/>
      <c r="AT1027" s="38"/>
      <c r="AU1027" s="38"/>
    </row>
    <row r="1028" spans="2:47">
      <c r="B1028" s="14"/>
      <c r="AA1028" s="38"/>
      <c r="AB1028" s="38"/>
      <c r="AC1028" s="38"/>
      <c r="AD1028" s="38"/>
      <c r="AE1028" s="38"/>
      <c r="AG1028" s="176"/>
      <c r="AN1028" s="38"/>
      <c r="AO1028" s="38"/>
      <c r="AP1028" s="38"/>
      <c r="AQ1028" s="38"/>
      <c r="AR1028" s="38"/>
      <c r="AS1028" s="38"/>
      <c r="AT1028" s="38"/>
      <c r="AU1028" s="38"/>
    </row>
    <row r="1029" spans="2:47">
      <c r="B1029" s="14"/>
      <c r="AA1029" s="38"/>
      <c r="AB1029" s="38"/>
      <c r="AC1029" s="38"/>
      <c r="AD1029" s="38"/>
      <c r="AE1029" s="38"/>
      <c r="AG1029" s="176"/>
      <c r="AN1029" s="38"/>
      <c r="AO1029" s="38"/>
      <c r="AP1029" s="38"/>
      <c r="AQ1029" s="38"/>
      <c r="AR1029" s="38"/>
      <c r="AS1029" s="38"/>
      <c r="AT1029" s="38"/>
      <c r="AU1029" s="38"/>
    </row>
    <row r="1030" spans="2:47">
      <c r="B1030" s="14"/>
      <c r="AA1030" s="38"/>
      <c r="AB1030" s="38"/>
      <c r="AC1030" s="38"/>
      <c r="AD1030" s="38"/>
      <c r="AE1030" s="38"/>
      <c r="AG1030" s="176"/>
      <c r="AN1030" s="38"/>
      <c r="AO1030" s="38"/>
      <c r="AP1030" s="38"/>
      <c r="AQ1030" s="38"/>
      <c r="AR1030" s="38"/>
      <c r="AS1030" s="38"/>
      <c r="AT1030" s="38"/>
      <c r="AU1030" s="38"/>
    </row>
    <row r="1031" spans="2:47">
      <c r="B1031" s="14"/>
      <c r="AA1031" s="38"/>
      <c r="AB1031" s="38"/>
      <c r="AC1031" s="38"/>
      <c r="AD1031" s="38"/>
      <c r="AE1031" s="38"/>
      <c r="AG1031" s="176"/>
      <c r="AN1031" s="38"/>
      <c r="AO1031" s="38"/>
      <c r="AP1031" s="38"/>
      <c r="AQ1031" s="38"/>
      <c r="AR1031" s="38"/>
      <c r="AS1031" s="38"/>
      <c r="AT1031" s="38"/>
      <c r="AU1031" s="38"/>
    </row>
    <row r="1032" spans="2:47">
      <c r="B1032" s="14"/>
      <c r="AA1032" s="38"/>
      <c r="AB1032" s="38"/>
      <c r="AC1032" s="38"/>
      <c r="AD1032" s="38"/>
      <c r="AE1032" s="38"/>
      <c r="AG1032" s="176"/>
      <c r="AN1032" s="38"/>
      <c r="AO1032" s="38"/>
      <c r="AP1032" s="38"/>
      <c r="AQ1032" s="38"/>
      <c r="AR1032" s="38"/>
      <c r="AS1032" s="38"/>
      <c r="AT1032" s="38"/>
      <c r="AU1032" s="38"/>
    </row>
    <row r="1033" spans="2:47">
      <c r="B1033" s="14"/>
      <c r="AA1033" s="38"/>
      <c r="AB1033" s="38"/>
      <c r="AC1033" s="38"/>
      <c r="AD1033" s="38"/>
      <c r="AE1033" s="38"/>
      <c r="AG1033" s="176"/>
      <c r="AN1033" s="38"/>
      <c r="AO1033" s="38"/>
      <c r="AP1033" s="38"/>
      <c r="AQ1033" s="38"/>
      <c r="AR1033" s="38"/>
      <c r="AS1033" s="38"/>
      <c r="AT1033" s="38"/>
      <c r="AU1033" s="38"/>
    </row>
    <row r="1034" spans="2:47">
      <c r="B1034" s="14"/>
      <c r="AA1034" s="38"/>
      <c r="AB1034" s="38"/>
      <c r="AC1034" s="38"/>
      <c r="AD1034" s="38"/>
      <c r="AE1034" s="38"/>
      <c r="AG1034" s="176"/>
      <c r="AN1034" s="38"/>
      <c r="AO1034" s="38"/>
      <c r="AP1034" s="38"/>
      <c r="AQ1034" s="38"/>
      <c r="AR1034" s="38"/>
      <c r="AS1034" s="38"/>
      <c r="AT1034" s="38"/>
      <c r="AU1034" s="38"/>
    </row>
    <row r="1035" spans="2:47">
      <c r="B1035" s="14"/>
      <c r="AA1035" s="38"/>
      <c r="AB1035" s="38"/>
      <c r="AC1035" s="38"/>
      <c r="AD1035" s="38"/>
      <c r="AE1035" s="38"/>
      <c r="AG1035" s="176"/>
      <c r="AN1035" s="38"/>
      <c r="AO1035" s="38"/>
      <c r="AP1035" s="38"/>
      <c r="AQ1035" s="38"/>
      <c r="AR1035" s="38"/>
      <c r="AS1035" s="38"/>
      <c r="AT1035" s="38"/>
      <c r="AU1035" s="38"/>
    </row>
    <row r="1036" spans="2:47">
      <c r="B1036" s="14"/>
      <c r="AA1036" s="38"/>
      <c r="AB1036" s="38"/>
      <c r="AC1036" s="38"/>
      <c r="AD1036" s="38"/>
      <c r="AE1036" s="38"/>
      <c r="AG1036" s="176"/>
      <c r="AN1036" s="38"/>
      <c r="AO1036" s="38"/>
      <c r="AP1036" s="38"/>
      <c r="AQ1036" s="38"/>
      <c r="AR1036" s="38"/>
      <c r="AS1036" s="38"/>
      <c r="AT1036" s="38"/>
      <c r="AU1036" s="38"/>
    </row>
    <row r="1037" spans="2:47">
      <c r="B1037" s="14"/>
      <c r="AA1037" s="38"/>
      <c r="AB1037" s="38"/>
      <c r="AC1037" s="38"/>
      <c r="AD1037" s="38"/>
      <c r="AE1037" s="38"/>
      <c r="AG1037" s="176"/>
      <c r="AN1037" s="38"/>
      <c r="AO1037" s="38"/>
      <c r="AP1037" s="38"/>
      <c r="AQ1037" s="38"/>
      <c r="AR1037" s="38"/>
      <c r="AS1037" s="38"/>
      <c r="AT1037" s="38"/>
      <c r="AU1037" s="38"/>
    </row>
    <row r="1038" spans="2:47">
      <c r="B1038" s="14"/>
      <c r="AA1038" s="38"/>
      <c r="AB1038" s="38"/>
      <c r="AC1038" s="38"/>
      <c r="AD1038" s="38"/>
      <c r="AE1038" s="38"/>
      <c r="AG1038" s="176"/>
      <c r="AN1038" s="38"/>
      <c r="AO1038" s="38"/>
      <c r="AP1038" s="38"/>
      <c r="AQ1038" s="38"/>
      <c r="AR1038" s="38"/>
      <c r="AS1038" s="38"/>
      <c r="AT1038" s="38"/>
      <c r="AU1038" s="38"/>
    </row>
    <row r="1039" spans="2:47">
      <c r="B1039" s="14"/>
      <c r="AA1039" s="38"/>
      <c r="AB1039" s="38"/>
      <c r="AC1039" s="38"/>
      <c r="AD1039" s="38"/>
      <c r="AE1039" s="38"/>
      <c r="AG1039" s="176"/>
      <c r="AN1039" s="38"/>
      <c r="AO1039" s="38"/>
      <c r="AP1039" s="38"/>
      <c r="AQ1039" s="38"/>
      <c r="AR1039" s="38"/>
      <c r="AS1039" s="38"/>
      <c r="AT1039" s="38"/>
      <c r="AU1039" s="38"/>
    </row>
    <row r="1040" spans="2:47">
      <c r="B1040" s="14"/>
      <c r="AA1040" s="38"/>
      <c r="AB1040" s="38"/>
      <c r="AC1040" s="38"/>
      <c r="AD1040" s="38"/>
      <c r="AE1040" s="38"/>
      <c r="AG1040" s="176"/>
      <c r="AN1040" s="38"/>
      <c r="AO1040" s="38"/>
      <c r="AP1040" s="38"/>
      <c r="AQ1040" s="38"/>
      <c r="AR1040" s="38"/>
      <c r="AS1040" s="38"/>
      <c r="AT1040" s="38"/>
      <c r="AU1040" s="38"/>
    </row>
    <row r="1041" spans="2:48">
      <c r="B1041" s="14"/>
      <c r="AA1041" s="38"/>
      <c r="AB1041" s="38"/>
      <c r="AC1041" s="38"/>
      <c r="AD1041" s="38"/>
      <c r="AE1041" s="38"/>
      <c r="AG1041" s="176"/>
      <c r="AN1041" s="38"/>
      <c r="AO1041" s="38"/>
      <c r="AP1041" s="38"/>
      <c r="AQ1041" s="38"/>
      <c r="AR1041" s="38"/>
      <c r="AS1041" s="38"/>
      <c r="AT1041" s="38"/>
      <c r="AU1041" s="38"/>
    </row>
    <row r="1042" spans="2:48">
      <c r="B1042" s="14"/>
      <c r="AA1042" s="38"/>
      <c r="AB1042" s="38"/>
      <c r="AC1042" s="38"/>
      <c r="AD1042" s="38"/>
      <c r="AE1042" s="38"/>
      <c r="AG1042" s="176"/>
      <c r="AN1042" s="38"/>
      <c r="AO1042" s="38"/>
      <c r="AP1042" s="38"/>
      <c r="AQ1042" s="38"/>
      <c r="AR1042" s="38"/>
      <c r="AS1042" s="38"/>
      <c r="AT1042" s="38"/>
      <c r="AU1042" s="38"/>
    </row>
    <row r="1043" spans="2:48">
      <c r="B1043" s="14"/>
      <c r="AA1043" s="38"/>
      <c r="AB1043" s="38"/>
      <c r="AC1043" s="38"/>
      <c r="AD1043" s="38"/>
      <c r="AE1043" s="38"/>
      <c r="AG1043" s="176"/>
      <c r="AN1043" s="38"/>
      <c r="AO1043" s="38"/>
      <c r="AP1043" s="38"/>
      <c r="AQ1043" s="38"/>
      <c r="AR1043" s="38"/>
      <c r="AS1043" s="38"/>
      <c r="AT1043" s="38"/>
      <c r="AU1043" s="38"/>
    </row>
    <row r="1044" spans="2:48">
      <c r="B1044" s="14"/>
      <c r="AA1044" s="38"/>
      <c r="AB1044" s="38"/>
      <c r="AC1044" s="38"/>
      <c r="AD1044" s="38"/>
      <c r="AE1044" s="38"/>
      <c r="AG1044" s="176"/>
      <c r="AN1044" s="38"/>
      <c r="AO1044" s="38"/>
      <c r="AP1044" s="38"/>
      <c r="AQ1044" s="38"/>
      <c r="AR1044" s="38"/>
      <c r="AS1044" s="38"/>
      <c r="AT1044" s="38"/>
      <c r="AU1044" s="38"/>
      <c r="AV1044" s="38"/>
    </row>
    <row r="1045" spans="2:48">
      <c r="B1045" s="14"/>
      <c r="AA1045" s="38"/>
      <c r="AB1045" s="38"/>
      <c r="AC1045" s="38"/>
      <c r="AD1045" s="38"/>
      <c r="AE1045" s="38"/>
      <c r="AG1045" s="176"/>
      <c r="AN1045" s="38"/>
      <c r="AO1045" s="38"/>
      <c r="AP1045" s="38"/>
      <c r="AQ1045" s="38"/>
      <c r="AR1045" s="38"/>
      <c r="AS1045" s="38"/>
      <c r="AT1045" s="38"/>
      <c r="AU1045" s="38"/>
      <c r="AV1045" s="38"/>
    </row>
    <row r="1046" spans="2:48">
      <c r="B1046" s="14"/>
      <c r="AA1046" s="38"/>
      <c r="AB1046" s="38"/>
      <c r="AC1046" s="38"/>
      <c r="AD1046" s="38"/>
      <c r="AE1046" s="38"/>
      <c r="AG1046" s="176"/>
      <c r="AN1046" s="38"/>
      <c r="AO1046" s="38"/>
      <c r="AP1046" s="38"/>
      <c r="AQ1046" s="38"/>
      <c r="AR1046" s="38"/>
      <c r="AS1046" s="38"/>
      <c r="AT1046" s="38"/>
      <c r="AU1046" s="38"/>
    </row>
    <row r="1047" spans="2:48">
      <c r="B1047" s="14"/>
      <c r="AA1047" s="38"/>
      <c r="AB1047" s="38"/>
      <c r="AC1047" s="38"/>
      <c r="AD1047" s="38"/>
      <c r="AE1047" s="38"/>
      <c r="AG1047" s="176"/>
      <c r="AN1047" s="38"/>
      <c r="AO1047" s="38"/>
      <c r="AP1047" s="38"/>
      <c r="AQ1047" s="38"/>
      <c r="AR1047" s="38"/>
      <c r="AS1047" s="38"/>
      <c r="AT1047" s="38"/>
      <c r="AU1047" s="38"/>
    </row>
    <row r="1048" spans="2:48">
      <c r="B1048" s="14"/>
      <c r="AA1048" s="38"/>
      <c r="AB1048" s="38"/>
      <c r="AC1048" s="38"/>
      <c r="AD1048" s="38"/>
      <c r="AE1048" s="38"/>
      <c r="AG1048" s="176"/>
      <c r="AN1048" s="38"/>
      <c r="AO1048" s="38"/>
      <c r="AP1048" s="38"/>
      <c r="AQ1048" s="38"/>
      <c r="AR1048" s="38"/>
      <c r="AS1048" s="38"/>
      <c r="AT1048" s="38"/>
      <c r="AU1048" s="38"/>
    </row>
    <row r="1049" spans="2:48">
      <c r="B1049" s="14"/>
      <c r="AA1049" s="38"/>
      <c r="AB1049" s="38"/>
      <c r="AC1049" s="38"/>
      <c r="AD1049" s="38"/>
      <c r="AE1049" s="38"/>
      <c r="AG1049" s="176"/>
      <c r="AN1049" s="38"/>
      <c r="AO1049" s="38"/>
      <c r="AP1049" s="38"/>
      <c r="AQ1049" s="38"/>
      <c r="AR1049" s="38"/>
      <c r="AS1049" s="38"/>
      <c r="AT1049" s="38"/>
      <c r="AU1049" s="38"/>
    </row>
    <row r="1050" spans="2:48">
      <c r="B1050" s="14"/>
      <c r="AA1050" s="38"/>
      <c r="AB1050" s="38"/>
      <c r="AC1050" s="38"/>
      <c r="AD1050" s="38"/>
      <c r="AE1050" s="38"/>
      <c r="AG1050" s="176"/>
      <c r="AN1050" s="38"/>
      <c r="AO1050" s="38"/>
      <c r="AP1050" s="38"/>
      <c r="AQ1050" s="38"/>
      <c r="AR1050" s="38"/>
      <c r="AS1050" s="38"/>
      <c r="AT1050" s="38"/>
      <c r="AU1050" s="38"/>
    </row>
    <row r="1051" spans="2:48">
      <c r="B1051" s="14"/>
      <c r="AA1051" s="38"/>
      <c r="AB1051" s="38"/>
      <c r="AC1051" s="38"/>
      <c r="AD1051" s="38"/>
      <c r="AE1051" s="38"/>
      <c r="AG1051" s="176"/>
      <c r="AN1051" s="38"/>
      <c r="AO1051" s="38"/>
      <c r="AP1051" s="38"/>
      <c r="AQ1051" s="38"/>
      <c r="AR1051" s="38"/>
      <c r="AS1051" s="38"/>
      <c r="AT1051" s="38"/>
      <c r="AU1051" s="38"/>
    </row>
    <row r="1052" spans="2:48">
      <c r="B1052" s="14"/>
      <c r="AA1052" s="38"/>
      <c r="AB1052" s="38"/>
      <c r="AC1052" s="38"/>
      <c r="AD1052" s="38"/>
      <c r="AE1052" s="38"/>
      <c r="AG1052" s="176"/>
      <c r="AN1052" s="38"/>
      <c r="AO1052" s="38"/>
      <c r="AP1052" s="38"/>
      <c r="AQ1052" s="38"/>
      <c r="AR1052" s="38"/>
      <c r="AS1052" s="38"/>
      <c r="AT1052" s="38"/>
      <c r="AU1052" s="38"/>
    </row>
    <row r="1053" spans="2:48">
      <c r="B1053" s="14"/>
      <c r="AA1053" s="38"/>
      <c r="AB1053" s="38"/>
      <c r="AC1053" s="38"/>
      <c r="AD1053" s="38"/>
      <c r="AE1053" s="38"/>
      <c r="AG1053" s="176"/>
      <c r="AN1053" s="38"/>
      <c r="AO1053" s="38"/>
      <c r="AP1053" s="38"/>
      <c r="AQ1053" s="38"/>
      <c r="AR1053" s="38"/>
      <c r="AS1053" s="38"/>
      <c r="AT1053" s="38"/>
      <c r="AU1053" s="38"/>
    </row>
    <row r="1054" spans="2:48">
      <c r="B1054" s="14"/>
      <c r="AA1054" s="38"/>
      <c r="AB1054" s="38"/>
      <c r="AC1054" s="38"/>
      <c r="AD1054" s="38"/>
      <c r="AE1054" s="38"/>
      <c r="AG1054" s="176"/>
      <c r="AN1054" s="38"/>
      <c r="AO1054" s="38"/>
      <c r="AP1054" s="38"/>
      <c r="AQ1054" s="38"/>
      <c r="AR1054" s="38"/>
      <c r="AS1054" s="38"/>
      <c r="AT1054" s="38"/>
      <c r="AU1054" s="38"/>
    </row>
    <row r="1055" spans="2:48">
      <c r="B1055" s="14"/>
      <c r="AA1055" s="38"/>
      <c r="AB1055" s="38"/>
      <c r="AC1055" s="38"/>
      <c r="AD1055" s="38"/>
      <c r="AE1055" s="38"/>
      <c r="AG1055" s="176"/>
      <c r="AN1055" s="38"/>
      <c r="AO1055" s="38"/>
      <c r="AP1055" s="38"/>
      <c r="AQ1055" s="38"/>
      <c r="AR1055" s="38"/>
      <c r="AS1055" s="38"/>
      <c r="AT1055" s="38"/>
      <c r="AU1055" s="38"/>
    </row>
    <row r="1056" spans="2:48">
      <c r="B1056" s="14"/>
      <c r="AA1056" s="38"/>
      <c r="AB1056" s="38"/>
      <c r="AC1056" s="38"/>
      <c r="AD1056" s="38"/>
      <c r="AE1056" s="38"/>
      <c r="AG1056" s="176"/>
      <c r="AN1056" s="38"/>
      <c r="AO1056" s="38"/>
      <c r="AP1056" s="38"/>
      <c r="AQ1056" s="38"/>
      <c r="AR1056" s="38"/>
      <c r="AS1056" s="38"/>
      <c r="AT1056" s="38"/>
      <c r="AU1056" s="38"/>
    </row>
    <row r="1057" spans="2:64">
      <c r="B1057" s="14"/>
      <c r="AA1057" s="38"/>
      <c r="AB1057" s="38"/>
      <c r="AC1057" s="38"/>
      <c r="AD1057" s="38"/>
      <c r="AE1057" s="38"/>
      <c r="AG1057" s="176"/>
      <c r="AN1057" s="38"/>
      <c r="AO1057" s="38"/>
      <c r="AP1057" s="38"/>
      <c r="AQ1057" s="38"/>
      <c r="AR1057" s="38"/>
      <c r="AS1057" s="38"/>
      <c r="AT1057" s="38"/>
      <c r="AU1057" s="38"/>
    </row>
    <row r="1058" spans="2:64">
      <c r="B1058" s="14"/>
      <c r="AA1058" s="38"/>
      <c r="AB1058" s="38"/>
      <c r="AC1058" s="38"/>
      <c r="AD1058" s="38"/>
      <c r="AE1058" s="38"/>
      <c r="AG1058" s="176"/>
      <c r="AN1058" s="38"/>
      <c r="AO1058" s="38"/>
      <c r="AP1058" s="38"/>
      <c r="AQ1058" s="38"/>
      <c r="AR1058" s="38"/>
      <c r="AS1058" s="38"/>
      <c r="AT1058" s="38"/>
      <c r="AU1058" s="38"/>
    </row>
    <row r="1059" spans="2:64">
      <c r="B1059" s="14"/>
      <c r="AA1059" s="38"/>
      <c r="AB1059" s="38"/>
      <c r="AC1059" s="38"/>
      <c r="AD1059" s="38"/>
      <c r="AE1059" s="38"/>
      <c r="AG1059" s="176"/>
      <c r="AN1059" s="38"/>
      <c r="AO1059" s="38"/>
      <c r="AP1059" s="38"/>
      <c r="AQ1059" s="38"/>
      <c r="AR1059" s="38"/>
      <c r="AS1059" s="38"/>
      <c r="AT1059" s="38"/>
      <c r="AU1059" s="38"/>
    </row>
    <row r="1060" spans="2:64">
      <c r="B1060" s="14"/>
      <c r="AA1060" s="38"/>
      <c r="AB1060" s="38"/>
      <c r="AC1060" s="38"/>
      <c r="AD1060" s="38"/>
      <c r="AE1060" s="38"/>
      <c r="AG1060" s="176"/>
      <c r="AN1060" s="38"/>
      <c r="AO1060" s="38"/>
      <c r="AP1060" s="38"/>
      <c r="AQ1060" s="38"/>
      <c r="AR1060" s="38"/>
      <c r="AS1060" s="38"/>
      <c r="AT1060" s="38"/>
      <c r="AU1060" s="38"/>
    </row>
    <row r="1061" spans="2:64">
      <c r="B1061" s="14"/>
      <c r="AA1061" s="38"/>
      <c r="AB1061" s="38"/>
      <c r="AC1061" s="38"/>
      <c r="AD1061" s="38"/>
      <c r="AE1061" s="38"/>
      <c r="AG1061" s="176"/>
      <c r="AN1061" s="38"/>
      <c r="AO1061" s="38"/>
      <c r="AP1061" s="38"/>
      <c r="AQ1061" s="38"/>
      <c r="AR1061" s="38"/>
      <c r="AS1061" s="38"/>
      <c r="AT1061" s="38"/>
      <c r="AU1061" s="38"/>
    </row>
    <row r="1062" spans="2:64">
      <c r="B1062" s="14"/>
      <c r="AA1062" s="38"/>
      <c r="AB1062" s="38"/>
      <c r="AC1062" s="38"/>
      <c r="AD1062" s="38"/>
      <c r="AE1062" s="38"/>
      <c r="AG1062" s="176"/>
      <c r="AN1062" s="38"/>
      <c r="AO1062" s="38"/>
      <c r="AP1062" s="38"/>
      <c r="AQ1062" s="38"/>
      <c r="AR1062" s="38"/>
      <c r="AS1062" s="38"/>
      <c r="AT1062" s="38"/>
      <c r="AU1062" s="38"/>
    </row>
    <row r="1063" spans="2:64">
      <c r="B1063" s="14"/>
      <c r="AA1063" s="38"/>
      <c r="AB1063" s="38"/>
      <c r="AC1063" s="38"/>
      <c r="AD1063" s="38"/>
      <c r="AE1063" s="38"/>
      <c r="AG1063" s="176"/>
      <c r="AN1063" s="38"/>
      <c r="AO1063" s="38"/>
      <c r="AP1063" s="38"/>
      <c r="AQ1063" s="38"/>
      <c r="AR1063" s="38"/>
      <c r="AS1063" s="38"/>
      <c r="AT1063" s="38"/>
      <c r="AU1063" s="38"/>
    </row>
    <row r="1064" spans="2:64">
      <c r="B1064" s="14"/>
      <c r="AA1064" s="38"/>
      <c r="AB1064" s="38"/>
      <c r="AC1064" s="38"/>
      <c r="AD1064" s="38"/>
      <c r="AE1064" s="38"/>
      <c r="AG1064" s="176"/>
      <c r="AN1064" s="38"/>
      <c r="AO1064" s="38"/>
      <c r="AP1064" s="38"/>
      <c r="AQ1064" s="38"/>
      <c r="AR1064" s="38"/>
      <c r="AS1064" s="38"/>
      <c r="AT1064" s="38"/>
      <c r="AU1064" s="38"/>
    </row>
    <row r="1065" spans="2:64">
      <c r="B1065" s="14"/>
      <c r="AA1065" s="38"/>
      <c r="AB1065" s="38"/>
      <c r="AC1065" s="38"/>
      <c r="AD1065" s="38"/>
      <c r="AE1065" s="38"/>
      <c r="AG1065" s="176"/>
      <c r="AN1065" s="38"/>
      <c r="AO1065" s="38"/>
      <c r="AP1065" s="38"/>
      <c r="AQ1065" s="38"/>
      <c r="AR1065" s="38"/>
      <c r="AS1065" s="38"/>
      <c r="AT1065" s="38"/>
      <c r="AU1065" s="38"/>
    </row>
    <row r="1066" spans="2:64">
      <c r="B1066" s="14"/>
      <c r="AA1066" s="38"/>
      <c r="AB1066" s="38"/>
      <c r="AC1066" s="38"/>
      <c r="AD1066" s="38"/>
      <c r="AE1066" s="38"/>
      <c r="AG1066" s="176"/>
      <c r="AN1066" s="38"/>
      <c r="AO1066" s="38"/>
      <c r="AP1066" s="38"/>
      <c r="AQ1066" s="38"/>
      <c r="AR1066" s="38"/>
      <c r="AS1066" s="38"/>
      <c r="AT1066" s="38"/>
      <c r="AU1066" s="38"/>
    </row>
    <row r="1067" spans="2:64">
      <c r="B1067" s="14"/>
      <c r="AA1067" s="38"/>
      <c r="AB1067" s="38"/>
      <c r="AC1067" s="38"/>
      <c r="AD1067" s="38"/>
      <c r="AE1067" s="38"/>
      <c r="AG1067" s="176"/>
      <c r="AN1067" s="38"/>
      <c r="AO1067" s="38"/>
      <c r="AP1067" s="38"/>
      <c r="AQ1067" s="38"/>
      <c r="AR1067" s="38"/>
      <c r="AS1067" s="38"/>
      <c r="AT1067" s="38"/>
      <c r="AU1067" s="38"/>
    </row>
    <row r="1068" spans="2:64">
      <c r="B1068" s="14"/>
      <c r="AA1068" s="38"/>
      <c r="AB1068" s="38"/>
      <c r="AC1068" s="38"/>
      <c r="AD1068" s="38"/>
      <c r="AE1068" s="38"/>
      <c r="AG1068" s="176"/>
      <c r="AN1068" s="38"/>
      <c r="AO1068" s="38"/>
      <c r="AP1068" s="38"/>
      <c r="AQ1068" s="38"/>
      <c r="AR1068" s="38"/>
      <c r="AS1068" s="38"/>
      <c r="AT1068" s="38"/>
      <c r="AU1068" s="38"/>
    </row>
    <row r="1069" spans="2:64">
      <c r="B1069" s="14"/>
      <c r="AA1069" s="38"/>
      <c r="AB1069" s="38"/>
      <c r="AC1069" s="38"/>
      <c r="AD1069" s="38"/>
      <c r="AE1069" s="38"/>
      <c r="AG1069" s="176"/>
      <c r="AN1069" s="38"/>
      <c r="AO1069" s="38"/>
      <c r="AP1069" s="38"/>
      <c r="AQ1069" s="38"/>
      <c r="AR1069" s="38"/>
      <c r="AS1069" s="38"/>
      <c r="AT1069" s="38"/>
      <c r="AU1069" s="38"/>
      <c r="AV1069" s="38"/>
      <c r="AW1069" s="38"/>
      <c r="AX1069" s="38"/>
      <c r="AY1069" s="38"/>
      <c r="AZ1069" s="38"/>
      <c r="BA1069" s="38"/>
      <c r="BB1069" s="38"/>
      <c r="BC1069" s="38"/>
      <c r="BD1069" s="38"/>
      <c r="BE1069" s="38"/>
      <c r="BF1069" s="38"/>
      <c r="BG1069" s="38"/>
      <c r="BH1069" s="38"/>
      <c r="BI1069" s="38"/>
      <c r="BJ1069" s="38"/>
      <c r="BK1069" s="38"/>
      <c r="BL1069" s="38"/>
    </row>
    <row r="1070" spans="2:64">
      <c r="B1070" s="14"/>
      <c r="AA1070" s="38"/>
      <c r="AB1070" s="38"/>
      <c r="AC1070" s="38"/>
      <c r="AD1070" s="38"/>
      <c r="AE1070" s="38"/>
      <c r="AG1070" s="176"/>
      <c r="AN1070" s="38"/>
      <c r="AO1070" s="38"/>
      <c r="AP1070" s="38"/>
      <c r="AQ1070" s="38"/>
      <c r="AR1070" s="38"/>
      <c r="AS1070" s="38"/>
      <c r="AT1070" s="38"/>
      <c r="AU1070" s="38"/>
    </row>
    <row r="1071" spans="2:64">
      <c r="B1071" s="14"/>
      <c r="AA1071" s="38"/>
      <c r="AB1071" s="38"/>
      <c r="AC1071" s="38"/>
      <c r="AD1071" s="38"/>
      <c r="AE1071" s="38"/>
      <c r="AG1071" s="176"/>
      <c r="AN1071" s="38"/>
      <c r="AO1071" s="38"/>
      <c r="AP1071" s="38"/>
      <c r="AQ1071" s="38"/>
      <c r="AR1071" s="38"/>
      <c r="AS1071" s="38"/>
      <c r="AT1071" s="38"/>
      <c r="AU1071" s="38"/>
    </row>
    <row r="1072" spans="2:64">
      <c r="B1072" s="14"/>
      <c r="AA1072" s="38"/>
      <c r="AB1072" s="38"/>
      <c r="AC1072" s="38"/>
      <c r="AD1072" s="38"/>
      <c r="AE1072" s="38"/>
      <c r="AG1072" s="176"/>
      <c r="AN1072" s="38"/>
      <c r="AO1072" s="38"/>
      <c r="AP1072" s="38"/>
      <c r="AQ1072" s="38"/>
      <c r="AR1072" s="38"/>
      <c r="AS1072" s="38"/>
      <c r="AT1072" s="38"/>
      <c r="AU1072" s="38"/>
    </row>
    <row r="1073" spans="2:48">
      <c r="B1073" s="14"/>
      <c r="AA1073" s="38"/>
      <c r="AB1073" s="38"/>
      <c r="AC1073" s="38"/>
      <c r="AD1073" s="38"/>
      <c r="AE1073" s="38"/>
      <c r="AG1073" s="176"/>
      <c r="AN1073" s="38"/>
      <c r="AO1073" s="38"/>
      <c r="AP1073" s="38"/>
      <c r="AQ1073" s="38"/>
      <c r="AR1073" s="38"/>
      <c r="AS1073" s="38"/>
      <c r="AT1073" s="38"/>
      <c r="AU1073" s="38"/>
    </row>
    <row r="1074" spans="2:48">
      <c r="B1074" s="14"/>
      <c r="AA1074" s="38"/>
      <c r="AB1074" s="38"/>
      <c r="AC1074" s="38"/>
      <c r="AD1074" s="38"/>
      <c r="AE1074" s="38"/>
      <c r="AG1074" s="176"/>
      <c r="AN1074" s="38"/>
      <c r="AO1074" s="38"/>
      <c r="AP1074" s="38"/>
      <c r="AQ1074" s="38"/>
      <c r="AR1074" s="38"/>
      <c r="AS1074" s="38"/>
      <c r="AT1074" s="38"/>
      <c r="AU1074" s="38"/>
    </row>
    <row r="1075" spans="2:48">
      <c r="B1075" s="14"/>
      <c r="AA1075" s="38"/>
      <c r="AB1075" s="38"/>
      <c r="AC1075" s="38"/>
      <c r="AD1075" s="38"/>
      <c r="AE1075" s="38"/>
      <c r="AG1075" s="176"/>
      <c r="AN1075" s="38"/>
      <c r="AO1075" s="38"/>
      <c r="AP1075" s="38"/>
      <c r="AQ1075" s="38"/>
      <c r="AR1075" s="38"/>
      <c r="AS1075" s="38"/>
      <c r="AT1075" s="38"/>
      <c r="AU1075" s="38"/>
    </row>
    <row r="1076" spans="2:48">
      <c r="B1076" s="14"/>
      <c r="AA1076" s="38"/>
      <c r="AB1076" s="38"/>
      <c r="AC1076" s="38"/>
      <c r="AD1076" s="38"/>
      <c r="AE1076" s="38"/>
      <c r="AG1076" s="176"/>
      <c r="AN1076" s="38"/>
      <c r="AO1076" s="38"/>
      <c r="AP1076" s="38"/>
      <c r="AQ1076" s="38"/>
      <c r="AR1076" s="38"/>
      <c r="AS1076" s="38"/>
      <c r="AT1076" s="38"/>
      <c r="AU1076" s="38"/>
    </row>
    <row r="1077" spans="2:48">
      <c r="B1077" s="14"/>
      <c r="AA1077" s="38"/>
      <c r="AB1077" s="38"/>
      <c r="AC1077" s="38"/>
      <c r="AD1077" s="38"/>
      <c r="AE1077" s="38"/>
      <c r="AG1077" s="176"/>
      <c r="AN1077" s="38"/>
      <c r="AO1077" s="38"/>
      <c r="AP1077" s="38"/>
      <c r="AQ1077" s="38"/>
      <c r="AR1077" s="38"/>
      <c r="AS1077" s="38"/>
      <c r="AT1077" s="38"/>
      <c r="AU1077" s="38"/>
    </row>
    <row r="1078" spans="2:48">
      <c r="B1078" s="14"/>
      <c r="AA1078" s="38"/>
      <c r="AB1078" s="38"/>
      <c r="AC1078" s="38"/>
      <c r="AD1078" s="38"/>
      <c r="AE1078" s="38"/>
      <c r="AG1078" s="176"/>
      <c r="AN1078" s="38"/>
      <c r="AO1078" s="38"/>
      <c r="AP1078" s="38"/>
      <c r="AQ1078" s="38"/>
      <c r="AR1078" s="38"/>
      <c r="AS1078" s="38"/>
      <c r="AT1078" s="38"/>
      <c r="AU1078" s="38"/>
    </row>
    <row r="1079" spans="2:48">
      <c r="B1079" s="14"/>
      <c r="AA1079" s="38"/>
      <c r="AB1079" s="38"/>
      <c r="AC1079" s="38"/>
      <c r="AD1079" s="38"/>
      <c r="AE1079" s="38"/>
      <c r="AG1079" s="176"/>
      <c r="AN1079" s="38"/>
      <c r="AO1079" s="38"/>
      <c r="AP1079" s="38"/>
      <c r="AQ1079" s="38"/>
      <c r="AR1079" s="38"/>
      <c r="AS1079" s="38"/>
      <c r="AT1079" s="38"/>
      <c r="AU1079" s="38"/>
    </row>
    <row r="1080" spans="2:48">
      <c r="B1080" s="14"/>
      <c r="AA1080" s="38"/>
      <c r="AB1080" s="38"/>
      <c r="AC1080" s="38"/>
      <c r="AD1080" s="38"/>
      <c r="AE1080" s="38"/>
      <c r="AG1080" s="176"/>
      <c r="AN1080" s="38"/>
      <c r="AO1080" s="38"/>
      <c r="AP1080" s="38"/>
      <c r="AQ1080" s="38"/>
      <c r="AR1080" s="38"/>
      <c r="AS1080" s="38"/>
      <c r="AT1080" s="38"/>
      <c r="AU1080" s="38"/>
    </row>
    <row r="1081" spans="2:48">
      <c r="B1081" s="14"/>
      <c r="AA1081" s="38"/>
      <c r="AB1081" s="38"/>
      <c r="AC1081" s="38"/>
      <c r="AD1081" s="38"/>
      <c r="AE1081" s="38"/>
      <c r="AG1081" s="176"/>
      <c r="AN1081" s="38"/>
      <c r="AO1081" s="38"/>
      <c r="AP1081" s="38"/>
      <c r="AQ1081" s="38"/>
      <c r="AR1081" s="38"/>
      <c r="AS1081" s="38"/>
      <c r="AT1081" s="38"/>
      <c r="AU1081" s="38"/>
      <c r="AV1081" s="38"/>
    </row>
    <row r="1082" spans="2:48">
      <c r="B1082" s="14"/>
      <c r="AA1082" s="38"/>
      <c r="AB1082" s="38"/>
      <c r="AC1082" s="38"/>
      <c r="AD1082" s="38"/>
      <c r="AE1082" s="38"/>
      <c r="AG1082" s="176"/>
      <c r="AN1082" s="38"/>
      <c r="AO1082" s="38"/>
      <c r="AP1082" s="38"/>
      <c r="AQ1082" s="38"/>
      <c r="AR1082" s="38"/>
      <c r="AS1082" s="38"/>
      <c r="AT1082" s="38"/>
      <c r="AU1082" s="38"/>
    </row>
    <row r="1083" spans="2:48">
      <c r="B1083" s="14"/>
      <c r="AA1083" s="38"/>
      <c r="AB1083" s="38"/>
      <c r="AC1083" s="38"/>
      <c r="AD1083" s="38"/>
      <c r="AE1083" s="38"/>
      <c r="AG1083" s="176"/>
      <c r="AN1083" s="38"/>
      <c r="AO1083" s="38"/>
      <c r="AP1083" s="38"/>
      <c r="AQ1083" s="38"/>
      <c r="AR1083" s="38"/>
      <c r="AS1083" s="38"/>
      <c r="AT1083" s="38"/>
      <c r="AU1083" s="38"/>
      <c r="AV1083" s="38"/>
    </row>
    <row r="1084" spans="2:48">
      <c r="B1084" s="14"/>
      <c r="AA1084" s="38"/>
      <c r="AB1084" s="38"/>
      <c r="AC1084" s="38"/>
      <c r="AD1084" s="38"/>
      <c r="AE1084" s="38"/>
      <c r="AG1084" s="176"/>
      <c r="AN1084" s="38"/>
      <c r="AO1084" s="38"/>
      <c r="AP1084" s="38"/>
      <c r="AQ1084" s="38"/>
      <c r="AR1084" s="38"/>
      <c r="AS1084" s="38"/>
      <c r="AT1084" s="38"/>
      <c r="AU1084" s="38"/>
    </row>
    <row r="1085" spans="2:48">
      <c r="B1085" s="14"/>
      <c r="AA1085" s="38"/>
      <c r="AB1085" s="38"/>
      <c r="AC1085" s="38"/>
      <c r="AD1085" s="38"/>
      <c r="AE1085" s="38"/>
      <c r="AG1085" s="176"/>
      <c r="AN1085" s="38"/>
      <c r="AO1085" s="38"/>
      <c r="AP1085" s="38"/>
      <c r="AQ1085" s="38"/>
      <c r="AR1085" s="38"/>
      <c r="AS1085" s="38"/>
      <c r="AT1085" s="38"/>
      <c r="AU1085" s="38"/>
    </row>
    <row r="1086" spans="2:48">
      <c r="B1086" s="14"/>
      <c r="AA1086" s="38"/>
      <c r="AB1086" s="38"/>
      <c r="AC1086" s="38"/>
      <c r="AD1086" s="38"/>
      <c r="AE1086" s="38"/>
      <c r="AG1086" s="176"/>
      <c r="AN1086" s="38"/>
      <c r="AO1086" s="38"/>
      <c r="AP1086" s="38"/>
      <c r="AQ1086" s="38"/>
      <c r="AR1086" s="38"/>
      <c r="AS1086" s="38"/>
      <c r="AT1086" s="38"/>
      <c r="AU1086" s="38"/>
    </row>
    <row r="1087" spans="2:48">
      <c r="B1087" s="14"/>
      <c r="AA1087" s="38"/>
      <c r="AB1087" s="38"/>
      <c r="AC1087" s="38"/>
      <c r="AD1087" s="38"/>
      <c r="AE1087" s="38"/>
      <c r="AG1087" s="176"/>
      <c r="AN1087" s="38"/>
      <c r="AO1087" s="38"/>
      <c r="AP1087" s="38"/>
      <c r="AQ1087" s="38"/>
      <c r="AR1087" s="38"/>
      <c r="AS1087" s="38"/>
      <c r="AT1087" s="38"/>
      <c r="AU1087" s="38"/>
    </row>
    <row r="1088" spans="2:48">
      <c r="B1088" s="14"/>
      <c r="AA1088" s="38"/>
      <c r="AB1088" s="38"/>
      <c r="AC1088" s="38"/>
      <c r="AD1088" s="38"/>
      <c r="AE1088" s="38"/>
      <c r="AG1088" s="176"/>
      <c r="AN1088" s="38"/>
      <c r="AO1088" s="38"/>
      <c r="AP1088" s="38"/>
      <c r="AQ1088" s="38"/>
      <c r="AR1088" s="38"/>
      <c r="AS1088" s="38"/>
      <c r="AT1088" s="38"/>
      <c r="AU1088" s="38"/>
    </row>
    <row r="1089" spans="2:47">
      <c r="B1089" s="14"/>
      <c r="AA1089" s="38"/>
      <c r="AB1089" s="38"/>
      <c r="AC1089" s="38"/>
      <c r="AD1089" s="38"/>
      <c r="AE1089" s="38"/>
      <c r="AG1089" s="176"/>
      <c r="AN1089" s="38"/>
      <c r="AO1089" s="38"/>
      <c r="AP1089" s="38"/>
      <c r="AQ1089" s="38"/>
      <c r="AR1089" s="38"/>
      <c r="AS1089" s="38"/>
      <c r="AT1089" s="38"/>
      <c r="AU1089" s="38"/>
    </row>
    <row r="1090" spans="2:47">
      <c r="B1090" s="14"/>
      <c r="AA1090" s="38"/>
      <c r="AB1090" s="38"/>
      <c r="AC1090" s="38"/>
      <c r="AD1090" s="38"/>
      <c r="AE1090" s="38"/>
      <c r="AG1090" s="176"/>
      <c r="AN1090" s="38"/>
      <c r="AO1090" s="38"/>
      <c r="AP1090" s="38"/>
      <c r="AQ1090" s="38"/>
      <c r="AR1090" s="38"/>
      <c r="AS1090" s="38"/>
      <c r="AT1090" s="38"/>
      <c r="AU1090" s="38"/>
    </row>
    <row r="1091" spans="2:47">
      <c r="B1091" s="14"/>
      <c r="AA1091" s="38"/>
      <c r="AB1091" s="38"/>
      <c r="AC1091" s="38"/>
      <c r="AD1091" s="38"/>
      <c r="AE1091" s="38"/>
      <c r="AG1091" s="176"/>
      <c r="AN1091" s="38"/>
      <c r="AO1091" s="38"/>
      <c r="AP1091" s="38"/>
      <c r="AQ1091" s="38"/>
      <c r="AR1091" s="38"/>
      <c r="AS1091" s="38"/>
      <c r="AT1091" s="38"/>
      <c r="AU1091" s="38"/>
    </row>
    <row r="1092" spans="2:47">
      <c r="B1092" s="14"/>
      <c r="AA1092" s="38"/>
      <c r="AB1092" s="38"/>
      <c r="AC1092" s="38"/>
      <c r="AD1092" s="38"/>
      <c r="AE1092" s="38"/>
      <c r="AG1092" s="176"/>
      <c r="AN1092" s="38"/>
      <c r="AO1092" s="38"/>
      <c r="AP1092" s="38"/>
      <c r="AQ1092" s="38"/>
      <c r="AR1092" s="38"/>
      <c r="AS1092" s="38"/>
      <c r="AT1092" s="38"/>
      <c r="AU1092" s="38"/>
    </row>
    <row r="1093" spans="2:47">
      <c r="B1093" s="14"/>
      <c r="AA1093" s="38"/>
      <c r="AB1093" s="38"/>
      <c r="AC1093" s="38"/>
      <c r="AD1093" s="38"/>
      <c r="AE1093" s="38"/>
      <c r="AG1093" s="176"/>
      <c r="AN1093" s="38"/>
      <c r="AO1093" s="38"/>
      <c r="AP1093" s="38"/>
      <c r="AQ1093" s="38"/>
      <c r="AR1093" s="38"/>
      <c r="AS1093" s="38"/>
      <c r="AT1093" s="38"/>
      <c r="AU1093" s="38"/>
    </row>
    <row r="1094" spans="2:47">
      <c r="B1094" s="14"/>
      <c r="AA1094" s="38"/>
      <c r="AB1094" s="38"/>
      <c r="AC1094" s="38"/>
      <c r="AD1094" s="38"/>
      <c r="AE1094" s="38"/>
      <c r="AG1094" s="176"/>
      <c r="AN1094" s="38"/>
      <c r="AO1094" s="38"/>
      <c r="AP1094" s="38"/>
      <c r="AQ1094" s="38"/>
      <c r="AR1094" s="38"/>
      <c r="AS1094" s="38"/>
      <c r="AT1094" s="38"/>
      <c r="AU1094" s="38"/>
    </row>
    <row r="1095" spans="2:47">
      <c r="B1095" s="14"/>
      <c r="AA1095" s="38"/>
      <c r="AB1095" s="38"/>
      <c r="AC1095" s="38"/>
      <c r="AD1095" s="38"/>
      <c r="AE1095" s="38"/>
      <c r="AG1095" s="176"/>
      <c r="AN1095" s="38"/>
      <c r="AO1095" s="38"/>
      <c r="AP1095" s="38"/>
      <c r="AQ1095" s="38"/>
      <c r="AR1095" s="38"/>
      <c r="AS1095" s="38"/>
      <c r="AT1095" s="38"/>
      <c r="AU1095" s="38"/>
    </row>
    <row r="1096" spans="2:47">
      <c r="B1096" s="14"/>
      <c r="AA1096" s="38"/>
      <c r="AB1096" s="38"/>
      <c r="AC1096" s="38"/>
      <c r="AD1096" s="38"/>
      <c r="AE1096" s="38"/>
      <c r="AG1096" s="176"/>
      <c r="AN1096" s="38"/>
      <c r="AO1096" s="38"/>
      <c r="AP1096" s="38"/>
      <c r="AQ1096" s="38"/>
      <c r="AR1096" s="38"/>
      <c r="AS1096" s="38"/>
      <c r="AT1096" s="38"/>
      <c r="AU1096" s="38"/>
    </row>
    <row r="1097" spans="2:47">
      <c r="B1097" s="14"/>
      <c r="AA1097" s="38"/>
      <c r="AB1097" s="38"/>
      <c r="AC1097" s="38"/>
      <c r="AD1097" s="38"/>
      <c r="AE1097" s="38"/>
      <c r="AG1097" s="176"/>
      <c r="AN1097" s="38"/>
      <c r="AO1097" s="38"/>
      <c r="AP1097" s="38"/>
      <c r="AQ1097" s="38"/>
      <c r="AR1097" s="38"/>
      <c r="AS1097" s="38"/>
      <c r="AT1097" s="38"/>
      <c r="AU1097" s="38"/>
    </row>
    <row r="1098" spans="2:47">
      <c r="B1098" s="14"/>
      <c r="AA1098" s="38"/>
      <c r="AB1098" s="38"/>
      <c r="AC1098" s="38"/>
      <c r="AD1098" s="38"/>
      <c r="AE1098" s="38"/>
      <c r="AG1098" s="176"/>
      <c r="AN1098" s="38"/>
      <c r="AO1098" s="38"/>
      <c r="AP1098" s="38"/>
      <c r="AQ1098" s="38"/>
      <c r="AR1098" s="38"/>
      <c r="AS1098" s="38"/>
      <c r="AT1098" s="38"/>
      <c r="AU1098" s="38"/>
    </row>
    <row r="1099" spans="2:47">
      <c r="B1099" s="14"/>
      <c r="AA1099" s="38"/>
      <c r="AB1099" s="38"/>
      <c r="AC1099" s="38"/>
      <c r="AD1099" s="38"/>
      <c r="AE1099" s="38"/>
      <c r="AG1099" s="176"/>
      <c r="AN1099" s="38"/>
      <c r="AO1099" s="38"/>
      <c r="AP1099" s="38"/>
      <c r="AQ1099" s="38"/>
      <c r="AR1099" s="38"/>
      <c r="AS1099" s="38"/>
      <c r="AT1099" s="38"/>
      <c r="AU1099" s="38"/>
    </row>
    <row r="1100" spans="2:47">
      <c r="B1100" s="14"/>
      <c r="AA1100" s="38"/>
      <c r="AB1100" s="38"/>
      <c r="AC1100" s="38"/>
      <c r="AD1100" s="38"/>
      <c r="AE1100" s="38"/>
      <c r="AG1100" s="176"/>
      <c r="AN1100" s="38"/>
      <c r="AO1100" s="38"/>
      <c r="AP1100" s="38"/>
      <c r="AQ1100" s="38"/>
      <c r="AR1100" s="38"/>
      <c r="AS1100" s="38"/>
      <c r="AT1100" s="38"/>
      <c r="AU1100" s="38"/>
    </row>
    <row r="1101" spans="2:47">
      <c r="B1101" s="14"/>
      <c r="AA1101" s="38"/>
      <c r="AB1101" s="38"/>
      <c r="AC1101" s="38"/>
      <c r="AD1101" s="38"/>
      <c r="AE1101" s="38"/>
      <c r="AG1101" s="176"/>
      <c r="AN1101" s="38"/>
      <c r="AO1101" s="38"/>
      <c r="AP1101" s="38"/>
      <c r="AQ1101" s="38"/>
      <c r="AR1101" s="38"/>
      <c r="AS1101" s="38"/>
      <c r="AT1101" s="38"/>
      <c r="AU1101" s="38"/>
    </row>
    <row r="1102" spans="2:47">
      <c r="B1102" s="14"/>
      <c r="AA1102" s="38"/>
      <c r="AB1102" s="38"/>
      <c r="AC1102" s="38"/>
      <c r="AD1102" s="38"/>
      <c r="AE1102" s="38"/>
      <c r="AG1102" s="176"/>
      <c r="AN1102" s="38"/>
      <c r="AO1102" s="38"/>
      <c r="AP1102" s="38"/>
      <c r="AQ1102" s="38"/>
      <c r="AR1102" s="38"/>
      <c r="AS1102" s="38"/>
      <c r="AT1102" s="38"/>
      <c r="AU1102" s="38"/>
    </row>
    <row r="1103" spans="2:47">
      <c r="B1103" s="14"/>
      <c r="AA1103" s="38"/>
      <c r="AB1103" s="38"/>
      <c r="AC1103" s="38"/>
      <c r="AD1103" s="38"/>
      <c r="AE1103" s="38"/>
      <c r="AG1103" s="176"/>
      <c r="AN1103" s="38"/>
      <c r="AO1103" s="38"/>
      <c r="AP1103" s="38"/>
      <c r="AQ1103" s="38"/>
      <c r="AR1103" s="38"/>
      <c r="AS1103" s="38"/>
      <c r="AT1103" s="38"/>
      <c r="AU1103" s="38"/>
    </row>
    <row r="1104" spans="2:47">
      <c r="B1104" s="14"/>
      <c r="AA1104" s="38"/>
      <c r="AB1104" s="38"/>
      <c r="AC1104" s="38"/>
      <c r="AD1104" s="38"/>
      <c r="AE1104" s="38"/>
      <c r="AG1104" s="176"/>
      <c r="AN1104" s="38"/>
      <c r="AO1104" s="38"/>
      <c r="AP1104" s="38"/>
      <c r="AQ1104" s="38"/>
      <c r="AR1104" s="38"/>
      <c r="AS1104" s="38"/>
      <c r="AT1104" s="38"/>
      <c r="AU1104" s="38"/>
    </row>
    <row r="1105" spans="2:47">
      <c r="B1105" s="14"/>
      <c r="AA1105" s="38"/>
      <c r="AB1105" s="38"/>
      <c r="AC1105" s="38"/>
      <c r="AD1105" s="38"/>
      <c r="AE1105" s="38"/>
      <c r="AG1105" s="176"/>
      <c r="AN1105" s="38"/>
      <c r="AO1105" s="38"/>
      <c r="AP1105" s="38"/>
      <c r="AQ1105" s="38"/>
      <c r="AR1105" s="38"/>
      <c r="AS1105" s="38"/>
      <c r="AT1105" s="38"/>
      <c r="AU1105" s="38"/>
    </row>
    <row r="1106" spans="2:47">
      <c r="B1106" s="14"/>
      <c r="AA1106" s="38"/>
      <c r="AB1106" s="38"/>
      <c r="AC1106" s="38"/>
      <c r="AD1106" s="38"/>
      <c r="AE1106" s="38"/>
      <c r="AG1106" s="176"/>
      <c r="AN1106" s="38"/>
      <c r="AO1106" s="38"/>
      <c r="AP1106" s="38"/>
      <c r="AQ1106" s="38"/>
      <c r="AR1106" s="38"/>
      <c r="AS1106" s="38"/>
      <c r="AT1106" s="38"/>
      <c r="AU1106" s="38"/>
    </row>
    <row r="1107" spans="2:47">
      <c r="B1107" s="14"/>
      <c r="AA1107" s="38"/>
      <c r="AB1107" s="38"/>
      <c r="AC1107" s="38"/>
      <c r="AD1107" s="38"/>
      <c r="AE1107" s="38"/>
      <c r="AG1107" s="176"/>
      <c r="AN1107" s="38"/>
      <c r="AO1107" s="38"/>
      <c r="AP1107" s="38"/>
      <c r="AQ1107" s="38"/>
      <c r="AR1107" s="38"/>
      <c r="AS1107" s="38"/>
      <c r="AT1107" s="38"/>
      <c r="AU1107" s="38"/>
    </row>
    <row r="1108" spans="2:47">
      <c r="B1108" s="14"/>
      <c r="AA1108" s="38"/>
      <c r="AB1108" s="38"/>
      <c r="AC1108" s="38"/>
      <c r="AD1108" s="38"/>
      <c r="AE1108" s="38"/>
      <c r="AG1108" s="176"/>
      <c r="AN1108" s="38"/>
      <c r="AO1108" s="38"/>
      <c r="AP1108" s="38"/>
      <c r="AQ1108" s="38"/>
      <c r="AR1108" s="38"/>
      <c r="AS1108" s="38"/>
      <c r="AT1108" s="38"/>
      <c r="AU1108" s="38"/>
    </row>
    <row r="1109" spans="2:47">
      <c r="B1109" s="14"/>
      <c r="AA1109" s="38"/>
      <c r="AB1109" s="38"/>
      <c r="AC1109" s="38"/>
      <c r="AD1109" s="38"/>
      <c r="AE1109" s="38"/>
      <c r="AG1109" s="176"/>
      <c r="AN1109" s="38"/>
      <c r="AO1109" s="38"/>
      <c r="AP1109" s="38"/>
      <c r="AQ1109" s="38"/>
      <c r="AR1109" s="38"/>
      <c r="AS1109" s="38"/>
      <c r="AT1109" s="38"/>
      <c r="AU1109" s="38"/>
    </row>
    <row r="1110" spans="2:47">
      <c r="B1110" s="14"/>
      <c r="AA1110" s="38"/>
      <c r="AB1110" s="38"/>
      <c r="AC1110" s="38"/>
      <c r="AD1110" s="38"/>
      <c r="AE1110" s="38"/>
      <c r="AG1110" s="176"/>
      <c r="AN1110" s="38"/>
      <c r="AO1110" s="38"/>
      <c r="AP1110" s="38"/>
      <c r="AQ1110" s="38"/>
      <c r="AR1110" s="38"/>
      <c r="AS1110" s="38"/>
      <c r="AT1110" s="38"/>
      <c r="AU1110" s="38"/>
    </row>
    <row r="1111" spans="2:47">
      <c r="B1111" s="14"/>
      <c r="AA1111" s="38"/>
      <c r="AB1111" s="38"/>
      <c r="AC1111" s="38"/>
      <c r="AD1111" s="38"/>
      <c r="AE1111" s="38"/>
      <c r="AG1111" s="176"/>
      <c r="AN1111" s="38"/>
      <c r="AO1111" s="38"/>
      <c r="AP1111" s="38"/>
      <c r="AQ1111" s="38"/>
      <c r="AR1111" s="38"/>
      <c r="AS1111" s="38"/>
      <c r="AT1111" s="38"/>
      <c r="AU1111" s="38"/>
    </row>
    <row r="1112" spans="2:47">
      <c r="B1112" s="14"/>
      <c r="AA1112" s="38"/>
      <c r="AB1112" s="38"/>
      <c r="AC1112" s="38"/>
      <c r="AD1112" s="38"/>
      <c r="AE1112" s="38"/>
      <c r="AG1112" s="176"/>
      <c r="AN1112" s="38"/>
      <c r="AO1112" s="38"/>
      <c r="AP1112" s="38"/>
      <c r="AQ1112" s="38"/>
      <c r="AR1112" s="38"/>
      <c r="AS1112" s="38"/>
      <c r="AT1112" s="38"/>
      <c r="AU1112" s="38"/>
    </row>
    <row r="1113" spans="2:47">
      <c r="B1113" s="14"/>
      <c r="AA1113" s="38"/>
      <c r="AB1113" s="38"/>
      <c r="AC1113" s="38"/>
      <c r="AD1113" s="38"/>
      <c r="AE1113" s="38"/>
      <c r="AG1113" s="176"/>
      <c r="AN1113" s="38"/>
      <c r="AO1113" s="38"/>
      <c r="AP1113" s="38"/>
      <c r="AQ1113" s="38"/>
      <c r="AR1113" s="38"/>
      <c r="AS1113" s="38"/>
      <c r="AT1113" s="38"/>
      <c r="AU1113" s="38"/>
    </row>
    <row r="1114" spans="2:47">
      <c r="B1114" s="14"/>
      <c r="AA1114" s="38"/>
      <c r="AB1114" s="38"/>
      <c r="AC1114" s="38"/>
      <c r="AD1114" s="38"/>
      <c r="AE1114" s="38"/>
      <c r="AG1114" s="176"/>
      <c r="AN1114" s="38"/>
      <c r="AO1114" s="38"/>
      <c r="AP1114" s="38"/>
      <c r="AQ1114" s="38"/>
      <c r="AR1114" s="38"/>
      <c r="AS1114" s="38"/>
      <c r="AT1114" s="38"/>
      <c r="AU1114" s="38"/>
    </row>
    <row r="1115" spans="2:47">
      <c r="B1115" s="14"/>
      <c r="AA1115" s="38"/>
      <c r="AB1115" s="38"/>
      <c r="AC1115" s="38"/>
      <c r="AD1115" s="38"/>
      <c r="AE1115" s="38"/>
      <c r="AG1115" s="176"/>
      <c r="AN1115" s="38"/>
      <c r="AO1115" s="38"/>
      <c r="AP1115" s="38"/>
      <c r="AQ1115" s="38"/>
      <c r="AR1115" s="38"/>
      <c r="AS1115" s="38"/>
      <c r="AT1115" s="38"/>
      <c r="AU1115" s="38"/>
    </row>
    <row r="1116" spans="2:47">
      <c r="B1116" s="14"/>
      <c r="AA1116" s="38"/>
      <c r="AB1116" s="38"/>
      <c r="AC1116" s="38"/>
      <c r="AD1116" s="38"/>
      <c r="AE1116" s="38"/>
      <c r="AG1116" s="176"/>
      <c r="AN1116" s="38"/>
      <c r="AO1116" s="38"/>
      <c r="AP1116" s="38"/>
      <c r="AQ1116" s="38"/>
      <c r="AR1116" s="38"/>
      <c r="AS1116" s="38"/>
      <c r="AT1116" s="38"/>
      <c r="AU1116" s="38"/>
    </row>
    <row r="1117" spans="2:47">
      <c r="B1117" s="14"/>
      <c r="AA1117" s="38"/>
      <c r="AB1117" s="38"/>
      <c r="AC1117" s="38"/>
      <c r="AD1117" s="38"/>
      <c r="AE1117" s="38"/>
      <c r="AG1117" s="176"/>
      <c r="AN1117" s="38"/>
      <c r="AO1117" s="38"/>
      <c r="AP1117" s="38"/>
      <c r="AQ1117" s="38"/>
      <c r="AR1117" s="38"/>
      <c r="AS1117" s="38"/>
      <c r="AT1117" s="38"/>
      <c r="AU1117" s="38"/>
    </row>
    <row r="1118" spans="2:47">
      <c r="B1118" s="14"/>
      <c r="AA1118" s="38"/>
      <c r="AB1118" s="38"/>
      <c r="AC1118" s="38"/>
      <c r="AD1118" s="38"/>
      <c r="AE1118" s="38"/>
      <c r="AG1118" s="176"/>
      <c r="AN1118" s="38"/>
      <c r="AO1118" s="38"/>
      <c r="AP1118" s="38"/>
      <c r="AQ1118" s="38"/>
      <c r="AR1118" s="38"/>
      <c r="AS1118" s="38"/>
      <c r="AT1118" s="38"/>
      <c r="AU1118" s="38"/>
    </row>
    <row r="1119" spans="2:47">
      <c r="B1119" s="14"/>
      <c r="AA1119" s="38"/>
      <c r="AB1119" s="38"/>
      <c r="AC1119" s="38"/>
      <c r="AD1119" s="38"/>
      <c r="AE1119" s="38"/>
      <c r="AG1119" s="176"/>
      <c r="AN1119" s="38"/>
      <c r="AO1119" s="38"/>
      <c r="AP1119" s="38"/>
      <c r="AQ1119" s="38"/>
      <c r="AR1119" s="38"/>
      <c r="AS1119" s="38"/>
      <c r="AT1119" s="38"/>
      <c r="AU1119" s="38"/>
    </row>
    <row r="1120" spans="2:47">
      <c r="B1120" s="14"/>
      <c r="AA1120" s="38"/>
      <c r="AB1120" s="38"/>
      <c r="AC1120" s="38"/>
      <c r="AD1120" s="38"/>
      <c r="AE1120" s="38"/>
      <c r="AG1120" s="176"/>
      <c r="AN1120" s="38"/>
      <c r="AO1120" s="38"/>
      <c r="AP1120" s="38"/>
      <c r="AQ1120" s="38"/>
      <c r="AR1120" s="38"/>
      <c r="AS1120" s="38"/>
      <c r="AT1120" s="38"/>
      <c r="AU1120" s="38"/>
    </row>
    <row r="1121" spans="2:47">
      <c r="B1121" s="14"/>
      <c r="AA1121" s="38"/>
      <c r="AB1121" s="38"/>
      <c r="AC1121" s="38"/>
      <c r="AD1121" s="38"/>
      <c r="AE1121" s="38"/>
      <c r="AG1121" s="176"/>
      <c r="AN1121" s="38"/>
      <c r="AO1121" s="38"/>
      <c r="AP1121" s="38"/>
      <c r="AQ1121" s="38"/>
      <c r="AR1121" s="38"/>
      <c r="AS1121" s="38"/>
      <c r="AT1121" s="38"/>
      <c r="AU1121" s="38"/>
    </row>
    <row r="1122" spans="2:47">
      <c r="B1122" s="14"/>
      <c r="AA1122" s="38"/>
      <c r="AB1122" s="38"/>
      <c r="AC1122" s="38"/>
      <c r="AD1122" s="38"/>
      <c r="AE1122" s="38"/>
      <c r="AG1122" s="176"/>
      <c r="AN1122" s="38"/>
      <c r="AO1122" s="38"/>
      <c r="AP1122" s="38"/>
      <c r="AQ1122" s="38"/>
      <c r="AR1122" s="38"/>
      <c r="AS1122" s="38"/>
      <c r="AT1122" s="38"/>
      <c r="AU1122" s="38"/>
    </row>
    <row r="1123" spans="2:47">
      <c r="B1123" s="14"/>
      <c r="AA1123" s="38"/>
      <c r="AB1123" s="38"/>
      <c r="AC1123" s="38"/>
      <c r="AD1123" s="38"/>
      <c r="AE1123" s="38"/>
      <c r="AG1123" s="176"/>
      <c r="AN1123" s="38"/>
      <c r="AO1123" s="38"/>
      <c r="AP1123" s="38"/>
      <c r="AQ1123" s="38"/>
      <c r="AR1123" s="38"/>
      <c r="AS1123" s="38"/>
      <c r="AT1123" s="38"/>
      <c r="AU1123" s="38"/>
    </row>
    <row r="1124" spans="2:47">
      <c r="B1124" s="14"/>
      <c r="AA1124" s="38"/>
      <c r="AB1124" s="38"/>
      <c r="AC1124" s="38"/>
      <c r="AD1124" s="38"/>
      <c r="AE1124" s="38"/>
      <c r="AG1124" s="176"/>
      <c r="AN1124" s="38"/>
      <c r="AO1124" s="38"/>
      <c r="AP1124" s="38"/>
      <c r="AQ1124" s="38"/>
      <c r="AR1124" s="38"/>
      <c r="AS1124" s="38"/>
      <c r="AT1124" s="38"/>
      <c r="AU1124" s="38"/>
    </row>
    <row r="1125" spans="2:47">
      <c r="B1125" s="14"/>
      <c r="AA1125" s="38"/>
      <c r="AB1125" s="38"/>
      <c r="AC1125" s="38"/>
      <c r="AD1125" s="38"/>
      <c r="AE1125" s="38"/>
      <c r="AG1125" s="176"/>
      <c r="AN1125" s="38"/>
      <c r="AO1125" s="38"/>
      <c r="AP1125" s="38"/>
      <c r="AQ1125" s="38"/>
      <c r="AR1125" s="38"/>
      <c r="AS1125" s="38"/>
      <c r="AT1125" s="38"/>
      <c r="AU1125" s="38"/>
    </row>
    <row r="1126" spans="2:47">
      <c r="B1126" s="14"/>
      <c r="AA1126" s="38"/>
      <c r="AB1126" s="38"/>
      <c r="AC1126" s="38"/>
      <c r="AD1126" s="38"/>
      <c r="AE1126" s="38"/>
      <c r="AG1126" s="176"/>
      <c r="AN1126" s="38"/>
      <c r="AO1126" s="38"/>
      <c r="AP1126" s="38"/>
      <c r="AQ1126" s="38"/>
      <c r="AR1126" s="38"/>
      <c r="AS1126" s="38"/>
      <c r="AT1126" s="38"/>
      <c r="AU1126" s="38"/>
    </row>
    <row r="1127" spans="2:47">
      <c r="B1127" s="14"/>
      <c r="AA1127" s="38"/>
      <c r="AB1127" s="38"/>
      <c r="AC1127" s="38"/>
      <c r="AD1127" s="38"/>
      <c r="AE1127" s="38"/>
      <c r="AG1127" s="176"/>
      <c r="AN1127" s="38"/>
      <c r="AO1127" s="38"/>
      <c r="AP1127" s="38"/>
      <c r="AQ1127" s="38"/>
      <c r="AR1127" s="38"/>
      <c r="AS1127" s="38"/>
      <c r="AT1127" s="38"/>
      <c r="AU1127" s="38"/>
    </row>
    <row r="1128" spans="2:47">
      <c r="B1128" s="14"/>
      <c r="AA1128" s="38"/>
      <c r="AB1128" s="38"/>
      <c r="AC1128" s="38"/>
      <c r="AD1128" s="38"/>
      <c r="AE1128" s="38"/>
      <c r="AG1128" s="176"/>
      <c r="AN1128" s="38"/>
      <c r="AO1128" s="38"/>
      <c r="AP1128" s="38"/>
      <c r="AQ1128" s="38"/>
      <c r="AR1128" s="38"/>
      <c r="AS1128" s="38"/>
      <c r="AT1128" s="38"/>
      <c r="AU1128" s="38"/>
    </row>
    <row r="1129" spans="2:47">
      <c r="B1129" s="14"/>
      <c r="AA1129" s="38"/>
      <c r="AB1129" s="38"/>
      <c r="AC1129" s="38"/>
      <c r="AD1129" s="38"/>
      <c r="AE1129" s="38"/>
      <c r="AG1129" s="176"/>
      <c r="AN1129" s="38"/>
      <c r="AO1129" s="38"/>
      <c r="AP1129" s="38"/>
      <c r="AQ1129" s="38"/>
      <c r="AR1129" s="38"/>
      <c r="AS1129" s="38"/>
      <c r="AT1129" s="38"/>
      <c r="AU1129" s="38"/>
    </row>
    <row r="1130" spans="2:47">
      <c r="B1130" s="14"/>
      <c r="AA1130" s="38"/>
      <c r="AB1130" s="38"/>
      <c r="AC1130" s="38"/>
      <c r="AD1130" s="38"/>
      <c r="AE1130" s="38"/>
      <c r="AG1130" s="176"/>
      <c r="AN1130" s="38"/>
      <c r="AO1130" s="38"/>
      <c r="AP1130" s="38"/>
      <c r="AQ1130" s="38"/>
      <c r="AR1130" s="38"/>
      <c r="AS1130" s="38"/>
      <c r="AT1130" s="38"/>
      <c r="AU1130" s="38"/>
    </row>
    <row r="1131" spans="2:47">
      <c r="B1131" s="14"/>
      <c r="AA1131" s="38"/>
      <c r="AB1131" s="38"/>
      <c r="AC1131" s="38"/>
      <c r="AD1131" s="38"/>
      <c r="AE1131" s="38"/>
      <c r="AG1131" s="176"/>
      <c r="AN1131" s="38"/>
      <c r="AO1131" s="38"/>
      <c r="AP1131" s="38"/>
      <c r="AQ1131" s="38"/>
      <c r="AR1131" s="38"/>
      <c r="AS1131" s="38"/>
      <c r="AT1131" s="38"/>
      <c r="AU1131" s="38"/>
    </row>
    <row r="1132" spans="2:47">
      <c r="B1132" s="14"/>
      <c r="AA1132" s="38"/>
      <c r="AB1132" s="38"/>
      <c r="AC1132" s="38"/>
      <c r="AD1132" s="38"/>
      <c r="AE1132" s="38"/>
      <c r="AG1132" s="176"/>
      <c r="AN1132" s="38"/>
      <c r="AO1132" s="38"/>
      <c r="AP1132" s="38"/>
      <c r="AQ1132" s="38"/>
      <c r="AR1132" s="38"/>
      <c r="AS1132" s="38"/>
      <c r="AT1132" s="38"/>
      <c r="AU1132" s="38"/>
    </row>
    <row r="1133" spans="2:47">
      <c r="B1133" s="14"/>
      <c r="AA1133" s="38"/>
      <c r="AB1133" s="38"/>
      <c r="AC1133" s="38"/>
      <c r="AD1133" s="38"/>
      <c r="AE1133" s="38"/>
      <c r="AG1133" s="176"/>
      <c r="AN1133" s="38"/>
      <c r="AO1133" s="38"/>
      <c r="AP1133" s="38"/>
      <c r="AQ1133" s="38"/>
      <c r="AR1133" s="38"/>
      <c r="AS1133" s="38"/>
      <c r="AT1133" s="38"/>
      <c r="AU1133" s="38"/>
    </row>
    <row r="1134" spans="2:47">
      <c r="B1134" s="14"/>
      <c r="AA1134" s="38"/>
      <c r="AB1134" s="38"/>
      <c r="AC1134" s="38"/>
      <c r="AD1134" s="38"/>
      <c r="AE1134" s="38"/>
      <c r="AG1134" s="176"/>
      <c r="AN1134" s="38"/>
      <c r="AO1134" s="38"/>
      <c r="AP1134" s="38"/>
      <c r="AQ1134" s="38"/>
      <c r="AR1134" s="38"/>
      <c r="AS1134" s="38"/>
      <c r="AT1134" s="38"/>
      <c r="AU1134" s="38"/>
    </row>
    <row r="1135" spans="2:47">
      <c r="B1135" s="14"/>
      <c r="AA1135" s="38"/>
      <c r="AB1135" s="38"/>
      <c r="AC1135" s="38"/>
      <c r="AD1135" s="38"/>
      <c r="AE1135" s="38"/>
      <c r="AG1135" s="176"/>
      <c r="AN1135" s="38"/>
      <c r="AO1135" s="38"/>
      <c r="AP1135" s="38"/>
      <c r="AQ1135" s="38"/>
      <c r="AR1135" s="38"/>
      <c r="AS1135" s="38"/>
      <c r="AT1135" s="38"/>
      <c r="AU1135" s="38"/>
    </row>
    <row r="1136" spans="2:47">
      <c r="B1136" s="14"/>
      <c r="AA1136" s="38"/>
      <c r="AB1136" s="38"/>
      <c r="AC1136" s="38"/>
      <c r="AD1136" s="38"/>
      <c r="AE1136" s="38"/>
      <c r="AG1136" s="176"/>
      <c r="AN1136" s="38"/>
      <c r="AO1136" s="38"/>
      <c r="AP1136" s="38"/>
      <c r="AQ1136" s="38"/>
      <c r="AR1136" s="38"/>
      <c r="AS1136" s="38"/>
      <c r="AT1136" s="38"/>
      <c r="AU1136" s="38"/>
    </row>
    <row r="1137" spans="2:47">
      <c r="B1137" s="14"/>
      <c r="AA1137" s="38"/>
      <c r="AB1137" s="38"/>
      <c r="AC1137" s="38"/>
      <c r="AD1137" s="38"/>
      <c r="AE1137" s="38"/>
      <c r="AG1137" s="176"/>
      <c r="AN1137" s="38"/>
      <c r="AO1137" s="38"/>
      <c r="AP1137" s="38"/>
      <c r="AQ1137" s="38"/>
      <c r="AR1137" s="38"/>
      <c r="AS1137" s="38"/>
      <c r="AT1137" s="38"/>
      <c r="AU1137" s="38"/>
    </row>
    <row r="1138" spans="2:47">
      <c r="B1138" s="14"/>
      <c r="AA1138" s="38"/>
      <c r="AB1138" s="38"/>
      <c r="AC1138" s="38"/>
      <c r="AD1138" s="38"/>
      <c r="AE1138" s="38"/>
      <c r="AG1138" s="176"/>
      <c r="AN1138" s="38"/>
      <c r="AO1138" s="38"/>
      <c r="AP1138" s="38"/>
      <c r="AQ1138" s="38"/>
      <c r="AR1138" s="38"/>
      <c r="AS1138" s="38"/>
      <c r="AT1138" s="38"/>
      <c r="AU1138" s="38"/>
    </row>
    <row r="1139" spans="2:47">
      <c r="B1139" s="14"/>
      <c r="AA1139" s="38"/>
      <c r="AB1139" s="38"/>
      <c r="AC1139" s="38"/>
      <c r="AD1139" s="38"/>
      <c r="AE1139" s="38"/>
      <c r="AG1139" s="176"/>
      <c r="AN1139" s="38"/>
      <c r="AO1139" s="38"/>
      <c r="AP1139" s="38"/>
      <c r="AQ1139" s="38"/>
      <c r="AR1139" s="38"/>
      <c r="AS1139" s="38"/>
      <c r="AT1139" s="38"/>
      <c r="AU1139" s="38"/>
    </row>
    <row r="1140" spans="2:47">
      <c r="B1140" s="14"/>
      <c r="AA1140" s="38"/>
      <c r="AB1140" s="38"/>
      <c r="AC1140" s="38"/>
      <c r="AD1140" s="38"/>
      <c r="AE1140" s="38"/>
      <c r="AG1140" s="176"/>
      <c r="AN1140" s="38"/>
      <c r="AO1140" s="38"/>
      <c r="AP1140" s="38"/>
      <c r="AQ1140" s="38"/>
      <c r="AR1140" s="38"/>
      <c r="AS1140" s="38"/>
      <c r="AT1140" s="38"/>
      <c r="AU1140" s="38"/>
    </row>
    <row r="1141" spans="2:47">
      <c r="B1141" s="14"/>
      <c r="AA1141" s="38"/>
      <c r="AB1141" s="38"/>
      <c r="AC1141" s="38"/>
      <c r="AD1141" s="38"/>
      <c r="AE1141" s="38"/>
      <c r="AG1141" s="176"/>
      <c r="AN1141" s="38"/>
      <c r="AO1141" s="38"/>
      <c r="AP1141" s="38"/>
      <c r="AQ1141" s="38"/>
      <c r="AR1141" s="38"/>
      <c r="AS1141" s="38"/>
      <c r="AT1141" s="38"/>
      <c r="AU1141" s="38"/>
    </row>
    <row r="1142" spans="2:47">
      <c r="B1142" s="14"/>
      <c r="AA1142" s="38"/>
      <c r="AB1142" s="38"/>
      <c r="AC1142" s="38"/>
      <c r="AD1142" s="38"/>
      <c r="AE1142" s="38"/>
      <c r="AG1142" s="176"/>
      <c r="AN1142" s="38"/>
      <c r="AO1142" s="38"/>
      <c r="AP1142" s="38"/>
      <c r="AQ1142" s="38"/>
      <c r="AR1142" s="38"/>
      <c r="AS1142" s="38"/>
      <c r="AT1142" s="38"/>
      <c r="AU1142" s="38"/>
    </row>
    <row r="1143" spans="2:47">
      <c r="B1143" s="14"/>
      <c r="AA1143" s="38"/>
      <c r="AB1143" s="38"/>
      <c r="AC1143" s="38"/>
      <c r="AD1143" s="38"/>
      <c r="AE1143" s="38"/>
      <c r="AG1143" s="176"/>
      <c r="AN1143" s="38"/>
      <c r="AO1143" s="38"/>
      <c r="AP1143" s="38"/>
      <c r="AQ1143" s="38"/>
      <c r="AR1143" s="38"/>
      <c r="AS1143" s="38"/>
      <c r="AT1143" s="38"/>
      <c r="AU1143" s="38"/>
    </row>
    <row r="1144" spans="2:47">
      <c r="B1144" s="14"/>
      <c r="AA1144" s="38"/>
      <c r="AB1144" s="38"/>
      <c r="AC1144" s="38"/>
      <c r="AD1144" s="38"/>
      <c r="AE1144" s="38"/>
      <c r="AG1144" s="176"/>
      <c r="AN1144" s="38"/>
      <c r="AO1144" s="38"/>
      <c r="AP1144" s="38"/>
      <c r="AQ1144" s="38"/>
      <c r="AR1144" s="38"/>
      <c r="AS1144" s="38"/>
      <c r="AT1144" s="38"/>
      <c r="AU1144" s="38"/>
    </row>
    <row r="1145" spans="2:47">
      <c r="B1145" s="14"/>
      <c r="AA1145" s="38"/>
      <c r="AB1145" s="38"/>
      <c r="AC1145" s="38"/>
      <c r="AD1145" s="38"/>
      <c r="AE1145" s="38"/>
      <c r="AG1145" s="176"/>
      <c r="AN1145" s="38"/>
      <c r="AO1145" s="38"/>
      <c r="AP1145" s="38"/>
      <c r="AQ1145" s="38"/>
      <c r="AR1145" s="38"/>
      <c r="AS1145" s="38"/>
      <c r="AT1145" s="38"/>
      <c r="AU1145" s="38"/>
    </row>
    <row r="1146" spans="2:47">
      <c r="B1146" s="14"/>
      <c r="AA1146" s="38"/>
      <c r="AB1146" s="38"/>
      <c r="AC1146" s="38"/>
      <c r="AD1146" s="38"/>
      <c r="AE1146" s="38"/>
      <c r="AG1146" s="176"/>
      <c r="AN1146" s="38"/>
      <c r="AO1146" s="38"/>
      <c r="AP1146" s="38"/>
      <c r="AQ1146" s="38"/>
      <c r="AR1146" s="38"/>
      <c r="AS1146" s="38"/>
      <c r="AT1146" s="38"/>
      <c r="AU1146" s="38"/>
    </row>
    <row r="1147" spans="2:47">
      <c r="B1147" s="14"/>
      <c r="AA1147" s="38"/>
      <c r="AB1147" s="38"/>
      <c r="AC1147" s="38"/>
      <c r="AD1147" s="38"/>
      <c r="AE1147" s="38"/>
      <c r="AG1147" s="176"/>
      <c r="AN1147" s="38"/>
      <c r="AO1147" s="38"/>
      <c r="AP1147" s="38"/>
      <c r="AQ1147" s="38"/>
      <c r="AR1147" s="38"/>
      <c r="AS1147" s="38"/>
      <c r="AT1147" s="38"/>
      <c r="AU1147" s="38"/>
    </row>
    <row r="1148" spans="2:47">
      <c r="B1148" s="14"/>
      <c r="AA1148" s="38"/>
      <c r="AB1148" s="38"/>
      <c r="AC1148" s="38"/>
      <c r="AD1148" s="38"/>
      <c r="AE1148" s="38"/>
      <c r="AG1148" s="176"/>
      <c r="AN1148" s="38"/>
      <c r="AO1148" s="38"/>
      <c r="AP1148" s="38"/>
      <c r="AQ1148" s="38"/>
      <c r="AR1148" s="38"/>
      <c r="AS1148" s="38"/>
      <c r="AT1148" s="38"/>
      <c r="AU1148" s="38"/>
    </row>
    <row r="1149" spans="2:47">
      <c r="B1149" s="14"/>
      <c r="AA1149" s="38"/>
      <c r="AB1149" s="38"/>
      <c r="AC1149" s="38"/>
      <c r="AD1149" s="38"/>
      <c r="AE1149" s="38"/>
      <c r="AG1149" s="176"/>
      <c r="AN1149" s="38"/>
      <c r="AO1149" s="38"/>
      <c r="AP1149" s="38"/>
      <c r="AQ1149" s="38"/>
      <c r="AR1149" s="38"/>
      <c r="AS1149" s="38"/>
      <c r="AT1149" s="38"/>
      <c r="AU1149" s="38"/>
    </row>
    <row r="1150" spans="2:47">
      <c r="B1150" s="14"/>
      <c r="AA1150" s="38"/>
      <c r="AB1150" s="38"/>
      <c r="AC1150" s="38"/>
      <c r="AD1150" s="38"/>
      <c r="AE1150" s="38"/>
      <c r="AG1150" s="176"/>
      <c r="AN1150" s="38"/>
      <c r="AO1150" s="38"/>
      <c r="AP1150" s="38"/>
      <c r="AQ1150" s="38"/>
      <c r="AR1150" s="38"/>
      <c r="AS1150" s="38"/>
      <c r="AT1150" s="38"/>
      <c r="AU1150" s="38"/>
    </row>
    <row r="1151" spans="2:47">
      <c r="B1151" s="14"/>
      <c r="AA1151" s="38"/>
      <c r="AB1151" s="38"/>
      <c r="AC1151" s="38"/>
      <c r="AD1151" s="38"/>
      <c r="AE1151" s="38"/>
      <c r="AG1151" s="176"/>
      <c r="AN1151" s="38"/>
      <c r="AO1151" s="38"/>
      <c r="AP1151" s="38"/>
      <c r="AQ1151" s="38"/>
      <c r="AR1151" s="38"/>
      <c r="AS1151" s="38"/>
      <c r="AT1151" s="38"/>
      <c r="AU1151" s="38"/>
    </row>
    <row r="1152" spans="2:47">
      <c r="B1152" s="14"/>
      <c r="AA1152" s="38"/>
      <c r="AB1152" s="38"/>
      <c r="AC1152" s="38"/>
      <c r="AD1152" s="38"/>
      <c r="AE1152" s="38"/>
      <c r="AG1152" s="176"/>
      <c r="AN1152" s="38"/>
      <c r="AO1152" s="38"/>
      <c r="AP1152" s="38"/>
      <c r="AQ1152" s="38"/>
      <c r="AR1152" s="38"/>
      <c r="AS1152" s="38"/>
      <c r="AT1152" s="38"/>
      <c r="AU1152" s="38"/>
    </row>
    <row r="1153" spans="2:48">
      <c r="B1153" s="14"/>
      <c r="AA1153" s="38"/>
      <c r="AB1153" s="38"/>
      <c r="AC1153" s="38"/>
      <c r="AD1153" s="38"/>
      <c r="AE1153" s="38"/>
      <c r="AG1153" s="176"/>
      <c r="AN1153" s="38"/>
      <c r="AO1153" s="38"/>
      <c r="AP1153" s="38"/>
      <c r="AQ1153" s="38"/>
      <c r="AR1153" s="38"/>
      <c r="AS1153" s="38"/>
      <c r="AT1153" s="38"/>
      <c r="AU1153" s="38"/>
    </row>
    <row r="1154" spans="2:48">
      <c r="B1154" s="14"/>
      <c r="AA1154" s="38"/>
      <c r="AB1154" s="38"/>
      <c r="AC1154" s="38"/>
      <c r="AD1154" s="38"/>
      <c r="AE1154" s="38"/>
      <c r="AG1154" s="176"/>
      <c r="AN1154" s="38"/>
      <c r="AO1154" s="38"/>
      <c r="AP1154" s="38"/>
      <c r="AQ1154" s="38"/>
      <c r="AR1154" s="38"/>
      <c r="AS1154" s="38"/>
      <c r="AT1154" s="38"/>
      <c r="AU1154" s="38"/>
    </row>
    <row r="1155" spans="2:48">
      <c r="B1155" s="14"/>
      <c r="AA1155" s="38"/>
      <c r="AB1155" s="38"/>
      <c r="AC1155" s="38"/>
      <c r="AD1155" s="38"/>
      <c r="AE1155" s="38"/>
      <c r="AG1155" s="176"/>
      <c r="AN1155" s="38"/>
      <c r="AO1155" s="38"/>
      <c r="AP1155" s="38"/>
      <c r="AQ1155" s="38"/>
      <c r="AR1155" s="38"/>
      <c r="AS1155" s="38"/>
      <c r="AT1155" s="38"/>
      <c r="AU1155" s="38"/>
    </row>
    <row r="1156" spans="2:48">
      <c r="B1156" s="14"/>
      <c r="AA1156" s="38"/>
      <c r="AB1156" s="38"/>
      <c r="AC1156" s="38"/>
      <c r="AD1156" s="38"/>
      <c r="AE1156" s="38"/>
      <c r="AG1156" s="176"/>
      <c r="AN1156" s="38"/>
      <c r="AO1156" s="38"/>
      <c r="AP1156" s="38"/>
      <c r="AQ1156" s="38"/>
      <c r="AR1156" s="38"/>
      <c r="AS1156" s="38"/>
      <c r="AT1156" s="38"/>
      <c r="AU1156" s="38"/>
    </row>
    <row r="1157" spans="2:48">
      <c r="B1157" s="14"/>
      <c r="AA1157" s="38"/>
      <c r="AB1157" s="38"/>
      <c r="AC1157" s="38"/>
      <c r="AD1157" s="38"/>
      <c r="AE1157" s="38"/>
      <c r="AG1157" s="176"/>
      <c r="AN1157" s="38"/>
      <c r="AO1157" s="38"/>
      <c r="AP1157" s="38"/>
      <c r="AQ1157" s="38"/>
      <c r="AR1157" s="38"/>
      <c r="AS1157" s="38"/>
      <c r="AT1157" s="38"/>
      <c r="AU1157" s="38"/>
      <c r="AV1157" s="38"/>
    </row>
    <row r="1158" spans="2:48">
      <c r="B1158" s="14"/>
      <c r="AA1158" s="38"/>
      <c r="AB1158" s="38"/>
      <c r="AC1158" s="38"/>
      <c r="AD1158" s="38"/>
      <c r="AE1158" s="38"/>
      <c r="AG1158" s="176"/>
      <c r="AN1158" s="38"/>
      <c r="AO1158" s="38"/>
      <c r="AP1158" s="38"/>
      <c r="AQ1158" s="38"/>
      <c r="AR1158" s="38"/>
      <c r="AS1158" s="38"/>
      <c r="AT1158" s="38"/>
      <c r="AU1158" s="38"/>
    </row>
    <row r="1159" spans="2:48">
      <c r="B1159" s="14"/>
      <c r="AA1159" s="38"/>
      <c r="AB1159" s="38"/>
      <c r="AC1159" s="38"/>
      <c r="AD1159" s="38"/>
      <c r="AE1159" s="38"/>
      <c r="AG1159" s="176"/>
      <c r="AN1159" s="38"/>
      <c r="AO1159" s="38"/>
      <c r="AP1159" s="38"/>
      <c r="AQ1159" s="38"/>
      <c r="AR1159" s="38"/>
      <c r="AS1159" s="38"/>
      <c r="AT1159" s="38"/>
      <c r="AU1159" s="38"/>
    </row>
    <row r="1160" spans="2:48">
      <c r="B1160" s="14"/>
      <c r="AA1160" s="38"/>
      <c r="AB1160" s="38"/>
      <c r="AC1160" s="38"/>
      <c r="AD1160" s="38"/>
      <c r="AE1160" s="38"/>
      <c r="AG1160" s="176"/>
      <c r="AN1160" s="38"/>
      <c r="AO1160" s="38"/>
      <c r="AP1160" s="38"/>
      <c r="AQ1160" s="38"/>
      <c r="AR1160" s="38"/>
      <c r="AS1160" s="38"/>
      <c r="AT1160" s="38"/>
      <c r="AU1160" s="38"/>
    </row>
    <row r="1161" spans="2:48">
      <c r="B1161" s="14"/>
      <c r="AA1161" s="38"/>
      <c r="AB1161" s="38"/>
      <c r="AC1161" s="38"/>
      <c r="AD1161" s="38"/>
      <c r="AE1161" s="38"/>
      <c r="AG1161" s="176"/>
      <c r="AN1161" s="38"/>
      <c r="AO1161" s="38"/>
      <c r="AP1161" s="38"/>
      <c r="AQ1161" s="38"/>
      <c r="AR1161" s="38"/>
      <c r="AS1161" s="38"/>
      <c r="AT1161" s="38"/>
      <c r="AU1161" s="38"/>
    </row>
    <row r="1162" spans="2:48">
      <c r="B1162" s="14"/>
      <c r="AA1162" s="38"/>
      <c r="AB1162" s="38"/>
      <c r="AC1162" s="38"/>
      <c r="AD1162" s="38"/>
      <c r="AE1162" s="38"/>
      <c r="AG1162" s="176"/>
      <c r="AN1162" s="38"/>
      <c r="AO1162" s="38"/>
      <c r="AP1162" s="38"/>
      <c r="AQ1162" s="38"/>
      <c r="AR1162" s="38"/>
      <c r="AS1162" s="38"/>
      <c r="AT1162" s="38"/>
      <c r="AU1162" s="38"/>
    </row>
    <row r="1163" spans="2:48">
      <c r="B1163" s="14"/>
      <c r="AA1163" s="38"/>
      <c r="AB1163" s="38"/>
      <c r="AC1163" s="38"/>
      <c r="AD1163" s="38"/>
      <c r="AE1163" s="38"/>
      <c r="AG1163" s="176"/>
      <c r="AN1163" s="38"/>
      <c r="AO1163" s="38"/>
      <c r="AP1163" s="38"/>
      <c r="AQ1163" s="38"/>
      <c r="AR1163" s="38"/>
      <c r="AS1163" s="38"/>
      <c r="AT1163" s="38"/>
      <c r="AU1163" s="38"/>
    </row>
    <row r="1164" spans="2:48">
      <c r="B1164" s="14"/>
      <c r="AA1164" s="38"/>
      <c r="AB1164" s="38"/>
      <c r="AC1164" s="38"/>
      <c r="AD1164" s="38"/>
      <c r="AE1164" s="38"/>
      <c r="AG1164" s="176"/>
      <c r="AN1164" s="38"/>
      <c r="AO1164" s="38"/>
      <c r="AP1164" s="38"/>
      <c r="AQ1164" s="38"/>
      <c r="AR1164" s="38"/>
      <c r="AS1164" s="38"/>
      <c r="AT1164" s="38"/>
      <c r="AU1164" s="38"/>
    </row>
    <row r="1165" spans="2:48">
      <c r="B1165" s="14"/>
      <c r="AA1165" s="38"/>
      <c r="AB1165" s="38"/>
      <c r="AC1165" s="38"/>
      <c r="AD1165" s="38"/>
      <c r="AE1165" s="38"/>
      <c r="AG1165" s="176"/>
      <c r="AN1165" s="38"/>
      <c r="AO1165" s="38"/>
      <c r="AP1165" s="38"/>
      <c r="AQ1165" s="38"/>
      <c r="AR1165" s="38"/>
      <c r="AS1165" s="38"/>
      <c r="AT1165" s="38"/>
      <c r="AU1165" s="38"/>
    </row>
    <row r="1166" spans="2:48">
      <c r="B1166" s="14"/>
      <c r="AA1166" s="38"/>
      <c r="AB1166" s="38"/>
      <c r="AC1166" s="38"/>
      <c r="AD1166" s="38"/>
      <c r="AE1166" s="38"/>
      <c r="AG1166" s="176"/>
      <c r="AN1166" s="38"/>
      <c r="AO1166" s="38"/>
      <c r="AP1166" s="38"/>
      <c r="AQ1166" s="38"/>
      <c r="AR1166" s="38"/>
      <c r="AS1166" s="38"/>
      <c r="AT1166" s="38"/>
      <c r="AU1166" s="38"/>
    </row>
    <row r="1167" spans="2:48">
      <c r="B1167" s="14"/>
      <c r="AA1167" s="38"/>
      <c r="AB1167" s="38"/>
      <c r="AC1167" s="38"/>
      <c r="AD1167" s="38"/>
      <c r="AE1167" s="38"/>
      <c r="AG1167" s="176"/>
      <c r="AN1167" s="38"/>
      <c r="AO1167" s="38"/>
      <c r="AP1167" s="38"/>
      <c r="AQ1167" s="38"/>
      <c r="AR1167" s="38"/>
      <c r="AS1167" s="38"/>
      <c r="AT1167" s="38"/>
      <c r="AU1167" s="38"/>
    </row>
    <row r="1168" spans="2:48">
      <c r="B1168" s="14"/>
      <c r="AA1168" s="38"/>
      <c r="AB1168" s="38"/>
      <c r="AC1168" s="38"/>
      <c r="AD1168" s="38"/>
      <c r="AE1168" s="38"/>
      <c r="AG1168" s="176"/>
      <c r="AN1168" s="38"/>
      <c r="AO1168" s="38"/>
      <c r="AP1168" s="38"/>
      <c r="AQ1168" s="38"/>
      <c r="AR1168" s="38"/>
      <c r="AS1168" s="38"/>
      <c r="AT1168" s="38"/>
      <c r="AU1168" s="38"/>
    </row>
    <row r="1169" spans="2:64">
      <c r="B1169" s="14"/>
      <c r="AA1169" s="38"/>
      <c r="AB1169" s="38"/>
      <c r="AC1169" s="38"/>
      <c r="AD1169" s="38"/>
      <c r="AE1169" s="38"/>
      <c r="AG1169" s="176"/>
      <c r="AN1169" s="38"/>
      <c r="AO1169" s="38"/>
      <c r="AP1169" s="38"/>
      <c r="AQ1169" s="38"/>
      <c r="AR1169" s="38"/>
      <c r="AS1169" s="38"/>
      <c r="AT1169" s="38"/>
      <c r="AU1169" s="38"/>
    </row>
    <row r="1170" spans="2:64">
      <c r="B1170" s="14"/>
      <c r="AA1170" s="38"/>
      <c r="AB1170" s="38"/>
      <c r="AC1170" s="38"/>
      <c r="AD1170" s="38"/>
      <c r="AE1170" s="38"/>
      <c r="AG1170" s="176"/>
      <c r="AN1170" s="38"/>
      <c r="AO1170" s="38"/>
      <c r="AP1170" s="38"/>
      <c r="AQ1170" s="38"/>
      <c r="AR1170" s="38"/>
      <c r="AS1170" s="38"/>
      <c r="AT1170" s="38"/>
      <c r="AU1170" s="38"/>
    </row>
    <row r="1171" spans="2:64">
      <c r="B1171" s="14"/>
      <c r="AA1171" s="38"/>
      <c r="AB1171" s="38"/>
      <c r="AC1171" s="38"/>
      <c r="AD1171" s="38"/>
      <c r="AE1171" s="38"/>
      <c r="AG1171" s="176"/>
      <c r="AN1171" s="38"/>
      <c r="AO1171" s="38"/>
      <c r="AP1171" s="38"/>
      <c r="AQ1171" s="38"/>
      <c r="AR1171" s="38"/>
      <c r="AS1171" s="38"/>
      <c r="AT1171" s="38"/>
      <c r="AU1171" s="38"/>
    </row>
    <row r="1172" spans="2:64">
      <c r="B1172" s="14"/>
      <c r="AA1172" s="38"/>
      <c r="AB1172" s="38"/>
      <c r="AC1172" s="38"/>
      <c r="AD1172" s="38"/>
      <c r="AE1172" s="38"/>
      <c r="AG1172" s="176"/>
      <c r="AN1172" s="38"/>
      <c r="AO1172" s="38"/>
      <c r="AP1172" s="38"/>
      <c r="AQ1172" s="38"/>
      <c r="AR1172" s="38"/>
      <c r="AS1172" s="38"/>
      <c r="AT1172" s="38"/>
      <c r="AU1172" s="38"/>
    </row>
    <row r="1173" spans="2:64">
      <c r="B1173" s="14"/>
      <c r="AA1173" s="38"/>
      <c r="AB1173" s="38"/>
      <c r="AC1173" s="38"/>
      <c r="AD1173" s="38"/>
      <c r="AE1173" s="38"/>
      <c r="AG1173" s="176"/>
      <c r="AN1173" s="38"/>
      <c r="AO1173" s="38"/>
      <c r="AP1173" s="38"/>
      <c r="AQ1173" s="38"/>
      <c r="AR1173" s="38"/>
      <c r="AS1173" s="38"/>
      <c r="AT1173" s="38"/>
      <c r="AU1173" s="38"/>
    </row>
    <row r="1174" spans="2:64">
      <c r="B1174" s="14"/>
      <c r="AA1174" s="38"/>
      <c r="AB1174" s="38"/>
      <c r="AC1174" s="38"/>
      <c r="AD1174" s="38"/>
      <c r="AE1174" s="38"/>
      <c r="AG1174" s="176"/>
      <c r="AN1174" s="38"/>
      <c r="AO1174" s="38"/>
      <c r="AP1174" s="38"/>
      <c r="AQ1174" s="38"/>
      <c r="AR1174" s="38"/>
      <c r="AS1174" s="38"/>
      <c r="AT1174" s="38"/>
      <c r="AU1174" s="38"/>
    </row>
    <row r="1175" spans="2:64">
      <c r="B1175" s="14"/>
      <c r="AA1175" s="38"/>
      <c r="AB1175" s="38"/>
      <c r="AC1175" s="38"/>
      <c r="AD1175" s="38"/>
      <c r="AE1175" s="38"/>
      <c r="AG1175" s="176"/>
      <c r="AN1175" s="38"/>
      <c r="AO1175" s="38"/>
      <c r="AP1175" s="38"/>
      <c r="AQ1175" s="38"/>
      <c r="AR1175" s="38"/>
      <c r="AS1175" s="38"/>
      <c r="AT1175" s="38"/>
      <c r="AU1175" s="38"/>
    </row>
    <row r="1176" spans="2:64">
      <c r="B1176" s="14"/>
      <c r="AA1176" s="38"/>
      <c r="AB1176" s="38"/>
      <c r="AC1176" s="38"/>
      <c r="AD1176" s="38"/>
      <c r="AE1176" s="38"/>
      <c r="AG1176" s="176"/>
      <c r="AN1176" s="38"/>
      <c r="AO1176" s="38"/>
      <c r="AP1176" s="38"/>
      <c r="AQ1176" s="38"/>
      <c r="AR1176" s="38"/>
      <c r="AS1176" s="38"/>
      <c r="AT1176" s="38"/>
      <c r="AU1176" s="38"/>
    </row>
    <row r="1177" spans="2:64">
      <c r="B1177" s="14"/>
      <c r="AA1177" s="38"/>
      <c r="AB1177" s="38"/>
      <c r="AC1177" s="38"/>
      <c r="AD1177" s="38"/>
      <c r="AE1177" s="38"/>
      <c r="AG1177" s="176"/>
      <c r="AN1177" s="38"/>
      <c r="AO1177" s="38"/>
      <c r="AP1177" s="38"/>
      <c r="AQ1177" s="38"/>
      <c r="AR1177" s="38"/>
      <c r="AS1177" s="38"/>
      <c r="AT1177" s="38"/>
      <c r="AU1177" s="38"/>
      <c r="AV1177" s="38"/>
      <c r="AW1177" s="38"/>
      <c r="AX1177" s="38"/>
      <c r="AY1177" s="38"/>
      <c r="AZ1177" s="38"/>
      <c r="BA1177" s="38"/>
      <c r="BB1177" s="38"/>
      <c r="BC1177" s="38"/>
      <c r="BD1177" s="38"/>
      <c r="BE1177" s="38"/>
      <c r="BF1177" s="38"/>
      <c r="BG1177" s="38"/>
      <c r="BH1177" s="38"/>
      <c r="BI1177" s="38"/>
      <c r="BJ1177" s="38"/>
      <c r="BK1177" s="38"/>
      <c r="BL1177" s="38"/>
    </row>
    <row r="1178" spans="2:64">
      <c r="B1178" s="14"/>
      <c r="AA1178" s="38"/>
      <c r="AB1178" s="38"/>
      <c r="AC1178" s="38"/>
      <c r="AD1178" s="38"/>
      <c r="AE1178" s="38"/>
      <c r="AG1178" s="176"/>
      <c r="AN1178" s="38"/>
      <c r="AO1178" s="38"/>
      <c r="AP1178" s="38"/>
      <c r="AQ1178" s="38"/>
      <c r="AR1178" s="38"/>
      <c r="AS1178" s="38"/>
      <c r="AT1178" s="38"/>
      <c r="AU1178" s="38"/>
    </row>
    <row r="1179" spans="2:64">
      <c r="B1179" s="14"/>
      <c r="AA1179" s="38"/>
      <c r="AB1179" s="38"/>
      <c r="AC1179" s="38"/>
      <c r="AD1179" s="38"/>
      <c r="AE1179" s="38"/>
      <c r="AG1179" s="176"/>
      <c r="AN1179" s="38"/>
      <c r="AO1179" s="38"/>
      <c r="AP1179" s="38"/>
      <c r="AQ1179" s="38"/>
      <c r="AR1179" s="38"/>
      <c r="AS1179" s="38"/>
      <c r="AT1179" s="38"/>
      <c r="AU1179" s="38"/>
    </row>
    <row r="1180" spans="2:64">
      <c r="B1180" s="14"/>
      <c r="AA1180" s="38"/>
      <c r="AB1180" s="38"/>
      <c r="AC1180" s="38"/>
      <c r="AD1180" s="38"/>
      <c r="AE1180" s="38"/>
      <c r="AG1180" s="176"/>
      <c r="AN1180" s="38"/>
      <c r="AO1180" s="38"/>
      <c r="AP1180" s="38"/>
      <c r="AQ1180" s="38"/>
      <c r="AR1180" s="38"/>
      <c r="AS1180" s="38"/>
      <c r="AT1180" s="38"/>
      <c r="AU1180" s="38"/>
    </row>
    <row r="1181" spans="2:64">
      <c r="B1181" s="14"/>
      <c r="AA1181" s="38"/>
      <c r="AB1181" s="38"/>
      <c r="AC1181" s="38"/>
      <c r="AD1181" s="38"/>
      <c r="AE1181" s="38"/>
      <c r="AG1181" s="176"/>
      <c r="AN1181" s="38"/>
      <c r="AO1181" s="38"/>
      <c r="AP1181" s="38"/>
      <c r="AQ1181" s="38"/>
      <c r="AR1181" s="38"/>
      <c r="AS1181" s="38"/>
      <c r="AT1181" s="38"/>
      <c r="AU1181" s="38"/>
    </row>
    <row r="1182" spans="2:64">
      <c r="B1182" s="14"/>
      <c r="AA1182" s="38"/>
      <c r="AB1182" s="38"/>
      <c r="AC1182" s="38"/>
      <c r="AD1182" s="38"/>
      <c r="AE1182" s="38"/>
      <c r="AG1182" s="176"/>
      <c r="AN1182" s="38"/>
      <c r="AO1182" s="38"/>
      <c r="AP1182" s="38"/>
      <c r="AQ1182" s="38"/>
      <c r="AR1182" s="38"/>
      <c r="AS1182" s="38"/>
      <c r="AT1182" s="38"/>
      <c r="AU1182" s="38"/>
    </row>
    <row r="1183" spans="2:64">
      <c r="B1183" s="14"/>
      <c r="AA1183" s="38"/>
      <c r="AB1183" s="38"/>
      <c r="AC1183" s="38"/>
      <c r="AD1183" s="38"/>
      <c r="AE1183" s="38"/>
      <c r="AG1183" s="176"/>
      <c r="AN1183" s="38"/>
      <c r="AO1183" s="38"/>
      <c r="AP1183" s="38"/>
      <c r="AQ1183" s="38"/>
      <c r="AR1183" s="38"/>
      <c r="AS1183" s="38"/>
      <c r="AT1183" s="38"/>
      <c r="AU1183" s="38"/>
    </row>
    <row r="1184" spans="2:64">
      <c r="B1184" s="14"/>
      <c r="AA1184" s="38"/>
      <c r="AB1184" s="38"/>
      <c r="AC1184" s="38"/>
      <c r="AD1184" s="38"/>
      <c r="AE1184" s="38"/>
      <c r="AG1184" s="176"/>
      <c r="AN1184" s="38"/>
      <c r="AO1184" s="38"/>
      <c r="AP1184" s="38"/>
      <c r="AQ1184" s="38"/>
      <c r="AR1184" s="38"/>
      <c r="AS1184" s="38"/>
      <c r="AT1184" s="38"/>
      <c r="AU1184" s="38"/>
    </row>
    <row r="1185" spans="2:48">
      <c r="B1185" s="14"/>
      <c r="AA1185" s="38"/>
      <c r="AB1185" s="38"/>
      <c r="AC1185" s="38"/>
      <c r="AD1185" s="38"/>
      <c r="AE1185" s="38"/>
      <c r="AG1185" s="176"/>
      <c r="AN1185" s="38"/>
      <c r="AO1185" s="38"/>
      <c r="AP1185" s="38"/>
      <c r="AQ1185" s="38"/>
      <c r="AR1185" s="38"/>
      <c r="AS1185" s="38"/>
      <c r="AT1185" s="38"/>
      <c r="AU1185" s="38"/>
    </row>
    <row r="1186" spans="2:48">
      <c r="B1186" s="14"/>
      <c r="AA1186" s="38"/>
      <c r="AB1186" s="38"/>
      <c r="AC1186" s="38"/>
      <c r="AD1186" s="38"/>
      <c r="AE1186" s="38"/>
      <c r="AG1186" s="176"/>
      <c r="AN1186" s="38"/>
      <c r="AO1186" s="38"/>
      <c r="AP1186" s="38"/>
      <c r="AQ1186" s="38"/>
      <c r="AR1186" s="38"/>
      <c r="AS1186" s="38"/>
      <c r="AT1186" s="38"/>
      <c r="AU1186" s="38"/>
    </row>
    <row r="1187" spans="2:48">
      <c r="B1187" s="14"/>
      <c r="AA1187" s="38"/>
      <c r="AB1187" s="38"/>
      <c r="AC1187" s="38"/>
      <c r="AD1187" s="38"/>
      <c r="AE1187" s="38"/>
      <c r="AG1187" s="176"/>
      <c r="AN1187" s="38"/>
      <c r="AO1187" s="38"/>
      <c r="AP1187" s="38"/>
      <c r="AQ1187" s="38"/>
      <c r="AR1187" s="38"/>
      <c r="AS1187" s="38"/>
      <c r="AT1187" s="38"/>
      <c r="AU1187" s="38"/>
    </row>
    <row r="1188" spans="2:48">
      <c r="B1188" s="14"/>
      <c r="AA1188" s="38"/>
      <c r="AB1188" s="38"/>
      <c r="AC1188" s="38"/>
      <c r="AD1188" s="38"/>
      <c r="AE1188" s="38"/>
      <c r="AG1188" s="176"/>
      <c r="AN1188" s="38"/>
      <c r="AO1188" s="38"/>
      <c r="AP1188" s="38"/>
      <c r="AQ1188" s="38"/>
      <c r="AR1188" s="38"/>
      <c r="AS1188" s="38"/>
      <c r="AT1188" s="38"/>
      <c r="AU1188" s="38"/>
    </row>
    <row r="1189" spans="2:48">
      <c r="B1189" s="14"/>
      <c r="AA1189" s="38"/>
      <c r="AB1189" s="38"/>
      <c r="AC1189" s="38"/>
      <c r="AD1189" s="38"/>
      <c r="AE1189" s="38"/>
      <c r="AG1189" s="176"/>
      <c r="AN1189" s="38"/>
      <c r="AO1189" s="38"/>
      <c r="AP1189" s="38"/>
      <c r="AQ1189" s="38"/>
      <c r="AR1189" s="38"/>
      <c r="AS1189" s="38"/>
      <c r="AT1189" s="38"/>
      <c r="AU1189" s="38"/>
    </row>
    <row r="1190" spans="2:48">
      <c r="B1190" s="14"/>
      <c r="AA1190" s="38"/>
      <c r="AB1190" s="38"/>
      <c r="AC1190" s="38"/>
      <c r="AD1190" s="38"/>
      <c r="AE1190" s="38"/>
      <c r="AG1190" s="176"/>
      <c r="AN1190" s="38"/>
      <c r="AO1190" s="38"/>
      <c r="AP1190" s="38"/>
      <c r="AQ1190" s="38"/>
      <c r="AR1190" s="38"/>
      <c r="AS1190" s="38"/>
      <c r="AT1190" s="38"/>
      <c r="AU1190" s="38"/>
      <c r="AV1190" s="38"/>
    </row>
    <row r="1191" spans="2:48">
      <c r="B1191" s="14"/>
      <c r="AA1191" s="38"/>
      <c r="AB1191" s="38"/>
      <c r="AC1191" s="38"/>
      <c r="AD1191" s="38"/>
      <c r="AE1191" s="38"/>
      <c r="AG1191" s="176"/>
      <c r="AN1191" s="38"/>
      <c r="AO1191" s="38"/>
      <c r="AP1191" s="38"/>
      <c r="AQ1191" s="38"/>
      <c r="AR1191" s="38"/>
      <c r="AS1191" s="38"/>
      <c r="AT1191" s="38"/>
      <c r="AU1191" s="38"/>
    </row>
    <row r="1192" spans="2:48">
      <c r="B1192" s="14"/>
      <c r="AA1192" s="38"/>
      <c r="AB1192" s="38"/>
      <c r="AC1192" s="38"/>
      <c r="AD1192" s="38"/>
      <c r="AE1192" s="38"/>
      <c r="AG1192" s="176"/>
      <c r="AN1192" s="38"/>
      <c r="AO1192" s="38"/>
      <c r="AP1192" s="38"/>
      <c r="AQ1192" s="38"/>
      <c r="AR1192" s="38"/>
      <c r="AS1192" s="38"/>
      <c r="AT1192" s="38"/>
      <c r="AU1192" s="38"/>
    </row>
    <row r="1193" spans="2:48">
      <c r="B1193" s="14"/>
      <c r="AA1193" s="38"/>
      <c r="AB1193" s="38"/>
      <c r="AC1193" s="38"/>
      <c r="AD1193" s="38"/>
      <c r="AE1193" s="38"/>
      <c r="AG1193" s="176"/>
      <c r="AN1193" s="38"/>
      <c r="AO1193" s="38"/>
      <c r="AP1193" s="38"/>
      <c r="AQ1193" s="38"/>
      <c r="AR1193" s="38"/>
      <c r="AS1193" s="38"/>
      <c r="AT1193" s="38"/>
      <c r="AU1193" s="38"/>
      <c r="AV1193" s="38"/>
    </row>
    <row r="1194" spans="2:48">
      <c r="B1194" s="14"/>
      <c r="AA1194" s="38"/>
      <c r="AB1194" s="38"/>
      <c r="AC1194" s="38"/>
      <c r="AD1194" s="38"/>
      <c r="AE1194" s="38"/>
      <c r="AG1194" s="176"/>
      <c r="AN1194" s="38"/>
      <c r="AO1194" s="38"/>
      <c r="AP1194" s="38"/>
      <c r="AQ1194" s="38"/>
      <c r="AR1194" s="38"/>
      <c r="AS1194" s="38"/>
      <c r="AT1194" s="38"/>
      <c r="AU1194" s="38"/>
    </row>
    <row r="1195" spans="2:48">
      <c r="B1195" s="14"/>
      <c r="AA1195" s="38"/>
      <c r="AB1195" s="38"/>
      <c r="AC1195" s="38"/>
      <c r="AD1195" s="38"/>
      <c r="AE1195" s="38"/>
      <c r="AG1195" s="176"/>
      <c r="AN1195" s="38"/>
      <c r="AO1195" s="38"/>
      <c r="AP1195" s="38"/>
      <c r="AQ1195" s="38"/>
      <c r="AR1195" s="38"/>
      <c r="AS1195" s="38"/>
      <c r="AT1195" s="38"/>
      <c r="AU1195" s="38"/>
    </row>
    <row r="1196" spans="2:48">
      <c r="B1196" s="14"/>
      <c r="AA1196" s="38"/>
      <c r="AB1196" s="38"/>
      <c r="AC1196" s="38"/>
      <c r="AD1196" s="38"/>
      <c r="AE1196" s="38"/>
      <c r="AG1196" s="176"/>
      <c r="AN1196" s="38"/>
      <c r="AO1196" s="38"/>
      <c r="AP1196" s="38"/>
      <c r="AQ1196" s="38"/>
      <c r="AR1196" s="38"/>
      <c r="AS1196" s="38"/>
      <c r="AT1196" s="38"/>
      <c r="AU1196" s="38"/>
    </row>
    <row r="1197" spans="2:48">
      <c r="B1197" s="14"/>
      <c r="AA1197" s="38"/>
      <c r="AB1197" s="38"/>
      <c r="AC1197" s="38"/>
      <c r="AD1197" s="38"/>
      <c r="AE1197" s="38"/>
      <c r="AG1197" s="176"/>
      <c r="AN1197" s="38"/>
      <c r="AO1197" s="38"/>
      <c r="AP1197" s="38"/>
      <c r="AQ1197" s="38"/>
      <c r="AR1197" s="38"/>
      <c r="AS1197" s="38"/>
      <c r="AT1197" s="38"/>
      <c r="AU1197" s="38"/>
    </row>
    <row r="1198" spans="2:48">
      <c r="B1198" s="14"/>
      <c r="AA1198" s="38"/>
      <c r="AB1198" s="38"/>
      <c r="AC1198" s="38"/>
      <c r="AD1198" s="38"/>
      <c r="AE1198" s="38"/>
      <c r="AG1198" s="176"/>
      <c r="AN1198" s="38"/>
      <c r="AO1198" s="38"/>
      <c r="AP1198" s="38"/>
      <c r="AQ1198" s="38"/>
      <c r="AR1198" s="38"/>
      <c r="AS1198" s="38"/>
      <c r="AT1198" s="38"/>
      <c r="AU1198" s="38"/>
    </row>
    <row r="1199" spans="2:48">
      <c r="B1199" s="14"/>
      <c r="AA1199" s="38"/>
      <c r="AB1199" s="38"/>
      <c r="AC1199" s="38"/>
      <c r="AD1199" s="38"/>
      <c r="AE1199" s="38"/>
      <c r="AG1199" s="176"/>
      <c r="AN1199" s="38"/>
      <c r="AO1199" s="38"/>
      <c r="AP1199" s="38"/>
      <c r="AQ1199" s="38"/>
      <c r="AR1199" s="38"/>
      <c r="AS1199" s="38"/>
      <c r="AT1199" s="38"/>
      <c r="AU1199" s="38"/>
    </row>
    <row r="1200" spans="2:48">
      <c r="B1200" s="14"/>
      <c r="AA1200" s="38"/>
      <c r="AB1200" s="38"/>
      <c r="AC1200" s="38"/>
      <c r="AD1200" s="38"/>
      <c r="AE1200" s="38"/>
      <c r="AG1200" s="176"/>
      <c r="AN1200" s="38"/>
      <c r="AO1200" s="38"/>
      <c r="AP1200" s="38"/>
      <c r="AQ1200" s="38"/>
      <c r="AR1200" s="38"/>
      <c r="AS1200" s="38"/>
      <c r="AT1200" s="38"/>
      <c r="AU1200" s="38"/>
    </row>
    <row r="1201" spans="2:48">
      <c r="B1201" s="14"/>
      <c r="AA1201" s="38"/>
      <c r="AB1201" s="38"/>
      <c r="AC1201" s="38"/>
      <c r="AD1201" s="38"/>
      <c r="AE1201" s="38"/>
      <c r="AG1201" s="176"/>
      <c r="AN1201" s="38"/>
      <c r="AO1201" s="38"/>
      <c r="AP1201" s="38"/>
      <c r="AQ1201" s="38"/>
      <c r="AR1201" s="38"/>
      <c r="AS1201" s="38"/>
      <c r="AT1201" s="38"/>
      <c r="AU1201" s="38"/>
    </row>
    <row r="1202" spans="2:48">
      <c r="B1202" s="14"/>
      <c r="AA1202" s="38"/>
      <c r="AB1202" s="38"/>
      <c r="AC1202" s="38"/>
      <c r="AD1202" s="38"/>
      <c r="AE1202" s="38"/>
      <c r="AG1202" s="176"/>
      <c r="AN1202" s="38"/>
      <c r="AO1202" s="38"/>
      <c r="AP1202" s="38"/>
      <c r="AQ1202" s="38"/>
      <c r="AR1202" s="38"/>
      <c r="AS1202" s="38"/>
      <c r="AT1202" s="38"/>
      <c r="AU1202" s="38"/>
    </row>
    <row r="1203" spans="2:48">
      <c r="B1203" s="14"/>
      <c r="AA1203" s="38"/>
      <c r="AB1203" s="38"/>
      <c r="AC1203" s="38"/>
      <c r="AD1203" s="38"/>
      <c r="AE1203" s="38"/>
      <c r="AG1203" s="176"/>
      <c r="AN1203" s="38"/>
      <c r="AO1203" s="38"/>
      <c r="AP1203" s="38"/>
      <c r="AQ1203" s="38"/>
      <c r="AR1203" s="38"/>
      <c r="AS1203" s="38"/>
      <c r="AT1203" s="38"/>
      <c r="AU1203" s="38"/>
    </row>
    <row r="1204" spans="2:48">
      <c r="B1204" s="14"/>
      <c r="AA1204" s="38"/>
      <c r="AB1204" s="38"/>
      <c r="AC1204" s="38"/>
      <c r="AD1204" s="38"/>
      <c r="AE1204" s="38"/>
      <c r="AG1204" s="176"/>
      <c r="AN1204" s="38"/>
      <c r="AO1204" s="38"/>
      <c r="AP1204" s="38"/>
      <c r="AQ1204" s="38"/>
      <c r="AR1204" s="38"/>
      <c r="AS1204" s="38"/>
      <c r="AT1204" s="38"/>
      <c r="AU1204" s="38"/>
    </row>
    <row r="1205" spans="2:48">
      <c r="B1205" s="14"/>
      <c r="AA1205" s="38"/>
      <c r="AB1205" s="38"/>
      <c r="AC1205" s="38"/>
      <c r="AD1205" s="38"/>
      <c r="AE1205" s="38"/>
      <c r="AG1205" s="176"/>
      <c r="AN1205" s="38"/>
      <c r="AO1205" s="38"/>
      <c r="AP1205" s="38"/>
      <c r="AQ1205" s="38"/>
      <c r="AR1205" s="38"/>
      <c r="AS1205" s="38"/>
      <c r="AT1205" s="38"/>
      <c r="AU1205" s="38"/>
      <c r="AV1205" s="38"/>
    </row>
    <row r="1206" spans="2:48">
      <c r="B1206" s="14"/>
      <c r="AA1206" s="38"/>
      <c r="AB1206" s="38"/>
      <c r="AC1206" s="38"/>
      <c r="AD1206" s="38"/>
      <c r="AE1206" s="38"/>
      <c r="AG1206" s="176"/>
      <c r="AN1206" s="38"/>
      <c r="AO1206" s="38"/>
      <c r="AP1206" s="38"/>
      <c r="AQ1206" s="38"/>
      <c r="AR1206" s="38"/>
      <c r="AS1206" s="38"/>
      <c r="AT1206" s="38"/>
      <c r="AU1206" s="38"/>
    </row>
    <row r="1207" spans="2:48">
      <c r="B1207" s="14"/>
      <c r="AA1207" s="38"/>
      <c r="AB1207" s="38"/>
      <c r="AC1207" s="38"/>
      <c r="AD1207" s="38"/>
      <c r="AE1207" s="38"/>
      <c r="AG1207" s="176"/>
      <c r="AN1207" s="38"/>
      <c r="AO1207" s="38"/>
      <c r="AP1207" s="38"/>
      <c r="AQ1207" s="38"/>
      <c r="AR1207" s="38"/>
      <c r="AS1207" s="38"/>
      <c r="AT1207" s="38"/>
      <c r="AU1207" s="38"/>
    </row>
    <row r="1208" spans="2:48">
      <c r="B1208" s="14"/>
      <c r="AA1208" s="38"/>
      <c r="AB1208" s="38"/>
      <c r="AC1208" s="38"/>
      <c r="AD1208" s="38"/>
      <c r="AE1208" s="38"/>
      <c r="AG1208" s="176"/>
      <c r="AN1208" s="38"/>
      <c r="AO1208" s="38"/>
      <c r="AP1208" s="38"/>
      <c r="AQ1208" s="38"/>
      <c r="AR1208" s="38"/>
      <c r="AS1208" s="38"/>
      <c r="AT1208" s="38"/>
      <c r="AU1208" s="38"/>
    </row>
    <row r="1209" spans="2:48">
      <c r="B1209" s="14"/>
      <c r="AA1209" s="38"/>
      <c r="AB1209" s="38"/>
      <c r="AC1209" s="38"/>
      <c r="AD1209" s="38"/>
      <c r="AE1209" s="38"/>
      <c r="AG1209" s="176"/>
      <c r="AN1209" s="38"/>
      <c r="AO1209" s="38"/>
      <c r="AP1209" s="38"/>
      <c r="AQ1209" s="38"/>
      <c r="AR1209" s="38"/>
      <c r="AS1209" s="38"/>
      <c r="AT1209" s="38"/>
      <c r="AU1209" s="38"/>
    </row>
    <row r="1210" spans="2:48">
      <c r="B1210" s="14"/>
      <c r="AA1210" s="38"/>
      <c r="AB1210" s="38"/>
      <c r="AC1210" s="38"/>
      <c r="AD1210" s="38"/>
      <c r="AE1210" s="38"/>
      <c r="AG1210" s="176"/>
      <c r="AN1210" s="38"/>
      <c r="AO1210" s="38"/>
      <c r="AP1210" s="38"/>
      <c r="AQ1210" s="38"/>
      <c r="AR1210" s="38"/>
      <c r="AS1210" s="38"/>
      <c r="AT1210" s="38"/>
      <c r="AU1210" s="38"/>
    </row>
    <row r="1211" spans="2:48">
      <c r="B1211" s="14"/>
      <c r="AA1211" s="38"/>
      <c r="AB1211" s="38"/>
      <c r="AC1211" s="38"/>
      <c r="AD1211" s="38"/>
      <c r="AE1211" s="38"/>
      <c r="AG1211" s="176"/>
      <c r="AN1211" s="38"/>
      <c r="AO1211" s="38"/>
      <c r="AP1211" s="38"/>
      <c r="AQ1211" s="38"/>
      <c r="AR1211" s="38"/>
      <c r="AS1211" s="38"/>
      <c r="AT1211" s="38"/>
      <c r="AU1211" s="38"/>
    </row>
    <row r="1212" spans="2:48">
      <c r="B1212" s="14"/>
      <c r="AA1212" s="38"/>
      <c r="AB1212" s="38"/>
      <c r="AC1212" s="38"/>
      <c r="AD1212" s="38"/>
      <c r="AE1212" s="38"/>
      <c r="AG1212" s="176"/>
      <c r="AN1212" s="38"/>
      <c r="AO1212" s="38"/>
      <c r="AP1212" s="38"/>
      <c r="AQ1212" s="38"/>
      <c r="AR1212" s="38"/>
      <c r="AS1212" s="38"/>
      <c r="AT1212" s="38"/>
      <c r="AU1212" s="38"/>
    </row>
    <row r="1213" spans="2:48">
      <c r="B1213" s="14"/>
      <c r="AA1213" s="38"/>
      <c r="AB1213" s="38"/>
      <c r="AC1213" s="38"/>
      <c r="AD1213" s="38"/>
      <c r="AE1213" s="38"/>
      <c r="AG1213" s="176"/>
      <c r="AN1213" s="38"/>
      <c r="AO1213" s="38"/>
      <c r="AP1213" s="38"/>
      <c r="AQ1213" s="38"/>
      <c r="AR1213" s="38"/>
      <c r="AS1213" s="38"/>
      <c r="AT1213" s="38"/>
      <c r="AU1213" s="38"/>
    </row>
    <row r="1214" spans="2:48">
      <c r="B1214" s="14"/>
      <c r="AA1214" s="38"/>
      <c r="AB1214" s="38"/>
      <c r="AC1214" s="38"/>
      <c r="AD1214" s="38"/>
      <c r="AE1214" s="38"/>
      <c r="AG1214" s="176"/>
      <c r="AN1214" s="38"/>
      <c r="AO1214" s="38"/>
      <c r="AP1214" s="38"/>
      <c r="AQ1214" s="38"/>
      <c r="AR1214" s="38"/>
      <c r="AS1214" s="38"/>
      <c r="AT1214" s="38"/>
      <c r="AU1214" s="38"/>
    </row>
    <row r="1215" spans="2:48">
      <c r="B1215" s="14"/>
      <c r="AA1215" s="38"/>
      <c r="AB1215" s="38"/>
      <c r="AC1215" s="38"/>
      <c r="AD1215" s="38"/>
      <c r="AE1215" s="38"/>
      <c r="AG1215" s="176"/>
      <c r="AN1215" s="38"/>
      <c r="AO1215" s="38"/>
      <c r="AP1215" s="38"/>
      <c r="AQ1215" s="38"/>
      <c r="AR1215" s="38"/>
      <c r="AS1215" s="38"/>
      <c r="AT1215" s="38"/>
      <c r="AU1215" s="38"/>
    </row>
    <row r="1216" spans="2:48">
      <c r="B1216" s="14"/>
      <c r="AA1216" s="38"/>
      <c r="AB1216" s="38"/>
      <c r="AC1216" s="38"/>
      <c r="AD1216" s="38"/>
      <c r="AE1216" s="38"/>
      <c r="AG1216" s="176"/>
      <c r="AN1216" s="38"/>
      <c r="AO1216" s="38"/>
      <c r="AP1216" s="38"/>
      <c r="AQ1216" s="38"/>
      <c r="AR1216" s="38"/>
      <c r="AS1216" s="38"/>
      <c r="AT1216" s="38"/>
      <c r="AU1216" s="38"/>
    </row>
    <row r="1217" spans="2:64">
      <c r="B1217" s="14"/>
      <c r="AA1217" s="38"/>
      <c r="AB1217" s="38"/>
      <c r="AC1217" s="38"/>
      <c r="AD1217" s="38"/>
      <c r="AE1217" s="38"/>
      <c r="AG1217" s="176"/>
      <c r="AN1217" s="38"/>
      <c r="AO1217" s="38"/>
      <c r="AP1217" s="38"/>
      <c r="AQ1217" s="38"/>
      <c r="AR1217" s="38"/>
      <c r="AS1217" s="38"/>
      <c r="AT1217" s="38"/>
      <c r="AU1217" s="38"/>
    </row>
    <row r="1218" spans="2:64">
      <c r="B1218" s="14"/>
      <c r="AA1218" s="38"/>
      <c r="AB1218" s="38"/>
      <c r="AC1218" s="38"/>
      <c r="AD1218" s="38"/>
      <c r="AE1218" s="38"/>
      <c r="AG1218" s="176"/>
      <c r="AN1218" s="38"/>
      <c r="AO1218" s="38"/>
      <c r="AP1218" s="38"/>
      <c r="AQ1218" s="38"/>
      <c r="AR1218" s="38"/>
      <c r="AS1218" s="38"/>
      <c r="AT1218" s="38"/>
      <c r="AU1218" s="38"/>
    </row>
    <row r="1219" spans="2:64">
      <c r="B1219" s="14"/>
      <c r="AA1219" s="38"/>
      <c r="AB1219" s="38"/>
      <c r="AC1219" s="38"/>
      <c r="AD1219" s="38"/>
      <c r="AE1219" s="38"/>
      <c r="AG1219" s="176"/>
      <c r="AN1219" s="38"/>
      <c r="AO1219" s="38"/>
      <c r="AP1219" s="38"/>
      <c r="AQ1219" s="38"/>
      <c r="AR1219" s="38"/>
      <c r="AS1219" s="38"/>
      <c r="AT1219" s="38"/>
      <c r="AU1219" s="38"/>
    </row>
    <row r="1220" spans="2:64">
      <c r="B1220" s="14"/>
      <c r="AA1220" s="38"/>
      <c r="AB1220" s="38"/>
      <c r="AC1220" s="38"/>
      <c r="AD1220" s="38"/>
      <c r="AE1220" s="38"/>
      <c r="AG1220" s="176"/>
      <c r="AN1220" s="38"/>
      <c r="AO1220" s="38"/>
      <c r="AP1220" s="38"/>
      <c r="AQ1220" s="38"/>
      <c r="AR1220" s="38"/>
      <c r="AS1220" s="38"/>
      <c r="AT1220" s="38"/>
      <c r="AU1220" s="38"/>
    </row>
    <row r="1221" spans="2:64">
      <c r="B1221" s="14"/>
      <c r="AA1221" s="38"/>
      <c r="AB1221" s="38"/>
      <c r="AC1221" s="38"/>
      <c r="AD1221" s="38"/>
      <c r="AE1221" s="38"/>
      <c r="AG1221" s="176"/>
      <c r="AN1221" s="38"/>
      <c r="AO1221" s="38"/>
      <c r="AP1221" s="38"/>
      <c r="AQ1221" s="38"/>
      <c r="AR1221" s="38"/>
      <c r="AS1221" s="38"/>
      <c r="AT1221" s="38"/>
      <c r="AU1221" s="38"/>
    </row>
    <row r="1222" spans="2:64">
      <c r="B1222" s="14"/>
      <c r="AA1222" s="38"/>
      <c r="AB1222" s="38"/>
      <c r="AC1222" s="38"/>
      <c r="AD1222" s="38"/>
      <c r="AE1222" s="38"/>
      <c r="AG1222" s="176"/>
      <c r="AN1222" s="38"/>
      <c r="AO1222" s="38"/>
      <c r="AP1222" s="38"/>
      <c r="AQ1222" s="38"/>
      <c r="AR1222" s="38"/>
      <c r="AS1222" s="38"/>
      <c r="AT1222" s="38"/>
      <c r="AU1222" s="38"/>
    </row>
    <row r="1223" spans="2:64">
      <c r="B1223" s="14"/>
      <c r="AA1223" s="38"/>
      <c r="AB1223" s="38"/>
      <c r="AC1223" s="38"/>
      <c r="AD1223" s="38"/>
      <c r="AE1223" s="38"/>
      <c r="AG1223" s="176"/>
      <c r="AN1223" s="38"/>
      <c r="AO1223" s="38"/>
      <c r="AP1223" s="38"/>
      <c r="AQ1223" s="38"/>
      <c r="AR1223" s="38"/>
      <c r="AS1223" s="38"/>
      <c r="AT1223" s="38"/>
      <c r="AU1223" s="38"/>
    </row>
    <row r="1224" spans="2:64">
      <c r="B1224" s="14"/>
      <c r="AA1224" s="38"/>
      <c r="AB1224" s="38"/>
      <c r="AC1224" s="38"/>
      <c r="AD1224" s="38"/>
      <c r="AE1224" s="38"/>
      <c r="AG1224" s="176"/>
      <c r="AN1224" s="38"/>
      <c r="AO1224" s="38"/>
      <c r="AP1224" s="38"/>
      <c r="AQ1224" s="38"/>
      <c r="AR1224" s="38"/>
      <c r="AS1224" s="38"/>
      <c r="AT1224" s="38"/>
      <c r="AU1224" s="38"/>
    </row>
    <row r="1225" spans="2:64">
      <c r="B1225" s="14"/>
      <c r="AA1225" s="38"/>
      <c r="AB1225" s="38"/>
      <c r="AC1225" s="38"/>
      <c r="AD1225" s="38"/>
      <c r="AE1225" s="38"/>
      <c r="AG1225" s="176"/>
      <c r="AN1225" s="38"/>
      <c r="AO1225" s="38"/>
      <c r="AP1225" s="38"/>
      <c r="AQ1225" s="38"/>
      <c r="AR1225" s="38"/>
      <c r="AS1225" s="38"/>
      <c r="AT1225" s="38"/>
      <c r="AU1225" s="38"/>
    </row>
    <row r="1226" spans="2:64">
      <c r="B1226" s="14"/>
      <c r="AA1226" s="38"/>
      <c r="AB1226" s="38"/>
      <c r="AC1226" s="38"/>
      <c r="AD1226" s="38"/>
      <c r="AE1226" s="38"/>
      <c r="AG1226" s="176"/>
      <c r="AN1226" s="38"/>
      <c r="AO1226" s="38"/>
      <c r="AP1226" s="38"/>
      <c r="AQ1226" s="38"/>
      <c r="AR1226" s="38"/>
      <c r="AS1226" s="38"/>
      <c r="AT1226" s="38"/>
      <c r="AU1226" s="38"/>
    </row>
    <row r="1227" spans="2:64">
      <c r="B1227" s="14"/>
      <c r="AA1227" s="38"/>
      <c r="AB1227" s="38"/>
      <c r="AC1227" s="38"/>
      <c r="AD1227" s="38"/>
      <c r="AE1227" s="38"/>
      <c r="AG1227" s="176"/>
      <c r="AN1227" s="38"/>
      <c r="AO1227" s="38"/>
      <c r="AP1227" s="38"/>
      <c r="AQ1227" s="38"/>
      <c r="AR1227" s="38"/>
      <c r="AS1227" s="38"/>
      <c r="AT1227" s="38"/>
      <c r="AU1227" s="38"/>
    </row>
    <row r="1228" spans="2:64">
      <c r="B1228" s="14"/>
      <c r="AA1228" s="38"/>
      <c r="AB1228" s="38"/>
      <c r="AC1228" s="38"/>
      <c r="AD1228" s="38"/>
      <c r="AE1228" s="38"/>
      <c r="AG1228" s="176"/>
      <c r="AN1228" s="38"/>
      <c r="AO1228" s="38"/>
      <c r="AP1228" s="38"/>
      <c r="AQ1228" s="38"/>
      <c r="AR1228" s="38"/>
      <c r="AS1228" s="38"/>
      <c r="AT1228" s="38"/>
      <c r="AU1228" s="38"/>
    </row>
    <row r="1229" spans="2:64">
      <c r="B1229" s="14"/>
      <c r="AA1229" s="38"/>
      <c r="AB1229" s="38"/>
      <c r="AC1229" s="38"/>
      <c r="AD1229" s="38"/>
      <c r="AE1229" s="38"/>
      <c r="AG1229" s="176"/>
      <c r="AN1229" s="38"/>
      <c r="AO1229" s="38"/>
      <c r="AP1229" s="38"/>
      <c r="AQ1229" s="38"/>
      <c r="AR1229" s="38"/>
      <c r="AS1229" s="38"/>
      <c r="AT1229" s="38"/>
      <c r="AU1229" s="38"/>
    </row>
    <row r="1230" spans="2:64">
      <c r="B1230" s="14"/>
      <c r="AA1230" s="38"/>
      <c r="AB1230" s="38"/>
      <c r="AC1230" s="38"/>
      <c r="AD1230" s="38"/>
      <c r="AE1230" s="38"/>
      <c r="AG1230" s="176"/>
      <c r="AN1230" s="38"/>
      <c r="AO1230" s="38"/>
      <c r="AP1230" s="38"/>
      <c r="AQ1230" s="38"/>
      <c r="AR1230" s="38"/>
      <c r="AS1230" s="38"/>
      <c r="AT1230" s="38"/>
      <c r="AU1230" s="38"/>
    </row>
    <row r="1231" spans="2:64">
      <c r="B1231" s="14"/>
      <c r="AA1231" s="38"/>
      <c r="AB1231" s="38"/>
      <c r="AC1231" s="38"/>
      <c r="AD1231" s="38"/>
      <c r="AE1231" s="38"/>
      <c r="AG1231" s="176"/>
      <c r="AN1231" s="38"/>
      <c r="AO1231" s="38"/>
      <c r="AP1231" s="38"/>
      <c r="AQ1231" s="38"/>
      <c r="AR1231" s="38"/>
      <c r="AS1231" s="38"/>
      <c r="AT1231" s="38"/>
      <c r="AU1231" s="38"/>
    </row>
    <row r="1232" spans="2:64">
      <c r="B1232" s="14"/>
      <c r="AA1232" s="38"/>
      <c r="AB1232" s="38"/>
      <c r="AC1232" s="38"/>
      <c r="AD1232" s="38"/>
      <c r="AE1232" s="38"/>
      <c r="AG1232" s="176"/>
      <c r="AN1232" s="38"/>
      <c r="AO1232" s="38"/>
      <c r="AP1232" s="38"/>
      <c r="AQ1232" s="38"/>
      <c r="AR1232" s="38"/>
      <c r="AS1232" s="38"/>
      <c r="AT1232" s="38"/>
      <c r="AU1232" s="38"/>
      <c r="AV1232" s="38"/>
      <c r="AW1232" s="38"/>
      <c r="AX1232" s="38"/>
      <c r="AY1232" s="38"/>
      <c r="AZ1232" s="38"/>
      <c r="BA1232" s="38"/>
      <c r="BB1232" s="38"/>
      <c r="BC1232" s="38"/>
      <c r="BD1232" s="38"/>
      <c r="BE1232" s="38"/>
      <c r="BF1232" s="38"/>
      <c r="BG1232" s="38"/>
      <c r="BH1232" s="38"/>
      <c r="BI1232" s="38"/>
      <c r="BJ1232" s="38"/>
      <c r="BK1232" s="38"/>
      <c r="BL1232" s="38"/>
    </row>
    <row r="1233" spans="2:47">
      <c r="B1233" s="14"/>
      <c r="AA1233" s="38"/>
      <c r="AB1233" s="38"/>
      <c r="AC1233" s="38"/>
      <c r="AD1233" s="38"/>
      <c r="AE1233" s="38"/>
      <c r="AG1233" s="176"/>
      <c r="AN1233" s="38"/>
      <c r="AO1233" s="38"/>
      <c r="AP1233" s="38"/>
      <c r="AQ1233" s="38"/>
      <c r="AR1233" s="38"/>
      <c r="AS1233" s="38"/>
      <c r="AT1233" s="38"/>
      <c r="AU1233" s="38"/>
    </row>
    <row r="1234" spans="2:47">
      <c r="B1234" s="14"/>
      <c r="AA1234" s="38"/>
      <c r="AB1234" s="38"/>
      <c r="AC1234" s="38"/>
      <c r="AD1234" s="38"/>
      <c r="AE1234" s="38"/>
      <c r="AG1234" s="176"/>
      <c r="AN1234" s="38"/>
      <c r="AO1234" s="38"/>
      <c r="AP1234" s="38"/>
      <c r="AQ1234" s="38"/>
      <c r="AR1234" s="38"/>
      <c r="AS1234" s="38"/>
      <c r="AT1234" s="38"/>
      <c r="AU1234" s="38"/>
    </row>
    <row r="1235" spans="2:47">
      <c r="B1235" s="14"/>
      <c r="AA1235" s="38"/>
      <c r="AB1235" s="38"/>
      <c r="AC1235" s="38"/>
      <c r="AD1235" s="38"/>
      <c r="AE1235" s="38"/>
      <c r="AG1235" s="176"/>
      <c r="AN1235" s="38"/>
      <c r="AO1235" s="38"/>
      <c r="AP1235" s="38"/>
      <c r="AQ1235" s="38"/>
      <c r="AR1235" s="38"/>
      <c r="AS1235" s="38"/>
      <c r="AT1235" s="38"/>
      <c r="AU1235" s="38"/>
    </row>
    <row r="1236" spans="2:47">
      <c r="B1236" s="14"/>
      <c r="AA1236" s="38"/>
      <c r="AB1236" s="38"/>
      <c r="AC1236" s="38"/>
      <c r="AD1236" s="38"/>
      <c r="AE1236" s="38"/>
      <c r="AG1236" s="176"/>
      <c r="AN1236" s="38"/>
      <c r="AO1236" s="38"/>
      <c r="AP1236" s="38"/>
      <c r="AQ1236" s="38"/>
      <c r="AR1236" s="38"/>
      <c r="AS1236" s="38"/>
      <c r="AT1236" s="38"/>
      <c r="AU1236" s="38"/>
    </row>
    <row r="1237" spans="2:47">
      <c r="B1237" s="14"/>
      <c r="AA1237" s="38"/>
      <c r="AB1237" s="38"/>
      <c r="AC1237" s="38"/>
      <c r="AD1237" s="38"/>
      <c r="AE1237" s="38"/>
      <c r="AG1237" s="176"/>
      <c r="AN1237" s="38"/>
      <c r="AO1237" s="38"/>
      <c r="AP1237" s="38"/>
      <c r="AQ1237" s="38"/>
      <c r="AR1237" s="38"/>
      <c r="AS1237" s="38"/>
      <c r="AT1237" s="38"/>
      <c r="AU1237" s="38"/>
    </row>
    <row r="1238" spans="2:47">
      <c r="B1238" s="14"/>
      <c r="AA1238" s="38"/>
      <c r="AB1238" s="38"/>
      <c r="AC1238" s="38"/>
      <c r="AD1238" s="38"/>
      <c r="AE1238" s="38"/>
      <c r="AG1238" s="176"/>
      <c r="AN1238" s="38"/>
      <c r="AO1238" s="38"/>
      <c r="AP1238" s="38"/>
      <c r="AQ1238" s="38"/>
      <c r="AR1238" s="38"/>
      <c r="AS1238" s="38"/>
      <c r="AT1238" s="38"/>
      <c r="AU1238" s="38"/>
    </row>
    <row r="1239" spans="2:47">
      <c r="B1239" s="14"/>
      <c r="AA1239" s="38"/>
      <c r="AB1239" s="38"/>
      <c r="AC1239" s="38"/>
      <c r="AD1239" s="38"/>
      <c r="AE1239" s="38"/>
      <c r="AG1239" s="176"/>
      <c r="AN1239" s="38"/>
      <c r="AO1239" s="38"/>
      <c r="AP1239" s="38"/>
      <c r="AQ1239" s="38"/>
      <c r="AR1239" s="38"/>
      <c r="AS1239" s="38"/>
      <c r="AT1239" s="38"/>
      <c r="AU1239" s="38"/>
    </row>
    <row r="1240" spans="2:47">
      <c r="B1240" s="14"/>
      <c r="AA1240" s="38"/>
      <c r="AB1240" s="38"/>
      <c r="AC1240" s="38"/>
      <c r="AD1240" s="38"/>
      <c r="AE1240" s="38"/>
      <c r="AG1240" s="176"/>
      <c r="AN1240" s="38"/>
      <c r="AO1240" s="38"/>
      <c r="AP1240" s="38"/>
      <c r="AQ1240" s="38"/>
      <c r="AR1240" s="38"/>
      <c r="AS1240" s="38"/>
      <c r="AT1240" s="38"/>
      <c r="AU1240" s="38"/>
    </row>
    <row r="1241" spans="2:47">
      <c r="B1241" s="14"/>
      <c r="AA1241" s="38"/>
      <c r="AB1241" s="38"/>
      <c r="AC1241" s="38"/>
      <c r="AD1241" s="38"/>
      <c r="AE1241" s="38"/>
      <c r="AG1241" s="176"/>
      <c r="AN1241" s="38"/>
      <c r="AO1241" s="38"/>
      <c r="AP1241" s="38"/>
      <c r="AQ1241" s="38"/>
      <c r="AR1241" s="38"/>
      <c r="AS1241" s="38"/>
      <c r="AT1241" s="38"/>
      <c r="AU1241" s="38"/>
    </row>
    <row r="1242" spans="2:47">
      <c r="B1242" s="14"/>
      <c r="AA1242" s="38"/>
      <c r="AB1242" s="38"/>
      <c r="AC1242" s="38"/>
      <c r="AD1242" s="38"/>
      <c r="AE1242" s="38"/>
      <c r="AG1242" s="176"/>
      <c r="AN1242" s="38"/>
      <c r="AO1242" s="38"/>
      <c r="AP1242" s="38"/>
      <c r="AQ1242" s="38"/>
      <c r="AR1242" s="38"/>
      <c r="AS1242" s="38"/>
      <c r="AT1242" s="38"/>
      <c r="AU1242" s="38"/>
    </row>
    <row r="1243" spans="2:47">
      <c r="B1243" s="14"/>
      <c r="AA1243" s="38"/>
      <c r="AB1243" s="38"/>
      <c r="AC1243" s="38"/>
      <c r="AD1243" s="38"/>
      <c r="AE1243" s="38"/>
      <c r="AG1243" s="176"/>
      <c r="AN1243" s="38"/>
      <c r="AO1243" s="38"/>
      <c r="AP1243" s="38"/>
      <c r="AQ1243" s="38"/>
      <c r="AR1243" s="38"/>
      <c r="AS1243" s="38"/>
      <c r="AT1243" s="38"/>
      <c r="AU1243" s="38"/>
    </row>
    <row r="1244" spans="2:47">
      <c r="B1244" s="14"/>
      <c r="AA1244" s="38"/>
      <c r="AB1244" s="38"/>
      <c r="AC1244" s="38"/>
      <c r="AD1244" s="38"/>
      <c r="AE1244" s="38"/>
      <c r="AG1244" s="176"/>
      <c r="AN1244" s="38"/>
      <c r="AO1244" s="38"/>
      <c r="AP1244" s="38"/>
      <c r="AQ1244" s="38"/>
      <c r="AR1244" s="38"/>
      <c r="AS1244" s="38"/>
      <c r="AT1244" s="38"/>
      <c r="AU1244" s="38"/>
    </row>
    <row r="1245" spans="2:47">
      <c r="B1245" s="14"/>
      <c r="AA1245" s="38"/>
      <c r="AB1245" s="38"/>
      <c r="AC1245" s="38"/>
      <c r="AD1245" s="38"/>
      <c r="AE1245" s="38"/>
      <c r="AG1245" s="176"/>
      <c r="AN1245" s="38"/>
      <c r="AO1245" s="38"/>
      <c r="AP1245" s="38"/>
      <c r="AQ1245" s="38"/>
      <c r="AR1245" s="38"/>
      <c r="AS1245" s="38"/>
      <c r="AT1245" s="38"/>
      <c r="AU1245" s="38"/>
    </row>
    <row r="1246" spans="2:47">
      <c r="B1246" s="14"/>
      <c r="AA1246" s="38"/>
      <c r="AB1246" s="38"/>
      <c r="AC1246" s="38"/>
      <c r="AD1246" s="38"/>
      <c r="AE1246" s="38"/>
      <c r="AG1246" s="176"/>
      <c r="AN1246" s="38"/>
      <c r="AO1246" s="38"/>
      <c r="AP1246" s="38"/>
      <c r="AQ1246" s="38"/>
      <c r="AR1246" s="38"/>
      <c r="AS1246" s="38"/>
      <c r="AT1246" s="38"/>
      <c r="AU1246" s="38"/>
    </row>
    <row r="1247" spans="2:47">
      <c r="B1247" s="14"/>
      <c r="AA1247" s="38"/>
      <c r="AB1247" s="38"/>
      <c r="AC1247" s="38"/>
      <c r="AD1247" s="38"/>
      <c r="AE1247" s="38"/>
      <c r="AG1247" s="176"/>
      <c r="AN1247" s="38"/>
      <c r="AO1247" s="38"/>
      <c r="AP1247" s="38"/>
      <c r="AQ1247" s="38"/>
      <c r="AR1247" s="38"/>
      <c r="AS1247" s="38"/>
      <c r="AT1247" s="38"/>
      <c r="AU1247" s="38"/>
    </row>
    <row r="1248" spans="2:47">
      <c r="B1248" s="14"/>
      <c r="AA1248" s="38"/>
      <c r="AB1248" s="38"/>
      <c r="AC1248" s="38"/>
      <c r="AD1248" s="38"/>
      <c r="AE1248" s="38"/>
      <c r="AG1248" s="176"/>
      <c r="AN1248" s="38"/>
      <c r="AO1248" s="38"/>
      <c r="AP1248" s="38"/>
      <c r="AQ1248" s="38"/>
      <c r="AR1248" s="38"/>
      <c r="AS1248" s="38"/>
      <c r="AT1248" s="38"/>
      <c r="AU1248" s="38"/>
    </row>
    <row r="1249" spans="2:64">
      <c r="B1249" s="14"/>
      <c r="AA1249" s="38"/>
      <c r="AB1249" s="38"/>
      <c r="AC1249" s="38"/>
      <c r="AD1249" s="38"/>
      <c r="AE1249" s="38"/>
      <c r="AG1249" s="176"/>
      <c r="AN1249" s="38"/>
      <c r="AO1249" s="38"/>
      <c r="AP1249" s="38"/>
      <c r="AQ1249" s="38"/>
      <c r="AR1249" s="38"/>
      <c r="AS1249" s="38"/>
      <c r="AT1249" s="38"/>
      <c r="AU1249" s="38"/>
      <c r="AV1249" s="38"/>
      <c r="AW1249" s="38"/>
      <c r="AX1249" s="38"/>
      <c r="AY1249" s="38"/>
      <c r="AZ1249" s="38"/>
      <c r="BA1249" s="38"/>
      <c r="BB1249" s="38"/>
      <c r="BC1249" s="38"/>
      <c r="BD1249" s="38"/>
      <c r="BE1249" s="38"/>
      <c r="BF1249" s="38"/>
      <c r="BG1249" s="38"/>
      <c r="BH1249" s="38"/>
      <c r="BI1249" s="38"/>
      <c r="BJ1249" s="38"/>
      <c r="BK1249" s="38"/>
      <c r="BL1249" s="38"/>
    </row>
    <row r="1250" spans="2:64">
      <c r="B1250" s="14"/>
      <c r="AA1250" s="38"/>
      <c r="AB1250" s="38"/>
      <c r="AC1250" s="38"/>
      <c r="AD1250" s="38"/>
      <c r="AE1250" s="38"/>
      <c r="AG1250" s="176"/>
      <c r="AN1250" s="38"/>
      <c r="AO1250" s="38"/>
      <c r="AP1250" s="38"/>
      <c r="AQ1250" s="38"/>
      <c r="AR1250" s="38"/>
      <c r="AS1250" s="38"/>
      <c r="AT1250" s="38"/>
      <c r="AU1250" s="38"/>
    </row>
    <row r="1251" spans="2:64">
      <c r="B1251" s="14"/>
      <c r="AA1251" s="38"/>
      <c r="AB1251" s="38"/>
      <c r="AC1251" s="38"/>
      <c r="AD1251" s="38"/>
      <c r="AE1251" s="38"/>
      <c r="AG1251" s="176"/>
      <c r="AN1251" s="38"/>
      <c r="AO1251" s="38"/>
      <c r="AP1251" s="38"/>
      <c r="AQ1251" s="38"/>
      <c r="AR1251" s="38"/>
      <c r="AS1251" s="38"/>
      <c r="AT1251" s="38"/>
      <c r="AU1251" s="38"/>
    </row>
    <row r="1252" spans="2:64">
      <c r="B1252" s="14"/>
      <c r="AA1252" s="38"/>
      <c r="AB1252" s="38"/>
      <c r="AC1252" s="38"/>
      <c r="AD1252" s="38"/>
      <c r="AE1252" s="38"/>
      <c r="AG1252" s="176"/>
      <c r="AN1252" s="38"/>
      <c r="AO1252" s="38"/>
      <c r="AP1252" s="38"/>
      <c r="AQ1252" s="38"/>
      <c r="AR1252" s="38"/>
      <c r="AS1252" s="38"/>
      <c r="AT1252" s="38"/>
      <c r="AU1252" s="38"/>
    </row>
    <row r="1253" spans="2:64">
      <c r="B1253" s="14"/>
      <c r="AA1253" s="38"/>
      <c r="AB1253" s="38"/>
      <c r="AC1253" s="38"/>
      <c r="AD1253" s="38"/>
      <c r="AE1253" s="38"/>
      <c r="AG1253" s="176"/>
      <c r="AN1253" s="38"/>
      <c r="AO1253" s="38"/>
      <c r="AP1253" s="38"/>
      <c r="AQ1253" s="38"/>
      <c r="AR1253" s="38"/>
      <c r="AS1253" s="38"/>
      <c r="AT1253" s="38"/>
      <c r="AU1253" s="38"/>
    </row>
    <row r="1254" spans="2:64">
      <c r="B1254" s="14"/>
      <c r="AA1254" s="38"/>
      <c r="AB1254" s="38"/>
      <c r="AC1254" s="38"/>
      <c r="AD1254" s="38"/>
      <c r="AE1254" s="38"/>
      <c r="AG1254" s="176"/>
      <c r="AN1254" s="38"/>
      <c r="AO1254" s="38"/>
      <c r="AP1254" s="38"/>
      <c r="AQ1254" s="38"/>
      <c r="AR1254" s="38"/>
      <c r="AS1254" s="38"/>
      <c r="AT1254" s="38"/>
      <c r="AU1254" s="38"/>
    </row>
    <row r="1255" spans="2:64">
      <c r="B1255" s="14"/>
      <c r="AA1255" s="38"/>
      <c r="AB1255" s="38"/>
      <c r="AC1255" s="38"/>
      <c r="AD1255" s="38"/>
      <c r="AE1255" s="38"/>
      <c r="AG1255" s="176"/>
      <c r="AN1255" s="38"/>
      <c r="AO1255" s="38"/>
      <c r="AP1255" s="38"/>
      <c r="AQ1255" s="38"/>
      <c r="AR1255" s="38"/>
      <c r="AS1255" s="38"/>
      <c r="AT1255" s="38"/>
      <c r="AU1255" s="38"/>
    </row>
    <row r="1256" spans="2:64">
      <c r="B1256" s="14"/>
      <c r="AA1256" s="38"/>
      <c r="AB1256" s="38"/>
      <c r="AC1256" s="38"/>
      <c r="AD1256" s="38"/>
      <c r="AE1256" s="38"/>
      <c r="AG1256" s="176"/>
      <c r="AN1256" s="38"/>
      <c r="AO1256" s="38"/>
      <c r="AP1256" s="38"/>
      <c r="AQ1256" s="38"/>
      <c r="AR1256" s="38"/>
      <c r="AS1256" s="38"/>
      <c r="AT1256" s="38"/>
      <c r="AU1256" s="38"/>
    </row>
    <row r="1257" spans="2:64">
      <c r="B1257" s="14"/>
      <c r="AA1257" s="38"/>
      <c r="AB1257" s="38"/>
      <c r="AC1257" s="38"/>
      <c r="AD1257" s="38"/>
      <c r="AE1257" s="38"/>
      <c r="AG1257" s="176"/>
      <c r="AN1257" s="38"/>
      <c r="AO1257" s="38"/>
      <c r="AP1257" s="38"/>
      <c r="AQ1257" s="38"/>
      <c r="AR1257" s="38"/>
      <c r="AS1257" s="38"/>
      <c r="AT1257" s="38"/>
      <c r="AU1257" s="38"/>
    </row>
    <row r="1258" spans="2:64">
      <c r="B1258" s="14"/>
      <c r="AA1258" s="38"/>
      <c r="AB1258" s="38"/>
      <c r="AC1258" s="38"/>
      <c r="AD1258" s="38"/>
      <c r="AE1258" s="38"/>
      <c r="AG1258" s="176"/>
      <c r="AN1258" s="38"/>
      <c r="AO1258" s="38"/>
      <c r="AP1258" s="38"/>
      <c r="AQ1258" s="38"/>
      <c r="AR1258" s="38"/>
      <c r="AS1258" s="38"/>
      <c r="AT1258" s="38"/>
      <c r="AU1258" s="38"/>
      <c r="AV1258" s="38"/>
      <c r="AW1258" s="38"/>
      <c r="AX1258" s="38"/>
      <c r="AY1258" s="38"/>
      <c r="AZ1258" s="38"/>
      <c r="BA1258" s="38"/>
      <c r="BB1258" s="38"/>
      <c r="BC1258" s="38"/>
      <c r="BD1258" s="38"/>
      <c r="BE1258" s="38"/>
      <c r="BF1258" s="38"/>
      <c r="BG1258" s="38"/>
      <c r="BH1258" s="38"/>
      <c r="BI1258" s="38"/>
      <c r="BJ1258" s="38"/>
      <c r="BK1258" s="38"/>
      <c r="BL1258" s="38"/>
    </row>
    <row r="1259" spans="2:64">
      <c r="B1259" s="14"/>
      <c r="AA1259" s="38"/>
      <c r="AB1259" s="38"/>
      <c r="AC1259" s="38"/>
      <c r="AD1259" s="38"/>
      <c r="AE1259" s="38"/>
      <c r="AG1259" s="176"/>
      <c r="AN1259" s="38"/>
      <c r="AO1259" s="38"/>
      <c r="AP1259" s="38"/>
      <c r="AQ1259" s="38"/>
      <c r="AR1259" s="38"/>
      <c r="AS1259" s="38"/>
      <c r="AT1259" s="38"/>
      <c r="AU1259" s="38"/>
    </row>
    <row r="1260" spans="2:64">
      <c r="B1260" s="14"/>
      <c r="AA1260" s="38"/>
      <c r="AB1260" s="38"/>
      <c r="AC1260" s="38"/>
      <c r="AD1260" s="38"/>
      <c r="AE1260" s="38"/>
      <c r="AG1260" s="176"/>
      <c r="AN1260" s="38"/>
      <c r="AO1260" s="38"/>
      <c r="AP1260" s="38"/>
      <c r="AQ1260" s="38"/>
      <c r="AR1260" s="38"/>
      <c r="AS1260" s="38"/>
      <c r="AT1260" s="38"/>
      <c r="AU1260" s="38"/>
    </row>
    <row r="1261" spans="2:64">
      <c r="B1261" s="14"/>
      <c r="AA1261" s="38"/>
      <c r="AB1261" s="38"/>
      <c r="AC1261" s="38"/>
      <c r="AD1261" s="38"/>
      <c r="AE1261" s="38"/>
      <c r="AG1261" s="176"/>
      <c r="AN1261" s="38"/>
      <c r="AO1261" s="38"/>
      <c r="AP1261" s="38"/>
      <c r="AQ1261" s="38"/>
      <c r="AR1261" s="38"/>
      <c r="AS1261" s="38"/>
      <c r="AT1261" s="38"/>
      <c r="AU1261" s="38"/>
    </row>
    <row r="1262" spans="2:64">
      <c r="B1262" s="14"/>
      <c r="AA1262" s="38"/>
      <c r="AB1262" s="38"/>
      <c r="AC1262" s="38"/>
      <c r="AD1262" s="38"/>
      <c r="AE1262" s="38"/>
      <c r="AG1262" s="176"/>
      <c r="AN1262" s="38"/>
      <c r="AO1262" s="38"/>
      <c r="AP1262" s="38"/>
      <c r="AQ1262" s="38"/>
      <c r="AR1262" s="38"/>
      <c r="AS1262" s="38"/>
      <c r="AT1262" s="38"/>
      <c r="AU1262" s="38"/>
    </row>
    <row r="1263" spans="2:64">
      <c r="B1263" s="14"/>
      <c r="AA1263" s="38"/>
      <c r="AB1263" s="38"/>
      <c r="AC1263" s="38"/>
      <c r="AD1263" s="38"/>
      <c r="AE1263" s="38"/>
      <c r="AG1263" s="176"/>
      <c r="AN1263" s="38"/>
      <c r="AO1263" s="38"/>
      <c r="AP1263" s="38"/>
      <c r="AQ1263" s="38"/>
      <c r="AR1263" s="38"/>
      <c r="AS1263" s="38"/>
      <c r="AT1263" s="38"/>
      <c r="AU1263" s="38"/>
    </row>
    <row r="1264" spans="2:64">
      <c r="B1264" s="14"/>
      <c r="AA1264" s="38"/>
      <c r="AB1264" s="38"/>
      <c r="AC1264" s="38"/>
      <c r="AD1264" s="38"/>
      <c r="AE1264" s="38"/>
      <c r="AG1264" s="176"/>
      <c r="AN1264" s="38"/>
      <c r="AO1264" s="38"/>
      <c r="AP1264" s="38"/>
      <c r="AQ1264" s="38"/>
      <c r="AR1264" s="38"/>
      <c r="AS1264" s="38"/>
      <c r="AT1264" s="38"/>
      <c r="AU1264" s="38"/>
    </row>
    <row r="1265" spans="2:47">
      <c r="B1265" s="14"/>
      <c r="AA1265" s="38"/>
      <c r="AB1265" s="38"/>
      <c r="AC1265" s="38"/>
      <c r="AD1265" s="38"/>
      <c r="AE1265" s="38"/>
      <c r="AG1265" s="176"/>
      <c r="AN1265" s="38"/>
      <c r="AO1265" s="38"/>
      <c r="AP1265" s="38"/>
      <c r="AQ1265" s="38"/>
      <c r="AR1265" s="38"/>
      <c r="AS1265" s="38"/>
      <c r="AT1265" s="38"/>
      <c r="AU1265" s="38"/>
    </row>
    <row r="1266" spans="2:47">
      <c r="B1266" s="14"/>
      <c r="AA1266" s="38"/>
      <c r="AB1266" s="38"/>
      <c r="AC1266" s="38"/>
      <c r="AD1266" s="38"/>
      <c r="AE1266" s="38"/>
      <c r="AG1266" s="176"/>
      <c r="AN1266" s="38"/>
      <c r="AO1266" s="38"/>
      <c r="AP1266" s="38"/>
      <c r="AQ1266" s="38"/>
      <c r="AR1266" s="38"/>
      <c r="AS1266" s="38"/>
      <c r="AT1266" s="38"/>
      <c r="AU1266" s="38"/>
    </row>
    <row r="1267" spans="2:47">
      <c r="B1267" s="14"/>
      <c r="AA1267" s="38"/>
      <c r="AB1267" s="38"/>
      <c r="AC1267" s="38"/>
      <c r="AD1267" s="38"/>
      <c r="AE1267" s="38"/>
      <c r="AG1267" s="176"/>
      <c r="AN1267" s="38"/>
      <c r="AO1267" s="38"/>
      <c r="AP1267" s="38"/>
      <c r="AQ1267" s="38"/>
      <c r="AR1267" s="38"/>
      <c r="AS1267" s="38"/>
      <c r="AT1267" s="38"/>
      <c r="AU1267" s="38"/>
    </row>
    <row r="1268" spans="2:47">
      <c r="B1268" s="14"/>
      <c r="AA1268" s="38"/>
      <c r="AB1268" s="38"/>
      <c r="AC1268" s="38"/>
      <c r="AD1268" s="38"/>
      <c r="AE1268" s="38"/>
      <c r="AG1268" s="176"/>
      <c r="AN1268" s="38"/>
      <c r="AO1268" s="38"/>
      <c r="AP1268" s="38"/>
      <c r="AQ1268" s="38"/>
      <c r="AR1268" s="38"/>
      <c r="AS1268" s="38"/>
      <c r="AT1268" s="38"/>
      <c r="AU1268" s="38"/>
    </row>
    <row r="1269" spans="2:47">
      <c r="B1269" s="14"/>
      <c r="AA1269" s="38"/>
      <c r="AB1269" s="38"/>
      <c r="AC1269" s="38"/>
      <c r="AD1269" s="38"/>
      <c r="AE1269" s="38"/>
      <c r="AG1269" s="176"/>
      <c r="AN1269" s="38"/>
      <c r="AO1269" s="38"/>
      <c r="AP1269" s="38"/>
      <c r="AQ1269" s="38"/>
      <c r="AR1269" s="38"/>
      <c r="AS1269" s="38"/>
      <c r="AT1269" s="38"/>
      <c r="AU1269" s="38"/>
    </row>
    <row r="1270" spans="2:47">
      <c r="B1270" s="14"/>
      <c r="AA1270" s="38"/>
      <c r="AB1270" s="38"/>
      <c r="AC1270" s="38"/>
      <c r="AD1270" s="38"/>
      <c r="AE1270" s="38"/>
      <c r="AG1270" s="176"/>
      <c r="AN1270" s="38"/>
      <c r="AO1270" s="38"/>
      <c r="AP1270" s="38"/>
      <c r="AQ1270" s="38"/>
      <c r="AR1270" s="38"/>
      <c r="AS1270" s="38"/>
      <c r="AT1270" s="38"/>
      <c r="AU1270" s="38"/>
    </row>
    <row r="1271" spans="2:47">
      <c r="B1271" s="14"/>
      <c r="AA1271" s="38"/>
      <c r="AB1271" s="38"/>
      <c r="AC1271" s="38"/>
      <c r="AD1271" s="38"/>
      <c r="AE1271" s="38"/>
      <c r="AG1271" s="176"/>
      <c r="AN1271" s="38"/>
      <c r="AO1271" s="38"/>
      <c r="AP1271" s="38"/>
      <c r="AQ1271" s="38"/>
      <c r="AR1271" s="38"/>
      <c r="AS1271" s="38"/>
      <c r="AT1271" s="38"/>
      <c r="AU1271" s="38"/>
    </row>
    <row r="1272" spans="2:47">
      <c r="B1272" s="14"/>
      <c r="AA1272" s="38"/>
      <c r="AB1272" s="38"/>
      <c r="AC1272" s="38"/>
      <c r="AD1272" s="38"/>
      <c r="AE1272" s="38"/>
      <c r="AG1272" s="176"/>
      <c r="AN1272" s="38"/>
      <c r="AO1272" s="38"/>
      <c r="AP1272" s="38"/>
      <c r="AQ1272" s="38"/>
      <c r="AR1272" s="38"/>
      <c r="AS1272" s="38"/>
      <c r="AT1272" s="38"/>
      <c r="AU1272" s="38"/>
    </row>
    <row r="1273" spans="2:47">
      <c r="B1273" s="14"/>
      <c r="AA1273" s="38"/>
      <c r="AB1273" s="38"/>
      <c r="AC1273" s="38"/>
      <c r="AD1273" s="38"/>
      <c r="AE1273" s="38"/>
      <c r="AG1273" s="176"/>
      <c r="AN1273" s="38"/>
      <c r="AO1273" s="38"/>
      <c r="AP1273" s="38"/>
      <c r="AQ1273" s="38"/>
      <c r="AR1273" s="38"/>
      <c r="AS1273" s="38"/>
      <c r="AT1273" s="38"/>
      <c r="AU1273" s="38"/>
    </row>
    <row r="1274" spans="2:47">
      <c r="B1274" s="14"/>
      <c r="AA1274" s="38"/>
      <c r="AB1274" s="38"/>
      <c r="AC1274" s="38"/>
      <c r="AD1274" s="38"/>
      <c r="AE1274" s="38"/>
      <c r="AG1274" s="176"/>
      <c r="AN1274" s="38"/>
      <c r="AO1274" s="38"/>
      <c r="AP1274" s="38"/>
      <c r="AQ1274" s="38"/>
      <c r="AR1274" s="38"/>
      <c r="AS1274" s="38"/>
      <c r="AT1274" s="38"/>
      <c r="AU1274" s="38"/>
    </row>
    <row r="1275" spans="2:47">
      <c r="B1275" s="14"/>
      <c r="AA1275" s="38"/>
      <c r="AB1275" s="38"/>
      <c r="AC1275" s="38"/>
      <c r="AD1275" s="38"/>
      <c r="AE1275" s="38"/>
      <c r="AG1275" s="176"/>
      <c r="AN1275" s="38"/>
      <c r="AO1275" s="38"/>
      <c r="AP1275" s="38"/>
      <c r="AQ1275" s="38"/>
      <c r="AR1275" s="38"/>
      <c r="AS1275" s="38"/>
      <c r="AT1275" s="38"/>
      <c r="AU1275" s="38"/>
    </row>
    <row r="1276" spans="2:47">
      <c r="B1276" s="14"/>
      <c r="AA1276" s="38"/>
      <c r="AB1276" s="38"/>
      <c r="AC1276" s="38"/>
      <c r="AD1276" s="38"/>
      <c r="AE1276" s="38"/>
      <c r="AG1276" s="176"/>
      <c r="AN1276" s="38"/>
      <c r="AO1276" s="38"/>
      <c r="AP1276" s="38"/>
      <c r="AQ1276" s="38"/>
      <c r="AR1276" s="38"/>
      <c r="AS1276" s="38"/>
      <c r="AT1276" s="38"/>
      <c r="AU1276" s="38"/>
    </row>
    <row r="1277" spans="2:47">
      <c r="B1277" s="14"/>
      <c r="AA1277" s="38"/>
      <c r="AB1277" s="38"/>
      <c r="AC1277" s="38"/>
      <c r="AD1277" s="38"/>
      <c r="AE1277" s="38"/>
      <c r="AG1277" s="176"/>
      <c r="AN1277" s="38"/>
      <c r="AO1277" s="38"/>
      <c r="AP1277" s="38"/>
      <c r="AQ1277" s="38"/>
      <c r="AR1277" s="38"/>
      <c r="AS1277" s="38"/>
      <c r="AT1277" s="38"/>
      <c r="AU1277" s="38"/>
    </row>
    <row r="1278" spans="2:47">
      <c r="B1278" s="14"/>
      <c r="AA1278" s="38"/>
      <c r="AB1278" s="38"/>
      <c r="AC1278" s="38"/>
      <c r="AD1278" s="38"/>
      <c r="AE1278" s="38"/>
      <c r="AG1278" s="176"/>
      <c r="AN1278" s="38"/>
      <c r="AO1278" s="38"/>
      <c r="AP1278" s="38"/>
      <c r="AQ1278" s="38"/>
      <c r="AR1278" s="38"/>
      <c r="AS1278" s="38"/>
      <c r="AT1278" s="38"/>
      <c r="AU1278" s="38"/>
    </row>
    <row r="1279" spans="2:47">
      <c r="B1279" s="14"/>
      <c r="AA1279" s="38"/>
      <c r="AB1279" s="38"/>
      <c r="AC1279" s="38"/>
      <c r="AD1279" s="38"/>
      <c r="AE1279" s="38"/>
      <c r="AG1279" s="176"/>
      <c r="AN1279" s="38"/>
      <c r="AO1279" s="38"/>
      <c r="AP1279" s="38"/>
      <c r="AQ1279" s="38"/>
      <c r="AR1279" s="38"/>
      <c r="AS1279" s="38"/>
      <c r="AT1279" s="38"/>
      <c r="AU1279" s="38"/>
    </row>
    <row r="1280" spans="2:47">
      <c r="B1280" s="14"/>
      <c r="AA1280" s="38"/>
      <c r="AB1280" s="38"/>
      <c r="AC1280" s="38"/>
      <c r="AD1280" s="38"/>
      <c r="AE1280" s="38"/>
      <c r="AG1280" s="176"/>
      <c r="AN1280" s="38"/>
      <c r="AO1280" s="38"/>
      <c r="AP1280" s="38"/>
      <c r="AQ1280" s="38"/>
      <c r="AR1280" s="38"/>
      <c r="AS1280" s="38"/>
      <c r="AT1280" s="38"/>
      <c r="AU1280" s="38"/>
    </row>
    <row r="1281" spans="2:64">
      <c r="B1281" s="14"/>
      <c r="AA1281" s="38"/>
      <c r="AB1281" s="38"/>
      <c r="AC1281" s="38"/>
      <c r="AD1281" s="38"/>
      <c r="AE1281" s="38"/>
      <c r="AG1281" s="176"/>
      <c r="AN1281" s="38"/>
      <c r="AO1281" s="38"/>
      <c r="AP1281" s="38"/>
      <c r="AQ1281" s="38"/>
      <c r="AR1281" s="38"/>
      <c r="AS1281" s="38"/>
      <c r="AT1281" s="38"/>
      <c r="AU1281" s="38"/>
    </row>
    <row r="1282" spans="2:64">
      <c r="B1282" s="14"/>
      <c r="AA1282" s="38"/>
      <c r="AB1282" s="38"/>
      <c r="AC1282" s="38"/>
      <c r="AD1282" s="38"/>
      <c r="AE1282" s="38"/>
      <c r="AG1282" s="176"/>
      <c r="AN1282" s="38"/>
      <c r="AO1282" s="38"/>
      <c r="AP1282" s="38"/>
      <c r="AQ1282" s="38"/>
      <c r="AR1282" s="38"/>
      <c r="AS1282" s="38"/>
      <c r="AT1282" s="38"/>
      <c r="AU1282" s="38"/>
    </row>
    <row r="1283" spans="2:64">
      <c r="B1283" s="14"/>
      <c r="AA1283" s="38"/>
      <c r="AB1283" s="38"/>
      <c r="AC1283" s="38"/>
      <c r="AD1283" s="38"/>
      <c r="AE1283" s="38"/>
      <c r="AG1283" s="176"/>
      <c r="AN1283" s="38"/>
      <c r="AO1283" s="38"/>
      <c r="AP1283" s="38"/>
      <c r="AQ1283" s="38"/>
      <c r="AR1283" s="38"/>
      <c r="AS1283" s="38"/>
      <c r="AT1283" s="38"/>
      <c r="AU1283" s="38"/>
    </row>
    <row r="1284" spans="2:64">
      <c r="B1284" s="14"/>
      <c r="AA1284" s="38"/>
      <c r="AB1284" s="38"/>
      <c r="AC1284" s="38"/>
      <c r="AD1284" s="38"/>
      <c r="AE1284" s="38"/>
      <c r="AG1284" s="176"/>
      <c r="AN1284" s="38"/>
      <c r="AO1284" s="38"/>
      <c r="AP1284" s="38"/>
      <c r="AQ1284" s="38"/>
      <c r="AR1284" s="38"/>
      <c r="AS1284" s="38"/>
      <c r="AT1284" s="38"/>
      <c r="AU1284" s="38"/>
    </row>
    <row r="1285" spans="2:64">
      <c r="B1285" s="14"/>
      <c r="AA1285" s="38"/>
      <c r="AB1285" s="38"/>
      <c r="AC1285" s="38"/>
      <c r="AD1285" s="38"/>
      <c r="AE1285" s="38"/>
      <c r="AG1285" s="176"/>
      <c r="AN1285" s="38"/>
      <c r="AO1285" s="38"/>
      <c r="AP1285" s="38"/>
      <c r="AQ1285" s="38"/>
      <c r="AR1285" s="38"/>
      <c r="AS1285" s="38"/>
      <c r="AT1285" s="38"/>
      <c r="AU1285" s="38"/>
    </row>
    <row r="1286" spans="2:64">
      <c r="B1286" s="14"/>
      <c r="AA1286" s="38"/>
      <c r="AB1286" s="38"/>
      <c r="AC1286" s="38"/>
      <c r="AD1286" s="38"/>
      <c r="AE1286" s="38"/>
      <c r="AG1286" s="176"/>
      <c r="AN1286" s="38"/>
      <c r="AO1286" s="38"/>
      <c r="AP1286" s="38"/>
      <c r="AQ1286" s="38"/>
      <c r="AR1286" s="38"/>
      <c r="AS1286" s="38"/>
      <c r="AT1286" s="38"/>
      <c r="AU1286" s="38"/>
    </row>
    <row r="1287" spans="2:64">
      <c r="B1287" s="14"/>
      <c r="AA1287" s="38"/>
      <c r="AB1287" s="38"/>
      <c r="AC1287" s="38"/>
      <c r="AD1287" s="38"/>
      <c r="AE1287" s="38"/>
      <c r="AG1287" s="176"/>
      <c r="AN1287" s="38"/>
      <c r="AO1287" s="38"/>
      <c r="AP1287" s="38"/>
      <c r="AQ1287" s="38"/>
      <c r="AR1287" s="38"/>
      <c r="AS1287" s="38"/>
      <c r="AT1287" s="38"/>
      <c r="AU1287" s="38"/>
    </row>
    <row r="1288" spans="2:64">
      <c r="B1288" s="14"/>
      <c r="AA1288" s="38"/>
      <c r="AB1288" s="38"/>
      <c r="AC1288" s="38"/>
      <c r="AD1288" s="38"/>
      <c r="AE1288" s="38"/>
      <c r="AG1288" s="176"/>
      <c r="AN1288" s="38"/>
      <c r="AO1288" s="38"/>
      <c r="AP1288" s="38"/>
      <c r="AQ1288" s="38"/>
      <c r="AR1288" s="38"/>
      <c r="AS1288" s="38"/>
      <c r="AT1288" s="38"/>
      <c r="AU1288" s="38"/>
    </row>
    <row r="1289" spans="2:64">
      <c r="B1289" s="14"/>
      <c r="AA1289" s="38"/>
      <c r="AB1289" s="38"/>
      <c r="AC1289" s="38"/>
      <c r="AD1289" s="38"/>
      <c r="AE1289" s="38"/>
      <c r="AG1289" s="176"/>
      <c r="AN1289" s="38"/>
      <c r="AO1289" s="38"/>
      <c r="AP1289" s="38"/>
      <c r="AQ1289" s="38"/>
      <c r="AR1289" s="38"/>
      <c r="AS1289" s="38"/>
      <c r="AT1289" s="38"/>
      <c r="AU1289" s="38"/>
    </row>
    <row r="1290" spans="2:64">
      <c r="B1290" s="14"/>
      <c r="AA1290" s="38"/>
      <c r="AB1290" s="38"/>
      <c r="AC1290" s="38"/>
      <c r="AD1290" s="38"/>
      <c r="AE1290" s="38"/>
      <c r="AG1290" s="176"/>
      <c r="AN1290" s="38"/>
      <c r="AO1290" s="38"/>
      <c r="AP1290" s="38"/>
      <c r="AQ1290" s="38"/>
      <c r="AR1290" s="38"/>
      <c r="AS1290" s="38"/>
      <c r="AT1290" s="38"/>
      <c r="AU1290" s="38"/>
    </row>
    <row r="1291" spans="2:64">
      <c r="B1291" s="14"/>
      <c r="AA1291" s="38"/>
      <c r="AB1291" s="38"/>
      <c r="AC1291" s="38"/>
      <c r="AD1291" s="38"/>
      <c r="AE1291" s="38"/>
      <c r="AG1291" s="176"/>
      <c r="AN1291" s="38"/>
      <c r="AO1291" s="38"/>
      <c r="AP1291" s="38"/>
      <c r="AQ1291" s="38"/>
      <c r="AR1291" s="38"/>
      <c r="AS1291" s="38"/>
      <c r="AT1291" s="38"/>
      <c r="AU1291" s="38"/>
      <c r="AV1291" s="38"/>
      <c r="AW1291" s="38"/>
      <c r="AX1291" s="38"/>
      <c r="AY1291" s="38"/>
      <c r="AZ1291" s="38"/>
      <c r="BA1291" s="38"/>
      <c r="BB1291" s="38"/>
      <c r="BC1291" s="38"/>
      <c r="BD1291" s="38"/>
      <c r="BE1291" s="38"/>
      <c r="BF1291" s="38"/>
      <c r="BG1291" s="38"/>
      <c r="BH1291" s="38"/>
      <c r="BI1291" s="38"/>
      <c r="BJ1291" s="38"/>
      <c r="BK1291" s="38"/>
      <c r="BL1291" s="38"/>
    </row>
    <row r="1292" spans="2:64">
      <c r="B1292" s="14"/>
      <c r="AA1292" s="38"/>
      <c r="AB1292" s="38"/>
      <c r="AC1292" s="38"/>
      <c r="AD1292" s="38"/>
      <c r="AE1292" s="38"/>
      <c r="AG1292" s="176"/>
      <c r="AN1292" s="38"/>
      <c r="AO1292" s="38"/>
      <c r="AP1292" s="38"/>
      <c r="AQ1292" s="38"/>
      <c r="AR1292" s="38"/>
      <c r="AS1292" s="38"/>
      <c r="AT1292" s="38"/>
      <c r="AU1292" s="38"/>
    </row>
    <row r="1293" spans="2:64">
      <c r="B1293" s="14"/>
      <c r="AA1293" s="38"/>
      <c r="AB1293" s="38"/>
      <c r="AC1293" s="38"/>
      <c r="AD1293" s="38"/>
      <c r="AE1293" s="38"/>
      <c r="AG1293" s="176"/>
      <c r="AN1293" s="38"/>
      <c r="AO1293" s="38"/>
      <c r="AP1293" s="38"/>
      <c r="AQ1293" s="38"/>
      <c r="AR1293" s="38"/>
      <c r="AS1293" s="38"/>
      <c r="AT1293" s="38"/>
      <c r="AU1293" s="38"/>
      <c r="AV1293" s="38"/>
      <c r="AW1293" s="38"/>
      <c r="AX1293" s="38"/>
      <c r="AY1293" s="38"/>
      <c r="AZ1293" s="38"/>
      <c r="BA1293" s="38"/>
      <c r="BB1293" s="38"/>
      <c r="BC1293" s="38"/>
      <c r="BD1293" s="38"/>
      <c r="BE1293" s="38"/>
      <c r="BF1293" s="38"/>
      <c r="BG1293" s="38"/>
      <c r="BH1293" s="38"/>
      <c r="BI1293" s="38"/>
      <c r="BJ1293" s="38"/>
      <c r="BK1293" s="38"/>
      <c r="BL1293" s="38"/>
    </row>
    <row r="1294" spans="2:64">
      <c r="B1294" s="14"/>
      <c r="AA1294" s="38"/>
      <c r="AB1294" s="38"/>
      <c r="AC1294" s="38"/>
      <c r="AD1294" s="38"/>
      <c r="AE1294" s="38"/>
      <c r="AG1294" s="176"/>
      <c r="AN1294" s="38"/>
      <c r="AO1294" s="38"/>
      <c r="AP1294" s="38"/>
      <c r="AQ1294" s="38"/>
      <c r="AR1294" s="38"/>
      <c r="AS1294" s="38"/>
      <c r="AT1294" s="38"/>
      <c r="AU1294" s="38"/>
    </row>
    <row r="1295" spans="2:64">
      <c r="B1295" s="14"/>
      <c r="AA1295" s="38"/>
      <c r="AB1295" s="38"/>
      <c r="AC1295" s="38"/>
      <c r="AD1295" s="38"/>
      <c r="AE1295" s="38"/>
      <c r="AG1295" s="176"/>
      <c r="AN1295" s="38"/>
      <c r="AO1295" s="38"/>
      <c r="AP1295" s="38"/>
      <c r="AQ1295" s="38"/>
      <c r="AR1295" s="38"/>
      <c r="AS1295" s="38"/>
      <c r="AT1295" s="38"/>
      <c r="AU1295" s="38"/>
      <c r="AV1295" s="38"/>
    </row>
    <row r="1296" spans="2:64">
      <c r="B1296" s="14"/>
      <c r="AA1296" s="38"/>
      <c r="AB1296" s="38"/>
      <c r="AC1296" s="38"/>
      <c r="AD1296" s="38"/>
      <c r="AE1296" s="38"/>
      <c r="AG1296" s="176"/>
      <c r="AN1296" s="38"/>
      <c r="AO1296" s="38"/>
      <c r="AP1296" s="38"/>
      <c r="AQ1296" s="38"/>
      <c r="AR1296" s="38"/>
      <c r="AS1296" s="38"/>
      <c r="AT1296" s="38"/>
      <c r="AU1296" s="38"/>
    </row>
    <row r="1297" spans="2:64">
      <c r="B1297" s="14"/>
      <c r="AA1297" s="38"/>
      <c r="AB1297" s="38"/>
      <c r="AC1297" s="38"/>
      <c r="AD1297" s="38"/>
      <c r="AE1297" s="38"/>
      <c r="AG1297" s="176"/>
      <c r="AN1297" s="38"/>
      <c r="AO1297" s="38"/>
      <c r="AP1297" s="38"/>
      <c r="AQ1297" s="38"/>
      <c r="AR1297" s="38"/>
      <c r="AS1297" s="38"/>
      <c r="AT1297" s="38"/>
      <c r="AU1297" s="38"/>
      <c r="AV1297" s="38"/>
      <c r="AW1297" s="38"/>
      <c r="AX1297" s="38"/>
      <c r="AY1297" s="38"/>
      <c r="AZ1297" s="38"/>
      <c r="BA1297" s="38"/>
      <c r="BB1297" s="38"/>
      <c r="BC1297" s="38"/>
      <c r="BD1297" s="38"/>
      <c r="BE1297" s="38"/>
      <c r="BF1297" s="38"/>
      <c r="BG1297" s="38"/>
      <c r="BH1297" s="38"/>
      <c r="BI1297" s="38"/>
      <c r="BJ1297" s="38"/>
      <c r="BK1297" s="38"/>
      <c r="BL1297" s="38"/>
    </row>
    <row r="1298" spans="2:64">
      <c r="B1298" s="14"/>
      <c r="AA1298" s="38"/>
      <c r="AB1298" s="38"/>
      <c r="AC1298" s="38"/>
      <c r="AD1298" s="38"/>
      <c r="AE1298" s="38"/>
      <c r="AG1298" s="176"/>
      <c r="AN1298" s="38"/>
      <c r="AO1298" s="38"/>
      <c r="AP1298" s="38"/>
      <c r="AQ1298" s="38"/>
      <c r="AR1298" s="38"/>
      <c r="AS1298" s="38"/>
      <c r="AT1298" s="38"/>
      <c r="AU1298" s="38"/>
    </row>
    <row r="1299" spans="2:64">
      <c r="B1299" s="14"/>
      <c r="AA1299" s="38"/>
      <c r="AB1299" s="38"/>
      <c r="AC1299" s="38"/>
      <c r="AD1299" s="38"/>
      <c r="AE1299" s="38"/>
      <c r="AG1299" s="176"/>
      <c r="AN1299" s="38"/>
      <c r="AO1299" s="38"/>
      <c r="AP1299" s="38"/>
      <c r="AQ1299" s="38"/>
      <c r="AR1299" s="38"/>
      <c r="AS1299" s="38"/>
      <c r="AT1299" s="38"/>
      <c r="AU1299" s="38"/>
    </row>
    <row r="1300" spans="2:64">
      <c r="B1300" s="14"/>
      <c r="AA1300" s="38"/>
      <c r="AB1300" s="38"/>
      <c r="AC1300" s="38"/>
      <c r="AD1300" s="38"/>
      <c r="AE1300" s="38"/>
      <c r="AG1300" s="176"/>
      <c r="AN1300" s="38"/>
      <c r="AO1300" s="38"/>
      <c r="AP1300" s="38"/>
      <c r="AQ1300" s="38"/>
      <c r="AR1300" s="38"/>
      <c r="AS1300" s="38"/>
      <c r="AT1300" s="38"/>
      <c r="AU1300" s="38"/>
    </row>
    <row r="1301" spans="2:64">
      <c r="B1301" s="14"/>
      <c r="AA1301" s="38"/>
      <c r="AB1301" s="38"/>
      <c r="AC1301" s="38"/>
      <c r="AD1301" s="38"/>
      <c r="AE1301" s="38"/>
      <c r="AG1301" s="176"/>
      <c r="AN1301" s="38"/>
      <c r="AO1301" s="38"/>
      <c r="AP1301" s="38"/>
      <c r="AQ1301" s="38"/>
      <c r="AR1301" s="38"/>
      <c r="AS1301" s="38"/>
      <c r="AT1301" s="38"/>
      <c r="AU1301" s="38"/>
      <c r="AV1301" s="38"/>
    </row>
    <row r="1302" spans="2:64">
      <c r="B1302" s="14"/>
      <c r="AA1302" s="38"/>
      <c r="AB1302" s="38"/>
      <c r="AC1302" s="38"/>
      <c r="AD1302" s="38"/>
      <c r="AE1302" s="38"/>
      <c r="AG1302" s="176"/>
      <c r="AN1302" s="38"/>
      <c r="AO1302" s="38"/>
      <c r="AP1302" s="38"/>
      <c r="AQ1302" s="38"/>
      <c r="AR1302" s="38"/>
      <c r="AS1302" s="38"/>
      <c r="AT1302" s="38"/>
      <c r="AU1302" s="38"/>
    </row>
    <row r="1303" spans="2:64">
      <c r="B1303" s="14"/>
      <c r="AA1303" s="38"/>
      <c r="AB1303" s="38"/>
      <c r="AC1303" s="38"/>
      <c r="AD1303" s="38"/>
      <c r="AE1303" s="38"/>
      <c r="AG1303" s="176"/>
      <c r="AN1303" s="38"/>
      <c r="AO1303" s="38"/>
      <c r="AP1303" s="38"/>
      <c r="AQ1303" s="38"/>
      <c r="AR1303" s="38"/>
      <c r="AS1303" s="38"/>
      <c r="AT1303" s="38"/>
      <c r="AU1303" s="38"/>
    </row>
    <row r="1304" spans="2:64">
      <c r="B1304" s="14"/>
      <c r="AA1304" s="38"/>
      <c r="AB1304" s="38"/>
      <c r="AC1304" s="38"/>
      <c r="AD1304" s="38"/>
      <c r="AE1304" s="38"/>
      <c r="AG1304" s="176"/>
      <c r="AN1304" s="38"/>
      <c r="AO1304" s="38"/>
      <c r="AP1304" s="38"/>
      <c r="AQ1304" s="38"/>
      <c r="AR1304" s="38"/>
      <c r="AS1304" s="38"/>
      <c r="AT1304" s="38"/>
      <c r="AU1304" s="38"/>
    </row>
    <row r="1305" spans="2:64">
      <c r="B1305" s="14"/>
      <c r="AA1305" s="38"/>
      <c r="AB1305" s="38"/>
      <c r="AC1305" s="38"/>
      <c r="AD1305" s="38"/>
      <c r="AE1305" s="38"/>
      <c r="AG1305" s="176"/>
      <c r="AN1305" s="38"/>
      <c r="AO1305" s="38"/>
      <c r="AP1305" s="38"/>
      <c r="AQ1305" s="38"/>
      <c r="AR1305" s="38"/>
      <c r="AS1305" s="38"/>
      <c r="AT1305" s="38"/>
      <c r="AU1305" s="38"/>
    </row>
    <row r="1306" spans="2:64">
      <c r="B1306" s="14"/>
      <c r="AA1306" s="38"/>
      <c r="AB1306" s="38"/>
      <c r="AC1306" s="38"/>
      <c r="AD1306" s="38"/>
      <c r="AE1306" s="38"/>
      <c r="AG1306" s="176"/>
      <c r="AN1306" s="38"/>
      <c r="AO1306" s="38"/>
      <c r="AP1306" s="38"/>
      <c r="AQ1306" s="38"/>
      <c r="AR1306" s="38"/>
      <c r="AS1306" s="38"/>
      <c r="AT1306" s="38"/>
      <c r="AU1306" s="38"/>
    </row>
    <row r="1307" spans="2:64">
      <c r="B1307" s="14"/>
      <c r="AA1307" s="38"/>
      <c r="AB1307" s="38"/>
      <c r="AC1307" s="38"/>
      <c r="AD1307" s="38"/>
      <c r="AE1307" s="38"/>
      <c r="AG1307" s="176"/>
      <c r="AN1307" s="38"/>
      <c r="AO1307" s="38"/>
      <c r="AP1307" s="38"/>
      <c r="AQ1307" s="38"/>
      <c r="AR1307" s="38"/>
      <c r="AS1307" s="38"/>
      <c r="AT1307" s="38"/>
      <c r="AU1307" s="38"/>
    </row>
    <row r="1308" spans="2:64">
      <c r="B1308" s="14"/>
      <c r="AA1308" s="38"/>
      <c r="AB1308" s="38"/>
      <c r="AC1308" s="38"/>
      <c r="AD1308" s="38"/>
      <c r="AE1308" s="38"/>
      <c r="AG1308" s="176"/>
      <c r="AN1308" s="38"/>
      <c r="AO1308" s="38"/>
      <c r="AP1308" s="38"/>
      <c r="AQ1308" s="38"/>
      <c r="AR1308" s="38"/>
      <c r="AS1308" s="38"/>
      <c r="AT1308" s="38"/>
      <c r="AU1308" s="38"/>
    </row>
    <row r="1309" spans="2:64">
      <c r="B1309" s="14"/>
      <c r="AA1309" s="38"/>
      <c r="AB1309" s="38"/>
      <c r="AC1309" s="38"/>
      <c r="AD1309" s="38"/>
      <c r="AE1309" s="38"/>
      <c r="AG1309" s="176"/>
      <c r="AN1309" s="38"/>
      <c r="AO1309" s="38"/>
      <c r="AP1309" s="38"/>
      <c r="AQ1309" s="38"/>
      <c r="AR1309" s="38"/>
      <c r="AS1309" s="38"/>
      <c r="AT1309" s="38"/>
      <c r="AU1309" s="38"/>
    </row>
    <row r="1310" spans="2:64">
      <c r="B1310" s="14"/>
      <c r="AA1310" s="38"/>
      <c r="AB1310" s="38"/>
      <c r="AC1310" s="38"/>
      <c r="AD1310" s="38"/>
      <c r="AE1310" s="38"/>
      <c r="AG1310" s="176"/>
      <c r="AN1310" s="38"/>
      <c r="AO1310" s="38"/>
      <c r="AP1310" s="38"/>
      <c r="AQ1310" s="38"/>
      <c r="AR1310" s="38"/>
      <c r="AS1310" s="38"/>
      <c r="AT1310" s="38"/>
      <c r="AU1310" s="38"/>
    </row>
    <row r="1311" spans="2:64">
      <c r="B1311" s="14"/>
      <c r="AA1311" s="38"/>
      <c r="AB1311" s="38"/>
      <c r="AC1311" s="38"/>
      <c r="AD1311" s="38"/>
      <c r="AE1311" s="38"/>
      <c r="AG1311" s="176"/>
      <c r="AN1311" s="38"/>
      <c r="AO1311" s="38"/>
      <c r="AP1311" s="38"/>
      <c r="AQ1311" s="38"/>
      <c r="AR1311" s="38"/>
      <c r="AS1311" s="38"/>
      <c r="AT1311" s="38"/>
      <c r="AU1311" s="38"/>
    </row>
    <row r="1312" spans="2:64">
      <c r="B1312" s="14"/>
      <c r="AA1312" s="38"/>
      <c r="AB1312" s="38"/>
      <c r="AC1312" s="38"/>
      <c r="AD1312" s="38"/>
      <c r="AE1312" s="38"/>
      <c r="AG1312" s="176"/>
      <c r="AN1312" s="38"/>
      <c r="AO1312" s="38"/>
      <c r="AP1312" s="38"/>
      <c r="AQ1312" s="38"/>
      <c r="AR1312" s="38"/>
      <c r="AS1312" s="38"/>
      <c r="AT1312" s="38"/>
      <c r="AU1312" s="38"/>
    </row>
    <row r="1313" spans="2:64">
      <c r="B1313" s="14"/>
      <c r="AA1313" s="38"/>
      <c r="AB1313" s="38"/>
      <c r="AC1313" s="38"/>
      <c r="AD1313" s="38"/>
      <c r="AE1313" s="38"/>
      <c r="AG1313" s="176"/>
      <c r="AN1313" s="38"/>
      <c r="AO1313" s="38"/>
      <c r="AP1313" s="38"/>
      <c r="AQ1313" s="38"/>
      <c r="AR1313" s="38"/>
      <c r="AS1313" s="38"/>
      <c r="AT1313" s="38"/>
      <c r="AU1313" s="38"/>
    </row>
    <row r="1314" spans="2:64">
      <c r="B1314" s="14"/>
      <c r="AA1314" s="38"/>
      <c r="AB1314" s="38"/>
      <c r="AC1314" s="38"/>
      <c r="AD1314" s="38"/>
      <c r="AE1314" s="38"/>
      <c r="AG1314" s="176"/>
      <c r="AN1314" s="38"/>
      <c r="AO1314" s="38"/>
      <c r="AP1314" s="38"/>
      <c r="AQ1314" s="38"/>
      <c r="AR1314" s="38"/>
      <c r="AS1314" s="38"/>
      <c r="AT1314" s="38"/>
      <c r="AU1314" s="38"/>
    </row>
    <row r="1315" spans="2:64">
      <c r="B1315" s="14"/>
      <c r="AA1315" s="38"/>
      <c r="AB1315" s="38"/>
      <c r="AC1315" s="38"/>
      <c r="AD1315" s="38"/>
      <c r="AE1315" s="38"/>
      <c r="AG1315" s="176"/>
      <c r="AN1315" s="38"/>
      <c r="AO1315" s="38"/>
      <c r="AP1315" s="38"/>
      <c r="AQ1315" s="38"/>
      <c r="AR1315" s="38"/>
      <c r="AS1315" s="38"/>
      <c r="AT1315" s="38"/>
      <c r="AU1315" s="38"/>
    </row>
    <row r="1316" spans="2:64">
      <c r="B1316" s="14"/>
      <c r="AA1316" s="38"/>
      <c r="AB1316" s="38"/>
      <c r="AC1316" s="38"/>
      <c r="AD1316" s="38"/>
      <c r="AE1316" s="38"/>
      <c r="AG1316" s="176"/>
      <c r="AN1316" s="38"/>
      <c r="AO1316" s="38"/>
      <c r="AP1316" s="38"/>
      <c r="AQ1316" s="38"/>
      <c r="AR1316" s="38"/>
      <c r="AS1316" s="38"/>
      <c r="AT1316" s="38"/>
      <c r="AU1316" s="38"/>
    </row>
    <row r="1317" spans="2:64">
      <c r="B1317" s="14"/>
      <c r="AA1317" s="38"/>
      <c r="AB1317" s="38"/>
      <c r="AC1317" s="38"/>
      <c r="AD1317" s="38"/>
      <c r="AE1317" s="38"/>
      <c r="AG1317" s="176"/>
      <c r="AN1317" s="38"/>
      <c r="AO1317" s="38"/>
      <c r="AP1317" s="38"/>
      <c r="AQ1317" s="38"/>
      <c r="AR1317" s="38"/>
      <c r="AS1317" s="38"/>
      <c r="AT1317" s="38"/>
      <c r="AU1317" s="38"/>
    </row>
    <row r="1318" spans="2:64">
      <c r="B1318" s="14"/>
      <c r="AA1318" s="38"/>
      <c r="AB1318" s="38"/>
      <c r="AC1318" s="38"/>
      <c r="AD1318" s="38"/>
      <c r="AE1318" s="38"/>
      <c r="AG1318" s="176"/>
      <c r="AN1318" s="38"/>
      <c r="AO1318" s="38"/>
      <c r="AP1318" s="38"/>
      <c r="AQ1318" s="38"/>
      <c r="AR1318" s="38"/>
      <c r="AS1318" s="38"/>
      <c r="AT1318" s="38"/>
      <c r="AU1318" s="38"/>
    </row>
    <row r="1319" spans="2:64">
      <c r="B1319" s="14"/>
      <c r="AA1319" s="38"/>
      <c r="AB1319" s="38"/>
      <c r="AC1319" s="38"/>
      <c r="AD1319" s="38"/>
      <c r="AE1319" s="38"/>
      <c r="AG1319" s="176"/>
      <c r="AN1319" s="38"/>
      <c r="AO1319" s="38"/>
      <c r="AP1319" s="38"/>
      <c r="AQ1319" s="38"/>
      <c r="AR1319" s="38"/>
      <c r="AS1319" s="38"/>
      <c r="AT1319" s="38"/>
      <c r="AU1319" s="38"/>
    </row>
    <row r="1320" spans="2:64">
      <c r="B1320" s="14"/>
      <c r="AA1320" s="38"/>
      <c r="AB1320" s="38"/>
      <c r="AC1320" s="38"/>
      <c r="AD1320" s="38"/>
      <c r="AE1320" s="38"/>
      <c r="AG1320" s="176"/>
      <c r="AN1320" s="38"/>
      <c r="AO1320" s="38"/>
      <c r="AP1320" s="38"/>
      <c r="AQ1320" s="38"/>
      <c r="AR1320" s="38"/>
      <c r="AS1320" s="38"/>
      <c r="AT1320" s="38"/>
      <c r="AU1320" s="38"/>
    </row>
    <row r="1321" spans="2:64">
      <c r="B1321" s="14"/>
      <c r="AA1321" s="38"/>
      <c r="AB1321" s="38"/>
      <c r="AC1321" s="38"/>
      <c r="AD1321" s="38"/>
      <c r="AE1321" s="38"/>
      <c r="AG1321" s="176"/>
      <c r="AN1321" s="38"/>
      <c r="AO1321" s="38"/>
      <c r="AP1321" s="38"/>
      <c r="AQ1321" s="38"/>
      <c r="AR1321" s="38"/>
      <c r="AS1321" s="38"/>
      <c r="AT1321" s="38"/>
      <c r="AU1321" s="38"/>
    </row>
    <row r="1322" spans="2:64">
      <c r="B1322" s="14"/>
      <c r="AA1322" s="38"/>
      <c r="AB1322" s="38"/>
      <c r="AC1322" s="38"/>
      <c r="AD1322" s="38"/>
      <c r="AE1322" s="38"/>
      <c r="AG1322" s="176"/>
      <c r="AN1322" s="38"/>
      <c r="AO1322" s="38"/>
      <c r="AP1322" s="38"/>
      <c r="AQ1322" s="38"/>
      <c r="AR1322" s="38"/>
      <c r="AS1322" s="38"/>
      <c r="AT1322" s="38"/>
      <c r="AU1322" s="38"/>
    </row>
    <row r="1323" spans="2:64">
      <c r="B1323" s="14"/>
      <c r="AA1323" s="38"/>
      <c r="AB1323" s="38"/>
      <c r="AC1323" s="38"/>
      <c r="AD1323" s="38"/>
      <c r="AE1323" s="38"/>
      <c r="AG1323" s="176"/>
      <c r="AN1323" s="38"/>
      <c r="AO1323" s="38"/>
      <c r="AP1323" s="38"/>
      <c r="AQ1323" s="38"/>
      <c r="AR1323" s="38"/>
      <c r="AS1323" s="38"/>
      <c r="AT1323" s="38"/>
      <c r="AU1323" s="38"/>
    </row>
    <row r="1324" spans="2:64">
      <c r="B1324" s="14"/>
      <c r="AA1324" s="38"/>
      <c r="AB1324" s="38"/>
      <c r="AC1324" s="38"/>
      <c r="AD1324" s="38"/>
      <c r="AE1324" s="38"/>
      <c r="AG1324" s="176"/>
      <c r="AN1324" s="38"/>
      <c r="AO1324" s="38"/>
      <c r="AP1324" s="38"/>
      <c r="AQ1324" s="38"/>
      <c r="AR1324" s="38"/>
      <c r="AS1324" s="38"/>
      <c r="AT1324" s="38"/>
      <c r="AU1324" s="38"/>
    </row>
    <row r="1325" spans="2:64">
      <c r="B1325" s="14"/>
      <c r="AA1325" s="38"/>
      <c r="AB1325" s="38"/>
      <c r="AC1325" s="38"/>
      <c r="AD1325" s="38"/>
      <c r="AE1325" s="38"/>
      <c r="AG1325" s="176"/>
      <c r="AN1325" s="38"/>
      <c r="AO1325" s="38"/>
      <c r="AP1325" s="38"/>
      <c r="AQ1325" s="38"/>
      <c r="AR1325" s="38"/>
      <c r="AS1325" s="38"/>
      <c r="AT1325" s="38"/>
      <c r="AU1325" s="38"/>
      <c r="AV1325" s="38"/>
      <c r="AW1325" s="38"/>
      <c r="AX1325" s="38"/>
      <c r="AY1325" s="38"/>
      <c r="AZ1325" s="38"/>
      <c r="BA1325" s="38"/>
      <c r="BB1325" s="38"/>
      <c r="BC1325" s="38"/>
      <c r="BD1325" s="38"/>
      <c r="BE1325" s="38"/>
      <c r="BF1325" s="38"/>
      <c r="BG1325" s="38"/>
      <c r="BH1325" s="38"/>
      <c r="BI1325" s="38"/>
      <c r="BJ1325" s="38"/>
      <c r="BK1325" s="38"/>
      <c r="BL1325" s="38"/>
    </row>
    <row r="1326" spans="2:64">
      <c r="B1326" s="14"/>
      <c r="AA1326" s="38"/>
      <c r="AB1326" s="38"/>
      <c r="AC1326" s="38"/>
      <c r="AD1326" s="38"/>
      <c r="AE1326" s="38"/>
      <c r="AG1326" s="176"/>
      <c r="AN1326" s="38"/>
      <c r="AO1326" s="38"/>
      <c r="AP1326" s="38"/>
      <c r="AQ1326" s="38"/>
      <c r="AR1326" s="38"/>
      <c r="AS1326" s="38"/>
      <c r="AT1326" s="38"/>
      <c r="AU1326" s="38"/>
    </row>
    <row r="1327" spans="2:64">
      <c r="B1327" s="14"/>
      <c r="AA1327" s="38"/>
      <c r="AB1327" s="38"/>
      <c r="AC1327" s="38"/>
      <c r="AD1327" s="38"/>
      <c r="AE1327" s="38"/>
      <c r="AG1327" s="176"/>
      <c r="AN1327" s="38"/>
      <c r="AO1327" s="38"/>
      <c r="AP1327" s="38"/>
      <c r="AQ1327" s="38"/>
      <c r="AR1327" s="38"/>
      <c r="AS1327" s="38"/>
      <c r="AT1327" s="38"/>
      <c r="AU1327" s="38"/>
      <c r="AV1327" s="38"/>
      <c r="AW1327" s="38"/>
      <c r="AX1327" s="38"/>
      <c r="AY1327" s="38"/>
      <c r="AZ1327" s="38"/>
      <c r="BA1327" s="38"/>
      <c r="BB1327" s="38"/>
      <c r="BC1327" s="38"/>
      <c r="BD1327" s="38"/>
      <c r="BE1327" s="38"/>
      <c r="BF1327" s="38"/>
      <c r="BG1327" s="38"/>
      <c r="BH1327" s="38"/>
      <c r="BI1327" s="38"/>
      <c r="BJ1327" s="38"/>
      <c r="BK1327" s="38"/>
      <c r="BL1327" s="38"/>
    </row>
    <row r="1328" spans="2:64">
      <c r="B1328" s="14"/>
      <c r="AA1328" s="38"/>
      <c r="AB1328" s="38"/>
      <c r="AC1328" s="38"/>
      <c r="AD1328" s="38"/>
      <c r="AE1328" s="38"/>
      <c r="AG1328" s="176"/>
      <c r="AN1328" s="38"/>
      <c r="AO1328" s="38"/>
      <c r="AP1328" s="38"/>
      <c r="AQ1328" s="38"/>
      <c r="AR1328" s="38"/>
      <c r="AS1328" s="38"/>
      <c r="AT1328" s="38"/>
      <c r="AU1328" s="38"/>
    </row>
    <row r="1329" spans="2:64">
      <c r="B1329" s="14"/>
      <c r="AA1329" s="38"/>
      <c r="AB1329" s="38"/>
      <c r="AC1329" s="38"/>
      <c r="AD1329" s="38"/>
      <c r="AE1329" s="38"/>
      <c r="AG1329" s="176"/>
      <c r="AN1329" s="38"/>
      <c r="AO1329" s="38"/>
      <c r="AP1329" s="38"/>
      <c r="AQ1329" s="38"/>
      <c r="AR1329" s="38"/>
      <c r="AS1329" s="38"/>
      <c r="AT1329" s="38"/>
      <c r="AU1329" s="38"/>
      <c r="AV1329" s="38"/>
      <c r="AW1329" s="38"/>
      <c r="AX1329" s="38"/>
      <c r="AY1329" s="38"/>
      <c r="AZ1329" s="38"/>
      <c r="BA1329" s="38"/>
      <c r="BB1329" s="38"/>
      <c r="BC1329" s="38"/>
      <c r="BD1329" s="38"/>
      <c r="BE1329" s="38"/>
      <c r="BF1329" s="38"/>
      <c r="BG1329" s="38"/>
      <c r="BH1329" s="38"/>
      <c r="BI1329" s="38"/>
      <c r="BJ1329" s="38"/>
      <c r="BK1329" s="38"/>
      <c r="BL1329" s="38"/>
    </row>
    <row r="1330" spans="2:64">
      <c r="B1330" s="14"/>
      <c r="AA1330" s="38"/>
      <c r="AB1330" s="38"/>
      <c r="AC1330" s="38"/>
      <c r="AD1330" s="38"/>
      <c r="AE1330" s="38"/>
      <c r="AG1330" s="176"/>
      <c r="AN1330" s="38"/>
      <c r="AO1330" s="38"/>
      <c r="AP1330" s="38"/>
      <c r="AQ1330" s="38"/>
      <c r="AR1330" s="38"/>
      <c r="AS1330" s="38"/>
      <c r="AT1330" s="38"/>
      <c r="AU1330" s="38"/>
    </row>
    <row r="1331" spans="2:64">
      <c r="B1331" s="14"/>
      <c r="AA1331" s="38"/>
      <c r="AB1331" s="38"/>
      <c r="AC1331" s="38"/>
      <c r="AD1331" s="38"/>
      <c r="AE1331" s="38"/>
      <c r="AG1331" s="176"/>
      <c r="AN1331" s="38"/>
      <c r="AO1331" s="38"/>
      <c r="AP1331" s="38"/>
      <c r="AQ1331" s="38"/>
      <c r="AR1331" s="38"/>
      <c r="AS1331" s="38"/>
      <c r="AT1331" s="38"/>
      <c r="AU1331" s="38"/>
    </row>
    <row r="1332" spans="2:64">
      <c r="B1332" s="14"/>
      <c r="AA1332" s="38"/>
      <c r="AB1332" s="38"/>
      <c r="AC1332" s="38"/>
      <c r="AD1332" s="38"/>
      <c r="AE1332" s="38"/>
      <c r="AG1332" s="176"/>
      <c r="AN1332" s="38"/>
      <c r="AO1332" s="38"/>
      <c r="AP1332" s="38"/>
      <c r="AQ1332" s="38"/>
      <c r="AR1332" s="38"/>
      <c r="AS1332" s="38"/>
      <c r="AT1332" s="38"/>
      <c r="AU1332" s="38"/>
    </row>
    <row r="1333" spans="2:64">
      <c r="B1333" s="14"/>
      <c r="AA1333" s="38"/>
      <c r="AB1333" s="38"/>
      <c r="AC1333" s="38"/>
      <c r="AD1333" s="38"/>
      <c r="AE1333" s="38"/>
      <c r="AG1333" s="176"/>
      <c r="AN1333" s="38"/>
      <c r="AO1333" s="38"/>
      <c r="AP1333" s="38"/>
      <c r="AQ1333" s="38"/>
      <c r="AR1333" s="38"/>
      <c r="AS1333" s="38"/>
      <c r="AT1333" s="38"/>
      <c r="AU1333" s="38"/>
    </row>
    <row r="1334" spans="2:64">
      <c r="B1334" s="14"/>
      <c r="AA1334" s="38"/>
      <c r="AB1334" s="38"/>
      <c r="AC1334" s="38"/>
      <c r="AD1334" s="38"/>
      <c r="AE1334" s="38"/>
      <c r="AG1334" s="176"/>
      <c r="AN1334" s="38"/>
      <c r="AO1334" s="38"/>
      <c r="AP1334" s="38"/>
      <c r="AQ1334" s="38"/>
      <c r="AR1334" s="38"/>
      <c r="AS1334" s="38"/>
      <c r="AT1334" s="38"/>
      <c r="AU1334" s="38"/>
    </row>
    <row r="1335" spans="2:64">
      <c r="B1335" s="14"/>
      <c r="AA1335" s="38"/>
      <c r="AB1335" s="38"/>
      <c r="AC1335" s="38"/>
      <c r="AD1335" s="38"/>
      <c r="AE1335" s="38"/>
      <c r="AG1335" s="176"/>
      <c r="AN1335" s="38"/>
      <c r="AO1335" s="38"/>
      <c r="AP1335" s="38"/>
      <c r="AQ1335" s="38"/>
      <c r="AR1335" s="38"/>
      <c r="AS1335" s="38"/>
      <c r="AT1335" s="38"/>
      <c r="AU1335" s="38"/>
    </row>
    <row r="1336" spans="2:64">
      <c r="B1336" s="14"/>
      <c r="AA1336" s="38"/>
      <c r="AB1336" s="38"/>
      <c r="AC1336" s="38"/>
      <c r="AD1336" s="38"/>
      <c r="AE1336" s="38"/>
      <c r="AG1336" s="176"/>
      <c r="AN1336" s="38"/>
      <c r="AO1336" s="38"/>
      <c r="AP1336" s="38"/>
      <c r="AQ1336" s="38"/>
      <c r="AR1336" s="38"/>
      <c r="AS1336" s="38"/>
      <c r="AT1336" s="38"/>
      <c r="AU1336" s="38"/>
    </row>
    <row r="1337" spans="2:64">
      <c r="B1337" s="14"/>
      <c r="AA1337" s="38"/>
      <c r="AB1337" s="38"/>
      <c r="AC1337" s="38"/>
      <c r="AD1337" s="38"/>
      <c r="AE1337" s="38"/>
      <c r="AG1337" s="176"/>
      <c r="AN1337" s="38"/>
      <c r="AO1337" s="38"/>
      <c r="AP1337" s="38"/>
      <c r="AQ1337" s="38"/>
      <c r="AR1337" s="38"/>
      <c r="AS1337" s="38"/>
      <c r="AT1337" s="38"/>
      <c r="AU1337" s="38"/>
    </row>
    <row r="1338" spans="2:64">
      <c r="B1338" s="14"/>
      <c r="AA1338" s="38"/>
      <c r="AB1338" s="38"/>
      <c r="AC1338" s="38"/>
      <c r="AD1338" s="38"/>
      <c r="AE1338" s="38"/>
      <c r="AG1338" s="176"/>
      <c r="AN1338" s="38"/>
      <c r="AO1338" s="38"/>
      <c r="AP1338" s="38"/>
      <c r="AQ1338" s="38"/>
      <c r="AR1338" s="38"/>
      <c r="AS1338" s="38"/>
      <c r="AT1338" s="38"/>
      <c r="AU1338" s="38"/>
      <c r="AV1338" s="38"/>
    </row>
    <row r="1339" spans="2:64">
      <c r="B1339" s="14"/>
      <c r="AA1339" s="38"/>
      <c r="AB1339" s="38"/>
      <c r="AC1339" s="38"/>
      <c r="AD1339" s="38"/>
      <c r="AE1339" s="38"/>
      <c r="AG1339" s="176"/>
      <c r="AN1339" s="38"/>
      <c r="AO1339" s="38"/>
      <c r="AP1339" s="38"/>
      <c r="AQ1339" s="38"/>
      <c r="AR1339" s="38"/>
      <c r="AS1339" s="38"/>
      <c r="AT1339" s="38"/>
      <c r="AU1339" s="38"/>
    </row>
    <row r="1340" spans="2:64">
      <c r="B1340" s="14"/>
      <c r="AA1340" s="38"/>
      <c r="AB1340" s="38"/>
      <c r="AC1340" s="38"/>
      <c r="AD1340" s="38"/>
      <c r="AE1340" s="38"/>
      <c r="AG1340" s="176"/>
      <c r="AN1340" s="38"/>
      <c r="AO1340" s="38"/>
      <c r="AP1340" s="38"/>
      <c r="AQ1340" s="38"/>
      <c r="AR1340" s="38"/>
      <c r="AS1340" s="38"/>
      <c r="AT1340" s="38"/>
      <c r="AU1340" s="38"/>
      <c r="AV1340" s="38"/>
    </row>
    <row r="1341" spans="2:64">
      <c r="B1341" s="14"/>
      <c r="AA1341" s="38"/>
      <c r="AB1341" s="38"/>
      <c r="AC1341" s="38"/>
      <c r="AD1341" s="38"/>
      <c r="AE1341" s="38"/>
      <c r="AG1341" s="176"/>
      <c r="AN1341" s="38"/>
      <c r="AO1341" s="38"/>
      <c r="AP1341" s="38"/>
      <c r="AQ1341" s="38"/>
      <c r="AR1341" s="38"/>
      <c r="AS1341" s="38"/>
      <c r="AT1341" s="38"/>
      <c r="AU1341" s="38"/>
      <c r="AV1341" s="38"/>
      <c r="AW1341" s="38"/>
      <c r="AX1341" s="38"/>
      <c r="AY1341" s="38"/>
      <c r="AZ1341" s="38"/>
      <c r="BA1341" s="38"/>
      <c r="BB1341" s="38"/>
      <c r="BC1341" s="38"/>
      <c r="BD1341" s="38"/>
      <c r="BE1341" s="38"/>
      <c r="BF1341" s="38"/>
      <c r="BG1341" s="38"/>
      <c r="BH1341" s="38"/>
      <c r="BI1341" s="38"/>
      <c r="BJ1341" s="38"/>
      <c r="BK1341" s="38"/>
      <c r="BL1341" s="38"/>
    </row>
    <row r="1342" spans="2:64">
      <c r="B1342" s="14"/>
      <c r="AA1342" s="38"/>
      <c r="AB1342" s="38"/>
      <c r="AC1342" s="38"/>
      <c r="AD1342" s="38"/>
      <c r="AE1342" s="38"/>
      <c r="AG1342" s="176"/>
      <c r="AN1342" s="38"/>
      <c r="AO1342" s="38"/>
      <c r="AP1342" s="38"/>
      <c r="AQ1342" s="38"/>
      <c r="AR1342" s="38"/>
      <c r="AS1342" s="38"/>
      <c r="AT1342" s="38"/>
      <c r="AU1342" s="38"/>
    </row>
    <row r="1343" spans="2:64">
      <c r="B1343" s="14"/>
      <c r="AA1343" s="38"/>
      <c r="AB1343" s="38"/>
      <c r="AC1343" s="38"/>
      <c r="AD1343" s="38"/>
      <c r="AE1343" s="38"/>
      <c r="AG1343" s="176"/>
      <c r="AN1343" s="38"/>
      <c r="AO1343" s="38"/>
      <c r="AP1343" s="38"/>
      <c r="AQ1343" s="38"/>
      <c r="AR1343" s="38"/>
      <c r="AS1343" s="38"/>
      <c r="AT1343" s="38"/>
      <c r="AU1343" s="38"/>
    </row>
    <row r="1344" spans="2:64">
      <c r="B1344" s="14"/>
      <c r="AA1344" s="38"/>
      <c r="AB1344" s="38"/>
      <c r="AC1344" s="38"/>
      <c r="AD1344" s="38"/>
      <c r="AE1344" s="38"/>
      <c r="AG1344" s="176"/>
      <c r="AN1344" s="38"/>
      <c r="AO1344" s="38"/>
      <c r="AP1344" s="38"/>
      <c r="AQ1344" s="38"/>
      <c r="AR1344" s="38"/>
      <c r="AS1344" s="38"/>
      <c r="AT1344" s="38"/>
      <c r="AU1344" s="38"/>
    </row>
    <row r="1345" spans="2:64">
      <c r="B1345" s="14"/>
      <c r="AA1345" s="38"/>
      <c r="AB1345" s="38"/>
      <c r="AC1345" s="38"/>
      <c r="AD1345" s="38"/>
      <c r="AE1345" s="38"/>
      <c r="AG1345" s="176"/>
      <c r="AN1345" s="38"/>
      <c r="AO1345" s="38"/>
      <c r="AP1345" s="38"/>
      <c r="AQ1345" s="38"/>
      <c r="AR1345" s="38"/>
      <c r="AS1345" s="38"/>
      <c r="AT1345" s="38"/>
      <c r="AU1345" s="38"/>
    </row>
    <row r="1346" spans="2:64">
      <c r="B1346" s="14"/>
      <c r="AA1346" s="38"/>
      <c r="AB1346" s="38"/>
      <c r="AC1346" s="38"/>
      <c r="AD1346" s="38"/>
      <c r="AE1346" s="38"/>
      <c r="AG1346" s="176"/>
      <c r="AN1346" s="38"/>
      <c r="AO1346" s="38"/>
      <c r="AP1346" s="38"/>
      <c r="AQ1346" s="38"/>
      <c r="AR1346" s="38"/>
      <c r="AS1346" s="38"/>
      <c r="AT1346" s="38"/>
      <c r="AU1346" s="38"/>
    </row>
    <row r="1347" spans="2:64">
      <c r="B1347" s="14"/>
      <c r="AA1347" s="38"/>
      <c r="AB1347" s="38"/>
      <c r="AC1347" s="38"/>
      <c r="AD1347" s="38"/>
      <c r="AE1347" s="38"/>
      <c r="AG1347" s="176"/>
      <c r="AN1347" s="38"/>
      <c r="AO1347" s="38"/>
      <c r="AP1347" s="38"/>
      <c r="AQ1347" s="38"/>
      <c r="AR1347" s="38"/>
      <c r="AS1347" s="38"/>
      <c r="AT1347" s="38"/>
      <c r="AU1347" s="38"/>
    </row>
    <row r="1348" spans="2:64">
      <c r="B1348" s="14"/>
      <c r="AA1348" s="38"/>
      <c r="AB1348" s="38"/>
      <c r="AC1348" s="38"/>
      <c r="AD1348" s="38"/>
      <c r="AE1348" s="38"/>
      <c r="AG1348" s="176"/>
      <c r="AN1348" s="38"/>
      <c r="AO1348" s="38"/>
      <c r="AP1348" s="38"/>
      <c r="AQ1348" s="38"/>
      <c r="AR1348" s="38"/>
      <c r="AS1348" s="38"/>
      <c r="AT1348" s="38"/>
      <c r="AU1348" s="38"/>
      <c r="AV1348" s="38"/>
      <c r="AW1348" s="38"/>
      <c r="AX1348" s="38"/>
      <c r="AY1348" s="38"/>
      <c r="AZ1348" s="38"/>
      <c r="BA1348" s="38"/>
      <c r="BB1348" s="38"/>
      <c r="BC1348" s="38"/>
      <c r="BD1348" s="38"/>
      <c r="BE1348" s="38"/>
      <c r="BF1348" s="38"/>
      <c r="BG1348" s="38"/>
      <c r="BH1348" s="38"/>
      <c r="BI1348" s="38"/>
      <c r="BJ1348" s="38"/>
      <c r="BK1348" s="38"/>
      <c r="BL1348" s="38"/>
    </row>
    <row r="1349" spans="2:64">
      <c r="B1349" s="14"/>
      <c r="AA1349" s="38"/>
      <c r="AB1349" s="38"/>
      <c r="AC1349" s="38"/>
      <c r="AD1349" s="38"/>
      <c r="AE1349" s="38"/>
      <c r="AG1349" s="176"/>
      <c r="AN1349" s="38"/>
      <c r="AO1349" s="38"/>
      <c r="AP1349" s="38"/>
      <c r="AQ1349" s="38"/>
      <c r="AR1349" s="38"/>
      <c r="AS1349" s="38"/>
      <c r="AT1349" s="38"/>
      <c r="AU1349" s="38"/>
      <c r="AV1349" s="38"/>
      <c r="AX1349" s="38"/>
    </row>
    <row r="1350" spans="2:64">
      <c r="B1350" s="14"/>
      <c r="AA1350" s="38"/>
      <c r="AB1350" s="38"/>
      <c r="AC1350" s="38"/>
      <c r="AD1350" s="38"/>
      <c r="AE1350" s="38"/>
      <c r="AG1350" s="176"/>
      <c r="AN1350" s="38"/>
      <c r="AO1350" s="38"/>
      <c r="AP1350" s="38"/>
      <c r="AQ1350" s="38"/>
      <c r="AR1350" s="38"/>
      <c r="AS1350" s="38"/>
      <c r="AT1350" s="38"/>
      <c r="AU1350" s="38"/>
      <c r="AV1350" s="38"/>
      <c r="AW1350" s="38"/>
      <c r="AX1350" s="38"/>
      <c r="AY1350" s="38"/>
      <c r="AZ1350" s="38"/>
      <c r="BA1350" s="38"/>
      <c r="BB1350" s="38"/>
      <c r="BC1350" s="38"/>
      <c r="BD1350" s="38"/>
      <c r="BE1350" s="38"/>
      <c r="BF1350" s="38"/>
      <c r="BG1350" s="38"/>
      <c r="BH1350" s="38"/>
      <c r="BI1350" s="38"/>
      <c r="BJ1350" s="38"/>
      <c r="BK1350" s="38"/>
      <c r="BL1350" s="38"/>
    </row>
    <row r="1351" spans="2:64">
      <c r="B1351" s="14"/>
      <c r="AA1351" s="38"/>
      <c r="AB1351" s="38"/>
      <c r="AC1351" s="38"/>
      <c r="AD1351" s="38"/>
      <c r="AE1351" s="38"/>
      <c r="AG1351" s="176"/>
      <c r="AN1351" s="38"/>
      <c r="AO1351" s="38"/>
      <c r="AP1351" s="38"/>
      <c r="AQ1351" s="38"/>
      <c r="AR1351" s="38"/>
      <c r="AS1351" s="38"/>
      <c r="AT1351" s="38"/>
      <c r="AU1351" s="38"/>
      <c r="AV1351" s="38"/>
      <c r="AW1351" s="38"/>
      <c r="AX1351" s="38"/>
      <c r="AY1351" s="38"/>
      <c r="AZ1351" s="38"/>
      <c r="BA1351" s="38"/>
      <c r="BB1351" s="38"/>
      <c r="BC1351" s="38"/>
      <c r="BD1351" s="38"/>
      <c r="BE1351" s="38"/>
      <c r="BF1351" s="38"/>
      <c r="BG1351" s="38"/>
      <c r="BH1351" s="38"/>
      <c r="BI1351" s="38"/>
      <c r="BJ1351" s="38"/>
      <c r="BK1351" s="38"/>
      <c r="BL1351" s="38"/>
    </row>
    <row r="1352" spans="2:64">
      <c r="B1352" s="14"/>
      <c r="AA1352" s="38"/>
      <c r="AB1352" s="38"/>
      <c r="AC1352" s="38"/>
      <c r="AD1352" s="38"/>
      <c r="AE1352" s="38"/>
      <c r="AG1352" s="176"/>
      <c r="AN1352" s="38"/>
      <c r="AO1352" s="38"/>
      <c r="AP1352" s="38"/>
      <c r="AQ1352" s="38"/>
      <c r="AR1352" s="38"/>
      <c r="AS1352" s="38"/>
      <c r="AT1352" s="38"/>
      <c r="AU1352" s="38"/>
    </row>
    <row r="1353" spans="2:64">
      <c r="B1353" s="14"/>
      <c r="AA1353" s="38"/>
      <c r="AB1353" s="38"/>
      <c r="AC1353" s="38"/>
      <c r="AD1353" s="38"/>
      <c r="AE1353" s="38"/>
      <c r="AG1353" s="176"/>
      <c r="AN1353" s="38"/>
      <c r="AO1353" s="38"/>
      <c r="AP1353" s="38"/>
      <c r="AQ1353" s="38"/>
      <c r="AR1353" s="38"/>
      <c r="AS1353" s="38"/>
      <c r="AT1353" s="38"/>
      <c r="AU1353" s="38"/>
    </row>
    <row r="1354" spans="2:64">
      <c r="B1354" s="14"/>
      <c r="AA1354" s="38"/>
      <c r="AB1354" s="38"/>
      <c r="AC1354" s="38"/>
      <c r="AD1354" s="38"/>
      <c r="AE1354" s="38"/>
      <c r="AG1354" s="176"/>
      <c r="AN1354" s="38"/>
      <c r="AO1354" s="38"/>
      <c r="AP1354" s="38"/>
      <c r="AQ1354" s="38"/>
      <c r="AR1354" s="38"/>
      <c r="AS1354" s="38"/>
      <c r="AT1354" s="38"/>
      <c r="AU1354" s="38"/>
    </row>
    <row r="1355" spans="2:64">
      <c r="B1355" s="14"/>
      <c r="AA1355" s="38"/>
      <c r="AB1355" s="38"/>
      <c r="AC1355" s="38"/>
      <c r="AD1355" s="38"/>
      <c r="AE1355" s="38"/>
      <c r="AG1355" s="176"/>
      <c r="AN1355" s="38"/>
      <c r="AO1355" s="38"/>
      <c r="AP1355" s="38"/>
      <c r="AQ1355" s="38"/>
      <c r="AR1355" s="38"/>
      <c r="AS1355" s="38"/>
      <c r="AT1355" s="38"/>
      <c r="AU1355" s="38"/>
    </row>
    <row r="1356" spans="2:64">
      <c r="B1356" s="14"/>
      <c r="AA1356" s="38"/>
      <c r="AB1356" s="38"/>
      <c r="AC1356" s="38"/>
      <c r="AD1356" s="38"/>
      <c r="AE1356" s="38"/>
      <c r="AG1356" s="176"/>
      <c r="AN1356" s="38"/>
      <c r="AO1356" s="38"/>
      <c r="AP1356" s="38"/>
      <c r="AQ1356" s="38"/>
      <c r="AR1356" s="38"/>
      <c r="AS1356" s="38"/>
      <c r="AT1356" s="38"/>
      <c r="AU1356" s="38"/>
    </row>
    <row r="1357" spans="2:64">
      <c r="B1357" s="14"/>
      <c r="AA1357" s="38"/>
      <c r="AB1357" s="38"/>
      <c r="AC1357" s="38"/>
      <c r="AD1357" s="38"/>
      <c r="AE1357" s="38"/>
      <c r="AG1357" s="176"/>
      <c r="AN1357" s="38"/>
      <c r="AO1357" s="38"/>
      <c r="AP1357" s="38"/>
      <c r="AQ1357" s="38"/>
      <c r="AR1357" s="38"/>
      <c r="AS1357" s="38"/>
      <c r="AT1357" s="38"/>
      <c r="AU1357" s="38"/>
    </row>
    <row r="1358" spans="2:64">
      <c r="B1358" s="14"/>
      <c r="AA1358" s="38"/>
      <c r="AB1358" s="38"/>
      <c r="AC1358" s="38"/>
      <c r="AD1358" s="38"/>
      <c r="AE1358" s="38"/>
      <c r="AG1358" s="176"/>
      <c r="AN1358" s="38"/>
      <c r="AO1358" s="38"/>
      <c r="AP1358" s="38"/>
      <c r="AQ1358" s="38"/>
      <c r="AR1358" s="38"/>
      <c r="AS1358" s="38"/>
      <c r="AT1358" s="38"/>
      <c r="AU1358" s="38"/>
    </row>
    <row r="1359" spans="2:64">
      <c r="B1359" s="14"/>
      <c r="AA1359" s="38"/>
      <c r="AB1359" s="38"/>
      <c r="AC1359" s="38"/>
      <c r="AD1359" s="38"/>
      <c r="AE1359" s="38"/>
      <c r="AG1359" s="176"/>
      <c r="AN1359" s="38"/>
      <c r="AO1359" s="38"/>
      <c r="AP1359" s="38"/>
      <c r="AQ1359" s="38"/>
      <c r="AR1359" s="38"/>
      <c r="AS1359" s="38"/>
      <c r="AT1359" s="38"/>
      <c r="AU1359" s="38"/>
    </row>
    <row r="1360" spans="2:64">
      <c r="B1360" s="14"/>
      <c r="AA1360" s="38"/>
      <c r="AB1360" s="38"/>
      <c r="AC1360" s="38"/>
      <c r="AD1360" s="38"/>
      <c r="AE1360" s="38"/>
      <c r="AG1360" s="176"/>
      <c r="AN1360" s="38"/>
      <c r="AO1360" s="38"/>
      <c r="AP1360" s="38"/>
      <c r="AQ1360" s="38"/>
      <c r="AR1360" s="38"/>
      <c r="AS1360" s="38"/>
      <c r="AT1360" s="38"/>
      <c r="AU1360" s="38"/>
    </row>
    <row r="1361" spans="2:64">
      <c r="B1361" s="14"/>
      <c r="AA1361" s="38"/>
      <c r="AB1361" s="38"/>
      <c r="AC1361" s="38"/>
      <c r="AD1361" s="38"/>
      <c r="AE1361" s="38"/>
      <c r="AG1361" s="176"/>
      <c r="AN1361" s="38"/>
      <c r="AO1361" s="38"/>
      <c r="AP1361" s="38"/>
      <c r="AQ1361" s="38"/>
      <c r="AR1361" s="38"/>
      <c r="AS1361" s="38"/>
      <c r="AT1361" s="38"/>
      <c r="AU1361" s="38"/>
    </row>
    <row r="1362" spans="2:64">
      <c r="B1362" s="14"/>
      <c r="AA1362" s="38"/>
      <c r="AB1362" s="38"/>
      <c r="AC1362" s="38"/>
      <c r="AD1362" s="38"/>
      <c r="AE1362" s="38"/>
      <c r="AG1362" s="176"/>
      <c r="AN1362" s="38"/>
      <c r="AO1362" s="38"/>
      <c r="AP1362" s="38"/>
      <c r="AQ1362" s="38"/>
      <c r="AR1362" s="38"/>
      <c r="AS1362" s="38"/>
      <c r="AT1362" s="38"/>
      <c r="AU1362" s="38"/>
    </row>
    <row r="1363" spans="2:64">
      <c r="B1363" s="14"/>
      <c r="AA1363" s="38"/>
      <c r="AB1363" s="38"/>
      <c r="AC1363" s="38"/>
      <c r="AD1363" s="38"/>
      <c r="AE1363" s="38"/>
      <c r="AG1363" s="176"/>
      <c r="AN1363" s="38"/>
      <c r="AO1363" s="38"/>
      <c r="AP1363" s="38"/>
      <c r="AQ1363" s="38"/>
      <c r="AR1363" s="38"/>
      <c r="AS1363" s="38"/>
      <c r="AT1363" s="38"/>
      <c r="AU1363" s="38"/>
    </row>
    <row r="1364" spans="2:64">
      <c r="B1364" s="14"/>
      <c r="AA1364" s="38"/>
      <c r="AB1364" s="38"/>
      <c r="AC1364" s="38"/>
      <c r="AD1364" s="38"/>
      <c r="AE1364" s="38"/>
      <c r="AG1364" s="176"/>
      <c r="AN1364" s="38"/>
      <c r="AO1364" s="38"/>
      <c r="AP1364" s="38"/>
      <c r="AQ1364" s="38"/>
      <c r="AR1364" s="38"/>
      <c r="AS1364" s="38"/>
      <c r="AT1364" s="38"/>
      <c r="AU1364" s="38"/>
    </row>
    <row r="1365" spans="2:64">
      <c r="B1365" s="14"/>
      <c r="AA1365" s="38"/>
      <c r="AB1365" s="38"/>
      <c r="AC1365" s="38"/>
      <c r="AD1365" s="38"/>
      <c r="AE1365" s="38"/>
      <c r="AG1365" s="176"/>
      <c r="AN1365" s="38"/>
      <c r="AO1365" s="38"/>
      <c r="AP1365" s="38"/>
      <c r="AQ1365" s="38"/>
      <c r="AR1365" s="38"/>
      <c r="AS1365" s="38"/>
      <c r="AT1365" s="38"/>
      <c r="AU1365" s="38"/>
    </row>
    <row r="1366" spans="2:64">
      <c r="B1366" s="14"/>
      <c r="AA1366" s="38"/>
      <c r="AB1366" s="38"/>
      <c r="AC1366" s="38"/>
      <c r="AD1366" s="38"/>
      <c r="AE1366" s="38"/>
      <c r="AG1366" s="176"/>
      <c r="AN1366" s="38"/>
      <c r="AO1366" s="38"/>
      <c r="AP1366" s="38"/>
      <c r="AQ1366" s="38"/>
      <c r="AR1366" s="38"/>
      <c r="AS1366" s="38"/>
      <c r="AT1366" s="38"/>
      <c r="AU1366" s="38"/>
    </row>
    <row r="1367" spans="2:64">
      <c r="B1367" s="14"/>
      <c r="AA1367" s="38"/>
      <c r="AB1367" s="38"/>
      <c r="AC1367" s="38"/>
      <c r="AD1367" s="38"/>
      <c r="AE1367" s="38"/>
      <c r="AG1367" s="176"/>
      <c r="AN1367" s="38"/>
      <c r="AO1367" s="38"/>
      <c r="AP1367" s="38"/>
      <c r="AQ1367" s="38"/>
      <c r="AR1367" s="38"/>
      <c r="AS1367" s="38"/>
      <c r="AT1367" s="38"/>
      <c r="AU1367" s="38"/>
    </row>
    <row r="1368" spans="2:64">
      <c r="B1368" s="14"/>
      <c r="AA1368" s="38"/>
      <c r="AB1368" s="38"/>
      <c r="AC1368" s="38"/>
      <c r="AD1368" s="38"/>
      <c r="AE1368" s="38"/>
      <c r="AG1368" s="176"/>
      <c r="AN1368" s="38"/>
      <c r="AO1368" s="38"/>
      <c r="AP1368" s="38"/>
      <c r="AQ1368" s="38"/>
      <c r="AR1368" s="38"/>
      <c r="AS1368" s="38"/>
      <c r="AT1368" s="38"/>
      <c r="AU1368" s="38"/>
    </row>
    <row r="1369" spans="2:64">
      <c r="B1369" s="14"/>
      <c r="AA1369" s="38"/>
      <c r="AB1369" s="38"/>
      <c r="AC1369" s="38"/>
      <c r="AD1369" s="38"/>
      <c r="AE1369" s="38"/>
      <c r="AG1369" s="176"/>
      <c r="AN1369" s="38"/>
      <c r="AO1369" s="38"/>
      <c r="AP1369" s="38"/>
      <c r="AQ1369" s="38"/>
      <c r="AR1369" s="38"/>
      <c r="AS1369" s="38"/>
      <c r="AT1369" s="38"/>
      <c r="AU1369" s="38"/>
      <c r="AV1369" s="38"/>
      <c r="AX1369" s="38"/>
      <c r="AY1369" s="38"/>
      <c r="AZ1369" s="38"/>
      <c r="BA1369" s="38"/>
      <c r="BB1369" s="38"/>
      <c r="BC1369" s="38"/>
      <c r="BD1369" s="38"/>
      <c r="BE1369" s="38"/>
      <c r="BF1369" s="38"/>
      <c r="BG1369" s="38"/>
      <c r="BH1369" s="38"/>
      <c r="BI1369" s="38"/>
      <c r="BJ1369" s="38"/>
      <c r="BK1369" s="38"/>
      <c r="BL1369" s="38"/>
    </row>
    <row r="1370" spans="2:64">
      <c r="B1370" s="14"/>
      <c r="AA1370" s="38"/>
      <c r="AB1370" s="38"/>
      <c r="AC1370" s="38"/>
      <c r="AD1370" s="38"/>
      <c r="AE1370" s="38"/>
      <c r="AG1370" s="176"/>
      <c r="AN1370" s="38"/>
      <c r="AO1370" s="38"/>
      <c r="AP1370" s="38"/>
      <c r="AQ1370" s="38"/>
      <c r="AR1370" s="38"/>
      <c r="AS1370" s="38"/>
      <c r="AT1370" s="38"/>
      <c r="AU1370" s="38"/>
    </row>
    <row r="1371" spans="2:64">
      <c r="B1371" s="14"/>
      <c r="AA1371" s="38"/>
      <c r="AB1371" s="38"/>
      <c r="AC1371" s="38"/>
      <c r="AD1371" s="38"/>
      <c r="AE1371" s="38"/>
      <c r="AG1371" s="176"/>
      <c r="AN1371" s="38"/>
      <c r="AO1371" s="38"/>
      <c r="AP1371" s="38"/>
      <c r="AQ1371" s="38"/>
      <c r="AR1371" s="38"/>
      <c r="AS1371" s="38"/>
      <c r="AT1371" s="38"/>
      <c r="AU1371" s="38"/>
    </row>
    <row r="1372" spans="2:64">
      <c r="B1372" s="14"/>
      <c r="AA1372" s="38"/>
      <c r="AB1372" s="38"/>
      <c r="AC1372" s="38"/>
      <c r="AD1372" s="38"/>
      <c r="AE1372" s="38"/>
      <c r="AG1372" s="176"/>
      <c r="AN1372" s="38"/>
      <c r="AO1372" s="38"/>
      <c r="AP1372" s="38"/>
      <c r="AQ1372" s="38"/>
      <c r="AR1372" s="38"/>
      <c r="AS1372" s="38"/>
      <c r="AT1372" s="38"/>
      <c r="AU1372" s="38"/>
    </row>
    <row r="1373" spans="2:64">
      <c r="B1373" s="14"/>
      <c r="AA1373" s="38"/>
      <c r="AB1373" s="38"/>
      <c r="AC1373" s="38"/>
      <c r="AD1373" s="38"/>
      <c r="AE1373" s="38"/>
      <c r="AG1373" s="176"/>
      <c r="AN1373" s="38"/>
      <c r="AO1373" s="38"/>
      <c r="AP1373" s="38"/>
      <c r="AQ1373" s="38"/>
      <c r="AR1373" s="38"/>
      <c r="AS1373" s="38"/>
      <c r="AT1373" s="38"/>
      <c r="AU1373" s="38"/>
      <c r="AV1373" s="38"/>
      <c r="AX1373" s="38"/>
    </row>
    <row r="1374" spans="2:64">
      <c r="B1374" s="14"/>
      <c r="AA1374" s="38"/>
      <c r="AB1374" s="38"/>
      <c r="AC1374" s="38"/>
      <c r="AD1374" s="38"/>
      <c r="AE1374" s="38"/>
      <c r="AG1374" s="176"/>
      <c r="AN1374" s="38"/>
      <c r="AO1374" s="38"/>
      <c r="AP1374" s="38"/>
      <c r="AQ1374" s="38"/>
      <c r="AR1374" s="38"/>
      <c r="AS1374" s="38"/>
      <c r="AT1374" s="38"/>
      <c r="AU1374" s="38"/>
    </row>
    <row r="1375" spans="2:64">
      <c r="B1375" s="14"/>
      <c r="AA1375" s="38"/>
      <c r="AB1375" s="38"/>
      <c r="AC1375" s="38"/>
      <c r="AD1375" s="38"/>
      <c r="AE1375" s="38"/>
      <c r="AG1375" s="176"/>
      <c r="AN1375" s="38"/>
      <c r="AO1375" s="38"/>
      <c r="AP1375" s="38"/>
      <c r="AQ1375" s="38"/>
      <c r="AR1375" s="38"/>
      <c r="AS1375" s="38"/>
      <c r="AT1375" s="38"/>
      <c r="AU1375" s="38"/>
      <c r="AV1375" s="38"/>
      <c r="AX1375" s="38"/>
      <c r="AY1375" s="38"/>
      <c r="AZ1375" s="38"/>
      <c r="BA1375" s="38"/>
      <c r="BB1375" s="38"/>
      <c r="BC1375" s="38"/>
      <c r="BD1375" s="38"/>
      <c r="BE1375" s="38"/>
      <c r="BF1375" s="38"/>
      <c r="BG1375" s="38"/>
      <c r="BH1375" s="38"/>
      <c r="BI1375" s="38"/>
      <c r="BJ1375" s="38"/>
      <c r="BK1375" s="38"/>
      <c r="BL1375" s="38"/>
    </row>
    <row r="1376" spans="2:64">
      <c r="B1376" s="14"/>
      <c r="AA1376" s="38"/>
      <c r="AB1376" s="38"/>
      <c r="AC1376" s="38"/>
      <c r="AD1376" s="38"/>
      <c r="AE1376" s="38"/>
      <c r="AG1376" s="176"/>
      <c r="AN1376" s="38"/>
      <c r="AO1376" s="38"/>
      <c r="AP1376" s="38"/>
      <c r="AQ1376" s="38"/>
      <c r="AR1376" s="38"/>
      <c r="AS1376" s="38"/>
      <c r="AT1376" s="38"/>
      <c r="AU1376" s="38"/>
    </row>
    <row r="1377" spans="2:64">
      <c r="B1377" s="14"/>
      <c r="AA1377" s="38"/>
      <c r="AB1377" s="38"/>
      <c r="AC1377" s="38"/>
      <c r="AD1377" s="38"/>
      <c r="AE1377" s="38"/>
      <c r="AG1377" s="176"/>
      <c r="AN1377" s="38"/>
      <c r="AO1377" s="38"/>
      <c r="AP1377" s="38"/>
      <c r="AQ1377" s="38"/>
      <c r="AR1377" s="38"/>
      <c r="AS1377" s="38"/>
      <c r="AT1377" s="38"/>
      <c r="AU1377" s="38"/>
    </row>
    <row r="1378" spans="2:64">
      <c r="B1378" s="14"/>
      <c r="AA1378" s="38"/>
      <c r="AB1378" s="38"/>
      <c r="AC1378" s="38"/>
      <c r="AD1378" s="38"/>
      <c r="AE1378" s="38"/>
      <c r="AG1378" s="176"/>
      <c r="AN1378" s="38"/>
      <c r="AO1378" s="38"/>
      <c r="AP1378" s="38"/>
      <c r="AQ1378" s="38"/>
      <c r="AR1378" s="38"/>
      <c r="AS1378" s="38"/>
      <c r="AT1378" s="38"/>
      <c r="AU1378" s="38"/>
      <c r="AV1378" s="38"/>
    </row>
    <row r="1379" spans="2:64">
      <c r="B1379" s="14"/>
      <c r="AA1379" s="38"/>
      <c r="AB1379" s="38"/>
      <c r="AC1379" s="38"/>
      <c r="AD1379" s="38"/>
      <c r="AE1379" s="38"/>
      <c r="AG1379" s="176"/>
      <c r="AN1379" s="38"/>
      <c r="AO1379" s="38"/>
      <c r="AP1379" s="38"/>
      <c r="AQ1379" s="38"/>
      <c r="AR1379" s="38"/>
      <c r="AS1379" s="38"/>
      <c r="AT1379" s="38"/>
      <c r="AU1379" s="38"/>
      <c r="AV1379" s="38"/>
    </row>
    <row r="1380" spans="2:64">
      <c r="B1380" s="14"/>
      <c r="AA1380" s="38"/>
      <c r="AB1380" s="38"/>
      <c r="AC1380" s="38"/>
      <c r="AD1380" s="38"/>
      <c r="AE1380" s="38"/>
      <c r="AG1380" s="176"/>
      <c r="AN1380" s="38"/>
      <c r="AO1380" s="38"/>
      <c r="AP1380" s="38"/>
      <c r="AQ1380" s="38"/>
      <c r="AR1380" s="38"/>
      <c r="AS1380" s="38"/>
      <c r="AT1380" s="38"/>
      <c r="AU1380" s="38"/>
      <c r="AV1380" s="38"/>
      <c r="AW1380" s="38"/>
      <c r="AX1380" s="38"/>
      <c r="AY1380" s="38"/>
      <c r="AZ1380" s="38"/>
      <c r="BA1380" s="38"/>
      <c r="BB1380" s="38"/>
      <c r="BC1380" s="38"/>
      <c r="BD1380" s="38"/>
      <c r="BE1380" s="38"/>
      <c r="BF1380" s="38"/>
      <c r="BG1380" s="38"/>
      <c r="BH1380" s="38"/>
      <c r="BI1380" s="38"/>
      <c r="BJ1380" s="38"/>
      <c r="BK1380" s="38"/>
      <c r="BL1380" s="38"/>
    </row>
    <row r="1381" spans="2:64">
      <c r="B1381" s="14"/>
      <c r="AA1381" s="38"/>
      <c r="AB1381" s="38"/>
      <c r="AC1381" s="38"/>
      <c r="AD1381" s="38"/>
      <c r="AE1381" s="38"/>
      <c r="AG1381" s="176"/>
      <c r="AN1381" s="38"/>
      <c r="AO1381" s="38"/>
      <c r="AP1381" s="38"/>
      <c r="AQ1381" s="38"/>
      <c r="AR1381" s="38"/>
      <c r="AS1381" s="38"/>
      <c r="AT1381" s="38"/>
      <c r="AU1381" s="38"/>
    </row>
    <row r="1382" spans="2:64">
      <c r="B1382" s="14"/>
      <c r="AA1382" s="38"/>
      <c r="AB1382" s="38"/>
      <c r="AC1382" s="38"/>
      <c r="AD1382" s="38"/>
      <c r="AE1382" s="38"/>
      <c r="AG1382" s="176"/>
      <c r="AN1382" s="38"/>
      <c r="AO1382" s="38"/>
      <c r="AP1382" s="38"/>
      <c r="AQ1382" s="38"/>
      <c r="AR1382" s="38"/>
      <c r="AS1382" s="38"/>
      <c r="AT1382" s="38"/>
      <c r="AU1382" s="38"/>
    </row>
    <row r="1383" spans="2:64">
      <c r="B1383" s="14"/>
      <c r="AA1383" s="38"/>
      <c r="AB1383" s="38"/>
      <c r="AC1383" s="38"/>
      <c r="AD1383" s="38"/>
      <c r="AE1383" s="38"/>
      <c r="AG1383" s="176"/>
      <c r="AN1383" s="38"/>
      <c r="AO1383" s="38"/>
      <c r="AP1383" s="38"/>
      <c r="AQ1383" s="38"/>
      <c r="AR1383" s="38"/>
      <c r="AS1383" s="38"/>
      <c r="AT1383" s="38"/>
      <c r="AU1383" s="38"/>
      <c r="AV1383" s="38"/>
      <c r="AX1383" s="38"/>
      <c r="AY1383" s="38"/>
      <c r="AZ1383" s="38"/>
      <c r="BA1383" s="38"/>
      <c r="BB1383" s="38"/>
      <c r="BC1383" s="38"/>
      <c r="BD1383" s="38"/>
      <c r="BE1383" s="38"/>
      <c r="BF1383" s="38"/>
      <c r="BG1383" s="38"/>
      <c r="BH1383" s="38"/>
      <c r="BI1383" s="38"/>
      <c r="BJ1383" s="38"/>
      <c r="BK1383" s="38"/>
      <c r="BL1383" s="38"/>
    </row>
    <row r="1384" spans="2:64">
      <c r="B1384" s="14"/>
      <c r="AA1384" s="38"/>
      <c r="AB1384" s="38"/>
      <c r="AC1384" s="38"/>
      <c r="AD1384" s="38"/>
      <c r="AE1384" s="38"/>
      <c r="AG1384" s="176"/>
      <c r="AN1384" s="38"/>
      <c r="AO1384" s="38"/>
      <c r="AP1384" s="38"/>
      <c r="AQ1384" s="38"/>
      <c r="AR1384" s="38"/>
      <c r="AS1384" s="38"/>
      <c r="AT1384" s="38"/>
      <c r="AU1384" s="38"/>
      <c r="AV1384" s="38"/>
      <c r="AW1384" s="38"/>
      <c r="AX1384" s="38"/>
      <c r="AY1384" s="38"/>
      <c r="AZ1384" s="38"/>
      <c r="BA1384" s="38"/>
      <c r="BB1384" s="38"/>
      <c r="BC1384" s="38"/>
      <c r="BD1384" s="38"/>
      <c r="BE1384" s="38"/>
      <c r="BF1384" s="38"/>
      <c r="BG1384" s="38"/>
      <c r="BH1384" s="38"/>
      <c r="BI1384" s="38"/>
      <c r="BJ1384" s="38"/>
      <c r="BK1384" s="38"/>
      <c r="BL1384" s="38"/>
    </row>
    <row r="1385" spans="2:64">
      <c r="B1385" s="14"/>
      <c r="AA1385" s="38"/>
      <c r="AB1385" s="38"/>
      <c r="AC1385" s="38"/>
      <c r="AD1385" s="38"/>
      <c r="AE1385" s="38"/>
      <c r="AG1385" s="176"/>
      <c r="AN1385" s="38"/>
      <c r="AO1385" s="38"/>
      <c r="AP1385" s="38"/>
      <c r="AQ1385" s="38"/>
      <c r="AR1385" s="38"/>
      <c r="AS1385" s="38"/>
      <c r="AT1385" s="38"/>
      <c r="AU1385" s="38"/>
    </row>
    <row r="1386" spans="2:64">
      <c r="B1386" s="14"/>
      <c r="AA1386" s="38"/>
      <c r="AB1386" s="38"/>
      <c r="AC1386" s="38"/>
      <c r="AD1386" s="38"/>
      <c r="AE1386" s="38"/>
      <c r="AG1386" s="176"/>
      <c r="AN1386" s="38"/>
      <c r="AO1386" s="38"/>
      <c r="AP1386" s="38"/>
      <c r="AQ1386" s="38"/>
      <c r="AR1386" s="38"/>
      <c r="AS1386" s="38"/>
      <c r="AT1386" s="38"/>
      <c r="AU1386" s="38"/>
    </row>
    <row r="1387" spans="2:64">
      <c r="B1387" s="14"/>
      <c r="AA1387" s="38"/>
      <c r="AB1387" s="38"/>
      <c r="AC1387" s="38"/>
      <c r="AD1387" s="38"/>
      <c r="AE1387" s="38"/>
      <c r="AG1387" s="176"/>
      <c r="AN1387" s="38"/>
      <c r="AO1387" s="38"/>
      <c r="AP1387" s="38"/>
      <c r="AQ1387" s="38"/>
      <c r="AR1387" s="38"/>
      <c r="AS1387" s="38"/>
      <c r="AT1387" s="38"/>
      <c r="AU1387" s="38"/>
    </row>
    <row r="1388" spans="2:64">
      <c r="B1388" s="14"/>
      <c r="AA1388" s="38"/>
      <c r="AB1388" s="38"/>
      <c r="AC1388" s="38"/>
      <c r="AD1388" s="38"/>
      <c r="AE1388" s="38"/>
      <c r="AG1388" s="176"/>
      <c r="AN1388" s="38"/>
      <c r="AO1388" s="38"/>
      <c r="AP1388" s="38"/>
      <c r="AQ1388" s="38"/>
      <c r="AR1388" s="38"/>
      <c r="AS1388" s="38"/>
      <c r="AT1388" s="38"/>
      <c r="AU1388" s="38"/>
    </row>
    <row r="1389" spans="2:64">
      <c r="B1389" s="14"/>
      <c r="AA1389" s="38"/>
      <c r="AB1389" s="38"/>
      <c r="AC1389" s="38"/>
      <c r="AD1389" s="38"/>
      <c r="AE1389" s="38"/>
      <c r="AG1389" s="176"/>
      <c r="AN1389" s="38"/>
      <c r="AO1389" s="38"/>
      <c r="AP1389" s="38"/>
      <c r="AQ1389" s="38"/>
      <c r="AR1389" s="38"/>
      <c r="AS1389" s="38"/>
      <c r="AT1389" s="38"/>
      <c r="AU1389" s="38"/>
      <c r="AV1389" s="38"/>
      <c r="AX1389" s="38"/>
      <c r="AY1389" s="38"/>
      <c r="AZ1389" s="38"/>
      <c r="BA1389" s="38"/>
      <c r="BB1389" s="38"/>
      <c r="BC1389" s="38"/>
      <c r="BD1389" s="38"/>
      <c r="BE1389" s="38"/>
      <c r="BF1389" s="38"/>
      <c r="BG1389" s="38"/>
      <c r="BH1389" s="38"/>
      <c r="BI1389" s="38"/>
      <c r="BJ1389" s="38"/>
      <c r="BK1389" s="38"/>
      <c r="BL1389" s="38"/>
    </row>
    <row r="1390" spans="2:64">
      <c r="B1390" s="14"/>
      <c r="AA1390" s="38"/>
      <c r="AB1390" s="38"/>
      <c r="AC1390" s="38"/>
      <c r="AD1390" s="38"/>
      <c r="AE1390" s="38"/>
      <c r="AG1390" s="176"/>
      <c r="AN1390" s="38"/>
      <c r="AO1390" s="38"/>
      <c r="AP1390" s="38"/>
      <c r="AQ1390" s="38"/>
      <c r="AR1390" s="38"/>
      <c r="AS1390" s="38"/>
      <c r="AT1390" s="38"/>
      <c r="AU1390" s="38"/>
      <c r="AV1390" s="38"/>
      <c r="AX1390" s="38"/>
      <c r="AY1390" s="38"/>
      <c r="AZ1390" s="38"/>
      <c r="BA1390" s="38"/>
      <c r="BB1390" s="38"/>
      <c r="BC1390" s="38"/>
      <c r="BD1390" s="38"/>
      <c r="BE1390" s="38"/>
      <c r="BF1390" s="38"/>
      <c r="BG1390" s="38"/>
      <c r="BH1390" s="38"/>
      <c r="BI1390" s="38"/>
      <c r="BJ1390" s="38"/>
      <c r="BK1390" s="38"/>
      <c r="BL1390" s="38"/>
    </row>
    <row r="1391" spans="2:64">
      <c r="B1391" s="14"/>
      <c r="AA1391" s="38"/>
      <c r="AB1391" s="38"/>
      <c r="AC1391" s="38"/>
      <c r="AD1391" s="38"/>
      <c r="AE1391" s="38"/>
      <c r="AG1391" s="176"/>
      <c r="AN1391" s="38"/>
      <c r="AO1391" s="38"/>
      <c r="AP1391" s="38"/>
      <c r="AQ1391" s="38"/>
      <c r="AR1391" s="38"/>
      <c r="AS1391" s="38"/>
      <c r="AT1391" s="38"/>
      <c r="AU1391" s="38"/>
    </row>
    <row r="1392" spans="2:64">
      <c r="B1392" s="14"/>
      <c r="AA1392" s="38"/>
      <c r="AB1392" s="38"/>
      <c r="AC1392" s="38"/>
      <c r="AD1392" s="38"/>
      <c r="AE1392" s="38"/>
      <c r="AG1392" s="176"/>
      <c r="AN1392" s="38"/>
      <c r="AO1392" s="38"/>
      <c r="AP1392" s="38"/>
      <c r="AQ1392" s="38"/>
      <c r="AR1392" s="38"/>
      <c r="AS1392" s="38"/>
      <c r="AT1392" s="38"/>
      <c r="AU1392" s="38"/>
    </row>
    <row r="1393" spans="2:64">
      <c r="B1393" s="14"/>
      <c r="AA1393" s="38"/>
      <c r="AB1393" s="38"/>
      <c r="AC1393" s="38"/>
      <c r="AD1393" s="38"/>
      <c r="AE1393" s="38"/>
      <c r="AG1393" s="176"/>
      <c r="AN1393" s="38"/>
      <c r="AO1393" s="38"/>
      <c r="AP1393" s="38"/>
      <c r="AQ1393" s="38"/>
      <c r="AR1393" s="38"/>
      <c r="AS1393" s="38"/>
      <c r="AT1393" s="38"/>
      <c r="AU1393" s="38"/>
    </row>
    <row r="1394" spans="2:64">
      <c r="B1394" s="14"/>
      <c r="AA1394" s="38"/>
      <c r="AB1394" s="38"/>
      <c r="AC1394" s="38"/>
      <c r="AD1394" s="38"/>
      <c r="AE1394" s="38"/>
      <c r="AG1394" s="176"/>
      <c r="AN1394" s="38"/>
      <c r="AO1394" s="38"/>
      <c r="AP1394" s="38"/>
      <c r="AQ1394" s="38"/>
      <c r="AR1394" s="38"/>
      <c r="AS1394" s="38"/>
      <c r="AT1394" s="38"/>
      <c r="AU1394" s="38"/>
    </row>
    <row r="1395" spans="2:64">
      <c r="B1395" s="14"/>
      <c r="AA1395" s="38"/>
      <c r="AB1395" s="38"/>
      <c r="AC1395" s="38"/>
      <c r="AD1395" s="38"/>
      <c r="AE1395" s="38"/>
      <c r="AG1395" s="176"/>
      <c r="AN1395" s="38"/>
      <c r="AO1395" s="38"/>
      <c r="AP1395" s="38"/>
      <c r="AQ1395" s="38"/>
      <c r="AR1395" s="38"/>
      <c r="AS1395" s="38"/>
      <c r="AT1395" s="38"/>
      <c r="AU1395" s="38"/>
    </row>
    <row r="1396" spans="2:64">
      <c r="B1396" s="14"/>
      <c r="AA1396" s="38"/>
      <c r="AB1396" s="38"/>
      <c r="AC1396" s="38"/>
      <c r="AD1396" s="38"/>
      <c r="AE1396" s="38"/>
      <c r="AG1396" s="176"/>
      <c r="AN1396" s="38"/>
      <c r="AO1396" s="38"/>
      <c r="AP1396" s="38"/>
      <c r="AQ1396" s="38"/>
      <c r="AR1396" s="38"/>
      <c r="AS1396" s="38"/>
      <c r="AT1396" s="38"/>
      <c r="AU1396" s="38"/>
    </row>
    <row r="1397" spans="2:64">
      <c r="B1397" s="14"/>
      <c r="AA1397" s="38"/>
      <c r="AB1397" s="38"/>
      <c r="AC1397" s="38"/>
      <c r="AD1397" s="38"/>
      <c r="AE1397" s="38"/>
      <c r="AG1397" s="176"/>
      <c r="AN1397" s="38"/>
      <c r="AO1397" s="38"/>
      <c r="AP1397" s="38"/>
      <c r="AQ1397" s="38"/>
      <c r="AR1397" s="38"/>
      <c r="AS1397" s="38"/>
      <c r="AT1397" s="38"/>
      <c r="AU1397" s="38"/>
    </row>
    <row r="1398" spans="2:64">
      <c r="B1398" s="14"/>
      <c r="AA1398" s="38"/>
      <c r="AB1398" s="38"/>
      <c r="AC1398" s="38"/>
      <c r="AD1398" s="38"/>
      <c r="AE1398" s="38"/>
      <c r="AG1398" s="176"/>
      <c r="AN1398" s="38"/>
      <c r="AO1398" s="38"/>
      <c r="AP1398" s="38"/>
      <c r="AQ1398" s="38"/>
      <c r="AR1398" s="38"/>
      <c r="AS1398" s="38"/>
      <c r="AT1398" s="38"/>
      <c r="AU1398" s="38"/>
      <c r="AV1398" s="38"/>
      <c r="AX1398" s="38"/>
      <c r="AY1398" s="38"/>
      <c r="AZ1398" s="38"/>
      <c r="BA1398" s="38"/>
      <c r="BB1398" s="38"/>
      <c r="BC1398" s="38"/>
      <c r="BD1398" s="38"/>
      <c r="BE1398" s="38"/>
      <c r="BF1398" s="38"/>
      <c r="BG1398" s="38"/>
      <c r="BH1398" s="38"/>
      <c r="BI1398" s="38"/>
      <c r="BJ1398" s="38"/>
      <c r="BK1398" s="38"/>
      <c r="BL1398" s="38"/>
    </row>
    <row r="1399" spans="2:64">
      <c r="B1399" s="14"/>
      <c r="AA1399" s="38"/>
      <c r="AB1399" s="38"/>
      <c r="AC1399" s="38"/>
      <c r="AD1399" s="38"/>
      <c r="AE1399" s="38"/>
      <c r="AG1399" s="176"/>
      <c r="AN1399" s="38"/>
      <c r="AO1399" s="38"/>
      <c r="AP1399" s="38"/>
      <c r="AQ1399" s="38"/>
      <c r="AR1399" s="38"/>
      <c r="AS1399" s="38"/>
      <c r="AT1399" s="38"/>
      <c r="AU1399" s="38"/>
    </row>
    <row r="1400" spans="2:64">
      <c r="B1400" s="14"/>
      <c r="AA1400" s="38"/>
      <c r="AB1400" s="38"/>
      <c r="AC1400" s="38"/>
      <c r="AD1400" s="38"/>
      <c r="AE1400" s="38"/>
      <c r="AG1400" s="176"/>
      <c r="AN1400" s="38"/>
      <c r="AO1400" s="38"/>
      <c r="AP1400" s="38"/>
      <c r="AQ1400" s="38"/>
      <c r="AR1400" s="38"/>
      <c r="AS1400" s="38"/>
      <c r="AT1400" s="38"/>
      <c r="AU1400" s="38"/>
    </row>
    <row r="1401" spans="2:64">
      <c r="B1401" s="14"/>
      <c r="AA1401" s="38"/>
      <c r="AB1401" s="38"/>
      <c r="AC1401" s="38"/>
      <c r="AD1401" s="38"/>
      <c r="AE1401" s="38"/>
      <c r="AG1401" s="176"/>
      <c r="AN1401" s="38"/>
      <c r="AO1401" s="38"/>
      <c r="AP1401" s="38"/>
      <c r="AQ1401" s="38"/>
      <c r="AR1401" s="38"/>
      <c r="AS1401" s="38"/>
      <c r="AT1401" s="38"/>
      <c r="AU1401" s="38"/>
    </row>
    <row r="1402" spans="2:64">
      <c r="B1402" s="14"/>
      <c r="AA1402" s="38"/>
      <c r="AB1402" s="38"/>
      <c r="AC1402" s="38"/>
      <c r="AD1402" s="38"/>
      <c r="AE1402" s="38"/>
      <c r="AG1402" s="176"/>
      <c r="AN1402" s="38"/>
      <c r="AO1402" s="38"/>
      <c r="AP1402" s="38"/>
      <c r="AQ1402" s="38"/>
      <c r="AR1402" s="38"/>
      <c r="AS1402" s="38"/>
      <c r="AT1402" s="38"/>
      <c r="AU1402" s="38"/>
    </row>
    <row r="1403" spans="2:64">
      <c r="B1403" s="14"/>
      <c r="AA1403" s="38"/>
      <c r="AB1403" s="38"/>
      <c r="AC1403" s="38"/>
      <c r="AD1403" s="38"/>
      <c r="AE1403" s="38"/>
      <c r="AG1403" s="176"/>
      <c r="AN1403" s="38"/>
      <c r="AO1403" s="38"/>
      <c r="AP1403" s="38"/>
      <c r="AQ1403" s="38"/>
      <c r="AR1403" s="38"/>
      <c r="AS1403" s="38"/>
      <c r="AT1403" s="38"/>
      <c r="AU1403" s="38"/>
    </row>
    <row r="1404" spans="2:64">
      <c r="B1404" s="14"/>
      <c r="AA1404" s="38"/>
      <c r="AB1404" s="38"/>
      <c r="AC1404" s="38"/>
      <c r="AD1404" s="38"/>
      <c r="AE1404" s="38"/>
      <c r="AG1404" s="176"/>
      <c r="AN1404" s="38"/>
      <c r="AO1404" s="38"/>
      <c r="AP1404" s="38"/>
      <c r="AQ1404" s="38"/>
      <c r="AR1404" s="38"/>
      <c r="AS1404" s="38"/>
      <c r="AT1404" s="38"/>
      <c r="AU1404" s="38"/>
      <c r="AV1404" s="38"/>
      <c r="AW1404" s="38"/>
      <c r="AX1404" s="38"/>
      <c r="AY1404" s="38"/>
      <c r="AZ1404" s="38"/>
      <c r="BA1404" s="38"/>
      <c r="BB1404" s="38"/>
      <c r="BC1404" s="38"/>
      <c r="BD1404" s="38"/>
      <c r="BE1404" s="38"/>
      <c r="BF1404" s="38"/>
      <c r="BG1404" s="38"/>
      <c r="BH1404" s="38"/>
      <c r="BI1404" s="38"/>
      <c r="BJ1404" s="38"/>
      <c r="BK1404" s="38"/>
      <c r="BL1404" s="38"/>
    </row>
    <row r="1405" spans="2:64">
      <c r="B1405" s="14"/>
      <c r="AA1405" s="38"/>
      <c r="AB1405" s="38"/>
      <c r="AC1405" s="38"/>
      <c r="AD1405" s="38"/>
      <c r="AE1405" s="38"/>
      <c r="AG1405" s="176"/>
      <c r="AN1405" s="38"/>
      <c r="AO1405" s="38"/>
      <c r="AP1405" s="38"/>
      <c r="AQ1405" s="38"/>
      <c r="AR1405" s="38"/>
      <c r="AS1405" s="38"/>
      <c r="AT1405" s="38"/>
      <c r="AU1405" s="38"/>
    </row>
    <row r="1406" spans="2:64">
      <c r="B1406" s="14"/>
      <c r="AA1406" s="38"/>
      <c r="AB1406" s="38"/>
      <c r="AC1406" s="38"/>
      <c r="AD1406" s="38"/>
      <c r="AE1406" s="38"/>
      <c r="AG1406" s="176"/>
      <c r="AN1406" s="38"/>
      <c r="AO1406" s="38"/>
      <c r="AP1406" s="38"/>
      <c r="AQ1406" s="38"/>
      <c r="AR1406" s="38"/>
      <c r="AS1406" s="38"/>
      <c r="AT1406" s="38"/>
      <c r="AU1406" s="38"/>
    </row>
    <row r="1407" spans="2:64">
      <c r="B1407" s="14"/>
      <c r="AA1407" s="38"/>
      <c r="AB1407" s="38"/>
      <c r="AC1407" s="38"/>
      <c r="AD1407" s="38"/>
      <c r="AE1407" s="38"/>
      <c r="AG1407" s="176"/>
      <c r="AN1407" s="38"/>
      <c r="AO1407" s="38"/>
      <c r="AP1407" s="38"/>
      <c r="AQ1407" s="38"/>
      <c r="AR1407" s="38"/>
      <c r="AS1407" s="38"/>
      <c r="AT1407" s="38"/>
      <c r="AU1407" s="38"/>
    </row>
    <row r="1408" spans="2:64">
      <c r="B1408" s="14"/>
      <c r="AA1408" s="38"/>
      <c r="AB1408" s="38"/>
      <c r="AC1408" s="38"/>
      <c r="AD1408" s="38"/>
      <c r="AE1408" s="38"/>
      <c r="AG1408" s="176"/>
      <c r="AN1408" s="38"/>
      <c r="AO1408" s="38"/>
      <c r="AP1408" s="38"/>
      <c r="AQ1408" s="38"/>
      <c r="AR1408" s="38"/>
      <c r="AS1408" s="38"/>
      <c r="AT1408" s="38"/>
      <c r="AU1408" s="38"/>
    </row>
    <row r="1409" spans="2:64">
      <c r="B1409" s="14"/>
      <c r="AA1409" s="38"/>
      <c r="AB1409" s="38"/>
      <c r="AC1409" s="38"/>
      <c r="AD1409" s="38"/>
      <c r="AE1409" s="38"/>
      <c r="AG1409" s="176"/>
      <c r="AN1409" s="38"/>
      <c r="AO1409" s="38"/>
      <c r="AP1409" s="38"/>
      <c r="AQ1409" s="38"/>
      <c r="AR1409" s="38"/>
      <c r="AS1409" s="38"/>
      <c r="AT1409" s="38"/>
      <c r="AU1409" s="38"/>
    </row>
    <row r="1410" spans="2:64">
      <c r="B1410" s="14"/>
      <c r="AA1410" s="38"/>
      <c r="AB1410" s="38"/>
      <c r="AC1410" s="38"/>
      <c r="AD1410" s="38"/>
      <c r="AE1410" s="38"/>
      <c r="AG1410" s="176"/>
      <c r="AN1410" s="38"/>
      <c r="AO1410" s="38"/>
      <c r="AP1410" s="38"/>
      <c r="AQ1410" s="38"/>
      <c r="AR1410" s="38"/>
      <c r="AS1410" s="38"/>
      <c r="AT1410" s="38"/>
      <c r="AU1410" s="38"/>
    </row>
    <row r="1411" spans="2:64">
      <c r="B1411" s="14"/>
      <c r="AA1411" s="38"/>
      <c r="AB1411" s="38"/>
      <c r="AC1411" s="38"/>
      <c r="AD1411" s="38"/>
      <c r="AE1411" s="38"/>
      <c r="AG1411" s="176"/>
      <c r="AN1411" s="38"/>
      <c r="AO1411" s="38"/>
      <c r="AP1411" s="38"/>
      <c r="AQ1411" s="38"/>
      <c r="AR1411" s="38"/>
      <c r="AS1411" s="38"/>
      <c r="AT1411" s="38"/>
      <c r="AU1411" s="38"/>
    </row>
    <row r="1412" spans="2:64">
      <c r="B1412" s="14"/>
      <c r="AA1412" s="38"/>
      <c r="AB1412" s="38"/>
      <c r="AC1412" s="38"/>
      <c r="AD1412" s="38"/>
      <c r="AE1412" s="38"/>
      <c r="AG1412" s="176"/>
      <c r="AN1412" s="38"/>
      <c r="AO1412" s="38"/>
      <c r="AP1412" s="38"/>
      <c r="AQ1412" s="38"/>
      <c r="AR1412" s="38"/>
      <c r="AS1412" s="38"/>
      <c r="AT1412" s="38"/>
      <c r="AU1412" s="38"/>
    </row>
    <row r="1413" spans="2:64">
      <c r="B1413" s="14"/>
      <c r="AA1413" s="38"/>
      <c r="AB1413" s="38"/>
      <c r="AC1413" s="38"/>
      <c r="AD1413" s="38"/>
      <c r="AE1413" s="38"/>
      <c r="AG1413" s="176"/>
      <c r="AN1413" s="38"/>
      <c r="AO1413" s="38"/>
      <c r="AP1413" s="38"/>
      <c r="AQ1413" s="38"/>
      <c r="AR1413" s="38"/>
      <c r="AS1413" s="38"/>
      <c r="AT1413" s="38"/>
      <c r="AU1413" s="38"/>
    </row>
    <row r="1414" spans="2:64">
      <c r="B1414" s="14"/>
      <c r="AA1414" s="38"/>
      <c r="AB1414" s="38"/>
      <c r="AC1414" s="38"/>
      <c r="AD1414" s="38"/>
      <c r="AE1414" s="38"/>
      <c r="AG1414" s="176"/>
      <c r="AN1414" s="38"/>
      <c r="AO1414" s="38"/>
      <c r="AP1414" s="38"/>
      <c r="AQ1414" s="38"/>
      <c r="AR1414" s="38"/>
      <c r="AS1414" s="38"/>
      <c r="AT1414" s="38"/>
      <c r="AU1414" s="38"/>
    </row>
    <row r="1415" spans="2:64">
      <c r="B1415" s="14"/>
      <c r="AA1415" s="38"/>
      <c r="AB1415" s="38"/>
      <c r="AC1415" s="38"/>
      <c r="AD1415" s="38"/>
      <c r="AE1415" s="38"/>
      <c r="AG1415" s="176"/>
      <c r="AN1415" s="38"/>
      <c r="AO1415" s="38"/>
      <c r="AP1415" s="38"/>
      <c r="AQ1415" s="38"/>
      <c r="AR1415" s="38"/>
      <c r="AS1415" s="38"/>
      <c r="AT1415" s="38"/>
      <c r="AU1415" s="38"/>
    </row>
    <row r="1416" spans="2:64">
      <c r="B1416" s="14"/>
      <c r="AA1416" s="38"/>
      <c r="AB1416" s="38"/>
      <c r="AC1416" s="38"/>
      <c r="AD1416" s="38"/>
      <c r="AE1416" s="38"/>
      <c r="AG1416" s="176"/>
      <c r="AN1416" s="38"/>
      <c r="AO1416" s="38"/>
      <c r="AP1416" s="38"/>
      <c r="AQ1416" s="38"/>
      <c r="AR1416" s="38"/>
      <c r="AS1416" s="38"/>
      <c r="AT1416" s="38"/>
      <c r="AU1416" s="38"/>
    </row>
    <row r="1417" spans="2:64">
      <c r="B1417" s="14"/>
      <c r="AA1417" s="38"/>
      <c r="AB1417" s="38"/>
      <c r="AC1417" s="38"/>
      <c r="AD1417" s="38"/>
      <c r="AE1417" s="38"/>
      <c r="AG1417" s="176"/>
      <c r="AN1417" s="38"/>
      <c r="AO1417" s="38"/>
      <c r="AP1417" s="38"/>
      <c r="AQ1417" s="38"/>
      <c r="AR1417" s="38"/>
      <c r="AS1417" s="38"/>
      <c r="AT1417" s="38"/>
      <c r="AU1417" s="38"/>
    </row>
    <row r="1418" spans="2:64">
      <c r="B1418" s="14"/>
      <c r="AA1418" s="38"/>
      <c r="AB1418" s="38"/>
      <c r="AC1418" s="38"/>
      <c r="AD1418" s="38"/>
      <c r="AE1418" s="38"/>
      <c r="AG1418" s="176"/>
      <c r="AN1418" s="38"/>
      <c r="AO1418" s="38"/>
      <c r="AP1418" s="38"/>
      <c r="AQ1418" s="38"/>
      <c r="AR1418" s="38"/>
      <c r="AS1418" s="38"/>
      <c r="AT1418" s="38"/>
      <c r="AU1418" s="38"/>
      <c r="AV1418" s="38"/>
      <c r="AW1418" s="38"/>
      <c r="AX1418" s="38"/>
      <c r="AY1418" s="38"/>
      <c r="AZ1418" s="38"/>
      <c r="BA1418" s="38"/>
      <c r="BB1418" s="38"/>
      <c r="BC1418" s="38"/>
      <c r="BD1418" s="38"/>
      <c r="BE1418" s="38"/>
      <c r="BF1418" s="38"/>
      <c r="BG1418" s="38"/>
      <c r="BH1418" s="38"/>
      <c r="BI1418" s="38"/>
      <c r="BJ1418" s="38"/>
      <c r="BK1418" s="38"/>
      <c r="BL1418" s="38"/>
    </row>
    <row r="1419" spans="2:64">
      <c r="B1419" s="14"/>
      <c r="AA1419" s="38"/>
      <c r="AB1419" s="38"/>
      <c r="AC1419" s="38"/>
      <c r="AD1419" s="38"/>
      <c r="AE1419" s="38"/>
      <c r="AG1419" s="176"/>
      <c r="AN1419" s="38"/>
      <c r="AO1419" s="38"/>
      <c r="AP1419" s="38"/>
      <c r="AQ1419" s="38"/>
      <c r="AR1419" s="38"/>
      <c r="AS1419" s="38"/>
      <c r="AT1419" s="38"/>
      <c r="AU1419" s="38"/>
    </row>
    <row r="1420" spans="2:64">
      <c r="B1420" s="14"/>
      <c r="AA1420" s="38"/>
      <c r="AB1420" s="38"/>
      <c r="AC1420" s="38"/>
      <c r="AD1420" s="38"/>
      <c r="AE1420" s="38"/>
      <c r="AG1420" s="176"/>
      <c r="AN1420" s="38"/>
      <c r="AO1420" s="38"/>
      <c r="AP1420" s="38"/>
      <c r="AQ1420" s="38"/>
      <c r="AR1420" s="38"/>
      <c r="AS1420" s="38"/>
      <c r="AT1420" s="38"/>
      <c r="AU1420" s="38"/>
    </row>
    <row r="1421" spans="2:64">
      <c r="B1421" s="14"/>
      <c r="AA1421" s="38"/>
      <c r="AB1421" s="38"/>
      <c r="AC1421" s="38"/>
      <c r="AD1421" s="38"/>
      <c r="AE1421" s="38"/>
      <c r="AG1421" s="176"/>
      <c r="AN1421" s="38"/>
      <c r="AO1421" s="38"/>
      <c r="AP1421" s="38"/>
      <c r="AQ1421" s="38"/>
      <c r="AR1421" s="38"/>
      <c r="AS1421" s="38"/>
      <c r="AT1421" s="38"/>
      <c r="AU1421" s="38"/>
    </row>
    <row r="1422" spans="2:64">
      <c r="B1422" s="14"/>
      <c r="AA1422" s="38"/>
      <c r="AB1422" s="38"/>
      <c r="AC1422" s="38"/>
      <c r="AD1422" s="38"/>
      <c r="AE1422" s="38"/>
      <c r="AG1422" s="176"/>
      <c r="AN1422" s="38"/>
      <c r="AO1422" s="38"/>
      <c r="AP1422" s="38"/>
      <c r="AQ1422" s="38"/>
      <c r="AR1422" s="38"/>
      <c r="AS1422" s="38"/>
      <c r="AT1422" s="38"/>
      <c r="AU1422" s="38"/>
    </row>
    <row r="1423" spans="2:64">
      <c r="B1423" s="14"/>
      <c r="AA1423" s="38"/>
      <c r="AB1423" s="38"/>
      <c r="AC1423" s="38"/>
      <c r="AD1423" s="38"/>
      <c r="AE1423" s="38"/>
      <c r="AG1423" s="176"/>
      <c r="AN1423" s="38"/>
      <c r="AO1423" s="38"/>
      <c r="AP1423" s="38"/>
      <c r="AQ1423" s="38"/>
      <c r="AR1423" s="38"/>
      <c r="AS1423" s="38"/>
      <c r="AT1423" s="38"/>
      <c r="AU1423" s="38"/>
    </row>
    <row r="1424" spans="2:64">
      <c r="B1424" s="14"/>
      <c r="AA1424" s="38"/>
      <c r="AB1424" s="38"/>
      <c r="AC1424" s="38"/>
      <c r="AD1424" s="38"/>
      <c r="AE1424" s="38"/>
      <c r="AG1424" s="176"/>
      <c r="AN1424" s="38"/>
      <c r="AO1424" s="38"/>
      <c r="AP1424" s="38"/>
      <c r="AQ1424" s="38"/>
      <c r="AR1424" s="38"/>
      <c r="AS1424" s="38"/>
      <c r="AT1424" s="38"/>
      <c r="AU1424" s="38"/>
    </row>
    <row r="1425" spans="2:64">
      <c r="B1425" s="14"/>
      <c r="AA1425" s="38"/>
      <c r="AB1425" s="38"/>
      <c r="AC1425" s="38"/>
      <c r="AD1425" s="38"/>
      <c r="AE1425" s="38"/>
      <c r="AG1425" s="176"/>
      <c r="AN1425" s="38"/>
      <c r="AO1425" s="38"/>
      <c r="AP1425" s="38"/>
      <c r="AQ1425" s="38"/>
      <c r="AR1425" s="38"/>
      <c r="AS1425" s="38"/>
      <c r="AT1425" s="38"/>
      <c r="AU1425" s="38"/>
    </row>
    <row r="1426" spans="2:64">
      <c r="B1426" s="14"/>
      <c r="AA1426" s="38"/>
      <c r="AB1426" s="38"/>
      <c r="AC1426" s="38"/>
      <c r="AD1426" s="38"/>
      <c r="AE1426" s="38"/>
      <c r="AG1426" s="176"/>
      <c r="AN1426" s="38"/>
      <c r="AO1426" s="38"/>
      <c r="AP1426" s="38"/>
      <c r="AQ1426" s="38"/>
      <c r="AR1426" s="38"/>
      <c r="AS1426" s="38"/>
      <c r="AT1426" s="38"/>
      <c r="AU1426" s="38"/>
    </row>
    <row r="1427" spans="2:64">
      <c r="B1427" s="14"/>
      <c r="AA1427" s="38"/>
      <c r="AB1427" s="38"/>
      <c r="AC1427" s="38"/>
      <c r="AD1427" s="38"/>
      <c r="AE1427" s="38"/>
      <c r="AG1427" s="176"/>
      <c r="AN1427" s="38"/>
      <c r="AO1427" s="38"/>
      <c r="AP1427" s="38"/>
      <c r="AQ1427" s="38"/>
      <c r="AR1427" s="38"/>
      <c r="AS1427" s="38"/>
      <c r="AT1427" s="38"/>
      <c r="AU1427" s="38"/>
    </row>
    <row r="1428" spans="2:64">
      <c r="B1428" s="14"/>
      <c r="AA1428" s="38"/>
      <c r="AB1428" s="38"/>
      <c r="AC1428" s="38"/>
      <c r="AD1428" s="38"/>
      <c r="AE1428" s="38"/>
      <c r="AG1428" s="176"/>
      <c r="AN1428" s="38"/>
      <c r="AO1428" s="38"/>
      <c r="AP1428" s="38"/>
      <c r="AQ1428" s="38"/>
      <c r="AR1428" s="38"/>
      <c r="AS1428" s="38"/>
      <c r="AT1428" s="38"/>
      <c r="AU1428" s="38"/>
    </row>
    <row r="1429" spans="2:64">
      <c r="B1429" s="14"/>
      <c r="AA1429" s="38"/>
      <c r="AB1429" s="38"/>
      <c r="AC1429" s="38"/>
      <c r="AD1429" s="38"/>
      <c r="AE1429" s="38"/>
      <c r="AG1429" s="176"/>
      <c r="AN1429" s="38"/>
      <c r="AO1429" s="38"/>
      <c r="AP1429" s="38"/>
      <c r="AQ1429" s="38"/>
      <c r="AR1429" s="38"/>
      <c r="AS1429" s="38"/>
      <c r="AT1429" s="38"/>
      <c r="AU1429" s="38"/>
    </row>
    <row r="1430" spans="2:64">
      <c r="B1430" s="14"/>
      <c r="AA1430" s="38"/>
      <c r="AB1430" s="38"/>
      <c r="AC1430" s="38"/>
      <c r="AD1430" s="38"/>
      <c r="AE1430" s="38"/>
      <c r="AG1430" s="176"/>
      <c r="AN1430" s="38"/>
      <c r="AO1430" s="38"/>
      <c r="AP1430" s="38"/>
      <c r="AQ1430" s="38"/>
      <c r="AR1430" s="38"/>
      <c r="AS1430" s="38"/>
      <c r="AT1430" s="38"/>
      <c r="AU1430" s="38"/>
    </row>
    <row r="1431" spans="2:64">
      <c r="B1431" s="14"/>
      <c r="AA1431" s="38"/>
      <c r="AB1431" s="38"/>
      <c r="AC1431" s="38"/>
      <c r="AD1431" s="38"/>
      <c r="AE1431" s="38"/>
      <c r="AG1431" s="176"/>
      <c r="AN1431" s="38"/>
      <c r="AO1431" s="38"/>
      <c r="AP1431" s="38"/>
      <c r="AQ1431" s="38"/>
      <c r="AR1431" s="38"/>
      <c r="AS1431" s="38"/>
      <c r="AT1431" s="38"/>
      <c r="AU1431" s="38"/>
    </row>
    <row r="1432" spans="2:64">
      <c r="B1432" s="14"/>
      <c r="AA1432" s="38"/>
      <c r="AB1432" s="38"/>
      <c r="AC1432" s="38"/>
      <c r="AD1432" s="38"/>
      <c r="AE1432" s="38"/>
      <c r="AG1432" s="176"/>
      <c r="AN1432" s="38"/>
      <c r="AO1432" s="38"/>
      <c r="AP1432" s="38"/>
      <c r="AQ1432" s="38"/>
      <c r="AR1432" s="38"/>
      <c r="AS1432" s="38"/>
      <c r="AT1432" s="38"/>
      <c r="AU1432" s="38"/>
    </row>
    <row r="1433" spans="2:64">
      <c r="B1433" s="14"/>
      <c r="AA1433" s="38"/>
      <c r="AB1433" s="38"/>
      <c r="AC1433" s="38"/>
      <c r="AD1433" s="38"/>
      <c r="AE1433" s="38"/>
      <c r="AG1433" s="176"/>
      <c r="AN1433" s="38"/>
      <c r="AO1433" s="38"/>
      <c r="AP1433" s="38"/>
      <c r="AQ1433" s="38"/>
      <c r="AR1433" s="38"/>
      <c r="AS1433" s="38"/>
      <c r="AT1433" s="38"/>
      <c r="AU1433" s="38"/>
    </row>
    <row r="1434" spans="2:64">
      <c r="B1434" s="14"/>
      <c r="AA1434" s="38"/>
      <c r="AB1434" s="38"/>
      <c r="AC1434" s="38"/>
      <c r="AD1434" s="38"/>
      <c r="AE1434" s="38"/>
      <c r="AG1434" s="176"/>
      <c r="AN1434" s="38"/>
      <c r="AO1434" s="38"/>
      <c r="AP1434" s="38"/>
      <c r="AQ1434" s="38"/>
      <c r="AR1434" s="38"/>
      <c r="AS1434" s="38"/>
      <c r="AT1434" s="38"/>
      <c r="AU1434" s="38"/>
    </row>
    <row r="1435" spans="2:64">
      <c r="B1435" s="14"/>
      <c r="AA1435" s="38"/>
      <c r="AB1435" s="38"/>
      <c r="AC1435" s="38"/>
      <c r="AD1435" s="38"/>
      <c r="AE1435" s="38"/>
      <c r="AG1435" s="176"/>
      <c r="AN1435" s="38"/>
      <c r="AO1435" s="38"/>
      <c r="AP1435" s="38"/>
      <c r="AQ1435" s="38"/>
      <c r="AR1435" s="38"/>
      <c r="AS1435" s="38"/>
      <c r="AT1435" s="38"/>
      <c r="AU1435" s="38"/>
      <c r="AV1435" s="38"/>
      <c r="AW1435" s="38"/>
      <c r="AX1435" s="38"/>
      <c r="AY1435" s="38"/>
      <c r="AZ1435" s="38"/>
      <c r="BA1435" s="38"/>
      <c r="BB1435" s="38"/>
      <c r="BC1435" s="38"/>
      <c r="BD1435" s="38"/>
      <c r="BE1435" s="38"/>
      <c r="BF1435" s="38"/>
      <c r="BG1435" s="38"/>
      <c r="BH1435" s="38"/>
      <c r="BI1435" s="38"/>
      <c r="BJ1435" s="38"/>
      <c r="BK1435" s="38"/>
      <c r="BL1435" s="38"/>
    </row>
    <row r="1436" spans="2:64">
      <c r="B1436" s="14"/>
      <c r="AA1436" s="38"/>
      <c r="AB1436" s="38"/>
      <c r="AC1436" s="38"/>
      <c r="AD1436" s="38"/>
      <c r="AE1436" s="38"/>
      <c r="AG1436" s="176"/>
      <c r="AN1436" s="38"/>
      <c r="AO1436" s="38"/>
      <c r="AP1436" s="38"/>
      <c r="AQ1436" s="38"/>
      <c r="AR1436" s="38"/>
      <c r="AS1436" s="38"/>
      <c r="AT1436" s="38"/>
      <c r="AU1436" s="38"/>
    </row>
    <row r="1437" spans="2:64">
      <c r="B1437" s="14"/>
      <c r="AA1437" s="38"/>
      <c r="AB1437" s="38"/>
      <c r="AC1437" s="38"/>
      <c r="AD1437" s="38"/>
      <c r="AE1437" s="38"/>
      <c r="AG1437" s="176"/>
      <c r="AN1437" s="38"/>
      <c r="AO1437" s="38"/>
      <c r="AP1437" s="38"/>
      <c r="AQ1437" s="38"/>
      <c r="AR1437" s="38"/>
      <c r="AS1437" s="38"/>
      <c r="AT1437" s="38"/>
      <c r="AU1437" s="38"/>
      <c r="AV1437" s="38"/>
    </row>
    <row r="1438" spans="2:64">
      <c r="B1438" s="14"/>
      <c r="AA1438" s="38"/>
      <c r="AB1438" s="38"/>
      <c r="AC1438" s="38"/>
      <c r="AD1438" s="38"/>
      <c r="AE1438" s="38"/>
      <c r="AG1438" s="176"/>
      <c r="AN1438" s="38"/>
      <c r="AO1438" s="38"/>
      <c r="AP1438" s="38"/>
      <c r="AQ1438" s="38"/>
      <c r="AR1438" s="38"/>
      <c r="AS1438" s="38"/>
      <c r="AT1438" s="38"/>
      <c r="AU1438" s="38"/>
      <c r="AV1438" s="38"/>
    </row>
    <row r="1439" spans="2:64">
      <c r="B1439" s="14"/>
      <c r="AA1439" s="38"/>
      <c r="AB1439" s="38"/>
      <c r="AC1439" s="38"/>
      <c r="AD1439" s="38"/>
      <c r="AE1439" s="38"/>
      <c r="AG1439" s="176"/>
      <c r="AN1439" s="38"/>
      <c r="AO1439" s="38"/>
      <c r="AP1439" s="38"/>
      <c r="AQ1439" s="38"/>
      <c r="AR1439" s="38"/>
      <c r="AS1439" s="38"/>
      <c r="AT1439" s="38"/>
      <c r="AU1439" s="38"/>
      <c r="AV1439" s="38"/>
    </row>
    <row r="1440" spans="2:64">
      <c r="B1440" s="14"/>
      <c r="AA1440" s="38"/>
      <c r="AB1440" s="38"/>
      <c r="AC1440" s="38"/>
      <c r="AD1440" s="38"/>
      <c r="AE1440" s="38"/>
      <c r="AG1440" s="176"/>
      <c r="AN1440" s="38"/>
      <c r="AO1440" s="38"/>
      <c r="AP1440" s="38"/>
      <c r="AQ1440" s="38"/>
      <c r="AR1440" s="38"/>
      <c r="AS1440" s="38"/>
      <c r="AT1440" s="38"/>
      <c r="AU1440" s="38"/>
      <c r="AV1440" s="38"/>
      <c r="AX1440" s="38"/>
    </row>
    <row r="1441" spans="2:64">
      <c r="B1441" s="14"/>
      <c r="AA1441" s="38"/>
      <c r="AB1441" s="38"/>
      <c r="AC1441" s="38"/>
      <c r="AD1441" s="38"/>
      <c r="AE1441" s="38"/>
      <c r="AG1441" s="176"/>
      <c r="AN1441" s="38"/>
      <c r="AO1441" s="38"/>
      <c r="AP1441" s="38"/>
      <c r="AQ1441" s="38"/>
      <c r="AR1441" s="38"/>
      <c r="AS1441" s="38"/>
      <c r="AT1441" s="38"/>
      <c r="AU1441" s="38"/>
      <c r="AV1441" s="38"/>
      <c r="AX1441" s="38"/>
    </row>
    <row r="1442" spans="2:64">
      <c r="B1442" s="14"/>
      <c r="AA1442" s="38"/>
      <c r="AB1442" s="38"/>
      <c r="AC1442" s="38"/>
      <c r="AD1442" s="38"/>
      <c r="AE1442" s="38"/>
      <c r="AG1442" s="176"/>
      <c r="AN1442" s="38"/>
      <c r="AO1442" s="38"/>
      <c r="AP1442" s="38"/>
      <c r="AQ1442" s="38"/>
      <c r="AR1442" s="38"/>
      <c r="AS1442" s="38"/>
      <c r="AT1442" s="38"/>
      <c r="AU1442" s="38"/>
      <c r="AV1442" s="38"/>
      <c r="AW1442" s="38"/>
      <c r="AX1442" s="38"/>
      <c r="AY1442" s="38"/>
      <c r="AZ1442" s="38"/>
      <c r="BA1442" s="38"/>
      <c r="BB1442" s="38"/>
      <c r="BC1442" s="38"/>
      <c r="BD1442" s="38"/>
      <c r="BE1442" s="38"/>
      <c r="BF1442" s="38"/>
      <c r="BG1442" s="38"/>
      <c r="BH1442" s="38"/>
      <c r="BI1442" s="38"/>
      <c r="BJ1442" s="38"/>
      <c r="BK1442" s="38"/>
      <c r="BL1442" s="38"/>
    </row>
    <row r="1443" spans="2:64">
      <c r="B1443" s="14"/>
      <c r="AA1443" s="38"/>
      <c r="AB1443" s="38"/>
      <c r="AC1443" s="38"/>
      <c r="AD1443" s="38"/>
      <c r="AE1443" s="38"/>
      <c r="AG1443" s="176"/>
      <c r="AN1443" s="38"/>
      <c r="AO1443" s="38"/>
      <c r="AP1443" s="38"/>
      <c r="AQ1443" s="38"/>
      <c r="AR1443" s="38"/>
      <c r="AS1443" s="38"/>
      <c r="AT1443" s="38"/>
      <c r="AU1443" s="38"/>
    </row>
    <row r="1444" spans="2:64">
      <c r="B1444" s="14"/>
      <c r="AA1444" s="38"/>
      <c r="AB1444" s="38"/>
      <c r="AC1444" s="38"/>
      <c r="AD1444" s="38"/>
      <c r="AE1444" s="38"/>
      <c r="AG1444" s="176"/>
      <c r="AN1444" s="38"/>
      <c r="AO1444" s="38"/>
      <c r="AP1444" s="38"/>
      <c r="AQ1444" s="38"/>
      <c r="AR1444" s="38"/>
      <c r="AS1444" s="38"/>
      <c r="AT1444" s="38"/>
      <c r="AU1444" s="38"/>
    </row>
    <row r="1445" spans="2:64">
      <c r="B1445" s="14"/>
      <c r="AA1445" s="38"/>
      <c r="AB1445" s="38"/>
      <c r="AC1445" s="38"/>
      <c r="AD1445" s="38"/>
      <c r="AE1445" s="38"/>
      <c r="AG1445" s="176"/>
      <c r="AN1445" s="38"/>
      <c r="AO1445" s="38"/>
      <c r="AP1445" s="38"/>
      <c r="AQ1445" s="38"/>
      <c r="AR1445" s="38"/>
      <c r="AS1445" s="38"/>
      <c r="AT1445" s="38"/>
      <c r="AU1445" s="38"/>
    </row>
    <row r="1446" spans="2:64">
      <c r="B1446" s="14"/>
      <c r="AA1446" s="38"/>
      <c r="AB1446" s="38"/>
      <c r="AC1446" s="38"/>
      <c r="AD1446" s="38"/>
      <c r="AE1446" s="38"/>
      <c r="AG1446" s="176"/>
      <c r="AN1446" s="38"/>
      <c r="AO1446" s="38"/>
      <c r="AP1446" s="38"/>
      <c r="AQ1446" s="38"/>
      <c r="AR1446" s="38"/>
      <c r="AS1446" s="38"/>
      <c r="AT1446" s="38"/>
      <c r="AU1446" s="38"/>
      <c r="AV1446" s="38"/>
      <c r="AW1446" s="38"/>
      <c r="AX1446" s="38"/>
      <c r="AY1446" s="38"/>
      <c r="AZ1446" s="38"/>
      <c r="BA1446" s="38"/>
      <c r="BB1446" s="38"/>
      <c r="BC1446" s="38"/>
      <c r="BD1446" s="38"/>
      <c r="BE1446" s="38"/>
      <c r="BF1446" s="38"/>
      <c r="BG1446" s="38"/>
      <c r="BH1446" s="38"/>
      <c r="BI1446" s="38"/>
      <c r="BJ1446" s="38"/>
      <c r="BK1446" s="38"/>
      <c r="BL1446" s="38"/>
    </row>
    <row r="1447" spans="2:64">
      <c r="B1447" s="14"/>
      <c r="AA1447" s="38"/>
      <c r="AB1447" s="38"/>
      <c r="AC1447" s="38"/>
      <c r="AD1447" s="38"/>
      <c r="AE1447" s="38"/>
      <c r="AG1447" s="176"/>
      <c r="AN1447" s="38"/>
      <c r="AO1447" s="38"/>
      <c r="AP1447" s="38"/>
      <c r="AQ1447" s="38"/>
      <c r="AR1447" s="38"/>
      <c r="AS1447" s="38"/>
      <c r="AT1447" s="38"/>
      <c r="AU1447" s="38"/>
      <c r="AV1447" s="38"/>
      <c r="AX1447" s="38"/>
    </row>
    <row r="1448" spans="2:64">
      <c r="B1448" s="14"/>
      <c r="AA1448" s="38"/>
      <c r="AB1448" s="38"/>
      <c r="AC1448" s="38"/>
      <c r="AD1448" s="38"/>
      <c r="AE1448" s="38"/>
      <c r="AG1448" s="176"/>
      <c r="AN1448" s="38"/>
      <c r="AO1448" s="38"/>
      <c r="AP1448" s="38"/>
      <c r="AQ1448" s="38"/>
      <c r="AR1448" s="38"/>
      <c r="AS1448" s="38"/>
      <c r="AT1448" s="38"/>
      <c r="AU1448" s="38"/>
      <c r="AV1448" s="38"/>
      <c r="AX1448" s="38"/>
      <c r="AY1448" s="38"/>
      <c r="AZ1448" s="38"/>
      <c r="BA1448" s="38"/>
      <c r="BB1448" s="38"/>
      <c r="BC1448" s="38"/>
      <c r="BD1448" s="38"/>
      <c r="BE1448" s="38"/>
      <c r="BF1448" s="38"/>
      <c r="BG1448" s="38"/>
      <c r="BH1448" s="38"/>
      <c r="BI1448" s="38"/>
      <c r="BJ1448" s="38"/>
      <c r="BK1448" s="38"/>
      <c r="BL1448" s="38"/>
    </row>
    <row r="1449" spans="2:64">
      <c r="B1449" s="14"/>
      <c r="AA1449" s="38"/>
      <c r="AB1449" s="38"/>
      <c r="AC1449" s="38"/>
      <c r="AD1449" s="38"/>
      <c r="AE1449" s="38"/>
      <c r="AG1449" s="176"/>
      <c r="AN1449" s="38"/>
      <c r="AO1449" s="38"/>
      <c r="AP1449" s="38"/>
      <c r="AQ1449" s="38"/>
      <c r="AR1449" s="38"/>
      <c r="AS1449" s="38"/>
      <c r="AT1449" s="38"/>
      <c r="AU1449" s="38"/>
      <c r="AV1449" s="38"/>
      <c r="AW1449" s="38"/>
      <c r="AX1449" s="38"/>
      <c r="AY1449" s="38"/>
      <c r="AZ1449" s="38"/>
      <c r="BA1449" s="38"/>
      <c r="BB1449" s="38"/>
      <c r="BC1449" s="38"/>
      <c r="BD1449" s="38"/>
      <c r="BE1449" s="38"/>
      <c r="BF1449" s="38"/>
      <c r="BG1449" s="38"/>
      <c r="BH1449" s="38"/>
      <c r="BI1449" s="38"/>
      <c r="BJ1449" s="38"/>
      <c r="BK1449" s="38"/>
      <c r="BL1449" s="38"/>
    </row>
    <row r="1450" spans="2:64">
      <c r="B1450" s="14"/>
      <c r="AA1450" s="38"/>
      <c r="AB1450" s="38"/>
      <c r="AC1450" s="38"/>
      <c r="AD1450" s="38"/>
      <c r="AE1450" s="38"/>
      <c r="AG1450" s="176"/>
      <c r="AN1450" s="38"/>
      <c r="AO1450" s="38"/>
      <c r="AP1450" s="38"/>
      <c r="AQ1450" s="38"/>
      <c r="AR1450" s="38"/>
      <c r="AS1450" s="38"/>
      <c r="AT1450" s="38"/>
      <c r="AU1450" s="38"/>
      <c r="AV1450" s="38"/>
      <c r="AW1450" s="38"/>
      <c r="AX1450" s="38"/>
      <c r="AY1450" s="38"/>
      <c r="AZ1450" s="38"/>
      <c r="BA1450" s="38"/>
      <c r="BB1450" s="38"/>
      <c r="BC1450" s="38"/>
      <c r="BD1450" s="38"/>
      <c r="BE1450" s="38"/>
      <c r="BF1450" s="38"/>
      <c r="BG1450" s="38"/>
      <c r="BH1450" s="38"/>
      <c r="BI1450" s="38"/>
      <c r="BJ1450" s="38"/>
      <c r="BK1450" s="38"/>
      <c r="BL1450" s="38"/>
    </row>
    <row r="1451" spans="2:64">
      <c r="B1451" s="14"/>
      <c r="AA1451" s="38"/>
      <c r="AB1451" s="38"/>
      <c r="AC1451" s="38"/>
      <c r="AD1451" s="38"/>
      <c r="AE1451" s="38"/>
      <c r="AG1451" s="176"/>
      <c r="AN1451" s="38"/>
      <c r="AO1451" s="38"/>
      <c r="AP1451" s="38"/>
      <c r="AQ1451" s="38"/>
      <c r="AR1451" s="38"/>
      <c r="AS1451" s="38"/>
      <c r="AT1451" s="38"/>
      <c r="AU1451" s="38"/>
      <c r="AV1451" s="38"/>
    </row>
    <row r="1452" spans="2:64">
      <c r="B1452" s="14"/>
      <c r="AA1452" s="38"/>
      <c r="AB1452" s="38"/>
      <c r="AC1452" s="38"/>
      <c r="AD1452" s="38"/>
      <c r="AE1452" s="38"/>
      <c r="AG1452" s="176"/>
      <c r="AN1452" s="38"/>
      <c r="AO1452" s="38"/>
      <c r="AP1452" s="38"/>
      <c r="AQ1452" s="38"/>
      <c r="AR1452" s="38"/>
      <c r="AS1452" s="38"/>
      <c r="AT1452" s="38"/>
      <c r="AU1452" s="38"/>
    </row>
    <row r="1453" spans="2:64">
      <c r="B1453" s="14"/>
      <c r="AA1453" s="38"/>
      <c r="AB1453" s="38"/>
      <c r="AC1453" s="38"/>
      <c r="AD1453" s="38"/>
      <c r="AE1453" s="38"/>
      <c r="AG1453" s="176"/>
      <c r="AN1453" s="38"/>
      <c r="AO1453" s="38"/>
      <c r="AP1453" s="38"/>
      <c r="AQ1453" s="38"/>
      <c r="AR1453" s="38"/>
      <c r="AS1453" s="38"/>
      <c r="AT1453" s="38"/>
      <c r="AU1453" s="38"/>
      <c r="AV1453" s="38"/>
      <c r="AX1453" s="38"/>
    </row>
    <row r="1454" spans="2:64">
      <c r="B1454" s="14"/>
      <c r="AA1454" s="38"/>
      <c r="AB1454" s="38"/>
      <c r="AC1454" s="38"/>
      <c r="AD1454" s="38"/>
      <c r="AE1454" s="38"/>
      <c r="AG1454" s="176"/>
      <c r="AN1454" s="38"/>
      <c r="AO1454" s="38"/>
      <c r="AP1454" s="38"/>
      <c r="AQ1454" s="38"/>
      <c r="AR1454" s="38"/>
      <c r="AS1454" s="38"/>
      <c r="AT1454" s="38"/>
      <c r="AU1454" s="38"/>
      <c r="AV1454" s="38"/>
      <c r="AX1454" s="38"/>
      <c r="AY1454" s="38"/>
      <c r="AZ1454" s="38"/>
      <c r="BA1454" s="38"/>
      <c r="BB1454" s="38"/>
      <c r="BC1454" s="38"/>
      <c r="BD1454" s="38"/>
      <c r="BE1454" s="38"/>
      <c r="BF1454" s="38"/>
      <c r="BG1454" s="38"/>
      <c r="BH1454" s="38"/>
      <c r="BI1454" s="38"/>
      <c r="BJ1454" s="38"/>
      <c r="BK1454" s="38"/>
      <c r="BL1454" s="38"/>
    </row>
    <row r="1455" spans="2:64">
      <c r="B1455" s="14"/>
      <c r="AA1455" s="38"/>
      <c r="AB1455" s="38"/>
      <c r="AC1455" s="38"/>
      <c r="AD1455" s="38"/>
      <c r="AE1455" s="38"/>
      <c r="AG1455" s="176"/>
      <c r="AN1455" s="38"/>
      <c r="AO1455" s="38"/>
      <c r="AP1455" s="38"/>
      <c r="AQ1455" s="38"/>
      <c r="AR1455" s="38"/>
      <c r="AS1455" s="38"/>
      <c r="AT1455" s="38"/>
      <c r="AU1455" s="38"/>
      <c r="AV1455" s="38"/>
      <c r="AW1455" s="38"/>
      <c r="AX1455" s="38"/>
      <c r="AY1455" s="38"/>
      <c r="AZ1455" s="38"/>
      <c r="BA1455" s="38"/>
      <c r="BB1455" s="38"/>
      <c r="BC1455" s="38"/>
      <c r="BD1455" s="38"/>
      <c r="BE1455" s="38"/>
      <c r="BF1455" s="38"/>
      <c r="BG1455" s="38"/>
      <c r="BH1455" s="38"/>
      <c r="BI1455" s="38"/>
      <c r="BJ1455" s="38"/>
      <c r="BK1455" s="38"/>
      <c r="BL1455" s="38"/>
    </row>
    <row r="1456" spans="2:64">
      <c r="B1456" s="14"/>
      <c r="AA1456" s="38"/>
      <c r="AB1456" s="38"/>
      <c r="AC1456" s="38"/>
      <c r="AD1456" s="38"/>
      <c r="AE1456" s="38"/>
      <c r="AG1456" s="176"/>
      <c r="AN1456" s="38"/>
      <c r="AO1456" s="38"/>
      <c r="AP1456" s="38"/>
      <c r="AQ1456" s="38"/>
      <c r="AR1456" s="38"/>
      <c r="AS1456" s="38"/>
      <c r="AT1456" s="38"/>
      <c r="AU1456" s="38"/>
      <c r="AV1456" s="38"/>
      <c r="AW1456" s="38"/>
      <c r="AX1456" s="38"/>
      <c r="AY1456" s="38"/>
      <c r="AZ1456" s="38"/>
      <c r="BA1456" s="38"/>
      <c r="BB1456" s="38"/>
      <c r="BC1456" s="38"/>
      <c r="BD1456" s="38"/>
      <c r="BE1456" s="38"/>
      <c r="BF1456" s="38"/>
      <c r="BG1456" s="38"/>
      <c r="BH1456" s="38"/>
      <c r="BI1456" s="38"/>
      <c r="BJ1456" s="38"/>
      <c r="BK1456" s="38"/>
      <c r="BL1456" s="38"/>
    </row>
    <row r="1457" spans="2:64">
      <c r="B1457" s="14"/>
      <c r="AA1457" s="38"/>
      <c r="AB1457" s="38"/>
      <c r="AC1457" s="38"/>
      <c r="AD1457" s="38"/>
      <c r="AE1457" s="38"/>
      <c r="AG1457" s="176"/>
      <c r="AN1457" s="38"/>
      <c r="AO1457" s="38"/>
      <c r="AP1457" s="38"/>
      <c r="AQ1457" s="38"/>
      <c r="AR1457" s="38"/>
      <c r="AS1457" s="38"/>
      <c r="AT1457" s="38"/>
      <c r="AU1457" s="38"/>
    </row>
    <row r="1458" spans="2:64">
      <c r="B1458" s="14"/>
      <c r="AA1458" s="38"/>
      <c r="AB1458" s="38"/>
      <c r="AC1458" s="38"/>
      <c r="AD1458" s="38"/>
      <c r="AE1458" s="38"/>
      <c r="AG1458" s="176"/>
      <c r="AN1458" s="38"/>
      <c r="AO1458" s="38"/>
      <c r="AP1458" s="38"/>
      <c r="AQ1458" s="38"/>
      <c r="AR1458" s="38"/>
      <c r="AS1458" s="38"/>
      <c r="AT1458" s="38"/>
      <c r="AU1458" s="38"/>
    </row>
    <row r="1459" spans="2:64">
      <c r="B1459" s="14"/>
      <c r="AA1459" s="38"/>
      <c r="AB1459" s="38"/>
      <c r="AC1459" s="38"/>
      <c r="AD1459" s="38"/>
      <c r="AE1459" s="38"/>
      <c r="AG1459" s="176"/>
      <c r="AN1459" s="38"/>
      <c r="AO1459" s="38"/>
      <c r="AP1459" s="38"/>
      <c r="AQ1459" s="38"/>
      <c r="AR1459" s="38"/>
      <c r="AS1459" s="38"/>
      <c r="AT1459" s="38"/>
      <c r="AU1459" s="38"/>
      <c r="AV1459" s="38"/>
      <c r="AX1459" s="38"/>
      <c r="AY1459" s="38"/>
      <c r="AZ1459" s="38"/>
      <c r="BA1459" s="38"/>
      <c r="BB1459" s="38"/>
      <c r="BC1459" s="38"/>
      <c r="BD1459" s="38"/>
      <c r="BE1459" s="38"/>
      <c r="BF1459" s="38"/>
      <c r="BG1459" s="38"/>
      <c r="BH1459" s="38"/>
      <c r="BI1459" s="38"/>
      <c r="BJ1459" s="38"/>
      <c r="BK1459" s="38"/>
      <c r="BL1459" s="38"/>
    </row>
    <row r="1460" spans="2:64">
      <c r="B1460" s="14"/>
      <c r="AA1460" s="38"/>
      <c r="AB1460" s="38"/>
      <c r="AC1460" s="38"/>
      <c r="AD1460" s="38"/>
      <c r="AE1460" s="38"/>
      <c r="AG1460" s="176"/>
      <c r="AN1460" s="38"/>
      <c r="AO1460" s="38"/>
      <c r="AP1460" s="38"/>
      <c r="AQ1460" s="38"/>
      <c r="AR1460" s="38"/>
      <c r="AS1460" s="38"/>
      <c r="AT1460" s="38"/>
      <c r="AU1460" s="38"/>
      <c r="AV1460" s="38"/>
      <c r="AW1460" s="38"/>
      <c r="AX1460" s="38"/>
      <c r="AY1460" s="38"/>
      <c r="AZ1460" s="38"/>
      <c r="BA1460" s="38"/>
      <c r="BB1460" s="38"/>
      <c r="BC1460" s="38"/>
      <c r="BD1460" s="38"/>
      <c r="BE1460" s="38"/>
      <c r="BF1460" s="38"/>
      <c r="BG1460" s="38"/>
      <c r="BH1460" s="38"/>
      <c r="BI1460" s="38"/>
      <c r="BJ1460" s="38"/>
      <c r="BK1460" s="38"/>
      <c r="BL1460" s="38"/>
    </row>
    <row r="1461" spans="2:64">
      <c r="B1461" s="14"/>
      <c r="AA1461" s="38"/>
      <c r="AB1461" s="38"/>
      <c r="AC1461" s="38"/>
      <c r="AD1461" s="38"/>
      <c r="AE1461" s="38"/>
      <c r="AG1461" s="176"/>
      <c r="AN1461" s="38"/>
      <c r="AO1461" s="38"/>
      <c r="AP1461" s="38"/>
      <c r="AQ1461" s="38"/>
      <c r="AR1461" s="38"/>
      <c r="AS1461" s="38"/>
      <c r="AT1461" s="38"/>
      <c r="AU1461" s="38"/>
      <c r="AV1461" s="38"/>
      <c r="AW1461" s="38"/>
      <c r="AX1461" s="38"/>
      <c r="AY1461" s="38"/>
      <c r="AZ1461" s="38"/>
      <c r="BA1461" s="38"/>
      <c r="BB1461" s="38"/>
      <c r="BC1461" s="38"/>
      <c r="BD1461" s="38"/>
      <c r="BE1461" s="38"/>
      <c r="BF1461" s="38"/>
      <c r="BG1461" s="38"/>
      <c r="BH1461" s="38"/>
      <c r="BI1461" s="38"/>
      <c r="BJ1461" s="38"/>
      <c r="BK1461" s="38"/>
      <c r="BL1461" s="38"/>
    </row>
    <row r="1462" spans="2:64">
      <c r="B1462" s="14"/>
      <c r="AA1462" s="38"/>
      <c r="AB1462" s="38"/>
      <c r="AC1462" s="38"/>
      <c r="AD1462" s="38"/>
      <c r="AE1462" s="38"/>
      <c r="AG1462" s="176"/>
      <c r="AN1462" s="38"/>
      <c r="AO1462" s="38"/>
      <c r="AP1462" s="38"/>
      <c r="AQ1462" s="38"/>
      <c r="AR1462" s="38"/>
      <c r="AS1462" s="38"/>
      <c r="AT1462" s="38"/>
      <c r="AU1462" s="38"/>
    </row>
    <row r="1463" spans="2:64">
      <c r="B1463" s="14"/>
      <c r="AA1463" s="38"/>
      <c r="AB1463" s="38"/>
      <c r="AC1463" s="38"/>
      <c r="AD1463" s="38"/>
      <c r="AE1463" s="38"/>
      <c r="AG1463" s="176"/>
      <c r="AN1463" s="38"/>
      <c r="AO1463" s="38"/>
      <c r="AP1463" s="38"/>
      <c r="AQ1463" s="38"/>
      <c r="AR1463" s="38"/>
      <c r="AS1463" s="38"/>
      <c r="AT1463" s="38"/>
      <c r="AU1463" s="38"/>
      <c r="AV1463" s="38"/>
      <c r="AW1463" s="38"/>
      <c r="AX1463" s="38"/>
      <c r="AY1463" s="38"/>
      <c r="AZ1463" s="38"/>
      <c r="BA1463" s="38"/>
      <c r="BB1463" s="38"/>
      <c r="BC1463" s="38"/>
      <c r="BD1463" s="38"/>
      <c r="BE1463" s="38"/>
      <c r="BF1463" s="38"/>
      <c r="BG1463" s="38"/>
      <c r="BH1463" s="38"/>
      <c r="BI1463" s="38"/>
      <c r="BJ1463" s="38"/>
      <c r="BK1463" s="38"/>
      <c r="BL1463" s="38"/>
    </row>
    <row r="1464" spans="2:64">
      <c r="B1464" s="14"/>
      <c r="AA1464" s="38"/>
      <c r="AB1464" s="38"/>
      <c r="AC1464" s="38"/>
      <c r="AD1464" s="38"/>
      <c r="AE1464" s="38"/>
      <c r="AG1464" s="176"/>
      <c r="AN1464" s="38"/>
      <c r="AO1464" s="38"/>
      <c r="AP1464" s="38"/>
      <c r="AQ1464" s="38"/>
      <c r="AR1464" s="38"/>
      <c r="AS1464" s="38"/>
      <c r="AT1464" s="38"/>
      <c r="AU1464" s="38"/>
      <c r="AV1464" s="38"/>
    </row>
    <row r="1465" spans="2:64">
      <c r="B1465" s="14"/>
      <c r="AA1465" s="38"/>
      <c r="AB1465" s="38"/>
      <c r="AC1465" s="38"/>
      <c r="AD1465" s="38"/>
      <c r="AE1465" s="38"/>
      <c r="AG1465" s="176"/>
      <c r="AN1465" s="38"/>
      <c r="AO1465" s="38"/>
      <c r="AP1465" s="38"/>
      <c r="AQ1465" s="38"/>
      <c r="AR1465" s="38"/>
      <c r="AS1465" s="38"/>
      <c r="AT1465" s="38"/>
      <c r="AU1465" s="38"/>
      <c r="AV1465" s="38"/>
    </row>
    <row r="1466" spans="2:64">
      <c r="B1466" s="14"/>
      <c r="AA1466" s="38"/>
      <c r="AB1466" s="38"/>
      <c r="AC1466" s="38"/>
      <c r="AD1466" s="38"/>
      <c r="AE1466" s="38"/>
      <c r="AG1466" s="176"/>
      <c r="AN1466" s="38"/>
      <c r="AO1466" s="38"/>
      <c r="AP1466" s="38"/>
      <c r="AQ1466" s="38"/>
      <c r="AR1466" s="38"/>
      <c r="AS1466" s="38"/>
      <c r="AT1466" s="38"/>
      <c r="AU1466" s="38"/>
      <c r="AV1466" s="38"/>
    </row>
    <row r="1467" spans="2:64">
      <c r="B1467" s="14"/>
      <c r="AA1467" s="38"/>
      <c r="AB1467" s="38"/>
      <c r="AC1467" s="38"/>
      <c r="AD1467" s="38"/>
      <c r="AE1467" s="38"/>
      <c r="AG1467" s="176"/>
      <c r="AN1467" s="38"/>
      <c r="AO1467" s="38"/>
      <c r="AP1467" s="38"/>
      <c r="AQ1467" s="38"/>
      <c r="AR1467" s="38"/>
      <c r="AS1467" s="38"/>
      <c r="AT1467" s="38"/>
      <c r="AU1467" s="38"/>
      <c r="AV1467" s="38"/>
      <c r="AW1467" s="38"/>
      <c r="AX1467" s="38"/>
      <c r="AY1467" s="38"/>
      <c r="AZ1467" s="38"/>
      <c r="BA1467" s="38"/>
      <c r="BB1467" s="38"/>
      <c r="BC1467" s="38"/>
      <c r="BD1467" s="38"/>
      <c r="BE1467" s="38"/>
      <c r="BF1467" s="38"/>
      <c r="BG1467" s="38"/>
      <c r="BH1467" s="38"/>
      <c r="BI1467" s="38"/>
      <c r="BJ1467" s="38"/>
      <c r="BK1467" s="38"/>
      <c r="BL1467" s="38"/>
    </row>
    <row r="1468" spans="2:64">
      <c r="B1468" s="14"/>
      <c r="AA1468" s="38"/>
      <c r="AB1468" s="38"/>
      <c r="AC1468" s="38"/>
      <c r="AD1468" s="38"/>
      <c r="AE1468" s="38"/>
      <c r="AG1468" s="176"/>
      <c r="AN1468" s="38"/>
      <c r="AO1468" s="38"/>
      <c r="AP1468" s="38"/>
      <c r="AQ1468" s="38"/>
      <c r="AR1468" s="38"/>
      <c r="AS1468" s="38"/>
      <c r="AT1468" s="38"/>
      <c r="AU1468" s="38"/>
      <c r="AV1468" s="38"/>
      <c r="AW1468" s="38"/>
      <c r="AX1468" s="38"/>
      <c r="AY1468" s="38"/>
      <c r="AZ1468" s="38"/>
      <c r="BA1468" s="38"/>
      <c r="BB1468" s="38"/>
      <c r="BC1468" s="38"/>
      <c r="BD1468" s="38"/>
      <c r="BE1468" s="38"/>
      <c r="BF1468" s="38"/>
      <c r="BG1468" s="38"/>
      <c r="BH1468" s="38"/>
      <c r="BI1468" s="38"/>
      <c r="BJ1468" s="38"/>
      <c r="BK1468" s="38"/>
      <c r="BL1468" s="38"/>
    </row>
    <row r="1469" spans="2:64">
      <c r="B1469" s="14"/>
      <c r="AA1469" s="38"/>
      <c r="AB1469" s="38"/>
      <c r="AC1469" s="38"/>
      <c r="AD1469" s="38"/>
      <c r="AE1469" s="38"/>
      <c r="AG1469" s="176"/>
      <c r="AN1469" s="38"/>
      <c r="AO1469" s="38"/>
      <c r="AP1469" s="38"/>
      <c r="AQ1469" s="38"/>
      <c r="AR1469" s="38"/>
      <c r="AS1469" s="38"/>
      <c r="AT1469" s="38"/>
      <c r="AU1469" s="38"/>
    </row>
    <row r="1470" spans="2:64">
      <c r="B1470" s="14"/>
      <c r="AA1470" s="38"/>
      <c r="AB1470" s="38"/>
      <c r="AC1470" s="38"/>
      <c r="AD1470" s="38"/>
      <c r="AE1470" s="38"/>
      <c r="AG1470" s="176"/>
      <c r="AN1470" s="38"/>
      <c r="AO1470" s="38"/>
      <c r="AP1470" s="38"/>
      <c r="AQ1470" s="38"/>
      <c r="AR1470" s="38"/>
      <c r="AS1470" s="38"/>
      <c r="AT1470" s="38"/>
      <c r="AU1470" s="38"/>
      <c r="AV1470" s="38"/>
      <c r="AW1470" s="38"/>
      <c r="AX1470" s="38"/>
      <c r="AY1470" s="38"/>
      <c r="AZ1470" s="38"/>
      <c r="BA1470" s="38"/>
      <c r="BB1470" s="38"/>
      <c r="BC1470" s="38"/>
      <c r="BD1470" s="38"/>
      <c r="BE1470" s="38"/>
      <c r="BF1470" s="38"/>
      <c r="BG1470" s="38"/>
      <c r="BH1470" s="38"/>
      <c r="BI1470" s="38"/>
      <c r="BJ1470" s="38"/>
      <c r="BK1470" s="38"/>
      <c r="BL1470" s="38"/>
    </row>
    <row r="1471" spans="2:64">
      <c r="B1471" s="14"/>
      <c r="AA1471" s="38"/>
      <c r="AB1471" s="38"/>
      <c r="AC1471" s="38"/>
      <c r="AD1471" s="38"/>
      <c r="AE1471" s="38"/>
      <c r="AG1471" s="176"/>
      <c r="AN1471" s="38"/>
      <c r="AO1471" s="38"/>
      <c r="AP1471" s="38"/>
      <c r="AQ1471" s="38"/>
      <c r="AR1471" s="38"/>
      <c r="AS1471" s="38"/>
      <c r="AT1471" s="38"/>
      <c r="AU1471" s="38"/>
      <c r="AV1471" s="38"/>
    </row>
    <row r="1472" spans="2:64">
      <c r="B1472" s="14"/>
      <c r="AA1472" s="38"/>
      <c r="AB1472" s="38"/>
      <c r="AC1472" s="38"/>
      <c r="AD1472" s="38"/>
      <c r="AE1472" s="38"/>
      <c r="AG1472" s="176"/>
      <c r="AN1472" s="38"/>
      <c r="AO1472" s="38"/>
      <c r="AP1472" s="38"/>
      <c r="AQ1472" s="38"/>
      <c r="AR1472" s="38"/>
      <c r="AS1472" s="38"/>
      <c r="AT1472" s="38"/>
      <c r="AU1472" s="38"/>
      <c r="AV1472" s="38"/>
    </row>
    <row r="1473" spans="2:64">
      <c r="B1473" s="14"/>
      <c r="AA1473" s="38"/>
      <c r="AB1473" s="38"/>
      <c r="AC1473" s="38"/>
      <c r="AD1473" s="38"/>
      <c r="AE1473" s="38"/>
      <c r="AG1473" s="176"/>
      <c r="AN1473" s="38"/>
      <c r="AO1473" s="38"/>
      <c r="AP1473" s="38"/>
      <c r="AQ1473" s="38"/>
      <c r="AR1473" s="38"/>
      <c r="AS1473" s="38"/>
      <c r="AT1473" s="38"/>
      <c r="AU1473" s="38"/>
    </row>
    <row r="1474" spans="2:64">
      <c r="B1474" s="14"/>
      <c r="AA1474" s="38"/>
      <c r="AB1474" s="38"/>
      <c r="AC1474" s="38"/>
      <c r="AD1474" s="38"/>
      <c r="AE1474" s="38"/>
      <c r="AG1474" s="176"/>
      <c r="AN1474" s="38"/>
      <c r="AO1474" s="38"/>
      <c r="AP1474" s="38"/>
      <c r="AQ1474" s="38"/>
      <c r="AR1474" s="38"/>
      <c r="AS1474" s="38"/>
      <c r="AT1474" s="38"/>
      <c r="AU1474" s="38"/>
      <c r="AV1474" s="38"/>
      <c r="AX1474" s="38"/>
      <c r="AY1474" s="38"/>
      <c r="AZ1474" s="38"/>
      <c r="BA1474" s="38"/>
      <c r="BB1474" s="38"/>
      <c r="BC1474" s="38"/>
      <c r="BD1474" s="38"/>
      <c r="BE1474" s="38"/>
      <c r="BF1474" s="38"/>
      <c r="BG1474" s="38"/>
      <c r="BH1474" s="38"/>
      <c r="BI1474" s="38"/>
      <c r="BJ1474" s="38"/>
      <c r="BK1474" s="38"/>
      <c r="BL1474" s="38"/>
    </row>
    <row r="1475" spans="2:64">
      <c r="B1475" s="14"/>
      <c r="AA1475" s="38"/>
      <c r="AB1475" s="38"/>
      <c r="AC1475" s="38"/>
      <c r="AD1475" s="38"/>
      <c r="AE1475" s="38"/>
      <c r="AG1475" s="176"/>
      <c r="AN1475" s="38"/>
      <c r="AO1475" s="38"/>
      <c r="AP1475" s="38"/>
      <c r="AQ1475" s="38"/>
      <c r="AR1475" s="38"/>
      <c r="AS1475" s="38"/>
      <c r="AT1475" s="38"/>
      <c r="AU1475" s="38"/>
      <c r="AV1475" s="38"/>
      <c r="AX1475" s="38"/>
    </row>
    <row r="1476" spans="2:64">
      <c r="B1476" s="14"/>
      <c r="AA1476" s="38"/>
      <c r="AB1476" s="38"/>
      <c r="AC1476" s="38"/>
      <c r="AD1476" s="38"/>
      <c r="AE1476" s="38"/>
      <c r="AG1476" s="176"/>
      <c r="AN1476" s="38"/>
      <c r="AO1476" s="38"/>
      <c r="AP1476" s="38"/>
      <c r="AQ1476" s="38"/>
      <c r="AR1476" s="38"/>
      <c r="AS1476" s="38"/>
      <c r="AT1476" s="38"/>
      <c r="AU1476" s="38"/>
      <c r="AV1476" s="38"/>
      <c r="AX1476" s="38"/>
    </row>
    <row r="1477" spans="2:64">
      <c r="B1477" s="14"/>
      <c r="AA1477" s="38"/>
      <c r="AB1477" s="38"/>
      <c r="AC1477" s="38"/>
      <c r="AD1477" s="38"/>
      <c r="AE1477" s="38"/>
      <c r="AG1477" s="176"/>
      <c r="AN1477" s="38"/>
      <c r="AO1477" s="38"/>
      <c r="AP1477" s="38"/>
      <c r="AQ1477" s="38"/>
      <c r="AR1477" s="38"/>
      <c r="AS1477" s="38"/>
      <c r="AT1477" s="38"/>
      <c r="AU1477" s="38"/>
      <c r="AV1477" s="38"/>
      <c r="AW1477" s="38"/>
      <c r="AX1477" s="38"/>
      <c r="AY1477" s="38"/>
      <c r="AZ1477" s="38"/>
      <c r="BA1477" s="38"/>
      <c r="BB1477" s="38"/>
      <c r="BC1477" s="38"/>
      <c r="BD1477" s="38"/>
      <c r="BE1477" s="38"/>
      <c r="BF1477" s="38"/>
      <c r="BG1477" s="38"/>
      <c r="BH1477" s="38"/>
      <c r="BI1477" s="38"/>
      <c r="BJ1477" s="38"/>
      <c r="BK1477" s="38"/>
      <c r="BL1477" s="38"/>
    </row>
    <row r="1478" spans="2:64">
      <c r="B1478" s="14"/>
      <c r="AA1478" s="38"/>
      <c r="AB1478" s="38"/>
      <c r="AC1478" s="38"/>
      <c r="AD1478" s="38"/>
      <c r="AE1478" s="38"/>
      <c r="AG1478" s="176"/>
      <c r="AN1478" s="38"/>
      <c r="AO1478" s="38"/>
      <c r="AP1478" s="38"/>
      <c r="AQ1478" s="38"/>
      <c r="AR1478" s="38"/>
      <c r="AS1478" s="38"/>
      <c r="AT1478" s="38"/>
      <c r="AU1478" s="38"/>
      <c r="AV1478" s="38"/>
      <c r="AW1478" s="38"/>
      <c r="AX1478" s="38"/>
      <c r="AY1478" s="38"/>
      <c r="AZ1478" s="38"/>
      <c r="BA1478" s="38"/>
      <c r="BB1478" s="38"/>
      <c r="BC1478" s="38"/>
      <c r="BD1478" s="38"/>
      <c r="BE1478" s="38"/>
      <c r="BF1478" s="38"/>
      <c r="BG1478" s="38"/>
      <c r="BH1478" s="38"/>
      <c r="BI1478" s="38"/>
      <c r="BJ1478" s="38"/>
      <c r="BK1478" s="38"/>
      <c r="BL1478" s="38"/>
    </row>
    <row r="1479" spans="2:64">
      <c r="B1479" s="14"/>
      <c r="AA1479" s="38"/>
      <c r="AB1479" s="38"/>
      <c r="AC1479" s="38"/>
      <c r="AD1479" s="38"/>
      <c r="AE1479" s="38"/>
      <c r="AG1479" s="176"/>
      <c r="AN1479" s="38"/>
      <c r="AO1479" s="38"/>
      <c r="AP1479" s="38"/>
      <c r="AQ1479" s="38"/>
      <c r="AR1479" s="38"/>
      <c r="AS1479" s="38"/>
      <c r="AT1479" s="38"/>
      <c r="AU1479" s="38"/>
      <c r="AV1479" s="38"/>
      <c r="AW1479" s="38"/>
      <c r="AX1479" s="38"/>
      <c r="AY1479" s="38"/>
      <c r="AZ1479" s="38"/>
      <c r="BA1479" s="38"/>
      <c r="BB1479" s="38"/>
      <c r="BC1479" s="38"/>
      <c r="BD1479" s="38"/>
      <c r="BE1479" s="38"/>
      <c r="BF1479" s="38"/>
      <c r="BG1479" s="38"/>
      <c r="BH1479" s="38"/>
      <c r="BI1479" s="38"/>
      <c r="BJ1479" s="38"/>
      <c r="BK1479" s="38"/>
      <c r="BL1479" s="38"/>
    </row>
    <row r="1480" spans="2:64">
      <c r="B1480" s="14"/>
      <c r="AA1480" s="38"/>
      <c r="AB1480" s="38"/>
      <c r="AC1480" s="38"/>
      <c r="AD1480" s="38"/>
      <c r="AE1480" s="38"/>
      <c r="AG1480" s="176"/>
      <c r="AN1480" s="38"/>
      <c r="AO1480" s="38"/>
      <c r="AP1480" s="38"/>
      <c r="AQ1480" s="38"/>
      <c r="AR1480" s="38"/>
      <c r="AS1480" s="38"/>
      <c r="AT1480" s="38"/>
      <c r="AU1480" s="38"/>
      <c r="AV1480" s="38"/>
      <c r="AW1480" s="38"/>
      <c r="AX1480" s="38"/>
      <c r="AY1480" s="38"/>
      <c r="AZ1480" s="38"/>
      <c r="BA1480" s="38"/>
      <c r="BB1480" s="38"/>
      <c r="BC1480" s="38"/>
      <c r="BD1480" s="38"/>
      <c r="BE1480" s="38"/>
      <c r="BF1480" s="38"/>
      <c r="BG1480" s="38"/>
      <c r="BH1480" s="38"/>
      <c r="BI1480" s="38"/>
      <c r="BJ1480" s="38"/>
      <c r="BK1480" s="38"/>
      <c r="BL1480" s="38"/>
    </row>
    <row r="1481" spans="2:64">
      <c r="B1481" s="14"/>
      <c r="AA1481" s="38"/>
      <c r="AB1481" s="38"/>
      <c r="AC1481" s="38"/>
      <c r="AD1481" s="38"/>
      <c r="AE1481" s="38"/>
      <c r="AG1481" s="176"/>
      <c r="AN1481" s="38"/>
      <c r="AO1481" s="38"/>
      <c r="AP1481" s="38"/>
      <c r="AQ1481" s="38"/>
      <c r="AR1481" s="38"/>
      <c r="AS1481" s="38"/>
      <c r="AT1481" s="38"/>
      <c r="AU1481" s="38"/>
      <c r="AV1481" s="38"/>
    </row>
    <row r="1482" spans="2:64">
      <c r="B1482" s="14"/>
      <c r="AA1482" s="38"/>
      <c r="AB1482" s="38"/>
      <c r="AC1482" s="38"/>
      <c r="AD1482" s="38"/>
      <c r="AE1482" s="38"/>
      <c r="AG1482" s="176"/>
      <c r="AN1482" s="38"/>
      <c r="AO1482" s="38"/>
      <c r="AP1482" s="38"/>
      <c r="AQ1482" s="38"/>
      <c r="AR1482" s="38"/>
      <c r="AS1482" s="38"/>
      <c r="AT1482" s="38"/>
      <c r="AU1482" s="38"/>
    </row>
    <row r="1483" spans="2:64">
      <c r="B1483" s="14"/>
      <c r="AA1483" s="38"/>
      <c r="AB1483" s="38"/>
      <c r="AC1483" s="38"/>
      <c r="AD1483" s="38"/>
      <c r="AE1483" s="38"/>
      <c r="AG1483" s="176"/>
      <c r="AN1483" s="38"/>
      <c r="AO1483" s="38"/>
      <c r="AP1483" s="38"/>
      <c r="AQ1483" s="38"/>
      <c r="AR1483" s="38"/>
      <c r="AS1483" s="38"/>
      <c r="AT1483" s="38"/>
      <c r="AU1483" s="38"/>
    </row>
    <row r="1484" spans="2:64">
      <c r="B1484" s="14"/>
      <c r="AA1484" s="38"/>
      <c r="AB1484" s="38"/>
      <c r="AC1484" s="38"/>
      <c r="AD1484" s="38"/>
      <c r="AE1484" s="38"/>
      <c r="AG1484" s="176"/>
      <c r="AN1484" s="38"/>
      <c r="AO1484" s="38"/>
      <c r="AP1484" s="38"/>
      <c r="AQ1484" s="38"/>
      <c r="AR1484" s="38"/>
      <c r="AS1484" s="38"/>
      <c r="AT1484" s="38"/>
      <c r="AU1484" s="38"/>
      <c r="AV1484" s="38"/>
    </row>
    <row r="1485" spans="2:64">
      <c r="B1485" s="14"/>
      <c r="AA1485" s="38"/>
      <c r="AB1485" s="38"/>
      <c r="AC1485" s="38"/>
      <c r="AD1485" s="38"/>
      <c r="AE1485" s="38"/>
      <c r="AG1485" s="176"/>
      <c r="AN1485" s="38"/>
      <c r="AO1485" s="38"/>
      <c r="AP1485" s="38"/>
      <c r="AQ1485" s="38"/>
      <c r="AR1485" s="38"/>
      <c r="AS1485" s="38"/>
      <c r="AT1485" s="38"/>
      <c r="AU1485" s="38"/>
      <c r="AV1485" s="38"/>
      <c r="AW1485" s="38"/>
      <c r="AX1485" s="38"/>
      <c r="AY1485" s="38"/>
      <c r="AZ1485" s="38"/>
      <c r="BA1485" s="38"/>
      <c r="BB1485" s="38"/>
      <c r="BC1485" s="38"/>
      <c r="BD1485" s="38"/>
      <c r="BE1485" s="38"/>
      <c r="BF1485" s="38"/>
      <c r="BG1485" s="38"/>
      <c r="BH1485" s="38"/>
      <c r="BI1485" s="38"/>
      <c r="BJ1485" s="38"/>
      <c r="BK1485" s="38"/>
      <c r="BL1485" s="38"/>
    </row>
    <row r="1486" spans="2:64">
      <c r="B1486" s="14"/>
      <c r="AA1486" s="38"/>
      <c r="AB1486" s="38"/>
      <c r="AC1486" s="38"/>
      <c r="AD1486" s="38"/>
      <c r="AE1486" s="38"/>
      <c r="AG1486" s="176"/>
      <c r="AN1486" s="38"/>
      <c r="AO1486" s="38"/>
      <c r="AP1486" s="38"/>
      <c r="AQ1486" s="38"/>
      <c r="AR1486" s="38"/>
      <c r="AS1486" s="38"/>
      <c r="AT1486" s="38"/>
      <c r="AU1486" s="38"/>
      <c r="AV1486" s="38"/>
      <c r="AW1486" s="38"/>
      <c r="AX1486" s="38"/>
      <c r="AY1486" s="38"/>
      <c r="AZ1486" s="38"/>
      <c r="BA1486" s="38"/>
      <c r="BB1486" s="38"/>
      <c r="BC1486" s="38"/>
      <c r="BD1486" s="38"/>
      <c r="BE1486" s="38"/>
      <c r="BF1486" s="38"/>
      <c r="BG1486" s="38"/>
      <c r="BH1486" s="38"/>
      <c r="BI1486" s="38"/>
      <c r="BJ1486" s="38"/>
      <c r="BK1486" s="38"/>
      <c r="BL1486" s="38"/>
    </row>
    <row r="1487" spans="2:64">
      <c r="B1487" s="14"/>
      <c r="AA1487" s="38"/>
      <c r="AB1487" s="38"/>
      <c r="AC1487" s="38"/>
      <c r="AD1487" s="38"/>
      <c r="AE1487" s="38"/>
      <c r="AG1487" s="176"/>
      <c r="AN1487" s="38"/>
      <c r="AO1487" s="38"/>
      <c r="AP1487" s="38"/>
      <c r="AQ1487" s="38"/>
      <c r="AR1487" s="38"/>
      <c r="AS1487" s="38"/>
      <c r="AT1487" s="38"/>
      <c r="AU1487" s="38"/>
    </row>
    <row r="1488" spans="2:64">
      <c r="B1488" s="14"/>
      <c r="AA1488" s="38"/>
      <c r="AB1488" s="38"/>
      <c r="AC1488" s="38"/>
      <c r="AD1488" s="38"/>
      <c r="AE1488" s="38"/>
      <c r="AG1488" s="176"/>
      <c r="AN1488" s="38"/>
      <c r="AO1488" s="38"/>
      <c r="AP1488" s="38"/>
      <c r="AQ1488" s="38"/>
      <c r="AR1488" s="38"/>
      <c r="AS1488" s="38"/>
      <c r="AT1488" s="38"/>
      <c r="AU1488" s="38"/>
      <c r="AV1488" s="38"/>
      <c r="AX1488" s="38"/>
    </row>
    <row r="1489" spans="2:64">
      <c r="B1489" s="14"/>
      <c r="AA1489" s="38"/>
      <c r="AB1489" s="38"/>
      <c r="AC1489" s="38"/>
      <c r="AD1489" s="38"/>
      <c r="AE1489" s="38"/>
      <c r="AG1489" s="176"/>
      <c r="AN1489" s="38"/>
      <c r="AO1489" s="38"/>
      <c r="AP1489" s="38"/>
      <c r="AQ1489" s="38"/>
      <c r="AR1489" s="38"/>
      <c r="AS1489" s="38"/>
      <c r="AT1489" s="38"/>
      <c r="AU1489" s="38"/>
      <c r="AV1489" s="38"/>
    </row>
    <row r="1490" spans="2:64">
      <c r="B1490" s="14"/>
      <c r="AA1490" s="38"/>
      <c r="AB1490" s="38"/>
      <c r="AC1490" s="38"/>
      <c r="AD1490" s="38"/>
      <c r="AE1490" s="38"/>
      <c r="AG1490" s="176"/>
      <c r="AN1490" s="38"/>
      <c r="AO1490" s="38"/>
      <c r="AP1490" s="38"/>
      <c r="AQ1490" s="38"/>
      <c r="AR1490" s="38"/>
      <c r="AS1490" s="38"/>
      <c r="AT1490" s="38"/>
      <c r="AU1490" s="38"/>
    </row>
    <row r="1491" spans="2:64">
      <c r="B1491" s="14"/>
      <c r="AA1491" s="38"/>
      <c r="AB1491" s="38"/>
      <c r="AC1491" s="38"/>
      <c r="AD1491" s="38"/>
      <c r="AE1491" s="38"/>
      <c r="AG1491" s="176"/>
      <c r="AN1491" s="38"/>
      <c r="AO1491" s="38"/>
      <c r="AP1491" s="38"/>
      <c r="AQ1491" s="38"/>
      <c r="AR1491" s="38"/>
      <c r="AS1491" s="38"/>
      <c r="AT1491" s="38"/>
      <c r="AU1491" s="38"/>
    </row>
    <row r="1492" spans="2:64">
      <c r="B1492" s="14"/>
      <c r="AA1492" s="38"/>
      <c r="AB1492" s="38"/>
      <c r="AC1492" s="38"/>
      <c r="AD1492" s="38"/>
      <c r="AE1492" s="38"/>
      <c r="AG1492" s="176"/>
      <c r="AN1492" s="38"/>
      <c r="AO1492" s="38"/>
      <c r="AP1492" s="38"/>
      <c r="AQ1492" s="38"/>
      <c r="AR1492" s="38"/>
      <c r="AS1492" s="38"/>
      <c r="AT1492" s="38"/>
      <c r="AU1492" s="38"/>
    </row>
    <row r="1493" spans="2:64">
      <c r="B1493" s="14"/>
      <c r="AA1493" s="38"/>
      <c r="AB1493" s="38"/>
      <c r="AC1493" s="38"/>
      <c r="AD1493" s="38"/>
      <c r="AE1493" s="38"/>
      <c r="AG1493" s="176"/>
      <c r="AN1493" s="38"/>
      <c r="AO1493" s="38"/>
      <c r="AP1493" s="38"/>
      <c r="AQ1493" s="38"/>
      <c r="AR1493" s="38"/>
      <c r="AS1493" s="38"/>
      <c r="AT1493" s="38"/>
      <c r="AU1493" s="38"/>
    </row>
    <row r="1494" spans="2:64">
      <c r="B1494" s="14"/>
      <c r="AA1494" s="38"/>
      <c r="AB1494" s="38"/>
      <c r="AC1494" s="38"/>
      <c r="AD1494" s="38"/>
      <c r="AE1494" s="38"/>
      <c r="AG1494" s="176"/>
      <c r="AN1494" s="38"/>
      <c r="AO1494" s="38"/>
      <c r="AP1494" s="38"/>
      <c r="AQ1494" s="38"/>
      <c r="AR1494" s="38"/>
      <c r="AS1494" s="38"/>
      <c r="AT1494" s="38"/>
      <c r="AU1494" s="38"/>
      <c r="AV1494" s="38"/>
      <c r="AW1494" s="38"/>
      <c r="AX1494" s="38"/>
      <c r="AY1494" s="38"/>
      <c r="AZ1494" s="38"/>
      <c r="BA1494" s="38"/>
      <c r="BB1494" s="38"/>
      <c r="BC1494" s="38"/>
      <c r="BD1494" s="38"/>
      <c r="BE1494" s="38"/>
      <c r="BF1494" s="38"/>
      <c r="BG1494" s="38"/>
      <c r="BH1494" s="38"/>
      <c r="BI1494" s="38"/>
      <c r="BJ1494" s="38"/>
      <c r="BK1494" s="38"/>
      <c r="BL1494" s="38"/>
    </row>
    <row r="1495" spans="2:64">
      <c r="B1495" s="14"/>
      <c r="AA1495" s="38"/>
      <c r="AB1495" s="38"/>
      <c r="AC1495" s="38"/>
      <c r="AD1495" s="38"/>
      <c r="AE1495" s="38"/>
      <c r="AG1495" s="176"/>
      <c r="AN1495" s="38"/>
      <c r="AO1495" s="38"/>
      <c r="AP1495" s="38"/>
      <c r="AQ1495" s="38"/>
      <c r="AR1495" s="38"/>
      <c r="AS1495" s="38"/>
      <c r="AT1495" s="38"/>
      <c r="AU1495" s="38"/>
    </row>
    <row r="1496" spans="2:64">
      <c r="B1496" s="14"/>
      <c r="AA1496" s="38"/>
      <c r="AB1496" s="38"/>
      <c r="AC1496" s="38"/>
      <c r="AD1496" s="38"/>
      <c r="AE1496" s="38"/>
      <c r="AG1496" s="176"/>
      <c r="AN1496" s="38"/>
      <c r="AO1496" s="38"/>
      <c r="AP1496" s="38"/>
      <c r="AQ1496" s="38"/>
      <c r="AR1496" s="38"/>
      <c r="AS1496" s="38"/>
      <c r="AT1496" s="38"/>
      <c r="AU1496" s="38"/>
      <c r="AV1496" s="38"/>
      <c r="AW1496" s="38"/>
      <c r="AX1496" s="38"/>
      <c r="AY1496" s="38"/>
      <c r="AZ1496" s="38"/>
      <c r="BA1496" s="38"/>
      <c r="BB1496" s="38"/>
      <c r="BC1496" s="38"/>
      <c r="BD1496" s="38"/>
      <c r="BE1496" s="38"/>
      <c r="BF1496" s="38"/>
      <c r="BG1496" s="38"/>
      <c r="BH1496" s="38"/>
      <c r="BI1496" s="38"/>
      <c r="BJ1496" s="38"/>
      <c r="BK1496" s="38"/>
      <c r="BL1496" s="38"/>
    </row>
    <row r="1497" spans="2:64">
      <c r="B1497" s="14"/>
      <c r="AA1497" s="38"/>
      <c r="AB1497" s="38"/>
      <c r="AC1497" s="38"/>
      <c r="AD1497" s="38"/>
      <c r="AE1497" s="38"/>
      <c r="AG1497" s="176"/>
      <c r="AN1497" s="38"/>
      <c r="AO1497" s="38"/>
      <c r="AP1497" s="38"/>
      <c r="AQ1497" s="38"/>
      <c r="AR1497" s="38"/>
      <c r="AS1497" s="38"/>
      <c r="AT1497" s="38"/>
      <c r="AU1497" s="38"/>
      <c r="AV1497" s="38"/>
      <c r="AX1497" s="38"/>
    </row>
    <row r="1498" spans="2:64">
      <c r="B1498" s="14"/>
      <c r="AA1498" s="38"/>
      <c r="AB1498" s="38"/>
      <c r="AC1498" s="38"/>
      <c r="AD1498" s="38"/>
      <c r="AE1498" s="38"/>
      <c r="AG1498" s="176"/>
      <c r="AN1498" s="38"/>
      <c r="AO1498" s="38"/>
      <c r="AP1498" s="38"/>
      <c r="AQ1498" s="38"/>
      <c r="AR1498" s="38"/>
      <c r="AS1498" s="38"/>
      <c r="AT1498" s="38"/>
      <c r="AU1498" s="38"/>
      <c r="AV1498" s="38"/>
    </row>
    <row r="1499" spans="2:64">
      <c r="B1499" s="14"/>
      <c r="AA1499" s="38"/>
      <c r="AB1499" s="38"/>
      <c r="AC1499" s="38"/>
      <c r="AD1499" s="38"/>
      <c r="AE1499" s="38"/>
      <c r="AG1499" s="176"/>
      <c r="AN1499" s="38"/>
      <c r="AO1499" s="38"/>
      <c r="AP1499" s="38"/>
      <c r="AQ1499" s="38"/>
      <c r="AR1499" s="38"/>
      <c r="AS1499" s="38"/>
      <c r="AT1499" s="38"/>
      <c r="AU1499" s="38"/>
      <c r="AV1499" s="38"/>
    </row>
    <row r="1500" spans="2:64">
      <c r="B1500" s="14"/>
      <c r="AA1500" s="38"/>
      <c r="AB1500" s="38"/>
      <c r="AC1500" s="38"/>
      <c r="AD1500" s="38"/>
      <c r="AE1500" s="38"/>
      <c r="AG1500" s="176"/>
      <c r="AN1500" s="38"/>
      <c r="AO1500" s="38"/>
      <c r="AP1500" s="38"/>
      <c r="AQ1500" s="38"/>
      <c r="AR1500" s="38"/>
      <c r="AS1500" s="38"/>
      <c r="AT1500" s="38"/>
      <c r="AU1500" s="38"/>
      <c r="AV1500" s="38"/>
      <c r="AX1500" s="38"/>
    </row>
    <row r="1501" spans="2:64">
      <c r="B1501" s="14"/>
      <c r="AA1501" s="38"/>
      <c r="AB1501" s="38"/>
      <c r="AC1501" s="38"/>
      <c r="AD1501" s="38"/>
      <c r="AE1501" s="38"/>
      <c r="AG1501" s="176"/>
      <c r="AN1501" s="38"/>
      <c r="AO1501" s="38"/>
      <c r="AP1501" s="38"/>
      <c r="AQ1501" s="38"/>
      <c r="AR1501" s="38"/>
      <c r="AS1501" s="38"/>
      <c r="AT1501" s="38"/>
      <c r="AU1501" s="38"/>
      <c r="AV1501" s="38"/>
      <c r="AW1501" s="38"/>
      <c r="AX1501" s="38"/>
      <c r="AY1501" s="38"/>
      <c r="AZ1501" s="38"/>
      <c r="BA1501" s="38"/>
      <c r="BB1501" s="38"/>
      <c r="BC1501" s="38"/>
      <c r="BD1501" s="38"/>
      <c r="BE1501" s="38"/>
      <c r="BF1501" s="38"/>
      <c r="BG1501" s="38"/>
      <c r="BH1501" s="38"/>
      <c r="BI1501" s="38"/>
      <c r="BJ1501" s="38"/>
      <c r="BK1501" s="38"/>
      <c r="BL1501" s="38"/>
    </row>
    <row r="1502" spans="2:64">
      <c r="B1502" s="14"/>
      <c r="AA1502" s="38"/>
      <c r="AB1502" s="38"/>
      <c r="AC1502" s="38"/>
      <c r="AD1502" s="38"/>
      <c r="AE1502" s="38"/>
      <c r="AG1502" s="176"/>
      <c r="AN1502" s="38"/>
      <c r="AO1502" s="38"/>
      <c r="AP1502" s="38"/>
      <c r="AQ1502" s="38"/>
      <c r="AR1502" s="38"/>
      <c r="AS1502" s="38"/>
      <c r="AT1502" s="38"/>
      <c r="AU1502" s="38"/>
      <c r="AV1502" s="38"/>
    </row>
    <row r="1503" spans="2:64">
      <c r="B1503" s="14"/>
      <c r="AA1503" s="38"/>
      <c r="AB1503" s="38"/>
      <c r="AC1503" s="38"/>
      <c r="AD1503" s="38"/>
      <c r="AE1503" s="38"/>
      <c r="AG1503" s="176"/>
      <c r="AN1503" s="38"/>
      <c r="AO1503" s="38"/>
      <c r="AP1503" s="38"/>
      <c r="AQ1503" s="38"/>
      <c r="AR1503" s="38"/>
      <c r="AS1503" s="38"/>
      <c r="AT1503" s="38"/>
      <c r="AU1503" s="38"/>
      <c r="AV1503" s="38"/>
      <c r="AX1503" s="38"/>
    </row>
    <row r="1504" spans="2:64">
      <c r="B1504" s="14"/>
      <c r="AA1504" s="38"/>
      <c r="AB1504" s="38"/>
      <c r="AC1504" s="38"/>
      <c r="AD1504" s="38"/>
      <c r="AE1504" s="38"/>
      <c r="AG1504" s="176"/>
      <c r="AN1504" s="38"/>
      <c r="AO1504" s="38"/>
      <c r="AP1504" s="38"/>
      <c r="AQ1504" s="38"/>
      <c r="AR1504" s="38"/>
      <c r="AS1504" s="38"/>
      <c r="AT1504" s="38"/>
      <c r="AU1504" s="38"/>
      <c r="AV1504" s="38"/>
      <c r="AW1504" s="38"/>
      <c r="AX1504" s="38"/>
      <c r="AY1504" s="38"/>
      <c r="AZ1504" s="38"/>
      <c r="BA1504" s="38"/>
      <c r="BB1504" s="38"/>
      <c r="BC1504" s="38"/>
      <c r="BD1504" s="38"/>
      <c r="BE1504" s="38"/>
      <c r="BF1504" s="38"/>
      <c r="BG1504" s="38"/>
      <c r="BH1504" s="38"/>
      <c r="BI1504" s="38"/>
      <c r="BJ1504" s="38"/>
      <c r="BK1504" s="38"/>
      <c r="BL1504" s="38"/>
    </row>
    <row r="1505" spans="2:64">
      <c r="B1505" s="14"/>
      <c r="AA1505" s="38"/>
      <c r="AB1505" s="38"/>
      <c r="AC1505" s="38"/>
      <c r="AD1505" s="38"/>
      <c r="AE1505" s="38"/>
      <c r="AG1505" s="176"/>
      <c r="AN1505" s="38"/>
      <c r="AO1505" s="38"/>
      <c r="AP1505" s="38"/>
      <c r="AQ1505" s="38"/>
      <c r="AR1505" s="38"/>
      <c r="AS1505" s="38"/>
      <c r="AT1505" s="38"/>
      <c r="AU1505" s="38"/>
      <c r="AV1505" s="38"/>
    </row>
    <row r="1506" spans="2:64">
      <c r="B1506" s="14"/>
      <c r="AA1506" s="38"/>
      <c r="AB1506" s="38"/>
      <c r="AC1506" s="38"/>
      <c r="AD1506" s="38"/>
      <c r="AE1506" s="38"/>
      <c r="AG1506" s="176"/>
      <c r="AN1506" s="38"/>
      <c r="AO1506" s="38"/>
      <c r="AP1506" s="38"/>
      <c r="AQ1506" s="38"/>
      <c r="AR1506" s="38"/>
      <c r="AS1506" s="38"/>
      <c r="AT1506" s="38"/>
      <c r="AU1506" s="38"/>
      <c r="AV1506" s="38"/>
    </row>
    <row r="1507" spans="2:64">
      <c r="B1507" s="14"/>
      <c r="AA1507" s="38"/>
      <c r="AB1507" s="38"/>
      <c r="AC1507" s="38"/>
      <c r="AD1507" s="38"/>
      <c r="AE1507" s="38"/>
      <c r="AG1507" s="176"/>
      <c r="AN1507" s="38"/>
      <c r="AO1507" s="38"/>
      <c r="AP1507" s="38"/>
      <c r="AQ1507" s="38"/>
      <c r="AR1507" s="38"/>
      <c r="AS1507" s="38"/>
      <c r="AT1507" s="38"/>
      <c r="AU1507" s="38"/>
      <c r="AV1507" s="38"/>
      <c r="AX1507" s="38"/>
      <c r="AY1507" s="38"/>
      <c r="AZ1507" s="38"/>
      <c r="BA1507" s="38"/>
      <c r="BB1507" s="38"/>
      <c r="BC1507" s="38"/>
      <c r="BD1507" s="38"/>
      <c r="BE1507" s="38"/>
      <c r="BF1507" s="38"/>
      <c r="BG1507" s="38"/>
      <c r="BH1507" s="38"/>
      <c r="BI1507" s="38"/>
      <c r="BJ1507" s="38"/>
      <c r="BK1507" s="38"/>
      <c r="BL1507" s="38"/>
    </row>
    <row r="1508" spans="2:64">
      <c r="B1508" s="14"/>
      <c r="AA1508" s="38"/>
      <c r="AB1508" s="38"/>
      <c r="AC1508" s="38"/>
      <c r="AD1508" s="38"/>
      <c r="AE1508" s="38"/>
      <c r="AG1508" s="176"/>
      <c r="AN1508" s="38"/>
      <c r="AO1508" s="38"/>
      <c r="AP1508" s="38"/>
      <c r="AQ1508" s="38"/>
      <c r="AR1508" s="38"/>
      <c r="AS1508" s="38"/>
      <c r="AT1508" s="38"/>
      <c r="AU1508" s="38"/>
      <c r="AV1508" s="38"/>
    </row>
    <row r="1509" spans="2:64">
      <c r="B1509" s="14"/>
      <c r="AA1509" s="38"/>
      <c r="AB1509" s="38"/>
      <c r="AC1509" s="38"/>
      <c r="AD1509" s="38"/>
      <c r="AE1509" s="38"/>
      <c r="AG1509" s="176"/>
      <c r="AN1509" s="38"/>
      <c r="AO1509" s="38"/>
      <c r="AP1509" s="38"/>
      <c r="AQ1509" s="38"/>
      <c r="AR1509" s="38"/>
      <c r="AS1509" s="38"/>
      <c r="AT1509" s="38"/>
      <c r="AU1509" s="38"/>
      <c r="AV1509" s="38"/>
      <c r="AX1509" s="38"/>
      <c r="AY1509" s="38"/>
      <c r="AZ1509" s="38"/>
      <c r="BA1509" s="38"/>
      <c r="BB1509" s="38"/>
      <c r="BC1509" s="38"/>
      <c r="BD1509" s="38"/>
      <c r="BE1509" s="38"/>
      <c r="BF1509" s="38"/>
      <c r="BG1509" s="38"/>
      <c r="BH1509" s="38"/>
      <c r="BI1509" s="38"/>
      <c r="BJ1509" s="38"/>
      <c r="BK1509" s="38"/>
      <c r="BL1509" s="38"/>
    </row>
    <row r="1510" spans="2:64">
      <c r="B1510" s="14"/>
      <c r="AA1510" s="38"/>
      <c r="AB1510" s="38"/>
      <c r="AC1510" s="38"/>
      <c r="AD1510" s="38"/>
      <c r="AE1510" s="38"/>
      <c r="AG1510" s="176"/>
      <c r="AN1510" s="38"/>
      <c r="AO1510" s="38"/>
      <c r="AP1510" s="38"/>
      <c r="AQ1510" s="38"/>
      <c r="AR1510" s="38"/>
      <c r="AS1510" s="38"/>
      <c r="AT1510" s="38"/>
      <c r="AU1510" s="38"/>
    </row>
    <row r="1511" spans="2:64">
      <c r="B1511" s="14"/>
      <c r="AA1511" s="38"/>
      <c r="AB1511" s="38"/>
      <c r="AC1511" s="38"/>
      <c r="AD1511" s="38"/>
      <c r="AE1511" s="38"/>
      <c r="AG1511" s="176"/>
      <c r="AN1511" s="38"/>
      <c r="AO1511" s="38"/>
      <c r="AP1511" s="38"/>
      <c r="AQ1511" s="38"/>
      <c r="AR1511" s="38"/>
      <c r="AS1511" s="38"/>
      <c r="AT1511" s="38"/>
      <c r="AU1511" s="38"/>
      <c r="AV1511" s="38"/>
      <c r="AX1511" s="38"/>
    </row>
    <row r="1512" spans="2:64">
      <c r="B1512" s="14"/>
      <c r="AA1512" s="38"/>
      <c r="AB1512" s="38"/>
      <c r="AC1512" s="38"/>
      <c r="AD1512" s="38"/>
      <c r="AE1512" s="38"/>
      <c r="AG1512" s="176"/>
      <c r="AN1512" s="38"/>
      <c r="AO1512" s="38"/>
      <c r="AP1512" s="38"/>
      <c r="AQ1512" s="38"/>
      <c r="AR1512" s="38"/>
      <c r="AS1512" s="38"/>
      <c r="AT1512" s="38"/>
      <c r="AU1512" s="38"/>
    </row>
    <row r="1513" spans="2:64">
      <c r="B1513" s="14"/>
      <c r="AA1513" s="38"/>
      <c r="AB1513" s="38"/>
      <c r="AC1513" s="38"/>
      <c r="AD1513" s="38"/>
      <c r="AE1513" s="38"/>
      <c r="AG1513" s="176"/>
      <c r="AN1513" s="38"/>
      <c r="AO1513" s="38"/>
      <c r="AP1513" s="38"/>
      <c r="AQ1513" s="38"/>
      <c r="AR1513" s="38"/>
      <c r="AS1513" s="38"/>
      <c r="AT1513" s="38"/>
      <c r="AU1513" s="38"/>
      <c r="AV1513" s="38"/>
    </row>
    <row r="1514" spans="2:64">
      <c r="B1514" s="14"/>
      <c r="AA1514" s="38"/>
      <c r="AB1514" s="38"/>
      <c r="AC1514" s="38"/>
      <c r="AD1514" s="38"/>
      <c r="AE1514" s="38"/>
      <c r="AG1514" s="176"/>
      <c r="AN1514" s="38"/>
      <c r="AO1514" s="38"/>
      <c r="AP1514" s="38"/>
      <c r="AQ1514" s="38"/>
      <c r="AR1514" s="38"/>
      <c r="AS1514" s="38"/>
      <c r="AT1514" s="38"/>
      <c r="AU1514" s="38"/>
      <c r="AV1514" s="38"/>
      <c r="AW1514" s="38"/>
      <c r="AX1514" s="38"/>
      <c r="AY1514" s="38"/>
      <c r="AZ1514" s="38"/>
      <c r="BA1514" s="38"/>
      <c r="BB1514" s="38"/>
      <c r="BC1514" s="38"/>
      <c r="BD1514" s="38"/>
      <c r="BE1514" s="38"/>
      <c r="BF1514" s="38"/>
      <c r="BG1514" s="38"/>
      <c r="BH1514" s="38"/>
      <c r="BI1514" s="38"/>
      <c r="BJ1514" s="38"/>
      <c r="BK1514" s="38"/>
      <c r="BL1514" s="38"/>
    </row>
    <row r="1515" spans="2:64">
      <c r="B1515" s="14"/>
      <c r="AA1515" s="38"/>
      <c r="AB1515" s="38"/>
      <c r="AC1515" s="38"/>
      <c r="AD1515" s="38"/>
      <c r="AE1515" s="38"/>
      <c r="AG1515" s="176"/>
      <c r="AN1515" s="38"/>
      <c r="AO1515" s="38"/>
      <c r="AP1515" s="38"/>
      <c r="AQ1515" s="38"/>
      <c r="AR1515" s="38"/>
      <c r="AS1515" s="38"/>
      <c r="AT1515" s="38"/>
      <c r="AU1515" s="38"/>
    </row>
    <row r="1516" spans="2:64">
      <c r="B1516" s="14"/>
      <c r="AA1516" s="38"/>
      <c r="AB1516" s="38"/>
      <c r="AC1516" s="38"/>
      <c r="AD1516" s="38"/>
      <c r="AE1516" s="38"/>
      <c r="AG1516" s="176"/>
      <c r="AN1516" s="38"/>
      <c r="AO1516" s="38"/>
      <c r="AP1516" s="38"/>
      <c r="AQ1516" s="38"/>
      <c r="AR1516" s="38"/>
      <c r="AS1516" s="38"/>
      <c r="AT1516" s="38"/>
      <c r="AU1516" s="38"/>
      <c r="AV1516" s="38"/>
      <c r="AX1516" s="38"/>
    </row>
    <row r="1517" spans="2:64">
      <c r="B1517" s="14"/>
      <c r="AA1517" s="38"/>
      <c r="AB1517" s="38"/>
      <c r="AC1517" s="38"/>
      <c r="AD1517" s="38"/>
      <c r="AE1517" s="38"/>
      <c r="AG1517" s="176"/>
      <c r="AN1517" s="38"/>
      <c r="AO1517" s="38"/>
      <c r="AP1517" s="38"/>
      <c r="AQ1517" s="38"/>
      <c r="AR1517" s="38"/>
      <c r="AS1517" s="38"/>
      <c r="AT1517" s="38"/>
      <c r="AU1517" s="38"/>
      <c r="AV1517" s="38"/>
      <c r="AW1517" s="38"/>
      <c r="AX1517" s="38"/>
      <c r="AY1517" s="38"/>
      <c r="AZ1517" s="38"/>
      <c r="BA1517" s="38"/>
      <c r="BB1517" s="38"/>
      <c r="BC1517" s="38"/>
      <c r="BD1517" s="38"/>
      <c r="BE1517" s="38"/>
      <c r="BF1517" s="38"/>
      <c r="BG1517" s="38"/>
      <c r="BH1517" s="38"/>
      <c r="BI1517" s="38"/>
      <c r="BJ1517" s="38"/>
      <c r="BK1517" s="38"/>
      <c r="BL1517" s="38"/>
    </row>
    <row r="1518" spans="2:64">
      <c r="B1518" s="14"/>
      <c r="AA1518" s="38"/>
      <c r="AB1518" s="38"/>
      <c r="AC1518" s="38"/>
      <c r="AD1518" s="38"/>
      <c r="AE1518" s="38"/>
      <c r="AG1518" s="176"/>
      <c r="AN1518" s="38"/>
      <c r="AO1518" s="38"/>
      <c r="AP1518" s="38"/>
      <c r="AQ1518" s="38"/>
      <c r="AR1518" s="38"/>
      <c r="AS1518" s="38"/>
      <c r="AT1518" s="38"/>
      <c r="AU1518" s="38"/>
      <c r="AV1518" s="38"/>
      <c r="AW1518" s="38"/>
      <c r="AX1518" s="38"/>
      <c r="AY1518" s="38"/>
      <c r="AZ1518" s="38"/>
      <c r="BA1518" s="38"/>
      <c r="BB1518" s="38"/>
      <c r="BC1518" s="38"/>
      <c r="BD1518" s="38"/>
      <c r="BE1518" s="38"/>
      <c r="BF1518" s="38"/>
      <c r="BG1518" s="38"/>
      <c r="BH1518" s="38"/>
      <c r="BI1518" s="38"/>
      <c r="BJ1518" s="38"/>
      <c r="BK1518" s="38"/>
      <c r="BL1518" s="38"/>
    </row>
    <row r="1519" spans="2:64">
      <c r="B1519" s="14"/>
      <c r="AA1519" s="38"/>
      <c r="AB1519" s="38"/>
      <c r="AC1519" s="38"/>
      <c r="AD1519" s="38"/>
      <c r="AE1519" s="38"/>
      <c r="AG1519" s="176"/>
      <c r="AN1519" s="38"/>
      <c r="AO1519" s="38"/>
      <c r="AP1519" s="38"/>
      <c r="AQ1519" s="38"/>
      <c r="AR1519" s="38"/>
      <c r="AS1519" s="38"/>
      <c r="AT1519" s="38"/>
      <c r="AU1519" s="38"/>
      <c r="AV1519" s="38"/>
      <c r="AW1519" s="38"/>
      <c r="AX1519" s="38"/>
      <c r="AY1519" s="38"/>
      <c r="AZ1519" s="38"/>
      <c r="BA1519" s="38"/>
      <c r="BB1519" s="38"/>
      <c r="BC1519" s="38"/>
      <c r="BD1519" s="38"/>
      <c r="BE1519" s="38"/>
      <c r="BF1519" s="38"/>
      <c r="BG1519" s="38"/>
      <c r="BH1519" s="38"/>
      <c r="BI1519" s="38"/>
      <c r="BJ1519" s="38"/>
      <c r="BK1519" s="38"/>
      <c r="BL1519" s="38"/>
    </row>
    <row r="1520" spans="2:64">
      <c r="B1520" s="14"/>
      <c r="AA1520" s="38"/>
      <c r="AB1520" s="38"/>
      <c r="AC1520" s="38"/>
      <c r="AD1520" s="38"/>
      <c r="AE1520" s="38"/>
      <c r="AG1520" s="176"/>
      <c r="AN1520" s="38"/>
      <c r="AO1520" s="38"/>
      <c r="AP1520" s="38"/>
      <c r="AQ1520" s="38"/>
      <c r="AR1520" s="38"/>
      <c r="AS1520" s="38"/>
      <c r="AT1520" s="38"/>
      <c r="AU1520" s="38"/>
      <c r="AV1520" s="38"/>
    </row>
    <row r="1521" spans="2:64">
      <c r="B1521" s="14"/>
      <c r="AA1521" s="38"/>
      <c r="AB1521" s="38"/>
      <c r="AC1521" s="38"/>
      <c r="AD1521" s="38"/>
      <c r="AE1521" s="38"/>
      <c r="AG1521" s="176"/>
      <c r="AN1521" s="38"/>
      <c r="AO1521" s="38"/>
      <c r="AP1521" s="38"/>
      <c r="AQ1521" s="38"/>
      <c r="AR1521" s="38"/>
      <c r="AS1521" s="38"/>
      <c r="AT1521" s="38"/>
      <c r="AU1521" s="38"/>
      <c r="AV1521" s="38"/>
    </row>
    <row r="1522" spans="2:64">
      <c r="B1522" s="14"/>
      <c r="AA1522" s="38"/>
      <c r="AB1522" s="38"/>
      <c r="AC1522" s="38"/>
      <c r="AD1522" s="38"/>
      <c r="AE1522" s="38"/>
      <c r="AG1522" s="176"/>
      <c r="AN1522" s="38"/>
      <c r="AO1522" s="38"/>
      <c r="AP1522" s="38"/>
      <c r="AQ1522" s="38"/>
      <c r="AR1522" s="38"/>
      <c r="AS1522" s="38"/>
      <c r="AT1522" s="38"/>
      <c r="AU1522" s="38"/>
      <c r="AV1522" s="38"/>
      <c r="AX1522" s="38"/>
      <c r="AY1522" s="38"/>
      <c r="AZ1522" s="38"/>
      <c r="BA1522" s="38"/>
      <c r="BB1522" s="38"/>
      <c r="BC1522" s="38"/>
      <c r="BD1522" s="38"/>
      <c r="BE1522" s="38"/>
      <c r="BF1522" s="38"/>
      <c r="BG1522" s="38"/>
      <c r="BH1522" s="38"/>
      <c r="BI1522" s="38"/>
      <c r="BJ1522" s="38"/>
      <c r="BK1522" s="38"/>
      <c r="BL1522" s="38"/>
    </row>
    <row r="1523" spans="2:64">
      <c r="B1523" s="14"/>
      <c r="AA1523" s="38"/>
      <c r="AB1523" s="38"/>
      <c r="AC1523" s="38"/>
      <c r="AD1523" s="38"/>
      <c r="AE1523" s="38"/>
      <c r="AG1523" s="176"/>
      <c r="AN1523" s="38"/>
      <c r="AO1523" s="38"/>
      <c r="AP1523" s="38"/>
      <c r="AQ1523" s="38"/>
      <c r="AR1523" s="38"/>
      <c r="AS1523" s="38"/>
      <c r="AT1523" s="38"/>
      <c r="AU1523" s="38"/>
      <c r="AV1523" s="38"/>
    </row>
    <row r="1524" spans="2:64">
      <c r="B1524" s="14"/>
      <c r="AA1524" s="38"/>
      <c r="AB1524" s="38"/>
      <c r="AC1524" s="38"/>
      <c r="AD1524" s="38"/>
      <c r="AE1524" s="38"/>
      <c r="AG1524" s="176"/>
      <c r="AN1524" s="38"/>
      <c r="AO1524" s="38"/>
      <c r="AP1524" s="38"/>
      <c r="AQ1524" s="38"/>
      <c r="AR1524" s="38"/>
      <c r="AS1524" s="38"/>
      <c r="AT1524" s="38"/>
      <c r="AU1524" s="38"/>
      <c r="AV1524" s="38"/>
      <c r="AX1524" s="38"/>
      <c r="AY1524" s="38"/>
      <c r="AZ1524" s="38"/>
      <c r="BA1524" s="38"/>
      <c r="BB1524" s="38"/>
      <c r="BC1524" s="38"/>
      <c r="BD1524" s="38"/>
      <c r="BE1524" s="38"/>
      <c r="BF1524" s="38"/>
      <c r="BG1524" s="38"/>
      <c r="BH1524" s="38"/>
      <c r="BI1524" s="38"/>
      <c r="BJ1524" s="38"/>
      <c r="BK1524" s="38"/>
      <c r="BL1524" s="38"/>
    </row>
    <row r="1525" spans="2:64">
      <c r="B1525" s="14"/>
      <c r="AA1525" s="38"/>
      <c r="AB1525" s="38"/>
      <c r="AC1525" s="38"/>
      <c r="AD1525" s="38"/>
      <c r="AE1525" s="38"/>
      <c r="AG1525" s="176"/>
      <c r="AN1525" s="38"/>
      <c r="AO1525" s="38"/>
      <c r="AP1525" s="38"/>
      <c r="AQ1525" s="38"/>
      <c r="AR1525" s="38"/>
      <c r="AS1525" s="38"/>
      <c r="AT1525" s="38"/>
      <c r="AU1525" s="38"/>
      <c r="AV1525" s="38"/>
    </row>
    <row r="1526" spans="2:64">
      <c r="B1526" s="14"/>
      <c r="AA1526" s="38"/>
      <c r="AB1526" s="38"/>
      <c r="AC1526" s="38"/>
      <c r="AD1526" s="38"/>
      <c r="AE1526" s="38"/>
      <c r="AG1526" s="176"/>
      <c r="AN1526" s="38"/>
      <c r="AO1526" s="38"/>
      <c r="AP1526" s="38"/>
      <c r="AQ1526" s="38"/>
      <c r="AR1526" s="38"/>
      <c r="AS1526" s="38"/>
      <c r="AT1526" s="38"/>
      <c r="AU1526" s="38"/>
      <c r="AV1526" s="38"/>
    </row>
    <row r="1527" spans="2:64">
      <c r="B1527" s="14"/>
      <c r="AA1527" s="38"/>
      <c r="AB1527" s="38"/>
      <c r="AC1527" s="38"/>
      <c r="AD1527" s="38"/>
      <c r="AE1527" s="38"/>
      <c r="AG1527" s="176"/>
      <c r="AN1527" s="38"/>
      <c r="AO1527" s="38"/>
      <c r="AP1527" s="38"/>
      <c r="AQ1527" s="38"/>
      <c r="AR1527" s="38"/>
      <c r="AS1527" s="38"/>
      <c r="AT1527" s="38"/>
      <c r="AU1527" s="38"/>
      <c r="AV1527" s="38"/>
      <c r="AX1527" s="38"/>
    </row>
    <row r="1528" spans="2:64">
      <c r="B1528" s="14"/>
      <c r="AA1528" s="38"/>
      <c r="AB1528" s="38"/>
      <c r="AC1528" s="38"/>
      <c r="AD1528" s="38"/>
      <c r="AE1528" s="38"/>
      <c r="AG1528" s="176"/>
      <c r="AN1528" s="38"/>
      <c r="AO1528" s="38"/>
      <c r="AP1528" s="38"/>
      <c r="AQ1528" s="38"/>
      <c r="AR1528" s="38"/>
      <c r="AS1528" s="38"/>
      <c r="AT1528" s="38"/>
      <c r="AU1528" s="38"/>
      <c r="AV1528" s="38"/>
    </row>
    <row r="1529" spans="2:64">
      <c r="B1529" s="14"/>
      <c r="AA1529" s="38"/>
      <c r="AB1529" s="38"/>
      <c r="AC1529" s="38"/>
      <c r="AD1529" s="38"/>
      <c r="AE1529" s="38"/>
      <c r="AG1529" s="176"/>
      <c r="AN1529" s="38"/>
      <c r="AO1529" s="38"/>
      <c r="AP1529" s="38"/>
      <c r="AQ1529" s="38"/>
      <c r="AR1529" s="38"/>
      <c r="AS1529" s="38"/>
      <c r="AT1529" s="38"/>
      <c r="AU1529" s="38"/>
      <c r="AV1529" s="38"/>
      <c r="AX1529" s="38"/>
    </row>
    <row r="1530" spans="2:64">
      <c r="B1530" s="14"/>
      <c r="AA1530" s="38"/>
      <c r="AB1530" s="38"/>
      <c r="AC1530" s="38"/>
      <c r="AD1530" s="38"/>
      <c r="AE1530" s="38"/>
      <c r="AG1530" s="176"/>
      <c r="AN1530" s="38"/>
      <c r="AO1530" s="38"/>
      <c r="AP1530" s="38"/>
      <c r="AQ1530" s="38"/>
      <c r="AR1530" s="38"/>
      <c r="AS1530" s="38"/>
      <c r="AT1530" s="38"/>
      <c r="AU1530" s="38"/>
      <c r="AV1530" s="38"/>
    </row>
    <row r="1531" spans="2:64">
      <c r="B1531" s="14"/>
      <c r="AA1531" s="38"/>
      <c r="AB1531" s="38"/>
      <c r="AC1531" s="38"/>
      <c r="AD1531" s="38"/>
      <c r="AE1531" s="38"/>
      <c r="AG1531" s="176"/>
      <c r="AN1531" s="38"/>
      <c r="AO1531" s="38"/>
      <c r="AP1531" s="38"/>
      <c r="AQ1531" s="38"/>
      <c r="AR1531" s="38"/>
      <c r="AS1531" s="38"/>
      <c r="AT1531" s="38"/>
      <c r="AU1531" s="38"/>
      <c r="AV1531" s="38"/>
    </row>
    <row r="1532" spans="2:64">
      <c r="B1532" s="14"/>
      <c r="AA1532" s="38"/>
      <c r="AB1532" s="38"/>
      <c r="AC1532" s="38"/>
      <c r="AD1532" s="38"/>
      <c r="AE1532" s="38"/>
      <c r="AG1532" s="176"/>
      <c r="AN1532" s="38"/>
      <c r="AO1532" s="38"/>
      <c r="AP1532" s="38"/>
      <c r="AQ1532" s="38"/>
      <c r="AR1532" s="38"/>
      <c r="AS1532" s="38"/>
      <c r="AT1532" s="38"/>
      <c r="AU1532" s="38"/>
      <c r="AV1532" s="38"/>
    </row>
    <row r="1533" spans="2:64">
      <c r="B1533" s="14"/>
      <c r="AA1533" s="38"/>
      <c r="AB1533" s="38"/>
      <c r="AC1533" s="38"/>
      <c r="AD1533" s="38"/>
      <c r="AE1533" s="38"/>
      <c r="AG1533" s="176"/>
      <c r="AN1533" s="38"/>
      <c r="AO1533" s="38"/>
      <c r="AP1533" s="38"/>
      <c r="AQ1533" s="38"/>
      <c r="AR1533" s="38"/>
      <c r="AS1533" s="38"/>
      <c r="AT1533" s="38"/>
      <c r="AU1533" s="38"/>
    </row>
    <row r="1534" spans="2:64">
      <c r="B1534" s="14"/>
      <c r="AA1534" s="38"/>
      <c r="AB1534" s="38"/>
      <c r="AC1534" s="38"/>
      <c r="AD1534" s="38"/>
      <c r="AE1534" s="38"/>
      <c r="AG1534" s="176"/>
      <c r="AN1534" s="38"/>
      <c r="AO1534" s="38"/>
      <c r="AP1534" s="38"/>
      <c r="AQ1534" s="38"/>
      <c r="AR1534" s="38"/>
      <c r="AS1534" s="38"/>
      <c r="AT1534" s="38"/>
      <c r="AU1534" s="38"/>
      <c r="AV1534" s="38"/>
    </row>
    <row r="1535" spans="2:64">
      <c r="B1535" s="14"/>
      <c r="AA1535" s="38"/>
      <c r="AB1535" s="38"/>
      <c r="AC1535" s="38"/>
      <c r="AD1535" s="38"/>
      <c r="AE1535" s="38"/>
      <c r="AG1535" s="176"/>
      <c r="AN1535" s="38"/>
      <c r="AO1535" s="38"/>
      <c r="AP1535" s="38"/>
      <c r="AQ1535" s="38"/>
      <c r="AR1535" s="38"/>
      <c r="AS1535" s="38"/>
      <c r="AT1535" s="38"/>
      <c r="AU1535" s="38"/>
      <c r="AV1535" s="38"/>
      <c r="AW1535" s="38"/>
      <c r="AX1535" s="38"/>
      <c r="AY1535" s="38"/>
      <c r="AZ1535" s="38"/>
      <c r="BA1535" s="38"/>
      <c r="BB1535" s="38"/>
      <c r="BC1535" s="38"/>
      <c r="BD1535" s="38"/>
      <c r="BE1535" s="38"/>
      <c r="BF1535" s="38"/>
      <c r="BG1535" s="38"/>
      <c r="BH1535" s="38"/>
      <c r="BI1535" s="38"/>
      <c r="BJ1535" s="38"/>
      <c r="BK1535" s="38"/>
      <c r="BL1535" s="38"/>
    </row>
    <row r="1536" spans="2:64">
      <c r="B1536" s="14"/>
      <c r="AA1536" s="38"/>
      <c r="AB1536" s="38"/>
      <c r="AC1536" s="38"/>
      <c r="AD1536" s="38"/>
      <c r="AE1536" s="38"/>
      <c r="AG1536" s="176"/>
      <c r="AN1536" s="38"/>
      <c r="AO1536" s="38"/>
      <c r="AP1536" s="38"/>
      <c r="AQ1536" s="38"/>
      <c r="AR1536" s="38"/>
      <c r="AS1536" s="38"/>
      <c r="AT1536" s="38"/>
      <c r="AU1536" s="38"/>
    </row>
    <row r="1537" spans="2:64">
      <c r="B1537" s="14"/>
      <c r="AA1537" s="38"/>
      <c r="AB1537" s="38"/>
      <c r="AC1537" s="38"/>
      <c r="AD1537" s="38"/>
      <c r="AE1537" s="38"/>
      <c r="AG1537" s="176"/>
      <c r="AN1537" s="38"/>
      <c r="AO1537" s="38"/>
      <c r="AP1537" s="38"/>
      <c r="AQ1537" s="38"/>
      <c r="AR1537" s="38"/>
      <c r="AS1537" s="38"/>
      <c r="AT1537" s="38"/>
      <c r="AU1537" s="38"/>
    </row>
    <row r="1538" spans="2:64">
      <c r="B1538" s="14"/>
      <c r="AA1538" s="38"/>
      <c r="AB1538" s="38"/>
      <c r="AC1538" s="38"/>
      <c r="AD1538" s="38"/>
      <c r="AE1538" s="38"/>
      <c r="AG1538" s="176"/>
      <c r="AN1538" s="38"/>
      <c r="AO1538" s="38"/>
      <c r="AP1538" s="38"/>
      <c r="AQ1538" s="38"/>
      <c r="AR1538" s="38"/>
      <c r="AS1538" s="38"/>
      <c r="AT1538" s="38"/>
      <c r="AU1538" s="38"/>
    </row>
    <row r="1539" spans="2:64">
      <c r="B1539" s="14"/>
      <c r="AA1539" s="38"/>
      <c r="AB1539" s="38"/>
      <c r="AC1539" s="38"/>
      <c r="AD1539" s="38"/>
      <c r="AE1539" s="38"/>
      <c r="AG1539" s="176"/>
      <c r="AN1539" s="38"/>
      <c r="AO1539" s="38"/>
      <c r="AP1539" s="38"/>
      <c r="AQ1539" s="38"/>
      <c r="AR1539" s="38"/>
      <c r="AS1539" s="38"/>
      <c r="AT1539" s="38"/>
      <c r="AU1539" s="38"/>
      <c r="AV1539" s="38"/>
    </row>
    <row r="1540" spans="2:64">
      <c r="B1540" s="14"/>
      <c r="AA1540" s="38"/>
      <c r="AB1540" s="38"/>
      <c r="AC1540" s="38"/>
      <c r="AD1540" s="38"/>
      <c r="AE1540" s="38"/>
      <c r="AG1540" s="176"/>
      <c r="AN1540" s="38"/>
      <c r="AO1540" s="38"/>
      <c r="AP1540" s="38"/>
      <c r="AQ1540" s="38"/>
      <c r="AR1540" s="38"/>
      <c r="AS1540" s="38"/>
      <c r="AT1540" s="38"/>
      <c r="AU1540" s="38"/>
      <c r="AV1540" s="38"/>
    </row>
    <row r="1541" spans="2:64">
      <c r="B1541" s="14"/>
      <c r="AA1541" s="38"/>
      <c r="AB1541" s="38"/>
      <c r="AC1541" s="38"/>
      <c r="AD1541" s="38"/>
      <c r="AE1541" s="38"/>
      <c r="AG1541" s="176"/>
      <c r="AN1541" s="38"/>
      <c r="AO1541" s="38"/>
      <c r="AP1541" s="38"/>
      <c r="AQ1541" s="38"/>
      <c r="AR1541" s="38"/>
      <c r="AS1541" s="38"/>
      <c r="AT1541" s="38"/>
      <c r="AU1541" s="38"/>
      <c r="AV1541" s="38"/>
    </row>
    <row r="1542" spans="2:64">
      <c r="B1542" s="14"/>
      <c r="AA1542" s="38"/>
      <c r="AB1542" s="38"/>
      <c r="AC1542" s="38"/>
      <c r="AD1542" s="38"/>
      <c r="AE1542" s="38"/>
      <c r="AG1542" s="176"/>
      <c r="AN1542" s="38"/>
      <c r="AO1542" s="38"/>
      <c r="AP1542" s="38"/>
      <c r="AQ1542" s="38"/>
      <c r="AR1542" s="38"/>
      <c r="AS1542" s="38"/>
      <c r="AT1542" s="38"/>
      <c r="AU1542" s="38"/>
    </row>
    <row r="1543" spans="2:64">
      <c r="B1543" s="14"/>
      <c r="AA1543" s="38"/>
      <c r="AB1543" s="38"/>
      <c r="AC1543" s="38"/>
      <c r="AD1543" s="38"/>
      <c r="AE1543" s="38"/>
      <c r="AG1543" s="176"/>
      <c r="AN1543" s="38"/>
      <c r="AO1543" s="38"/>
      <c r="AP1543" s="38"/>
      <c r="AQ1543" s="38"/>
      <c r="AR1543" s="38"/>
      <c r="AS1543" s="38"/>
      <c r="AT1543" s="38"/>
      <c r="AU1543" s="38"/>
      <c r="AV1543" s="38"/>
      <c r="AW1543" s="38"/>
      <c r="AX1543" s="38"/>
      <c r="AY1543" s="38"/>
      <c r="AZ1543" s="38"/>
      <c r="BA1543" s="38"/>
      <c r="BB1543" s="38"/>
      <c r="BC1543" s="38"/>
      <c r="BD1543" s="38"/>
      <c r="BE1543" s="38"/>
      <c r="BF1543" s="38"/>
      <c r="BG1543" s="38"/>
      <c r="BH1543" s="38"/>
      <c r="BI1543" s="38"/>
      <c r="BJ1543" s="38"/>
      <c r="BK1543" s="38"/>
      <c r="BL1543" s="38"/>
    </row>
    <row r="1544" spans="2:64">
      <c r="B1544" s="14"/>
      <c r="AA1544" s="38"/>
      <c r="AB1544" s="38"/>
      <c r="AC1544" s="38"/>
      <c r="AD1544" s="38"/>
      <c r="AE1544" s="38"/>
      <c r="AG1544" s="176"/>
      <c r="AN1544" s="38"/>
      <c r="AO1544" s="38"/>
      <c r="AP1544" s="38"/>
      <c r="AQ1544" s="38"/>
      <c r="AR1544" s="38"/>
      <c r="AS1544" s="38"/>
      <c r="AT1544" s="38"/>
      <c r="AU1544" s="38"/>
      <c r="AV1544" s="38"/>
      <c r="AX1544" s="38"/>
      <c r="AY1544" s="38"/>
      <c r="AZ1544" s="38"/>
      <c r="BA1544" s="38"/>
      <c r="BB1544" s="38"/>
      <c r="BC1544" s="38"/>
      <c r="BD1544" s="38"/>
      <c r="BE1544" s="38"/>
      <c r="BF1544" s="38"/>
      <c r="BG1544" s="38"/>
      <c r="BH1544" s="38"/>
      <c r="BI1544" s="38"/>
      <c r="BJ1544" s="38"/>
      <c r="BK1544" s="38"/>
      <c r="BL1544" s="38"/>
    </row>
    <row r="1545" spans="2:64">
      <c r="B1545" s="14"/>
      <c r="AA1545" s="38"/>
      <c r="AB1545" s="38"/>
      <c r="AC1545" s="38"/>
      <c r="AD1545" s="38"/>
      <c r="AE1545" s="38"/>
      <c r="AG1545" s="176"/>
      <c r="AN1545" s="38"/>
      <c r="AO1545" s="38"/>
      <c r="AP1545" s="38"/>
      <c r="AQ1545" s="38"/>
      <c r="AR1545" s="38"/>
      <c r="AS1545" s="38"/>
      <c r="AT1545" s="38"/>
      <c r="AU1545" s="38"/>
    </row>
    <row r="1546" spans="2:64">
      <c r="B1546" s="14"/>
      <c r="AA1546" s="38"/>
      <c r="AB1546" s="38"/>
      <c r="AC1546" s="38"/>
      <c r="AD1546" s="38"/>
      <c r="AE1546" s="38"/>
      <c r="AG1546" s="176"/>
      <c r="AN1546" s="38"/>
      <c r="AO1546" s="38"/>
      <c r="AP1546" s="38"/>
      <c r="AQ1546" s="38"/>
      <c r="AR1546" s="38"/>
      <c r="AS1546" s="38"/>
      <c r="AT1546" s="38"/>
      <c r="AU1546" s="38"/>
      <c r="AV1546" s="38"/>
    </row>
    <row r="1547" spans="2:64">
      <c r="B1547" s="14"/>
      <c r="AA1547" s="38"/>
      <c r="AB1547" s="38"/>
      <c r="AC1547" s="38"/>
      <c r="AD1547" s="38"/>
      <c r="AE1547" s="38"/>
      <c r="AG1547" s="176"/>
      <c r="AN1547" s="38"/>
      <c r="AO1547" s="38"/>
      <c r="AP1547" s="38"/>
      <c r="AQ1547" s="38"/>
      <c r="AR1547" s="38"/>
      <c r="AS1547" s="38"/>
      <c r="AT1547" s="38"/>
      <c r="AU1547" s="38"/>
    </row>
    <row r="1548" spans="2:64">
      <c r="B1548" s="14"/>
      <c r="AA1548" s="38"/>
      <c r="AB1548" s="38"/>
      <c r="AC1548" s="38"/>
      <c r="AD1548" s="38"/>
      <c r="AE1548" s="38"/>
      <c r="AG1548" s="176"/>
      <c r="AN1548" s="38"/>
      <c r="AO1548" s="38"/>
      <c r="AP1548" s="38"/>
      <c r="AQ1548" s="38"/>
      <c r="AR1548" s="38"/>
      <c r="AS1548" s="38"/>
      <c r="AT1548" s="38"/>
      <c r="AU1548" s="38"/>
      <c r="AV1548" s="38"/>
      <c r="AW1548" s="38"/>
      <c r="AX1548" s="38"/>
      <c r="AY1548" s="38"/>
      <c r="AZ1548" s="38"/>
      <c r="BA1548" s="38"/>
      <c r="BB1548" s="38"/>
      <c r="BC1548" s="38"/>
      <c r="BD1548" s="38"/>
      <c r="BE1548" s="38"/>
      <c r="BF1548" s="38"/>
      <c r="BG1548" s="38"/>
      <c r="BH1548" s="38"/>
      <c r="BI1548" s="38"/>
      <c r="BJ1548" s="38"/>
      <c r="BK1548" s="38"/>
      <c r="BL1548" s="38"/>
    </row>
    <row r="1549" spans="2:64">
      <c r="B1549" s="14"/>
      <c r="AA1549" s="38"/>
      <c r="AB1549" s="38"/>
      <c r="AC1549" s="38"/>
      <c r="AD1549" s="38"/>
      <c r="AE1549" s="38"/>
      <c r="AG1549" s="176"/>
      <c r="AN1549" s="38"/>
      <c r="AO1549" s="38"/>
      <c r="AP1549" s="38"/>
      <c r="AQ1549" s="38"/>
      <c r="AR1549" s="38"/>
      <c r="AS1549" s="38"/>
      <c r="AT1549" s="38"/>
      <c r="AU1549" s="38"/>
    </row>
    <row r="1550" spans="2:64">
      <c r="B1550" s="14"/>
      <c r="AA1550" s="38"/>
      <c r="AB1550" s="38"/>
      <c r="AC1550" s="38"/>
      <c r="AD1550" s="38"/>
      <c r="AE1550" s="38"/>
      <c r="AG1550" s="176"/>
      <c r="AN1550" s="38"/>
      <c r="AO1550" s="38"/>
      <c r="AP1550" s="38"/>
      <c r="AQ1550" s="38"/>
      <c r="AR1550" s="38"/>
      <c r="AS1550" s="38"/>
      <c r="AT1550" s="38"/>
      <c r="AU1550" s="38"/>
      <c r="AV1550" s="38"/>
      <c r="AX1550" s="38"/>
    </row>
    <row r="1551" spans="2:64">
      <c r="B1551" s="14"/>
      <c r="AA1551" s="38"/>
      <c r="AB1551" s="38"/>
      <c r="AC1551" s="38"/>
      <c r="AD1551" s="38"/>
      <c r="AE1551" s="38"/>
      <c r="AG1551" s="176"/>
      <c r="AN1551" s="38"/>
      <c r="AO1551" s="38"/>
      <c r="AP1551" s="38"/>
      <c r="AQ1551" s="38"/>
      <c r="AR1551" s="38"/>
      <c r="AS1551" s="38"/>
      <c r="AT1551" s="38"/>
      <c r="AU1551" s="38"/>
      <c r="AV1551" s="38"/>
      <c r="AX1551" s="38"/>
    </row>
    <row r="1552" spans="2:64">
      <c r="B1552" s="14"/>
      <c r="AA1552" s="38"/>
      <c r="AB1552" s="38"/>
      <c r="AC1552" s="38"/>
      <c r="AD1552" s="38"/>
      <c r="AE1552" s="38"/>
      <c r="AG1552" s="176"/>
      <c r="AN1552" s="38"/>
      <c r="AO1552" s="38"/>
      <c r="AP1552" s="38"/>
      <c r="AQ1552" s="38"/>
      <c r="AR1552" s="38"/>
      <c r="AS1552" s="38"/>
      <c r="AT1552" s="38"/>
      <c r="AU1552" s="38"/>
      <c r="AV1552" s="38"/>
      <c r="AX1552" s="38"/>
    </row>
    <row r="1553" spans="2:64">
      <c r="B1553" s="14"/>
      <c r="AA1553" s="38"/>
      <c r="AB1553" s="38"/>
      <c r="AC1553" s="38"/>
      <c r="AD1553" s="38"/>
      <c r="AE1553" s="38"/>
      <c r="AG1553" s="176"/>
      <c r="AN1553" s="38"/>
      <c r="AO1553" s="38"/>
      <c r="AP1553" s="38"/>
      <c r="AQ1553" s="38"/>
      <c r="AR1553" s="38"/>
      <c r="AS1553" s="38"/>
      <c r="AT1553" s="38"/>
      <c r="AU1553" s="38"/>
      <c r="AV1553" s="38"/>
    </row>
    <row r="1554" spans="2:64">
      <c r="B1554" s="14"/>
      <c r="AA1554" s="38"/>
      <c r="AB1554" s="38"/>
      <c r="AC1554" s="38"/>
      <c r="AD1554" s="38"/>
      <c r="AE1554" s="38"/>
      <c r="AG1554" s="176"/>
      <c r="AN1554" s="38"/>
      <c r="AO1554" s="38"/>
      <c r="AP1554" s="38"/>
      <c r="AQ1554" s="38"/>
      <c r="AR1554" s="38"/>
      <c r="AS1554" s="38"/>
      <c r="AT1554" s="38"/>
      <c r="AU1554" s="38"/>
    </row>
    <row r="1555" spans="2:64">
      <c r="B1555" s="14"/>
      <c r="AA1555" s="38"/>
      <c r="AB1555" s="38"/>
      <c r="AC1555" s="38"/>
      <c r="AD1555" s="38"/>
      <c r="AE1555" s="38"/>
      <c r="AG1555" s="176"/>
      <c r="AN1555" s="38"/>
      <c r="AO1555" s="38"/>
      <c r="AP1555" s="38"/>
      <c r="AQ1555" s="38"/>
      <c r="AR1555" s="38"/>
      <c r="AS1555" s="38"/>
      <c r="AT1555" s="38"/>
      <c r="AU1555" s="38"/>
      <c r="AV1555" s="38"/>
    </row>
    <row r="1556" spans="2:64">
      <c r="B1556" s="14"/>
      <c r="AA1556" s="38"/>
      <c r="AB1556" s="38"/>
      <c r="AC1556" s="38"/>
      <c r="AD1556" s="38"/>
      <c r="AE1556" s="38"/>
      <c r="AG1556" s="176"/>
      <c r="AN1556" s="38"/>
      <c r="AO1556" s="38"/>
      <c r="AP1556" s="38"/>
      <c r="AQ1556" s="38"/>
      <c r="AR1556" s="38"/>
      <c r="AS1556" s="38"/>
      <c r="AT1556" s="38"/>
      <c r="AU1556" s="38"/>
      <c r="AV1556" s="38"/>
    </row>
    <row r="1557" spans="2:64">
      <c r="B1557" s="14"/>
      <c r="AA1557" s="38"/>
      <c r="AB1557" s="38"/>
      <c r="AC1557" s="38"/>
      <c r="AD1557" s="38"/>
      <c r="AE1557" s="38"/>
      <c r="AG1557" s="176"/>
      <c r="AN1557" s="38"/>
      <c r="AO1557" s="38"/>
      <c r="AP1557" s="38"/>
      <c r="AQ1557" s="38"/>
      <c r="AR1557" s="38"/>
      <c r="AS1557" s="38"/>
      <c r="AT1557" s="38"/>
      <c r="AU1557" s="38"/>
      <c r="AV1557" s="38"/>
      <c r="AW1557" s="38"/>
      <c r="AX1557" s="38"/>
      <c r="AY1557" s="38"/>
      <c r="AZ1557" s="38"/>
      <c r="BA1557" s="38"/>
      <c r="BB1557" s="38"/>
      <c r="BC1557" s="38"/>
      <c r="BD1557" s="38"/>
      <c r="BE1557" s="38"/>
      <c r="BF1557" s="38"/>
      <c r="BG1557" s="38"/>
      <c r="BH1557" s="38"/>
      <c r="BI1557" s="38"/>
      <c r="BJ1557" s="38"/>
      <c r="BK1557" s="38"/>
      <c r="BL1557" s="38"/>
    </row>
    <row r="1558" spans="2:64">
      <c r="B1558" s="14"/>
      <c r="AA1558" s="38"/>
      <c r="AB1558" s="38"/>
      <c r="AC1558" s="38"/>
      <c r="AD1558" s="38"/>
      <c r="AE1558" s="38"/>
      <c r="AG1558" s="176"/>
      <c r="AN1558" s="38"/>
      <c r="AO1558" s="38"/>
      <c r="AP1558" s="38"/>
      <c r="AQ1558" s="38"/>
      <c r="AR1558" s="38"/>
      <c r="AS1558" s="38"/>
      <c r="AT1558" s="38"/>
      <c r="AU1558" s="38"/>
    </row>
    <row r="1559" spans="2:64">
      <c r="B1559" s="14"/>
      <c r="AA1559" s="38"/>
      <c r="AB1559" s="38"/>
      <c r="AC1559" s="38"/>
      <c r="AD1559" s="38"/>
      <c r="AE1559" s="38"/>
      <c r="AG1559" s="176"/>
      <c r="AN1559" s="38"/>
      <c r="AO1559" s="38"/>
      <c r="AP1559" s="38"/>
      <c r="AQ1559" s="38"/>
      <c r="AR1559" s="38"/>
      <c r="AS1559" s="38"/>
      <c r="AT1559" s="38"/>
      <c r="AU1559" s="38"/>
    </row>
    <row r="1560" spans="2:64">
      <c r="B1560" s="14"/>
      <c r="AA1560" s="38"/>
      <c r="AB1560" s="38"/>
      <c r="AC1560" s="38"/>
      <c r="AD1560" s="38"/>
      <c r="AE1560" s="38"/>
      <c r="AG1560" s="176"/>
      <c r="AN1560" s="38"/>
      <c r="AO1560" s="38"/>
      <c r="AP1560" s="38"/>
      <c r="AQ1560" s="38"/>
      <c r="AR1560" s="38"/>
      <c r="AS1560" s="38"/>
      <c r="AT1560" s="38"/>
      <c r="AU1560" s="38"/>
      <c r="AV1560" s="38"/>
      <c r="AW1560" s="38"/>
      <c r="AX1560" s="38"/>
      <c r="AY1560" s="38"/>
      <c r="AZ1560" s="38"/>
      <c r="BA1560" s="38"/>
      <c r="BB1560" s="38"/>
      <c r="BC1560" s="38"/>
      <c r="BD1560" s="38"/>
      <c r="BE1560" s="38"/>
      <c r="BF1560" s="38"/>
      <c r="BG1560" s="38"/>
      <c r="BH1560" s="38"/>
      <c r="BI1560" s="38"/>
      <c r="BJ1560" s="38"/>
      <c r="BK1560" s="38"/>
      <c r="BL1560" s="38"/>
    </row>
    <row r="1561" spans="2:64">
      <c r="B1561" s="14"/>
      <c r="AA1561" s="38"/>
      <c r="AB1561" s="38"/>
      <c r="AC1561" s="38"/>
      <c r="AD1561" s="38"/>
      <c r="AE1561" s="38"/>
      <c r="AG1561" s="176"/>
      <c r="AN1561" s="38"/>
      <c r="AO1561" s="38"/>
      <c r="AP1561" s="38"/>
      <c r="AQ1561" s="38"/>
      <c r="AR1561" s="38"/>
      <c r="AS1561" s="38"/>
      <c r="AT1561" s="38"/>
      <c r="AU1561" s="38"/>
      <c r="AV1561" s="38"/>
      <c r="AX1561" s="38"/>
      <c r="AY1561" s="38"/>
      <c r="AZ1561" s="38"/>
      <c r="BA1561" s="38"/>
      <c r="BB1561" s="38"/>
      <c r="BC1561" s="38"/>
      <c r="BD1561" s="38"/>
      <c r="BE1561" s="38"/>
      <c r="BF1561" s="38"/>
      <c r="BG1561" s="38"/>
      <c r="BH1561" s="38"/>
      <c r="BI1561" s="38"/>
      <c r="BJ1561" s="38"/>
      <c r="BK1561" s="38"/>
      <c r="BL1561" s="38"/>
    </row>
    <row r="1562" spans="2:64">
      <c r="B1562" s="14"/>
      <c r="AA1562" s="38"/>
      <c r="AB1562" s="38"/>
      <c r="AC1562" s="38"/>
      <c r="AD1562" s="38"/>
      <c r="AE1562" s="38"/>
      <c r="AG1562" s="176"/>
      <c r="AN1562" s="38"/>
      <c r="AO1562" s="38"/>
      <c r="AP1562" s="38"/>
      <c r="AQ1562" s="38"/>
      <c r="AR1562" s="38"/>
      <c r="AS1562" s="38"/>
      <c r="AT1562" s="38"/>
      <c r="AU1562" s="38"/>
      <c r="AV1562" s="38"/>
      <c r="AX1562" s="38"/>
    </row>
    <row r="1563" spans="2:64">
      <c r="B1563" s="14"/>
      <c r="AA1563" s="38"/>
      <c r="AB1563" s="38"/>
      <c r="AC1563" s="38"/>
      <c r="AD1563" s="38"/>
      <c r="AE1563" s="38"/>
      <c r="AG1563" s="176"/>
      <c r="AN1563" s="38"/>
      <c r="AO1563" s="38"/>
      <c r="AP1563" s="38"/>
      <c r="AQ1563" s="38"/>
      <c r="AR1563" s="38"/>
      <c r="AS1563" s="38"/>
      <c r="AT1563" s="38"/>
      <c r="AU1563" s="38"/>
    </row>
    <row r="1564" spans="2:64">
      <c r="B1564" s="14"/>
      <c r="AA1564" s="38"/>
      <c r="AB1564" s="38"/>
      <c r="AC1564" s="38"/>
      <c r="AD1564" s="38"/>
      <c r="AE1564" s="38"/>
      <c r="AG1564" s="176"/>
      <c r="AN1564" s="38"/>
      <c r="AO1564" s="38"/>
      <c r="AP1564" s="38"/>
      <c r="AQ1564" s="38"/>
      <c r="AR1564" s="38"/>
      <c r="AS1564" s="38"/>
      <c r="AT1564" s="38"/>
      <c r="AU1564" s="38"/>
      <c r="AV1564" s="38"/>
    </row>
    <row r="1565" spans="2:64">
      <c r="B1565" s="14"/>
      <c r="AA1565" s="38"/>
      <c r="AB1565" s="38"/>
      <c r="AC1565" s="38"/>
      <c r="AD1565" s="38"/>
      <c r="AE1565" s="38"/>
      <c r="AG1565" s="176"/>
      <c r="AN1565" s="38"/>
      <c r="AO1565" s="38"/>
      <c r="AP1565" s="38"/>
      <c r="AQ1565" s="38"/>
      <c r="AR1565" s="38"/>
      <c r="AS1565" s="38"/>
      <c r="AT1565" s="38"/>
      <c r="AU1565" s="38"/>
      <c r="AV1565" s="38"/>
    </row>
    <row r="1566" spans="2:64">
      <c r="B1566" s="14"/>
      <c r="AA1566" s="38"/>
      <c r="AB1566" s="38"/>
      <c r="AC1566" s="38"/>
      <c r="AD1566" s="38"/>
      <c r="AE1566" s="38"/>
      <c r="AG1566" s="176"/>
      <c r="AN1566" s="38"/>
      <c r="AO1566" s="38"/>
      <c r="AP1566" s="38"/>
      <c r="AQ1566" s="38"/>
      <c r="AR1566" s="38"/>
      <c r="AS1566" s="38"/>
      <c r="AT1566" s="38"/>
      <c r="AU1566" s="38"/>
      <c r="AV1566" s="38"/>
      <c r="AX1566" s="38"/>
    </row>
    <row r="1567" spans="2:64">
      <c r="B1567" s="14"/>
      <c r="AA1567" s="38"/>
      <c r="AB1567" s="38"/>
      <c r="AC1567" s="38"/>
      <c r="AD1567" s="38"/>
      <c r="AE1567" s="38"/>
      <c r="AG1567" s="176"/>
      <c r="AN1567" s="38"/>
      <c r="AO1567" s="38"/>
      <c r="AP1567" s="38"/>
      <c r="AQ1567" s="38"/>
      <c r="AR1567" s="38"/>
      <c r="AS1567" s="38"/>
      <c r="AT1567" s="38"/>
      <c r="AU1567" s="38"/>
      <c r="AV1567" s="38"/>
      <c r="AX1567" s="38"/>
      <c r="AY1567" s="38"/>
      <c r="AZ1567" s="38"/>
      <c r="BA1567" s="38"/>
      <c r="BB1567" s="38"/>
      <c r="BC1567" s="38"/>
      <c r="BD1567" s="38"/>
      <c r="BE1567" s="38"/>
      <c r="BF1567" s="38"/>
      <c r="BG1567" s="38"/>
      <c r="BH1567" s="38"/>
      <c r="BI1567" s="38"/>
      <c r="BJ1567" s="38"/>
      <c r="BK1567" s="38"/>
      <c r="BL1567" s="38"/>
    </row>
    <row r="1568" spans="2:64">
      <c r="B1568" s="14"/>
      <c r="AA1568" s="38"/>
      <c r="AB1568" s="38"/>
      <c r="AC1568" s="38"/>
      <c r="AD1568" s="38"/>
      <c r="AE1568" s="38"/>
      <c r="AG1568" s="176"/>
      <c r="AN1568" s="38"/>
      <c r="AO1568" s="38"/>
      <c r="AP1568" s="38"/>
      <c r="AQ1568" s="38"/>
      <c r="AR1568" s="38"/>
      <c r="AS1568" s="38"/>
      <c r="AT1568" s="38"/>
      <c r="AU1568" s="38"/>
      <c r="AV1568" s="38"/>
    </row>
    <row r="1569" spans="2:64">
      <c r="B1569" s="14"/>
      <c r="AA1569" s="38"/>
      <c r="AB1569" s="38"/>
      <c r="AC1569" s="38"/>
      <c r="AD1569" s="38"/>
      <c r="AE1569" s="38"/>
      <c r="AG1569" s="176"/>
      <c r="AN1569" s="38"/>
      <c r="AO1569" s="38"/>
      <c r="AP1569" s="38"/>
      <c r="AQ1569" s="38"/>
      <c r="AR1569" s="38"/>
      <c r="AS1569" s="38"/>
      <c r="AT1569" s="38"/>
      <c r="AU1569" s="38"/>
      <c r="AV1569" s="38"/>
    </row>
    <row r="1570" spans="2:64">
      <c r="B1570" s="14"/>
      <c r="AA1570" s="38"/>
      <c r="AB1570" s="38"/>
      <c r="AC1570" s="38"/>
      <c r="AD1570" s="38"/>
      <c r="AE1570" s="38"/>
      <c r="AG1570" s="176"/>
      <c r="AN1570" s="38"/>
      <c r="AO1570" s="38"/>
      <c r="AP1570" s="38"/>
      <c r="AQ1570" s="38"/>
      <c r="AR1570" s="38"/>
      <c r="AS1570" s="38"/>
      <c r="AT1570" s="38"/>
      <c r="AU1570" s="38"/>
      <c r="AV1570" s="38"/>
    </row>
    <row r="1571" spans="2:64">
      <c r="B1571" s="14"/>
      <c r="AA1571" s="38"/>
      <c r="AB1571" s="38"/>
      <c r="AC1571" s="38"/>
      <c r="AD1571" s="38"/>
      <c r="AE1571" s="38"/>
      <c r="AG1571" s="176"/>
      <c r="AN1571" s="38"/>
      <c r="AO1571" s="38"/>
      <c r="AP1571" s="38"/>
      <c r="AQ1571" s="38"/>
      <c r="AR1571" s="38"/>
      <c r="AS1571" s="38"/>
      <c r="AT1571" s="38"/>
      <c r="AU1571" s="38"/>
      <c r="AV1571" s="38"/>
      <c r="AX1571" s="38"/>
    </row>
    <row r="1572" spans="2:64">
      <c r="B1572" s="14"/>
      <c r="AA1572" s="38"/>
      <c r="AB1572" s="38"/>
      <c r="AC1572" s="38"/>
      <c r="AD1572" s="38"/>
      <c r="AE1572" s="38"/>
      <c r="AG1572" s="176"/>
      <c r="AN1572" s="38"/>
      <c r="AO1572" s="38"/>
      <c r="AP1572" s="38"/>
      <c r="AQ1572" s="38"/>
      <c r="AR1572" s="38"/>
      <c r="AS1572" s="38"/>
      <c r="AT1572" s="38"/>
      <c r="AU1572" s="38"/>
      <c r="AV1572" s="38"/>
      <c r="AX1572" s="38"/>
      <c r="AY1572" s="38"/>
      <c r="AZ1572" s="38"/>
      <c r="BA1572" s="38"/>
      <c r="BB1572" s="38"/>
      <c r="BC1572" s="38"/>
      <c r="BD1572" s="38"/>
      <c r="BE1572" s="38"/>
      <c r="BF1572" s="38"/>
      <c r="BG1572" s="38"/>
      <c r="BH1572" s="38"/>
      <c r="BI1572" s="38"/>
      <c r="BJ1572" s="38"/>
      <c r="BK1572" s="38"/>
      <c r="BL1572" s="38"/>
    </row>
    <row r="1573" spans="2:64">
      <c r="B1573" s="14"/>
      <c r="AA1573" s="38"/>
      <c r="AB1573" s="38"/>
      <c r="AC1573" s="38"/>
      <c r="AD1573" s="38"/>
      <c r="AE1573" s="38"/>
      <c r="AG1573" s="176"/>
      <c r="AN1573" s="38"/>
      <c r="AO1573" s="38"/>
      <c r="AP1573" s="38"/>
      <c r="AQ1573" s="38"/>
      <c r="AR1573" s="38"/>
      <c r="AS1573" s="38"/>
      <c r="AT1573" s="38"/>
      <c r="AU1573" s="38"/>
    </row>
    <row r="1574" spans="2:64">
      <c r="B1574" s="14"/>
      <c r="AA1574" s="38"/>
      <c r="AB1574" s="38"/>
      <c r="AC1574" s="38"/>
      <c r="AD1574" s="38"/>
      <c r="AE1574" s="38"/>
      <c r="AG1574" s="176"/>
      <c r="AN1574" s="38"/>
      <c r="AO1574" s="38"/>
      <c r="AP1574" s="38"/>
      <c r="AQ1574" s="38"/>
      <c r="AR1574" s="38"/>
      <c r="AS1574" s="38"/>
      <c r="AT1574" s="38"/>
      <c r="AU1574" s="38"/>
      <c r="AV1574" s="38"/>
    </row>
    <row r="1575" spans="2:64">
      <c r="B1575" s="14"/>
      <c r="AA1575" s="38"/>
      <c r="AB1575" s="38"/>
      <c r="AC1575" s="38"/>
      <c r="AD1575" s="38"/>
      <c r="AE1575" s="38"/>
      <c r="AG1575" s="176"/>
      <c r="AN1575" s="38"/>
      <c r="AO1575" s="38"/>
      <c r="AP1575" s="38"/>
      <c r="AQ1575" s="38"/>
      <c r="AR1575" s="38"/>
      <c r="AS1575" s="38"/>
      <c r="AT1575" s="38"/>
      <c r="AU1575" s="38"/>
      <c r="AV1575" s="38"/>
    </row>
    <row r="1576" spans="2:64">
      <c r="B1576" s="14"/>
      <c r="AA1576" s="38"/>
      <c r="AB1576" s="38"/>
      <c r="AC1576" s="38"/>
      <c r="AD1576" s="38"/>
      <c r="AE1576" s="38"/>
      <c r="AG1576" s="176"/>
      <c r="AN1576" s="38"/>
      <c r="AO1576" s="38"/>
      <c r="AP1576" s="38"/>
      <c r="AQ1576" s="38"/>
      <c r="AR1576" s="38"/>
      <c r="AS1576" s="38"/>
      <c r="AT1576" s="38"/>
      <c r="AU1576" s="38"/>
      <c r="AV1576" s="38"/>
      <c r="AX1576" s="38"/>
    </row>
    <row r="1577" spans="2:64">
      <c r="B1577" s="14"/>
      <c r="AA1577" s="38"/>
      <c r="AB1577" s="38"/>
      <c r="AC1577" s="38"/>
      <c r="AD1577" s="38"/>
      <c r="AE1577" s="38"/>
      <c r="AG1577" s="176"/>
      <c r="AN1577" s="38"/>
      <c r="AO1577" s="38"/>
      <c r="AP1577" s="38"/>
      <c r="AQ1577" s="38"/>
      <c r="AR1577" s="38"/>
      <c r="AS1577" s="38"/>
      <c r="AT1577" s="38"/>
      <c r="AU1577" s="38"/>
      <c r="AV1577" s="38"/>
    </row>
    <row r="1578" spans="2:64">
      <c r="B1578" s="14"/>
      <c r="AA1578" s="38"/>
      <c r="AB1578" s="38"/>
      <c r="AC1578" s="38"/>
      <c r="AD1578" s="38"/>
      <c r="AE1578" s="38"/>
      <c r="AG1578" s="176"/>
      <c r="AN1578" s="38"/>
      <c r="AO1578" s="38"/>
      <c r="AP1578" s="38"/>
      <c r="AQ1578" s="38"/>
      <c r="AR1578" s="38"/>
      <c r="AS1578" s="38"/>
      <c r="AT1578" s="38"/>
      <c r="AU1578" s="38"/>
    </row>
    <row r="1579" spans="2:64">
      <c r="B1579" s="14"/>
      <c r="AA1579" s="38"/>
      <c r="AB1579" s="38"/>
      <c r="AC1579" s="38"/>
      <c r="AD1579" s="38"/>
      <c r="AE1579" s="38"/>
      <c r="AG1579" s="176"/>
      <c r="AN1579" s="38"/>
      <c r="AO1579" s="38"/>
      <c r="AP1579" s="38"/>
      <c r="AQ1579" s="38"/>
      <c r="AR1579" s="38"/>
      <c r="AS1579" s="38"/>
      <c r="AT1579" s="38"/>
      <c r="AU1579" s="38"/>
    </row>
    <row r="1580" spans="2:64">
      <c r="B1580" s="14"/>
      <c r="AA1580" s="38"/>
      <c r="AB1580" s="38"/>
      <c r="AC1580" s="38"/>
      <c r="AD1580" s="38"/>
      <c r="AE1580" s="38"/>
      <c r="AG1580" s="176"/>
      <c r="AN1580" s="38"/>
      <c r="AO1580" s="38"/>
      <c r="AP1580" s="38"/>
      <c r="AQ1580" s="38"/>
      <c r="AR1580" s="38"/>
      <c r="AS1580" s="38"/>
      <c r="AT1580" s="38"/>
      <c r="AU1580" s="38"/>
      <c r="AV1580" s="38"/>
      <c r="AW1580" s="38"/>
      <c r="AX1580" s="38"/>
      <c r="AY1580" s="38"/>
      <c r="AZ1580" s="38"/>
      <c r="BA1580" s="38"/>
      <c r="BB1580" s="38"/>
      <c r="BC1580" s="38"/>
      <c r="BD1580" s="38"/>
      <c r="BE1580" s="38"/>
      <c r="BF1580" s="38"/>
      <c r="BG1580" s="38"/>
      <c r="BH1580" s="38"/>
      <c r="BI1580" s="38"/>
      <c r="BJ1580" s="38"/>
      <c r="BK1580" s="38"/>
      <c r="BL1580" s="38"/>
    </row>
    <row r="1581" spans="2:64">
      <c r="B1581" s="14"/>
      <c r="AA1581" s="38"/>
      <c r="AB1581" s="38"/>
      <c r="AC1581" s="38"/>
      <c r="AD1581" s="38"/>
      <c r="AE1581" s="38"/>
      <c r="AG1581" s="176"/>
      <c r="AN1581" s="38"/>
      <c r="AO1581" s="38"/>
      <c r="AP1581" s="38"/>
      <c r="AQ1581" s="38"/>
      <c r="AR1581" s="38"/>
      <c r="AS1581" s="38"/>
      <c r="AT1581" s="38"/>
      <c r="AU1581" s="38"/>
    </row>
    <row r="1582" spans="2:64">
      <c r="B1582" s="14"/>
      <c r="AA1582" s="38"/>
      <c r="AB1582" s="38"/>
      <c r="AC1582" s="38"/>
      <c r="AD1582" s="38"/>
      <c r="AE1582" s="38"/>
      <c r="AG1582" s="176"/>
      <c r="AN1582" s="38"/>
      <c r="AO1582" s="38"/>
      <c r="AP1582" s="38"/>
      <c r="AQ1582" s="38"/>
      <c r="AR1582" s="38"/>
      <c r="AS1582" s="38"/>
      <c r="AT1582" s="38"/>
      <c r="AU1582" s="38"/>
      <c r="AV1582" s="38"/>
      <c r="AW1582" s="38"/>
      <c r="AX1582" s="38"/>
      <c r="AY1582" s="38"/>
      <c r="AZ1582" s="38"/>
      <c r="BA1582" s="38"/>
      <c r="BB1582" s="38"/>
      <c r="BC1582" s="38"/>
      <c r="BD1582" s="38"/>
      <c r="BE1582" s="38"/>
      <c r="BF1582" s="38"/>
      <c r="BG1582" s="38"/>
      <c r="BH1582" s="38"/>
      <c r="BI1582" s="38"/>
      <c r="BJ1582" s="38"/>
      <c r="BK1582" s="38"/>
      <c r="BL1582" s="38"/>
    </row>
    <row r="1583" spans="2:64">
      <c r="B1583" s="14"/>
      <c r="AA1583" s="38"/>
      <c r="AB1583" s="38"/>
      <c r="AC1583" s="38"/>
      <c r="AD1583" s="38"/>
      <c r="AE1583" s="38"/>
      <c r="AG1583" s="176"/>
      <c r="AN1583" s="38"/>
      <c r="AO1583" s="38"/>
      <c r="AP1583" s="38"/>
      <c r="AQ1583" s="38"/>
      <c r="AR1583" s="38"/>
      <c r="AS1583" s="38"/>
      <c r="AT1583" s="38"/>
      <c r="AU1583" s="38"/>
      <c r="AV1583" s="38"/>
      <c r="AX1583" s="38"/>
      <c r="AY1583" s="38"/>
      <c r="AZ1583" s="38"/>
      <c r="BA1583" s="38"/>
      <c r="BB1583" s="38"/>
      <c r="BC1583" s="38"/>
      <c r="BD1583" s="38"/>
      <c r="BE1583" s="38"/>
      <c r="BF1583" s="38"/>
      <c r="BG1583" s="38"/>
      <c r="BH1583" s="38"/>
      <c r="BI1583" s="38"/>
      <c r="BJ1583" s="38"/>
      <c r="BK1583" s="38"/>
      <c r="BL1583" s="38"/>
    </row>
    <row r="1584" spans="2:64">
      <c r="B1584" s="14"/>
      <c r="AA1584" s="38"/>
      <c r="AB1584" s="38"/>
      <c r="AC1584" s="38"/>
      <c r="AD1584" s="38"/>
      <c r="AE1584" s="38"/>
      <c r="AG1584" s="176"/>
      <c r="AN1584" s="38"/>
      <c r="AO1584" s="38"/>
      <c r="AP1584" s="38"/>
      <c r="AQ1584" s="38"/>
      <c r="AR1584" s="38"/>
      <c r="AS1584" s="38"/>
      <c r="AT1584" s="38"/>
      <c r="AU1584" s="38"/>
      <c r="AV1584" s="38"/>
      <c r="AW1584" s="38"/>
      <c r="AX1584" s="38"/>
      <c r="AY1584" s="38"/>
      <c r="AZ1584" s="38"/>
      <c r="BA1584" s="38"/>
      <c r="BB1584" s="38"/>
      <c r="BC1584" s="38"/>
      <c r="BD1584" s="38"/>
      <c r="BE1584" s="38"/>
      <c r="BF1584" s="38"/>
      <c r="BG1584" s="38"/>
      <c r="BH1584" s="38"/>
      <c r="BI1584" s="38"/>
      <c r="BJ1584" s="38"/>
      <c r="BK1584" s="38"/>
      <c r="BL1584" s="38"/>
    </row>
    <row r="1585" spans="2:64">
      <c r="B1585" s="14"/>
      <c r="AA1585" s="38"/>
      <c r="AB1585" s="38"/>
      <c r="AC1585" s="38"/>
      <c r="AD1585" s="38"/>
      <c r="AE1585" s="38"/>
      <c r="AG1585" s="176"/>
      <c r="AN1585" s="38"/>
      <c r="AO1585" s="38"/>
      <c r="AP1585" s="38"/>
      <c r="AQ1585" s="38"/>
      <c r="AR1585" s="38"/>
      <c r="AS1585" s="38"/>
      <c r="AT1585" s="38"/>
      <c r="AU1585" s="38"/>
      <c r="AV1585" s="38"/>
      <c r="AX1585" s="38"/>
      <c r="AY1585" s="38"/>
      <c r="AZ1585" s="38"/>
      <c r="BA1585" s="38"/>
      <c r="BB1585" s="38"/>
      <c r="BC1585" s="38"/>
      <c r="BD1585" s="38"/>
      <c r="BE1585" s="38"/>
      <c r="BF1585" s="38"/>
      <c r="BG1585" s="38"/>
      <c r="BH1585" s="38"/>
      <c r="BI1585" s="38"/>
      <c r="BJ1585" s="38"/>
      <c r="BK1585" s="38"/>
      <c r="BL1585" s="38"/>
    </row>
    <row r="1586" spans="2:64">
      <c r="B1586" s="14"/>
      <c r="AA1586" s="38"/>
      <c r="AB1586" s="38"/>
      <c r="AC1586" s="38"/>
      <c r="AD1586" s="38"/>
      <c r="AE1586" s="38"/>
      <c r="AG1586" s="176"/>
      <c r="AN1586" s="38"/>
      <c r="AO1586" s="38"/>
      <c r="AP1586" s="38"/>
      <c r="AQ1586" s="38"/>
      <c r="AR1586" s="38"/>
      <c r="AS1586" s="38"/>
      <c r="AT1586" s="38"/>
      <c r="AU1586" s="38"/>
      <c r="AV1586" s="38"/>
      <c r="AW1586" s="38"/>
      <c r="AX1586" s="38"/>
      <c r="AY1586" s="38"/>
      <c r="AZ1586" s="38"/>
      <c r="BA1586" s="38"/>
      <c r="BB1586" s="38"/>
      <c r="BC1586" s="38"/>
      <c r="BD1586" s="38"/>
      <c r="BE1586" s="38"/>
      <c r="BF1586" s="38"/>
      <c r="BG1586" s="38"/>
      <c r="BH1586" s="38"/>
      <c r="BI1586" s="38"/>
      <c r="BJ1586" s="38"/>
      <c r="BK1586" s="38"/>
      <c r="BL1586" s="38"/>
    </row>
    <row r="1587" spans="2:64">
      <c r="B1587" s="14"/>
      <c r="AA1587" s="38"/>
      <c r="AB1587" s="38"/>
      <c r="AC1587" s="38"/>
      <c r="AD1587" s="38"/>
      <c r="AE1587" s="38"/>
      <c r="AG1587" s="176"/>
      <c r="AN1587" s="38"/>
      <c r="AO1587" s="38"/>
      <c r="AP1587" s="38"/>
      <c r="AQ1587" s="38"/>
      <c r="AR1587" s="38"/>
      <c r="AS1587" s="38"/>
      <c r="AT1587" s="38"/>
      <c r="AU1587" s="38"/>
      <c r="AV1587" s="38"/>
      <c r="AX1587" s="38"/>
    </row>
    <row r="1588" spans="2:64">
      <c r="B1588" s="14"/>
      <c r="AA1588" s="38"/>
      <c r="AB1588" s="38"/>
      <c r="AC1588" s="38"/>
      <c r="AD1588" s="38"/>
      <c r="AE1588" s="38"/>
      <c r="AG1588" s="176"/>
      <c r="AN1588" s="38"/>
      <c r="AO1588" s="38"/>
      <c r="AP1588" s="38"/>
      <c r="AQ1588" s="38"/>
      <c r="AR1588" s="38"/>
      <c r="AS1588" s="38"/>
      <c r="AT1588" s="38"/>
      <c r="AU1588" s="38"/>
      <c r="AV1588" s="38"/>
      <c r="AW1588" s="38"/>
      <c r="AX1588" s="38"/>
      <c r="AY1588" s="38"/>
      <c r="AZ1588" s="38"/>
      <c r="BA1588" s="38"/>
      <c r="BB1588" s="38"/>
      <c r="BC1588" s="38"/>
      <c r="BD1588" s="38"/>
      <c r="BE1588" s="38"/>
      <c r="BF1588" s="38"/>
      <c r="BG1588" s="38"/>
      <c r="BH1588" s="38"/>
      <c r="BI1588" s="38"/>
      <c r="BJ1588" s="38"/>
      <c r="BK1588" s="38"/>
      <c r="BL1588" s="38"/>
    </row>
    <row r="1589" spans="2:64">
      <c r="B1589" s="14"/>
      <c r="AA1589" s="38"/>
      <c r="AB1589" s="38"/>
      <c r="AC1589" s="38"/>
      <c r="AD1589" s="38"/>
      <c r="AE1589" s="38"/>
      <c r="AG1589" s="176"/>
      <c r="AN1589" s="38"/>
      <c r="AO1589" s="38"/>
      <c r="AP1589" s="38"/>
      <c r="AQ1589" s="38"/>
      <c r="AR1589" s="38"/>
      <c r="AS1589" s="38"/>
      <c r="AT1589" s="38"/>
      <c r="AU1589" s="38"/>
      <c r="AV1589" s="38"/>
      <c r="AX1589" s="38"/>
    </row>
    <row r="1590" spans="2:64">
      <c r="B1590" s="14"/>
      <c r="AA1590" s="38"/>
      <c r="AB1590" s="38"/>
      <c r="AC1590" s="38"/>
      <c r="AD1590" s="38"/>
      <c r="AE1590" s="38"/>
      <c r="AG1590" s="176"/>
      <c r="AN1590" s="38"/>
      <c r="AO1590" s="38"/>
      <c r="AP1590" s="38"/>
      <c r="AQ1590" s="38"/>
      <c r="AR1590" s="38"/>
      <c r="AS1590" s="38"/>
      <c r="AT1590" s="38"/>
      <c r="AU1590" s="38"/>
      <c r="AV1590" s="38"/>
      <c r="AW1590" s="38"/>
      <c r="AX1590" s="38"/>
      <c r="AY1590" s="38"/>
      <c r="AZ1590" s="38"/>
      <c r="BA1590" s="38"/>
      <c r="BB1590" s="38"/>
      <c r="BC1590" s="38"/>
      <c r="BD1590" s="38"/>
      <c r="BE1590" s="38"/>
      <c r="BF1590" s="38"/>
      <c r="BG1590" s="38"/>
      <c r="BH1590" s="38"/>
      <c r="BI1590" s="38"/>
      <c r="BJ1590" s="38"/>
      <c r="BK1590" s="38"/>
      <c r="BL1590" s="38"/>
    </row>
    <row r="1591" spans="2:64">
      <c r="B1591" s="14"/>
      <c r="AA1591" s="38"/>
      <c r="AB1591" s="38"/>
      <c r="AC1591" s="38"/>
      <c r="AD1591" s="38"/>
      <c r="AE1591" s="38"/>
      <c r="AG1591" s="176"/>
      <c r="AN1591" s="38"/>
      <c r="AO1591" s="38"/>
      <c r="AP1591" s="38"/>
      <c r="AQ1591" s="38"/>
      <c r="AR1591" s="38"/>
      <c r="AS1591" s="38"/>
      <c r="AT1591" s="38"/>
      <c r="AU1591" s="38"/>
      <c r="AV1591" s="38"/>
      <c r="AW1591" s="38"/>
      <c r="AX1591" s="38"/>
      <c r="AY1591" s="38"/>
      <c r="AZ1591" s="38"/>
      <c r="BA1591" s="38"/>
      <c r="BB1591" s="38"/>
      <c r="BC1591" s="38"/>
      <c r="BD1591" s="38"/>
      <c r="BE1591" s="38"/>
      <c r="BF1591" s="38"/>
      <c r="BG1591" s="38"/>
      <c r="BH1591" s="38"/>
      <c r="BI1591" s="38"/>
      <c r="BJ1591" s="38"/>
      <c r="BK1591" s="38"/>
      <c r="BL1591" s="38"/>
    </row>
    <row r="1592" spans="2:64">
      <c r="B1592" s="14"/>
      <c r="AA1592" s="38"/>
      <c r="AB1592" s="38"/>
      <c r="AC1592" s="38"/>
      <c r="AD1592" s="38"/>
      <c r="AE1592" s="38"/>
      <c r="AG1592" s="176"/>
      <c r="AN1592" s="38"/>
      <c r="AO1592" s="38"/>
      <c r="AP1592" s="38"/>
      <c r="AQ1592" s="38"/>
      <c r="AR1592" s="38"/>
      <c r="AS1592" s="38"/>
      <c r="AT1592" s="38"/>
      <c r="AU1592" s="38"/>
      <c r="AV1592" s="38"/>
      <c r="AW1592" s="38"/>
      <c r="AX1592" s="38"/>
      <c r="AY1592" s="38"/>
      <c r="AZ1592" s="38"/>
      <c r="BA1592" s="38"/>
      <c r="BB1592" s="38"/>
      <c r="BC1592" s="38"/>
      <c r="BD1592" s="38"/>
      <c r="BE1592" s="38"/>
      <c r="BF1592" s="38"/>
      <c r="BG1592" s="38"/>
      <c r="BH1592" s="38"/>
      <c r="BI1592" s="38"/>
      <c r="BJ1592" s="38"/>
      <c r="BK1592" s="38"/>
      <c r="BL1592" s="38"/>
    </row>
    <row r="1593" spans="2:64">
      <c r="B1593" s="14"/>
      <c r="AA1593" s="38"/>
      <c r="AB1593" s="38"/>
      <c r="AC1593" s="38"/>
      <c r="AD1593" s="38"/>
      <c r="AE1593" s="38"/>
      <c r="AG1593" s="176"/>
      <c r="AN1593" s="38"/>
      <c r="AO1593" s="38"/>
      <c r="AP1593" s="38"/>
      <c r="AQ1593" s="38"/>
      <c r="AR1593" s="38"/>
      <c r="AS1593" s="38"/>
      <c r="AT1593" s="38"/>
      <c r="AU1593" s="38"/>
      <c r="AV1593" s="38"/>
      <c r="AW1593" s="38"/>
      <c r="AX1593" s="38"/>
      <c r="AY1593" s="38"/>
      <c r="AZ1593" s="38"/>
      <c r="BA1593" s="38"/>
      <c r="BB1593" s="38"/>
      <c r="BC1593" s="38"/>
      <c r="BD1593" s="38"/>
      <c r="BE1593" s="38"/>
      <c r="BF1593" s="38"/>
      <c r="BG1593" s="38"/>
      <c r="BH1593" s="38"/>
      <c r="BI1593" s="38"/>
      <c r="BJ1593" s="38"/>
      <c r="BK1593" s="38"/>
      <c r="BL1593" s="38"/>
    </row>
    <row r="1594" spans="2:64">
      <c r="B1594" s="14"/>
      <c r="AA1594" s="38"/>
      <c r="AB1594" s="38"/>
      <c r="AC1594" s="38"/>
      <c r="AD1594" s="38"/>
      <c r="AE1594" s="38"/>
      <c r="AG1594" s="176"/>
      <c r="AN1594" s="38"/>
      <c r="AO1594" s="38"/>
      <c r="AP1594" s="38"/>
      <c r="AQ1594" s="38"/>
      <c r="AR1594" s="38"/>
      <c r="AS1594" s="38"/>
      <c r="AT1594" s="38"/>
      <c r="AU1594" s="38"/>
      <c r="AV1594" s="38"/>
      <c r="AX1594" s="38"/>
    </row>
    <row r="1595" spans="2:64">
      <c r="B1595" s="14"/>
      <c r="AA1595" s="38"/>
      <c r="AB1595" s="38"/>
      <c r="AC1595" s="38"/>
      <c r="AD1595" s="38"/>
      <c r="AE1595" s="38"/>
      <c r="AG1595" s="176"/>
      <c r="AN1595" s="38"/>
      <c r="AO1595" s="38"/>
      <c r="AP1595" s="38"/>
      <c r="AQ1595" s="38"/>
      <c r="AR1595" s="38"/>
      <c r="AS1595" s="38"/>
      <c r="AT1595" s="38"/>
      <c r="AU1595" s="38"/>
    </row>
    <row r="1596" spans="2:64">
      <c r="B1596" s="14"/>
      <c r="AA1596" s="38"/>
      <c r="AB1596" s="38"/>
      <c r="AC1596" s="38"/>
      <c r="AD1596" s="38"/>
      <c r="AE1596" s="38"/>
      <c r="AG1596" s="176"/>
      <c r="AN1596" s="38"/>
      <c r="AO1596" s="38"/>
      <c r="AP1596" s="38"/>
      <c r="AQ1596" s="38"/>
      <c r="AR1596" s="38"/>
      <c r="AS1596" s="38"/>
      <c r="AT1596" s="38"/>
      <c r="AU1596" s="38"/>
    </row>
    <row r="1597" spans="2:64">
      <c r="B1597" s="14"/>
      <c r="AA1597" s="38"/>
      <c r="AB1597" s="38"/>
      <c r="AC1597" s="38"/>
      <c r="AD1597" s="38"/>
      <c r="AE1597" s="38"/>
      <c r="AG1597" s="176"/>
      <c r="AN1597" s="38"/>
      <c r="AO1597" s="38"/>
      <c r="AP1597" s="38"/>
      <c r="AQ1597" s="38"/>
      <c r="AR1597" s="38"/>
      <c r="AS1597" s="38"/>
      <c r="AT1597" s="38"/>
      <c r="AU1597" s="38"/>
    </row>
    <row r="1598" spans="2:64">
      <c r="B1598" s="14"/>
      <c r="AA1598" s="38"/>
      <c r="AB1598" s="38"/>
      <c r="AC1598" s="38"/>
      <c r="AD1598" s="38"/>
      <c r="AE1598" s="38"/>
      <c r="AG1598" s="176"/>
      <c r="AN1598" s="38"/>
      <c r="AO1598" s="38"/>
      <c r="AP1598" s="38"/>
      <c r="AQ1598" s="38"/>
      <c r="AR1598" s="38"/>
      <c r="AS1598" s="38"/>
      <c r="AT1598" s="38"/>
      <c r="AU1598" s="38"/>
      <c r="AV1598" s="38"/>
    </row>
    <row r="1599" spans="2:64">
      <c r="B1599" s="14"/>
      <c r="AA1599" s="38"/>
      <c r="AB1599" s="38"/>
      <c r="AC1599" s="38"/>
      <c r="AD1599" s="38"/>
      <c r="AE1599" s="38"/>
      <c r="AG1599" s="176"/>
      <c r="AN1599" s="38"/>
      <c r="AO1599" s="38"/>
      <c r="AP1599" s="38"/>
      <c r="AQ1599" s="38"/>
      <c r="AR1599" s="38"/>
      <c r="AS1599" s="38"/>
      <c r="AT1599" s="38"/>
      <c r="AU1599" s="38"/>
      <c r="AV1599" s="38"/>
      <c r="AX1599" s="38"/>
    </row>
    <row r="1600" spans="2:64">
      <c r="B1600" s="14"/>
      <c r="AA1600" s="38"/>
      <c r="AB1600" s="38"/>
      <c r="AC1600" s="38"/>
      <c r="AD1600" s="38"/>
      <c r="AE1600" s="38"/>
      <c r="AG1600" s="176"/>
      <c r="AN1600" s="38"/>
      <c r="AO1600" s="38"/>
      <c r="AP1600" s="38"/>
      <c r="AQ1600" s="38"/>
      <c r="AR1600" s="38"/>
      <c r="AS1600" s="38"/>
      <c r="AT1600" s="38"/>
      <c r="AU1600" s="38"/>
      <c r="AV1600" s="38"/>
      <c r="AW1600" s="38"/>
      <c r="AX1600" s="38"/>
      <c r="AY1600" s="38"/>
      <c r="AZ1600" s="38"/>
      <c r="BA1600" s="38"/>
      <c r="BB1600" s="38"/>
      <c r="BC1600" s="38"/>
      <c r="BD1600" s="38"/>
      <c r="BE1600" s="38"/>
      <c r="BF1600" s="38"/>
      <c r="BG1600" s="38"/>
      <c r="BH1600" s="38"/>
      <c r="BI1600" s="38"/>
      <c r="BJ1600" s="38"/>
      <c r="BK1600" s="38"/>
      <c r="BL1600" s="38"/>
    </row>
    <row r="1601" spans="2:64">
      <c r="B1601" s="14"/>
      <c r="AA1601" s="38"/>
      <c r="AB1601" s="38"/>
      <c r="AC1601" s="38"/>
      <c r="AD1601" s="38"/>
      <c r="AE1601" s="38"/>
      <c r="AG1601" s="176"/>
      <c r="AN1601" s="38"/>
      <c r="AO1601" s="38"/>
      <c r="AP1601" s="38"/>
      <c r="AQ1601" s="38"/>
      <c r="AR1601" s="38"/>
      <c r="AS1601" s="38"/>
      <c r="AT1601" s="38"/>
      <c r="AU1601" s="38"/>
      <c r="AV1601" s="38"/>
    </row>
    <row r="1602" spans="2:64">
      <c r="B1602" s="14"/>
      <c r="AA1602" s="38"/>
      <c r="AB1602" s="38"/>
      <c r="AC1602" s="38"/>
      <c r="AD1602" s="38"/>
      <c r="AE1602" s="38"/>
      <c r="AG1602" s="176"/>
      <c r="AN1602" s="38"/>
      <c r="AO1602" s="38"/>
      <c r="AP1602" s="38"/>
      <c r="AQ1602" s="38"/>
      <c r="AR1602" s="38"/>
      <c r="AS1602" s="38"/>
      <c r="AT1602" s="38"/>
      <c r="AU1602" s="38"/>
      <c r="AV1602" s="38"/>
      <c r="AX1602" s="38"/>
    </row>
    <row r="1603" spans="2:64">
      <c r="B1603" s="14"/>
      <c r="AA1603" s="38"/>
      <c r="AB1603" s="38"/>
      <c r="AC1603" s="38"/>
      <c r="AD1603" s="38"/>
      <c r="AE1603" s="38"/>
      <c r="AG1603" s="176"/>
      <c r="AN1603" s="38"/>
      <c r="AO1603" s="38"/>
      <c r="AP1603" s="38"/>
      <c r="AQ1603" s="38"/>
      <c r="AR1603" s="38"/>
      <c r="AS1603" s="38"/>
      <c r="AT1603" s="38"/>
      <c r="AU1603" s="38"/>
    </row>
    <row r="1604" spans="2:64">
      <c r="B1604" s="14"/>
      <c r="AA1604" s="38"/>
      <c r="AB1604" s="38"/>
      <c r="AC1604" s="38"/>
      <c r="AD1604" s="38"/>
      <c r="AE1604" s="38"/>
      <c r="AG1604" s="176"/>
      <c r="AN1604" s="38"/>
      <c r="AO1604" s="38"/>
      <c r="AP1604" s="38"/>
      <c r="AQ1604" s="38"/>
      <c r="AR1604" s="38"/>
      <c r="AS1604" s="38"/>
      <c r="AT1604" s="38"/>
      <c r="AU1604" s="38"/>
      <c r="AV1604" s="38"/>
      <c r="AX1604" s="38"/>
    </row>
    <row r="1605" spans="2:64">
      <c r="B1605" s="14"/>
      <c r="AA1605" s="38"/>
      <c r="AB1605" s="38"/>
      <c r="AC1605" s="38"/>
      <c r="AD1605" s="38"/>
      <c r="AE1605" s="38"/>
      <c r="AG1605" s="176"/>
      <c r="AN1605" s="38"/>
      <c r="AO1605" s="38"/>
      <c r="AP1605" s="38"/>
      <c r="AQ1605" s="38"/>
      <c r="AR1605" s="38"/>
      <c r="AS1605" s="38"/>
      <c r="AT1605" s="38"/>
      <c r="AU1605" s="38"/>
    </row>
    <row r="1606" spans="2:64">
      <c r="B1606" s="14"/>
      <c r="AA1606" s="38"/>
      <c r="AB1606" s="38"/>
      <c r="AC1606" s="38"/>
      <c r="AD1606" s="38"/>
      <c r="AE1606" s="38"/>
      <c r="AG1606" s="176"/>
      <c r="AN1606" s="38"/>
      <c r="AO1606" s="38"/>
      <c r="AP1606" s="38"/>
      <c r="AQ1606" s="38"/>
      <c r="AR1606" s="38"/>
      <c r="AS1606" s="38"/>
      <c r="AT1606" s="38"/>
      <c r="AU1606" s="38"/>
      <c r="AV1606" s="38"/>
    </row>
    <row r="1607" spans="2:64">
      <c r="B1607" s="14"/>
      <c r="AA1607" s="38"/>
      <c r="AB1607" s="38"/>
      <c r="AC1607" s="38"/>
      <c r="AD1607" s="38"/>
      <c r="AE1607" s="38"/>
      <c r="AG1607" s="176"/>
      <c r="AN1607" s="38"/>
      <c r="AO1607" s="38"/>
      <c r="AP1607" s="38"/>
      <c r="AQ1607" s="38"/>
      <c r="AR1607" s="38"/>
      <c r="AS1607" s="38"/>
      <c r="AT1607" s="38"/>
      <c r="AU1607" s="38"/>
      <c r="AV1607" s="38"/>
      <c r="AW1607" s="38"/>
      <c r="AX1607" s="38"/>
      <c r="AY1607" s="38"/>
      <c r="AZ1607" s="38"/>
      <c r="BA1607" s="38"/>
      <c r="BB1607" s="38"/>
      <c r="BC1607" s="38"/>
      <c r="BD1607" s="38"/>
      <c r="BE1607" s="38"/>
      <c r="BF1607" s="38"/>
      <c r="BG1607" s="38"/>
      <c r="BH1607" s="38"/>
      <c r="BI1607" s="38"/>
      <c r="BJ1607" s="38"/>
      <c r="BK1607" s="38"/>
      <c r="BL1607" s="38"/>
    </row>
    <row r="1608" spans="2:64">
      <c r="B1608" s="14"/>
      <c r="AA1608" s="38"/>
      <c r="AB1608" s="38"/>
      <c r="AC1608" s="38"/>
      <c r="AD1608" s="38"/>
      <c r="AE1608" s="38"/>
      <c r="AG1608" s="176"/>
      <c r="AN1608" s="38"/>
      <c r="AO1608" s="38"/>
      <c r="AP1608" s="38"/>
      <c r="AQ1608" s="38"/>
      <c r="AR1608" s="38"/>
      <c r="AS1608" s="38"/>
      <c r="AT1608" s="38"/>
      <c r="AU1608" s="38"/>
    </row>
    <row r="1609" spans="2:64">
      <c r="B1609" s="14"/>
      <c r="AA1609" s="38"/>
      <c r="AB1609" s="38"/>
      <c r="AC1609" s="38"/>
      <c r="AD1609" s="38"/>
      <c r="AE1609" s="38"/>
      <c r="AG1609" s="176"/>
      <c r="AN1609" s="38"/>
      <c r="AO1609" s="38"/>
      <c r="AP1609" s="38"/>
      <c r="AQ1609" s="38"/>
      <c r="AR1609" s="38"/>
      <c r="AS1609" s="38"/>
      <c r="AT1609" s="38"/>
      <c r="AU1609" s="38"/>
      <c r="AV1609" s="38"/>
    </row>
    <row r="1610" spans="2:64">
      <c r="B1610" s="14"/>
      <c r="AA1610" s="38"/>
      <c r="AB1610" s="38"/>
      <c r="AC1610" s="38"/>
      <c r="AD1610" s="38"/>
      <c r="AE1610" s="38"/>
      <c r="AG1610" s="176"/>
      <c r="AN1610" s="38"/>
      <c r="AO1610" s="38"/>
      <c r="AP1610" s="38"/>
      <c r="AQ1610" s="38"/>
      <c r="AR1610" s="38"/>
      <c r="AS1610" s="38"/>
      <c r="AT1610" s="38"/>
      <c r="AU1610" s="38"/>
    </row>
    <row r="1611" spans="2:64">
      <c r="B1611" s="14"/>
      <c r="AA1611" s="38"/>
      <c r="AB1611" s="38"/>
      <c r="AC1611" s="38"/>
      <c r="AD1611" s="38"/>
      <c r="AE1611" s="38"/>
      <c r="AG1611" s="176"/>
      <c r="AN1611" s="38"/>
      <c r="AO1611" s="38"/>
      <c r="AP1611" s="38"/>
      <c r="AQ1611" s="38"/>
      <c r="AR1611" s="38"/>
      <c r="AS1611" s="38"/>
      <c r="AT1611" s="38"/>
      <c r="AU1611" s="38"/>
      <c r="AV1611" s="38"/>
      <c r="AX1611" s="38"/>
    </row>
    <row r="1612" spans="2:64">
      <c r="B1612" s="14"/>
      <c r="AA1612" s="38"/>
      <c r="AB1612" s="38"/>
      <c r="AC1612" s="38"/>
      <c r="AD1612" s="38"/>
      <c r="AE1612" s="38"/>
      <c r="AG1612" s="176"/>
      <c r="AN1612" s="38"/>
      <c r="AO1612" s="38"/>
      <c r="AP1612" s="38"/>
      <c r="AQ1612" s="38"/>
      <c r="AR1612" s="38"/>
      <c r="AS1612" s="38"/>
      <c r="AT1612" s="38"/>
      <c r="AU1612" s="38"/>
      <c r="AV1612" s="38"/>
    </row>
    <row r="1613" spans="2:64">
      <c r="B1613" s="14"/>
      <c r="AA1613" s="38"/>
      <c r="AB1613" s="38"/>
      <c r="AC1613" s="38"/>
      <c r="AD1613" s="38"/>
      <c r="AE1613" s="38"/>
      <c r="AG1613" s="176"/>
      <c r="AN1613" s="38"/>
      <c r="AO1613" s="38"/>
      <c r="AP1613" s="38"/>
      <c r="AQ1613" s="38"/>
      <c r="AR1613" s="38"/>
      <c r="AS1613" s="38"/>
      <c r="AT1613" s="38"/>
      <c r="AU1613" s="38"/>
    </row>
    <row r="1614" spans="2:64">
      <c r="B1614" s="14"/>
      <c r="AA1614" s="38"/>
      <c r="AB1614" s="38"/>
      <c r="AC1614" s="38"/>
      <c r="AD1614" s="38"/>
      <c r="AE1614" s="38"/>
      <c r="AG1614" s="176"/>
      <c r="AN1614" s="38"/>
      <c r="AO1614" s="38"/>
      <c r="AP1614" s="38"/>
      <c r="AQ1614" s="38"/>
      <c r="AR1614" s="38"/>
      <c r="AS1614" s="38"/>
      <c r="AT1614" s="38"/>
      <c r="AU1614" s="38"/>
    </row>
    <row r="1615" spans="2:64">
      <c r="B1615" s="14"/>
      <c r="AA1615" s="38"/>
      <c r="AB1615" s="38"/>
      <c r="AC1615" s="38"/>
      <c r="AD1615" s="38"/>
      <c r="AE1615" s="38"/>
      <c r="AG1615" s="176"/>
      <c r="AN1615" s="38"/>
      <c r="AO1615" s="38"/>
      <c r="AP1615" s="38"/>
      <c r="AQ1615" s="38"/>
      <c r="AR1615" s="38"/>
      <c r="AS1615" s="38"/>
      <c r="AT1615" s="38"/>
      <c r="AU1615" s="38"/>
      <c r="AV1615" s="38"/>
      <c r="AX1615" s="38"/>
      <c r="AY1615" s="38"/>
      <c r="AZ1615" s="38"/>
      <c r="BA1615" s="38"/>
      <c r="BB1615" s="38"/>
      <c r="BC1615" s="38"/>
      <c r="BD1615" s="38"/>
      <c r="BE1615" s="38"/>
      <c r="BF1615" s="38"/>
      <c r="BG1615" s="38"/>
      <c r="BH1615" s="38"/>
      <c r="BI1615" s="38"/>
      <c r="BJ1615" s="38"/>
      <c r="BK1615" s="38"/>
      <c r="BL1615" s="38"/>
    </row>
    <row r="1616" spans="2:64">
      <c r="B1616" s="14"/>
      <c r="AA1616" s="38"/>
      <c r="AB1616" s="38"/>
      <c r="AC1616" s="38"/>
      <c r="AD1616" s="38"/>
      <c r="AE1616" s="38"/>
      <c r="AG1616" s="176"/>
      <c r="AN1616" s="38"/>
      <c r="AO1616" s="38"/>
      <c r="AP1616" s="38"/>
      <c r="AQ1616" s="38"/>
      <c r="AR1616" s="38"/>
      <c r="AS1616" s="38"/>
      <c r="AT1616" s="38"/>
      <c r="AU1616" s="38"/>
      <c r="AV1616" s="38"/>
    </row>
    <row r="1617" spans="2:64">
      <c r="B1617" s="14"/>
      <c r="AA1617" s="38"/>
      <c r="AB1617" s="38"/>
      <c r="AC1617" s="38"/>
      <c r="AD1617" s="38"/>
      <c r="AE1617" s="38"/>
      <c r="AG1617" s="176"/>
      <c r="AN1617" s="38"/>
      <c r="AO1617" s="38"/>
      <c r="AP1617" s="38"/>
      <c r="AQ1617" s="38"/>
      <c r="AR1617" s="38"/>
      <c r="AS1617" s="38"/>
      <c r="AT1617" s="38"/>
      <c r="AU1617" s="38"/>
      <c r="AV1617" s="38"/>
    </row>
    <row r="1618" spans="2:64">
      <c r="B1618" s="14"/>
      <c r="AA1618" s="38"/>
      <c r="AB1618" s="38"/>
      <c r="AC1618" s="38"/>
      <c r="AD1618" s="38"/>
      <c r="AE1618" s="38"/>
      <c r="AG1618" s="176"/>
      <c r="AN1618" s="38"/>
      <c r="AO1618" s="38"/>
      <c r="AP1618" s="38"/>
      <c r="AQ1618" s="38"/>
      <c r="AR1618" s="38"/>
      <c r="AS1618" s="38"/>
      <c r="AT1618" s="38"/>
      <c r="AU1618" s="38"/>
      <c r="AV1618" s="38"/>
    </row>
    <row r="1619" spans="2:64">
      <c r="B1619" s="14"/>
      <c r="AA1619" s="38"/>
      <c r="AB1619" s="38"/>
      <c r="AC1619" s="38"/>
      <c r="AD1619" s="38"/>
      <c r="AE1619" s="38"/>
      <c r="AG1619" s="176"/>
      <c r="AN1619" s="38"/>
      <c r="AO1619" s="38"/>
      <c r="AP1619" s="38"/>
      <c r="AQ1619" s="38"/>
      <c r="AR1619" s="38"/>
      <c r="AS1619" s="38"/>
      <c r="AT1619" s="38"/>
      <c r="AU1619" s="38"/>
      <c r="AV1619" s="38"/>
      <c r="AX1619" s="38"/>
    </row>
    <row r="1620" spans="2:64">
      <c r="B1620" s="14"/>
      <c r="AA1620" s="38"/>
      <c r="AB1620" s="38"/>
      <c r="AC1620" s="38"/>
      <c r="AD1620" s="38"/>
      <c r="AE1620" s="38"/>
      <c r="AG1620" s="176"/>
      <c r="AN1620" s="38"/>
      <c r="AO1620" s="38"/>
      <c r="AP1620" s="38"/>
      <c r="AQ1620" s="38"/>
      <c r="AR1620" s="38"/>
      <c r="AS1620" s="38"/>
      <c r="AT1620" s="38"/>
      <c r="AU1620" s="38"/>
      <c r="AV1620" s="38"/>
    </row>
    <row r="1621" spans="2:64">
      <c r="B1621" s="14"/>
      <c r="AA1621" s="38"/>
      <c r="AB1621" s="38"/>
      <c r="AC1621" s="38"/>
      <c r="AD1621" s="38"/>
      <c r="AE1621" s="38"/>
      <c r="AG1621" s="176"/>
      <c r="AN1621" s="38"/>
      <c r="AO1621" s="38"/>
      <c r="AP1621" s="38"/>
      <c r="AQ1621" s="38"/>
      <c r="AR1621" s="38"/>
      <c r="AS1621" s="38"/>
      <c r="AT1621" s="38"/>
      <c r="AU1621" s="38"/>
      <c r="AV1621" s="38"/>
    </row>
    <row r="1622" spans="2:64">
      <c r="B1622" s="14"/>
      <c r="AA1622" s="38"/>
      <c r="AB1622" s="38"/>
      <c r="AC1622" s="38"/>
      <c r="AD1622" s="38"/>
      <c r="AE1622" s="38"/>
      <c r="AG1622" s="176"/>
      <c r="AN1622" s="38"/>
      <c r="AO1622" s="38"/>
      <c r="AP1622" s="38"/>
      <c r="AQ1622" s="38"/>
      <c r="AR1622" s="38"/>
      <c r="AS1622" s="38"/>
      <c r="AT1622" s="38"/>
      <c r="AU1622" s="38"/>
      <c r="AV1622" s="38"/>
      <c r="AW1622" s="38"/>
      <c r="AX1622" s="38"/>
      <c r="AY1622" s="38"/>
      <c r="AZ1622" s="38"/>
      <c r="BA1622" s="38"/>
      <c r="BB1622" s="38"/>
      <c r="BC1622" s="38"/>
      <c r="BD1622" s="38"/>
      <c r="BE1622" s="38"/>
      <c r="BF1622" s="38"/>
      <c r="BG1622" s="38"/>
      <c r="BH1622" s="38"/>
      <c r="BI1622" s="38"/>
      <c r="BJ1622" s="38"/>
      <c r="BK1622" s="38"/>
      <c r="BL1622" s="38"/>
    </row>
    <row r="1623" spans="2:64">
      <c r="B1623" s="14"/>
      <c r="AA1623" s="38"/>
      <c r="AB1623" s="38"/>
      <c r="AC1623" s="38"/>
      <c r="AD1623" s="38"/>
      <c r="AE1623" s="38"/>
      <c r="AG1623" s="176"/>
      <c r="AN1623" s="38"/>
      <c r="AO1623" s="38"/>
      <c r="AP1623" s="38"/>
      <c r="AQ1623" s="38"/>
      <c r="AR1623" s="38"/>
      <c r="AS1623" s="38"/>
      <c r="AT1623" s="38"/>
      <c r="AU1623" s="38"/>
      <c r="AV1623" s="38"/>
      <c r="AX1623" s="38"/>
      <c r="AY1623" s="38"/>
      <c r="AZ1623" s="38"/>
      <c r="BA1623" s="38"/>
      <c r="BB1623" s="38"/>
      <c r="BC1623" s="38"/>
      <c r="BD1623" s="38"/>
      <c r="BE1623" s="38"/>
      <c r="BF1623" s="38"/>
      <c r="BG1623" s="38"/>
      <c r="BH1623" s="38"/>
      <c r="BI1623" s="38"/>
      <c r="BJ1623" s="38"/>
      <c r="BK1623" s="38"/>
      <c r="BL1623" s="38"/>
    </row>
    <row r="1624" spans="2:64">
      <c r="B1624" s="14"/>
      <c r="AA1624" s="38"/>
      <c r="AB1624" s="38"/>
      <c r="AC1624" s="38"/>
      <c r="AD1624" s="38"/>
      <c r="AE1624" s="38"/>
      <c r="AG1624" s="176"/>
      <c r="AN1624" s="38"/>
      <c r="AO1624" s="38"/>
      <c r="AP1624" s="38"/>
      <c r="AQ1624" s="38"/>
      <c r="AR1624" s="38"/>
      <c r="AS1624" s="38"/>
      <c r="AT1624" s="38"/>
      <c r="AU1624" s="38"/>
      <c r="AV1624" s="38"/>
      <c r="AX1624" s="38"/>
    </row>
    <row r="1625" spans="2:64">
      <c r="B1625" s="14"/>
      <c r="AA1625" s="38"/>
      <c r="AB1625" s="38"/>
      <c r="AC1625" s="38"/>
      <c r="AD1625" s="38"/>
      <c r="AE1625" s="38"/>
      <c r="AG1625" s="176"/>
      <c r="AN1625" s="38"/>
      <c r="AO1625" s="38"/>
      <c r="AP1625" s="38"/>
      <c r="AQ1625" s="38"/>
      <c r="AR1625" s="38"/>
      <c r="AS1625" s="38"/>
      <c r="AT1625" s="38"/>
      <c r="AU1625" s="38"/>
      <c r="AV1625" s="38"/>
      <c r="AW1625" s="38"/>
      <c r="AX1625" s="38"/>
      <c r="AY1625" s="38"/>
      <c r="AZ1625" s="38"/>
      <c r="BA1625" s="38"/>
      <c r="BB1625" s="38"/>
      <c r="BC1625" s="38"/>
      <c r="BD1625" s="38"/>
      <c r="BE1625" s="38"/>
      <c r="BF1625" s="38"/>
      <c r="BG1625" s="38"/>
      <c r="BH1625" s="38"/>
      <c r="BI1625" s="38"/>
      <c r="BJ1625" s="38"/>
      <c r="BK1625" s="38"/>
      <c r="BL1625" s="38"/>
    </row>
    <row r="1626" spans="2:64">
      <c r="B1626" s="14"/>
      <c r="AA1626" s="38"/>
      <c r="AB1626" s="38"/>
      <c r="AC1626" s="38"/>
      <c r="AD1626" s="38"/>
      <c r="AE1626" s="38"/>
      <c r="AG1626" s="176"/>
      <c r="AN1626" s="38"/>
      <c r="AO1626" s="38"/>
      <c r="AP1626" s="38"/>
      <c r="AQ1626" s="38"/>
      <c r="AR1626" s="38"/>
      <c r="AS1626" s="38"/>
      <c r="AT1626" s="38"/>
      <c r="AU1626" s="38"/>
    </row>
    <row r="1627" spans="2:64">
      <c r="B1627" s="14"/>
      <c r="AA1627" s="38"/>
      <c r="AB1627" s="38"/>
      <c r="AC1627" s="38"/>
      <c r="AD1627" s="38"/>
      <c r="AE1627" s="38"/>
      <c r="AG1627" s="176"/>
      <c r="AN1627" s="38"/>
      <c r="AO1627" s="38"/>
      <c r="AP1627" s="38"/>
      <c r="AQ1627" s="38"/>
      <c r="AR1627" s="38"/>
      <c r="AS1627" s="38"/>
      <c r="AT1627" s="38"/>
      <c r="AU1627" s="38"/>
    </row>
    <row r="1628" spans="2:64">
      <c r="B1628" s="14"/>
      <c r="AA1628" s="38"/>
      <c r="AB1628" s="38"/>
      <c r="AC1628" s="38"/>
      <c r="AD1628" s="38"/>
      <c r="AE1628" s="38"/>
      <c r="AG1628" s="176"/>
      <c r="AN1628" s="38"/>
      <c r="AO1628" s="38"/>
      <c r="AP1628" s="38"/>
      <c r="AQ1628" s="38"/>
      <c r="AR1628" s="38"/>
      <c r="AS1628" s="38"/>
      <c r="AT1628" s="38"/>
      <c r="AU1628" s="38"/>
      <c r="AV1628" s="38"/>
      <c r="AX1628" s="38"/>
      <c r="AY1628" s="38"/>
      <c r="AZ1628" s="38"/>
      <c r="BA1628" s="38"/>
      <c r="BB1628" s="38"/>
      <c r="BC1628" s="38"/>
      <c r="BD1628" s="38"/>
      <c r="BE1628" s="38"/>
      <c r="BF1628" s="38"/>
      <c r="BG1628" s="38"/>
      <c r="BH1628" s="38"/>
      <c r="BI1628" s="38"/>
      <c r="BJ1628" s="38"/>
      <c r="BK1628" s="38"/>
      <c r="BL1628" s="38"/>
    </row>
    <row r="1629" spans="2:64">
      <c r="B1629" s="14"/>
      <c r="AA1629" s="38"/>
      <c r="AB1629" s="38"/>
      <c r="AC1629" s="38"/>
      <c r="AD1629" s="38"/>
      <c r="AE1629" s="38"/>
      <c r="AG1629" s="176"/>
      <c r="AN1629" s="38"/>
      <c r="AO1629" s="38"/>
      <c r="AP1629" s="38"/>
      <c r="AQ1629" s="38"/>
      <c r="AR1629" s="38"/>
      <c r="AS1629" s="38"/>
      <c r="AT1629" s="38"/>
      <c r="AU1629" s="38"/>
      <c r="AV1629" s="38"/>
    </row>
    <row r="1630" spans="2:64">
      <c r="B1630" s="14"/>
      <c r="AA1630" s="38"/>
      <c r="AB1630" s="38"/>
      <c r="AC1630" s="38"/>
      <c r="AD1630" s="38"/>
      <c r="AE1630" s="38"/>
      <c r="AG1630" s="176"/>
      <c r="AN1630" s="38"/>
      <c r="AO1630" s="38"/>
      <c r="AP1630" s="38"/>
      <c r="AQ1630" s="38"/>
      <c r="AR1630" s="38"/>
      <c r="AS1630" s="38"/>
      <c r="AT1630" s="38"/>
      <c r="AU1630" s="38"/>
      <c r="AV1630" s="38"/>
      <c r="AW1630" s="38"/>
      <c r="AX1630" s="38"/>
      <c r="AY1630" s="38"/>
      <c r="AZ1630" s="38"/>
      <c r="BA1630" s="38"/>
      <c r="BB1630" s="38"/>
      <c r="BC1630" s="38"/>
      <c r="BD1630" s="38"/>
      <c r="BE1630" s="38"/>
      <c r="BF1630" s="38"/>
      <c r="BG1630" s="38"/>
      <c r="BH1630" s="38"/>
      <c r="BI1630" s="38"/>
      <c r="BJ1630" s="38"/>
      <c r="BK1630" s="38"/>
      <c r="BL1630" s="38"/>
    </row>
    <row r="1631" spans="2:64">
      <c r="B1631" s="14"/>
      <c r="AA1631" s="38"/>
      <c r="AB1631" s="38"/>
      <c r="AC1631" s="38"/>
      <c r="AD1631" s="38"/>
      <c r="AE1631" s="38"/>
      <c r="AG1631" s="176"/>
      <c r="AN1631" s="38"/>
      <c r="AO1631" s="38"/>
      <c r="AP1631" s="38"/>
      <c r="AQ1631" s="38"/>
      <c r="AR1631" s="38"/>
      <c r="AS1631" s="38"/>
      <c r="AT1631" s="38"/>
      <c r="AU1631" s="38"/>
    </row>
    <row r="1632" spans="2:64">
      <c r="B1632" s="14"/>
      <c r="AA1632" s="38"/>
      <c r="AB1632" s="38"/>
      <c r="AC1632" s="38"/>
      <c r="AD1632" s="38"/>
      <c r="AE1632" s="38"/>
      <c r="AG1632" s="176"/>
      <c r="AN1632" s="38"/>
      <c r="AO1632" s="38"/>
      <c r="AP1632" s="38"/>
      <c r="AQ1632" s="38"/>
      <c r="AR1632" s="38"/>
      <c r="AS1632" s="38"/>
      <c r="AT1632" s="38"/>
      <c r="AU1632" s="38"/>
      <c r="AV1632" s="38"/>
      <c r="AW1632" s="38"/>
      <c r="AX1632" s="38"/>
      <c r="AY1632" s="38"/>
      <c r="AZ1632" s="38"/>
      <c r="BA1632" s="38"/>
      <c r="BB1632" s="38"/>
      <c r="BC1632" s="38"/>
      <c r="BD1632" s="38"/>
      <c r="BE1632" s="38"/>
      <c r="BF1632" s="38"/>
      <c r="BG1632" s="38"/>
      <c r="BH1632" s="38"/>
      <c r="BI1632" s="38"/>
      <c r="BJ1632" s="38"/>
      <c r="BK1632" s="38"/>
      <c r="BL1632" s="38"/>
    </row>
    <row r="1633" spans="2:64">
      <c r="B1633" s="14"/>
      <c r="AA1633" s="38"/>
      <c r="AB1633" s="38"/>
      <c r="AC1633" s="38"/>
      <c r="AD1633" s="38"/>
      <c r="AE1633" s="38"/>
      <c r="AG1633" s="176"/>
      <c r="AN1633" s="38"/>
      <c r="AO1633" s="38"/>
      <c r="AP1633" s="38"/>
      <c r="AQ1633" s="38"/>
      <c r="AR1633" s="38"/>
      <c r="AS1633" s="38"/>
      <c r="AT1633" s="38"/>
      <c r="AU1633" s="38"/>
    </row>
    <row r="1634" spans="2:64">
      <c r="B1634" s="14"/>
      <c r="AA1634" s="38"/>
      <c r="AB1634" s="38"/>
      <c r="AC1634" s="38"/>
      <c r="AD1634" s="38"/>
      <c r="AE1634" s="38"/>
      <c r="AG1634" s="176"/>
      <c r="AN1634" s="38"/>
      <c r="AO1634" s="38"/>
      <c r="AP1634" s="38"/>
      <c r="AQ1634" s="38"/>
      <c r="AR1634" s="38"/>
      <c r="AS1634" s="38"/>
      <c r="AT1634" s="38"/>
      <c r="AU1634" s="38"/>
    </row>
    <row r="1635" spans="2:64">
      <c r="B1635" s="14"/>
      <c r="AA1635" s="38"/>
      <c r="AB1635" s="38"/>
      <c r="AC1635" s="38"/>
      <c r="AD1635" s="38"/>
      <c r="AE1635" s="38"/>
      <c r="AG1635" s="176"/>
      <c r="AN1635" s="38"/>
      <c r="AO1635" s="38"/>
      <c r="AP1635" s="38"/>
      <c r="AQ1635" s="38"/>
      <c r="AR1635" s="38"/>
      <c r="AS1635" s="38"/>
      <c r="AT1635" s="38"/>
      <c r="AU1635" s="38"/>
    </row>
    <row r="1636" spans="2:64">
      <c r="B1636" s="14"/>
      <c r="AA1636" s="38"/>
      <c r="AB1636" s="38"/>
      <c r="AC1636" s="38"/>
      <c r="AD1636" s="38"/>
      <c r="AE1636" s="38"/>
      <c r="AG1636" s="176"/>
      <c r="AN1636" s="38"/>
      <c r="AO1636" s="38"/>
      <c r="AP1636" s="38"/>
      <c r="AQ1636" s="38"/>
      <c r="AR1636" s="38"/>
      <c r="AS1636" s="38"/>
      <c r="AT1636" s="38"/>
      <c r="AU1636" s="38"/>
    </row>
    <row r="1637" spans="2:64">
      <c r="B1637" s="14"/>
      <c r="AA1637" s="38"/>
      <c r="AB1637" s="38"/>
      <c r="AC1637" s="38"/>
      <c r="AD1637" s="38"/>
      <c r="AE1637" s="38"/>
      <c r="AG1637" s="176"/>
      <c r="AN1637" s="38"/>
      <c r="AO1637" s="38"/>
      <c r="AP1637" s="38"/>
      <c r="AQ1637" s="38"/>
      <c r="AR1637" s="38"/>
      <c r="AS1637" s="38"/>
      <c r="AT1637" s="38"/>
      <c r="AU1637" s="38"/>
    </row>
    <row r="1638" spans="2:64">
      <c r="B1638" s="14"/>
      <c r="AA1638" s="38"/>
      <c r="AB1638" s="38"/>
      <c r="AC1638" s="38"/>
      <c r="AD1638" s="38"/>
      <c r="AE1638" s="38"/>
      <c r="AG1638" s="176"/>
      <c r="AN1638" s="38"/>
      <c r="AO1638" s="38"/>
      <c r="AP1638" s="38"/>
      <c r="AQ1638" s="38"/>
      <c r="AR1638" s="38"/>
      <c r="AS1638" s="38"/>
      <c r="AT1638" s="38"/>
      <c r="AU1638" s="38"/>
      <c r="AV1638" s="38"/>
      <c r="AX1638" s="38"/>
    </row>
    <row r="1639" spans="2:64">
      <c r="B1639" s="14"/>
      <c r="AA1639" s="38"/>
      <c r="AB1639" s="38"/>
      <c r="AC1639" s="38"/>
      <c r="AD1639" s="38"/>
      <c r="AE1639" s="38"/>
      <c r="AG1639" s="176"/>
      <c r="AN1639" s="38"/>
      <c r="AO1639" s="38"/>
      <c r="AP1639" s="38"/>
      <c r="AQ1639" s="38"/>
      <c r="AR1639" s="38"/>
      <c r="AS1639" s="38"/>
      <c r="AT1639" s="38"/>
      <c r="AU1639" s="38"/>
      <c r="AV1639" s="38"/>
      <c r="AX1639" s="38"/>
    </row>
    <row r="1640" spans="2:64">
      <c r="B1640" s="14"/>
      <c r="AA1640" s="38"/>
      <c r="AB1640" s="38"/>
      <c r="AC1640" s="38"/>
      <c r="AD1640" s="38"/>
      <c r="AE1640" s="38"/>
      <c r="AG1640" s="176"/>
      <c r="AN1640" s="38"/>
      <c r="AO1640" s="38"/>
      <c r="AP1640" s="38"/>
      <c r="AQ1640" s="38"/>
      <c r="AR1640" s="38"/>
      <c r="AS1640" s="38"/>
      <c r="AT1640" s="38"/>
      <c r="AU1640" s="38"/>
      <c r="AV1640" s="38"/>
      <c r="AW1640" s="38"/>
      <c r="AX1640" s="38"/>
      <c r="AY1640" s="38"/>
      <c r="AZ1640" s="38"/>
      <c r="BA1640" s="38"/>
      <c r="BB1640" s="38"/>
      <c r="BC1640" s="38"/>
      <c r="BD1640" s="38"/>
      <c r="BE1640" s="38"/>
      <c r="BF1640" s="38"/>
      <c r="BG1640" s="38"/>
      <c r="BH1640" s="38"/>
      <c r="BI1640" s="38"/>
      <c r="BJ1640" s="38"/>
      <c r="BK1640" s="38"/>
      <c r="BL1640" s="38"/>
    </row>
    <row r="1641" spans="2:64">
      <c r="B1641" s="14"/>
      <c r="AA1641" s="38"/>
      <c r="AB1641" s="38"/>
      <c r="AC1641" s="38"/>
      <c r="AD1641" s="38"/>
      <c r="AE1641" s="38"/>
      <c r="AG1641" s="176"/>
      <c r="AN1641" s="38"/>
      <c r="AO1641" s="38"/>
      <c r="AP1641" s="38"/>
      <c r="AQ1641" s="38"/>
      <c r="AR1641" s="38"/>
      <c r="AS1641" s="38"/>
      <c r="AT1641" s="38"/>
      <c r="AU1641" s="38"/>
    </row>
    <row r="1642" spans="2:64">
      <c r="B1642" s="14"/>
      <c r="AA1642" s="38"/>
      <c r="AB1642" s="38"/>
      <c r="AC1642" s="38"/>
      <c r="AD1642" s="38"/>
      <c r="AE1642" s="38"/>
      <c r="AG1642" s="176"/>
      <c r="AN1642" s="38"/>
      <c r="AO1642" s="38"/>
      <c r="AP1642" s="38"/>
      <c r="AQ1642" s="38"/>
      <c r="AR1642" s="38"/>
      <c r="AS1642" s="38"/>
      <c r="AT1642" s="38"/>
      <c r="AU1642" s="38"/>
      <c r="AV1642" s="38"/>
      <c r="AX1642" s="38"/>
      <c r="AY1642" s="38"/>
      <c r="AZ1642" s="38"/>
      <c r="BA1642" s="38"/>
      <c r="BB1642" s="38"/>
      <c r="BC1642" s="38"/>
      <c r="BD1642" s="38"/>
      <c r="BE1642" s="38"/>
      <c r="BF1642" s="38"/>
      <c r="BG1642" s="38"/>
      <c r="BH1642" s="38"/>
      <c r="BI1642" s="38"/>
      <c r="BJ1642" s="38"/>
      <c r="BK1642" s="38"/>
      <c r="BL1642" s="38"/>
    </row>
    <row r="1643" spans="2:64">
      <c r="B1643" s="14"/>
      <c r="AA1643" s="38"/>
      <c r="AB1643" s="38"/>
      <c r="AC1643" s="38"/>
      <c r="AD1643" s="38"/>
      <c r="AE1643" s="38"/>
      <c r="AG1643" s="176"/>
      <c r="AN1643" s="38"/>
      <c r="AO1643" s="38"/>
      <c r="AP1643" s="38"/>
      <c r="AQ1643" s="38"/>
      <c r="AR1643" s="38"/>
      <c r="AS1643" s="38"/>
      <c r="AT1643" s="38"/>
      <c r="AU1643" s="38"/>
      <c r="AV1643" s="8"/>
    </row>
    <row r="1644" spans="2:64">
      <c r="B1644" s="14"/>
      <c r="AA1644" s="38"/>
      <c r="AB1644" s="38"/>
      <c r="AC1644" s="38"/>
      <c r="AD1644" s="38"/>
      <c r="AE1644" s="38"/>
      <c r="AG1644" s="176"/>
      <c r="AN1644" s="38"/>
      <c r="AO1644" s="38"/>
      <c r="AP1644" s="38"/>
      <c r="AQ1644" s="38"/>
      <c r="AR1644" s="38"/>
      <c r="AS1644" s="38"/>
      <c r="AT1644" s="38"/>
      <c r="AU1644" s="38"/>
      <c r="AV1644" s="38"/>
    </row>
    <row r="1645" spans="2:64">
      <c r="B1645" s="14"/>
      <c r="AA1645" s="38"/>
      <c r="AB1645" s="38"/>
      <c r="AC1645" s="38"/>
      <c r="AD1645" s="38"/>
      <c r="AE1645" s="38"/>
      <c r="AG1645" s="176"/>
      <c r="AN1645" s="38"/>
      <c r="AO1645" s="38"/>
      <c r="AP1645" s="38"/>
      <c r="AQ1645" s="38"/>
      <c r="AR1645" s="38"/>
      <c r="AS1645" s="38"/>
      <c r="AT1645" s="38"/>
      <c r="AU1645" s="38"/>
      <c r="AV1645" s="38"/>
      <c r="AX1645" s="38"/>
      <c r="AY1645" s="38"/>
      <c r="AZ1645" s="38"/>
      <c r="BA1645" s="38"/>
      <c r="BB1645" s="38"/>
      <c r="BC1645" s="38"/>
      <c r="BD1645" s="38"/>
      <c r="BE1645" s="38"/>
      <c r="BF1645" s="38"/>
      <c r="BG1645" s="38"/>
      <c r="BH1645" s="38"/>
      <c r="BI1645" s="38"/>
      <c r="BJ1645" s="38"/>
      <c r="BK1645" s="38"/>
      <c r="BL1645" s="38"/>
    </row>
    <row r="1646" spans="2:64">
      <c r="B1646" s="14"/>
      <c r="AA1646" s="38"/>
      <c r="AB1646" s="38"/>
      <c r="AC1646" s="38"/>
      <c r="AD1646" s="38"/>
      <c r="AE1646" s="38"/>
      <c r="AG1646" s="176"/>
      <c r="AN1646" s="38"/>
      <c r="AO1646" s="38"/>
      <c r="AP1646" s="38"/>
      <c r="AQ1646" s="38"/>
      <c r="AR1646" s="38"/>
      <c r="AS1646" s="38"/>
      <c r="AT1646" s="38"/>
      <c r="AU1646" s="38"/>
      <c r="AV1646" s="38"/>
    </row>
    <row r="1647" spans="2:64">
      <c r="B1647" s="14"/>
      <c r="AA1647" s="38"/>
      <c r="AB1647" s="38"/>
      <c r="AC1647" s="38"/>
      <c r="AD1647" s="38"/>
      <c r="AE1647" s="38"/>
      <c r="AG1647" s="176"/>
      <c r="AN1647" s="38"/>
      <c r="AO1647" s="38"/>
      <c r="AP1647" s="38"/>
      <c r="AQ1647" s="38"/>
      <c r="AR1647" s="38"/>
      <c r="AS1647" s="38"/>
      <c r="AT1647" s="38"/>
      <c r="AU1647" s="38"/>
      <c r="AV1647" s="38"/>
    </row>
    <row r="1648" spans="2:64">
      <c r="B1648" s="14"/>
      <c r="AA1648" s="38"/>
      <c r="AB1648" s="38"/>
      <c r="AC1648" s="38"/>
      <c r="AD1648" s="38"/>
      <c r="AE1648" s="38"/>
      <c r="AG1648" s="176"/>
      <c r="AN1648" s="38"/>
      <c r="AO1648" s="38"/>
      <c r="AP1648" s="38"/>
      <c r="AQ1648" s="38"/>
      <c r="AR1648" s="38"/>
      <c r="AS1648" s="38"/>
      <c r="AT1648" s="38"/>
      <c r="AU1648" s="38"/>
    </row>
    <row r="1649" spans="2:64">
      <c r="B1649" s="14"/>
      <c r="AA1649" s="38"/>
      <c r="AB1649" s="38"/>
      <c r="AC1649" s="38"/>
      <c r="AD1649" s="38"/>
      <c r="AE1649" s="38"/>
      <c r="AG1649" s="176"/>
      <c r="AN1649" s="38"/>
      <c r="AO1649" s="38"/>
      <c r="AP1649" s="38"/>
      <c r="AQ1649" s="38"/>
      <c r="AR1649" s="38"/>
      <c r="AS1649" s="38"/>
      <c r="AT1649" s="38"/>
      <c r="AU1649" s="38"/>
    </row>
    <row r="1650" spans="2:64">
      <c r="B1650" s="14"/>
      <c r="AA1650" s="38"/>
      <c r="AB1650" s="38"/>
      <c r="AC1650" s="38"/>
      <c r="AD1650" s="38"/>
      <c r="AE1650" s="38"/>
      <c r="AG1650" s="176"/>
      <c r="AN1650" s="38"/>
      <c r="AO1650" s="38"/>
      <c r="AP1650" s="38"/>
      <c r="AQ1650" s="38"/>
      <c r="AR1650" s="38"/>
      <c r="AS1650" s="38"/>
      <c r="AT1650" s="38"/>
      <c r="AU1650" s="38"/>
    </row>
    <row r="1651" spans="2:64">
      <c r="B1651" s="14"/>
      <c r="AA1651" s="38"/>
      <c r="AB1651" s="38"/>
      <c r="AC1651" s="38"/>
      <c r="AD1651" s="38"/>
      <c r="AE1651" s="38"/>
      <c r="AG1651" s="176"/>
      <c r="AN1651" s="38"/>
      <c r="AO1651" s="38"/>
      <c r="AP1651" s="38"/>
      <c r="AQ1651" s="38"/>
      <c r="AR1651" s="38"/>
      <c r="AS1651" s="38"/>
      <c r="AT1651" s="38"/>
      <c r="AU1651" s="38"/>
    </row>
    <row r="1652" spans="2:64">
      <c r="B1652" s="14"/>
      <c r="AA1652" s="38"/>
      <c r="AB1652" s="38"/>
      <c r="AC1652" s="38"/>
      <c r="AD1652" s="38"/>
      <c r="AE1652" s="38"/>
      <c r="AG1652" s="176"/>
      <c r="AN1652" s="38"/>
      <c r="AO1652" s="38"/>
      <c r="AP1652" s="38"/>
      <c r="AQ1652" s="38"/>
      <c r="AR1652" s="38"/>
      <c r="AS1652" s="38"/>
      <c r="AT1652" s="38"/>
      <c r="AU1652" s="38"/>
    </row>
    <row r="1653" spans="2:64">
      <c r="B1653" s="14"/>
      <c r="AA1653" s="38"/>
      <c r="AB1653" s="38"/>
      <c r="AC1653" s="38"/>
      <c r="AD1653" s="38"/>
      <c r="AE1653" s="38"/>
      <c r="AG1653" s="176"/>
      <c r="AN1653" s="38"/>
      <c r="AO1653" s="38"/>
      <c r="AP1653" s="38"/>
      <c r="AQ1653" s="38"/>
      <c r="AR1653" s="38"/>
      <c r="AS1653" s="38"/>
      <c r="AT1653" s="38"/>
      <c r="AU1653" s="38"/>
    </row>
    <row r="1654" spans="2:64">
      <c r="B1654" s="14"/>
      <c r="AA1654" s="38"/>
      <c r="AB1654" s="38"/>
      <c r="AC1654" s="38"/>
      <c r="AD1654" s="38"/>
      <c r="AE1654" s="38"/>
      <c r="AG1654" s="176"/>
      <c r="AN1654" s="38"/>
      <c r="AO1654" s="38"/>
      <c r="AP1654" s="38"/>
      <c r="AQ1654" s="38"/>
      <c r="AR1654" s="38"/>
      <c r="AS1654" s="38"/>
      <c r="AT1654" s="38"/>
      <c r="AU1654" s="38"/>
    </row>
    <row r="1655" spans="2:64">
      <c r="B1655" s="14"/>
      <c r="AA1655" s="38"/>
      <c r="AB1655" s="38"/>
      <c r="AC1655" s="38"/>
      <c r="AD1655" s="38"/>
      <c r="AE1655" s="38"/>
      <c r="AG1655" s="176"/>
      <c r="AN1655" s="38"/>
      <c r="AO1655" s="38"/>
      <c r="AP1655" s="38"/>
      <c r="AQ1655" s="38"/>
      <c r="AR1655" s="38"/>
      <c r="AS1655" s="38"/>
      <c r="AT1655" s="38"/>
      <c r="AU1655" s="38"/>
      <c r="AV1655" s="38"/>
    </row>
    <row r="1656" spans="2:64">
      <c r="B1656" s="14"/>
      <c r="AA1656" s="38"/>
      <c r="AB1656" s="38"/>
      <c r="AC1656" s="38"/>
      <c r="AD1656" s="38"/>
      <c r="AE1656" s="38"/>
      <c r="AG1656" s="176"/>
      <c r="AN1656" s="38"/>
      <c r="AO1656" s="38"/>
      <c r="AP1656" s="38"/>
      <c r="AQ1656" s="38"/>
      <c r="AR1656" s="38"/>
      <c r="AS1656" s="38"/>
      <c r="AT1656" s="38"/>
      <c r="AU1656" s="38"/>
      <c r="AV1656" s="38"/>
      <c r="AW1656" s="38"/>
      <c r="AX1656" s="38"/>
      <c r="AY1656" s="38"/>
      <c r="AZ1656" s="38"/>
      <c r="BA1656" s="38"/>
      <c r="BB1656" s="38"/>
      <c r="BC1656" s="38"/>
      <c r="BD1656" s="38"/>
      <c r="BE1656" s="38"/>
      <c r="BF1656" s="38"/>
      <c r="BG1656" s="38"/>
      <c r="BH1656" s="38"/>
      <c r="BI1656" s="38"/>
      <c r="BJ1656" s="38"/>
      <c r="BK1656" s="38"/>
      <c r="BL1656" s="38"/>
    </row>
    <row r="1657" spans="2:64">
      <c r="B1657" s="14"/>
      <c r="AA1657" s="38"/>
      <c r="AB1657" s="38"/>
      <c r="AC1657" s="38"/>
      <c r="AD1657" s="38"/>
      <c r="AE1657" s="38"/>
      <c r="AG1657" s="176"/>
      <c r="AN1657" s="38"/>
      <c r="AO1657" s="38"/>
      <c r="AP1657" s="38"/>
      <c r="AQ1657" s="38"/>
      <c r="AR1657" s="38"/>
      <c r="AS1657" s="38"/>
      <c r="AT1657" s="38"/>
      <c r="AU1657" s="38"/>
    </row>
    <row r="1658" spans="2:64">
      <c r="B1658" s="14"/>
      <c r="AA1658" s="38"/>
      <c r="AB1658" s="38"/>
      <c r="AC1658" s="38"/>
      <c r="AD1658" s="38"/>
      <c r="AE1658" s="38"/>
      <c r="AG1658" s="176"/>
      <c r="AN1658" s="38"/>
      <c r="AO1658" s="38"/>
      <c r="AP1658" s="38"/>
      <c r="AQ1658" s="38"/>
      <c r="AR1658" s="38"/>
      <c r="AS1658" s="38"/>
      <c r="AT1658" s="38"/>
      <c r="AU1658" s="38"/>
    </row>
    <row r="1659" spans="2:64">
      <c r="B1659" s="14"/>
      <c r="AA1659" s="38"/>
      <c r="AB1659" s="38"/>
      <c r="AC1659" s="38"/>
      <c r="AD1659" s="38"/>
      <c r="AE1659" s="38"/>
      <c r="AG1659" s="176"/>
      <c r="AN1659" s="38"/>
      <c r="AO1659" s="38"/>
      <c r="AP1659" s="38"/>
      <c r="AQ1659" s="38"/>
      <c r="AR1659" s="38"/>
      <c r="AS1659" s="38"/>
      <c r="AT1659" s="38"/>
      <c r="AU1659" s="38"/>
    </row>
    <row r="1660" spans="2:64">
      <c r="B1660" s="14"/>
      <c r="AA1660" s="38"/>
      <c r="AB1660" s="38"/>
      <c r="AC1660" s="38"/>
      <c r="AD1660" s="38"/>
      <c r="AE1660" s="38"/>
      <c r="AG1660" s="176"/>
      <c r="AN1660" s="38"/>
      <c r="AO1660" s="38"/>
      <c r="AP1660" s="38"/>
      <c r="AQ1660" s="38"/>
      <c r="AR1660" s="38"/>
      <c r="AS1660" s="38"/>
      <c r="AT1660" s="38"/>
      <c r="AU1660" s="38"/>
    </row>
    <row r="1661" spans="2:64">
      <c r="B1661" s="14"/>
      <c r="AA1661" s="38"/>
      <c r="AB1661" s="38"/>
      <c r="AC1661" s="38"/>
      <c r="AD1661" s="38"/>
      <c r="AE1661" s="38"/>
      <c r="AG1661" s="176"/>
      <c r="AN1661" s="38"/>
      <c r="AO1661" s="38"/>
      <c r="AP1661" s="38"/>
      <c r="AQ1661" s="38"/>
      <c r="AR1661" s="38"/>
      <c r="AS1661" s="38"/>
      <c r="AT1661" s="38"/>
      <c r="AU1661" s="38"/>
      <c r="AV1661" s="38"/>
      <c r="AW1661" s="38"/>
      <c r="AX1661" s="38"/>
      <c r="AY1661" s="38"/>
      <c r="AZ1661" s="38"/>
      <c r="BA1661" s="38"/>
      <c r="BB1661" s="38"/>
      <c r="BC1661" s="38"/>
      <c r="BD1661" s="38"/>
      <c r="BE1661" s="38"/>
      <c r="BF1661" s="38"/>
      <c r="BG1661" s="38"/>
      <c r="BH1661" s="38"/>
      <c r="BI1661" s="38"/>
      <c r="BJ1661" s="38"/>
      <c r="BK1661" s="38"/>
      <c r="BL1661" s="38"/>
    </row>
    <row r="1662" spans="2:64">
      <c r="B1662" s="14"/>
      <c r="AA1662" s="38"/>
      <c r="AB1662" s="38"/>
      <c r="AC1662" s="38"/>
      <c r="AD1662" s="38"/>
      <c r="AE1662" s="38"/>
      <c r="AG1662" s="176"/>
      <c r="AN1662" s="38"/>
      <c r="AO1662" s="38"/>
      <c r="AP1662" s="38"/>
      <c r="AQ1662" s="38"/>
      <c r="AR1662" s="38"/>
      <c r="AS1662" s="38"/>
      <c r="AT1662" s="38"/>
      <c r="AU1662" s="38"/>
    </row>
    <row r="1663" spans="2:64">
      <c r="B1663" s="14"/>
      <c r="AA1663" s="38"/>
      <c r="AB1663" s="38"/>
      <c r="AC1663" s="38"/>
      <c r="AD1663" s="38"/>
      <c r="AE1663" s="38"/>
      <c r="AG1663" s="176"/>
      <c r="AN1663" s="38"/>
      <c r="AO1663" s="38"/>
      <c r="AP1663" s="38"/>
      <c r="AQ1663" s="38"/>
      <c r="AR1663" s="38"/>
      <c r="AS1663" s="38"/>
      <c r="AT1663" s="38"/>
      <c r="AU1663" s="38"/>
    </row>
    <row r="1664" spans="2:64">
      <c r="B1664" s="14"/>
      <c r="AA1664" s="38"/>
      <c r="AB1664" s="38"/>
      <c r="AC1664" s="38"/>
      <c r="AD1664" s="38"/>
      <c r="AE1664" s="38"/>
      <c r="AG1664" s="176"/>
      <c r="AN1664" s="38"/>
      <c r="AO1664" s="38"/>
      <c r="AP1664" s="38"/>
      <c r="AQ1664" s="38"/>
      <c r="AR1664" s="38"/>
      <c r="AS1664" s="38"/>
      <c r="AT1664" s="38"/>
      <c r="AU1664" s="38"/>
      <c r="AV1664" s="38"/>
      <c r="AX1664" s="38"/>
    </row>
    <row r="1665" spans="2:64">
      <c r="B1665" s="14"/>
      <c r="AA1665" s="38"/>
      <c r="AB1665" s="38"/>
      <c r="AC1665" s="38"/>
      <c r="AD1665" s="38"/>
      <c r="AE1665" s="38"/>
      <c r="AG1665" s="176"/>
      <c r="AN1665" s="38"/>
      <c r="AO1665" s="38"/>
      <c r="AP1665" s="38"/>
      <c r="AQ1665" s="38"/>
      <c r="AR1665" s="38"/>
      <c r="AS1665" s="38"/>
      <c r="AT1665" s="38"/>
      <c r="AU1665" s="38"/>
      <c r="AV1665" s="38"/>
      <c r="AX1665" s="38"/>
      <c r="AY1665" s="38"/>
      <c r="AZ1665" s="38"/>
      <c r="BA1665" s="38"/>
      <c r="BB1665" s="38"/>
      <c r="BC1665" s="38"/>
      <c r="BD1665" s="38"/>
      <c r="BE1665" s="38"/>
      <c r="BF1665" s="38"/>
      <c r="BG1665" s="38"/>
      <c r="BH1665" s="38"/>
      <c r="BI1665" s="38"/>
      <c r="BJ1665" s="38"/>
      <c r="BK1665" s="38"/>
      <c r="BL1665" s="38"/>
    </row>
    <row r="1666" spans="2:64">
      <c r="B1666" s="14"/>
      <c r="AA1666" s="38"/>
      <c r="AB1666" s="38"/>
      <c r="AC1666" s="38"/>
      <c r="AD1666" s="38"/>
      <c r="AE1666" s="38"/>
      <c r="AG1666" s="176"/>
      <c r="AN1666" s="38"/>
      <c r="AO1666" s="38"/>
      <c r="AP1666" s="38"/>
      <c r="AQ1666" s="38"/>
      <c r="AR1666" s="38"/>
      <c r="AS1666" s="38"/>
      <c r="AT1666" s="38"/>
      <c r="AU1666" s="38"/>
      <c r="AV1666" s="38"/>
      <c r="AW1666" s="38"/>
      <c r="AX1666" s="38"/>
      <c r="AY1666" s="38"/>
      <c r="AZ1666" s="38"/>
      <c r="BA1666" s="38"/>
      <c r="BB1666" s="38"/>
      <c r="BC1666" s="38"/>
      <c r="BD1666" s="38"/>
      <c r="BE1666" s="38"/>
      <c r="BF1666" s="38"/>
      <c r="BG1666" s="38"/>
      <c r="BH1666" s="38"/>
      <c r="BI1666" s="38"/>
      <c r="BJ1666" s="38"/>
      <c r="BK1666" s="38"/>
      <c r="BL1666" s="38"/>
    </row>
    <row r="1667" spans="2:64">
      <c r="B1667" s="14"/>
      <c r="AA1667" s="38"/>
      <c r="AB1667" s="38"/>
      <c r="AC1667" s="38"/>
      <c r="AD1667" s="38"/>
      <c r="AE1667" s="38"/>
      <c r="AG1667" s="176"/>
      <c r="AN1667" s="38"/>
      <c r="AO1667" s="38"/>
      <c r="AP1667" s="38"/>
      <c r="AQ1667" s="38"/>
      <c r="AR1667" s="38"/>
      <c r="AS1667" s="38"/>
      <c r="AT1667" s="38"/>
      <c r="AU1667" s="38"/>
      <c r="AV1667" s="38"/>
    </row>
    <row r="1668" spans="2:64">
      <c r="B1668" s="14"/>
      <c r="AA1668" s="38"/>
      <c r="AB1668" s="38"/>
      <c r="AC1668" s="38"/>
      <c r="AD1668" s="38"/>
      <c r="AE1668" s="38"/>
      <c r="AG1668" s="176"/>
      <c r="AN1668" s="38"/>
      <c r="AO1668" s="38"/>
      <c r="AP1668" s="38"/>
      <c r="AQ1668" s="38"/>
      <c r="AR1668" s="38"/>
      <c r="AS1668" s="38"/>
      <c r="AT1668" s="38"/>
      <c r="AU1668" s="38"/>
    </row>
    <row r="1669" spans="2:64">
      <c r="B1669" s="14"/>
      <c r="AA1669" s="38"/>
      <c r="AB1669" s="38"/>
      <c r="AC1669" s="38"/>
      <c r="AD1669" s="38"/>
      <c r="AE1669" s="38"/>
      <c r="AG1669" s="176"/>
      <c r="AN1669" s="38"/>
      <c r="AO1669" s="38"/>
      <c r="AP1669" s="38"/>
      <c r="AQ1669" s="38"/>
      <c r="AR1669" s="38"/>
      <c r="AS1669" s="38"/>
      <c r="AT1669" s="38"/>
      <c r="AU1669" s="38"/>
      <c r="AV1669" s="38"/>
    </row>
    <row r="1670" spans="2:64">
      <c r="B1670" s="14"/>
      <c r="AA1670" s="38"/>
      <c r="AB1670" s="38"/>
      <c r="AC1670" s="38"/>
      <c r="AD1670" s="38"/>
      <c r="AE1670" s="38"/>
      <c r="AG1670" s="176"/>
      <c r="AN1670" s="38"/>
      <c r="AO1670" s="38"/>
      <c r="AP1670" s="38"/>
      <c r="AQ1670" s="38"/>
      <c r="AR1670" s="38"/>
      <c r="AS1670" s="38"/>
      <c r="AT1670" s="38"/>
      <c r="AU1670" s="38"/>
      <c r="AV1670" s="38"/>
    </row>
    <row r="1671" spans="2:64">
      <c r="B1671" s="14"/>
      <c r="AA1671" s="38"/>
      <c r="AB1671" s="38"/>
      <c r="AC1671" s="38"/>
      <c r="AD1671" s="38"/>
      <c r="AE1671" s="38"/>
      <c r="AG1671" s="176"/>
      <c r="AN1671" s="38"/>
      <c r="AO1671" s="38"/>
      <c r="AP1671" s="38"/>
      <c r="AQ1671" s="38"/>
      <c r="AR1671" s="38"/>
      <c r="AS1671" s="38"/>
      <c r="AT1671" s="38"/>
      <c r="AU1671" s="38"/>
    </row>
    <row r="1672" spans="2:64">
      <c r="B1672" s="14"/>
      <c r="AA1672" s="38"/>
      <c r="AB1672" s="38"/>
      <c r="AC1672" s="38"/>
      <c r="AD1672" s="38"/>
      <c r="AE1672" s="38"/>
      <c r="AG1672" s="176"/>
      <c r="AN1672" s="38"/>
      <c r="AO1672" s="38"/>
      <c r="AP1672" s="38"/>
      <c r="AQ1672" s="38"/>
      <c r="AR1672" s="38"/>
      <c r="AS1672" s="38"/>
      <c r="AT1672" s="38"/>
      <c r="AU1672" s="38"/>
      <c r="AV1672" s="38"/>
      <c r="AX1672" s="38"/>
    </row>
    <row r="1673" spans="2:64">
      <c r="B1673" s="14"/>
      <c r="AA1673" s="38"/>
      <c r="AB1673" s="38"/>
      <c r="AC1673" s="38"/>
      <c r="AD1673" s="38"/>
      <c r="AE1673" s="38"/>
      <c r="AG1673" s="176"/>
      <c r="AN1673" s="38"/>
      <c r="AO1673" s="38"/>
      <c r="AP1673" s="38"/>
      <c r="AQ1673" s="38"/>
      <c r="AR1673" s="38"/>
      <c r="AS1673" s="38"/>
      <c r="AT1673" s="38"/>
      <c r="AU1673" s="38"/>
    </row>
    <row r="1674" spans="2:64">
      <c r="B1674" s="14"/>
      <c r="AA1674" s="38"/>
      <c r="AB1674" s="38"/>
      <c r="AC1674" s="38"/>
      <c r="AD1674" s="38"/>
      <c r="AE1674" s="38"/>
      <c r="AG1674" s="176"/>
      <c r="AN1674" s="38"/>
      <c r="AO1674" s="38"/>
      <c r="AP1674" s="38"/>
      <c r="AQ1674" s="38"/>
      <c r="AR1674" s="38"/>
      <c r="AS1674" s="38"/>
      <c r="AT1674" s="38"/>
      <c r="AU1674" s="38"/>
    </row>
    <row r="1675" spans="2:64">
      <c r="B1675" s="14"/>
      <c r="AA1675" s="38"/>
      <c r="AB1675" s="38"/>
      <c r="AC1675" s="38"/>
      <c r="AD1675" s="38"/>
      <c r="AE1675" s="38"/>
      <c r="AG1675" s="176"/>
      <c r="AN1675" s="38"/>
      <c r="AO1675" s="38"/>
      <c r="AP1675" s="38"/>
      <c r="AQ1675" s="38"/>
      <c r="AR1675" s="38"/>
      <c r="AS1675" s="38"/>
      <c r="AT1675" s="38"/>
      <c r="AU1675" s="38"/>
    </row>
    <row r="1676" spans="2:64">
      <c r="B1676" s="14"/>
      <c r="AA1676" s="38"/>
      <c r="AB1676" s="38"/>
      <c r="AC1676" s="38"/>
      <c r="AD1676" s="38"/>
      <c r="AE1676" s="38"/>
      <c r="AG1676" s="176"/>
      <c r="AN1676" s="38"/>
      <c r="AO1676" s="38"/>
      <c r="AP1676" s="38"/>
      <c r="AQ1676" s="38"/>
      <c r="AR1676" s="38"/>
      <c r="AS1676" s="38"/>
      <c r="AT1676" s="38"/>
      <c r="AU1676" s="38"/>
      <c r="AV1676" s="38"/>
      <c r="AX1676" s="38"/>
    </row>
    <row r="1677" spans="2:64">
      <c r="B1677" s="14"/>
      <c r="AA1677" s="38"/>
      <c r="AB1677" s="38"/>
      <c r="AC1677" s="38"/>
      <c r="AD1677" s="38"/>
      <c r="AE1677" s="38"/>
      <c r="AG1677" s="176"/>
      <c r="AN1677" s="38"/>
      <c r="AO1677" s="38"/>
      <c r="AP1677" s="38"/>
      <c r="AQ1677" s="38"/>
      <c r="AR1677" s="38"/>
      <c r="AS1677" s="38"/>
      <c r="AT1677" s="38"/>
      <c r="AU1677" s="38"/>
      <c r="AV1677" s="38"/>
    </row>
    <row r="1678" spans="2:64">
      <c r="B1678" s="14"/>
      <c r="AA1678" s="38"/>
      <c r="AB1678" s="38"/>
      <c r="AC1678" s="38"/>
      <c r="AD1678" s="38"/>
      <c r="AE1678" s="38"/>
      <c r="AG1678" s="176"/>
      <c r="AN1678" s="38"/>
      <c r="AO1678" s="38"/>
      <c r="AP1678" s="38"/>
      <c r="AQ1678" s="38"/>
      <c r="AR1678" s="38"/>
      <c r="AS1678" s="38"/>
      <c r="AT1678" s="38"/>
      <c r="AU1678" s="38"/>
      <c r="AV1678" s="38"/>
      <c r="AW1678" s="38"/>
      <c r="AX1678" s="38"/>
      <c r="AY1678" s="38"/>
      <c r="AZ1678" s="38"/>
      <c r="BA1678" s="38"/>
      <c r="BB1678" s="38"/>
      <c r="BC1678" s="38"/>
      <c r="BD1678" s="38"/>
      <c r="BE1678" s="38"/>
      <c r="BF1678" s="38"/>
      <c r="BG1678" s="38"/>
      <c r="BH1678" s="38"/>
      <c r="BI1678" s="38"/>
      <c r="BJ1678" s="38"/>
      <c r="BK1678" s="38"/>
      <c r="BL1678" s="38"/>
    </row>
    <row r="1679" spans="2:64">
      <c r="B1679" s="14"/>
      <c r="AA1679" s="38"/>
      <c r="AB1679" s="38"/>
      <c r="AC1679" s="38"/>
      <c r="AD1679" s="38"/>
      <c r="AE1679" s="38"/>
      <c r="AG1679" s="176"/>
      <c r="AN1679" s="38"/>
      <c r="AO1679" s="38"/>
      <c r="AP1679" s="38"/>
      <c r="AQ1679" s="38"/>
      <c r="AR1679" s="38"/>
      <c r="AS1679" s="38"/>
      <c r="AT1679" s="38"/>
      <c r="AU1679" s="38"/>
      <c r="AV1679" s="38"/>
      <c r="AW1679" s="38"/>
      <c r="AX1679" s="38"/>
      <c r="AY1679" s="38"/>
      <c r="AZ1679" s="38"/>
      <c r="BA1679" s="38"/>
      <c r="BB1679" s="38"/>
      <c r="BC1679" s="38"/>
      <c r="BD1679" s="38"/>
      <c r="BE1679" s="38"/>
      <c r="BF1679" s="38"/>
      <c r="BG1679" s="38"/>
      <c r="BH1679" s="38"/>
      <c r="BI1679" s="38"/>
      <c r="BJ1679" s="38"/>
      <c r="BK1679" s="38"/>
      <c r="BL1679" s="38"/>
    </row>
    <row r="1680" spans="2:64">
      <c r="B1680" s="14"/>
      <c r="AA1680" s="38"/>
      <c r="AB1680" s="38"/>
      <c r="AC1680" s="38"/>
      <c r="AD1680" s="38"/>
      <c r="AE1680" s="38"/>
      <c r="AG1680" s="176"/>
      <c r="AN1680" s="38"/>
      <c r="AO1680" s="38"/>
      <c r="AP1680" s="38"/>
      <c r="AQ1680" s="38"/>
      <c r="AR1680" s="38"/>
      <c r="AS1680" s="38"/>
      <c r="AT1680" s="38"/>
      <c r="AU1680" s="38"/>
      <c r="AV1680" s="38"/>
      <c r="AW1680" s="38"/>
      <c r="AX1680" s="38"/>
      <c r="AY1680" s="38"/>
      <c r="AZ1680" s="38"/>
      <c r="BA1680" s="38"/>
      <c r="BB1680" s="38"/>
      <c r="BC1680" s="38"/>
      <c r="BD1680" s="38"/>
      <c r="BE1680" s="38"/>
      <c r="BF1680" s="38"/>
      <c r="BG1680" s="38"/>
      <c r="BH1680" s="38"/>
      <c r="BI1680" s="38"/>
      <c r="BJ1680" s="38"/>
      <c r="BK1680" s="38"/>
      <c r="BL1680" s="38"/>
    </row>
    <row r="1681" spans="2:64">
      <c r="B1681" s="14"/>
      <c r="AA1681" s="38"/>
      <c r="AB1681" s="38"/>
      <c r="AC1681" s="38"/>
      <c r="AD1681" s="38"/>
      <c r="AE1681" s="38"/>
      <c r="AG1681" s="176"/>
      <c r="AN1681" s="38"/>
      <c r="AO1681" s="38"/>
      <c r="AP1681" s="38"/>
      <c r="AQ1681" s="38"/>
      <c r="AR1681" s="38"/>
      <c r="AS1681" s="38"/>
      <c r="AT1681" s="38"/>
      <c r="AU1681" s="38"/>
      <c r="AV1681" s="38"/>
      <c r="AW1681" s="38"/>
      <c r="AX1681" s="38"/>
      <c r="AY1681" s="38"/>
      <c r="AZ1681" s="38"/>
      <c r="BA1681" s="38"/>
      <c r="BB1681" s="38"/>
      <c r="BC1681" s="38"/>
      <c r="BD1681" s="38"/>
      <c r="BE1681" s="38"/>
      <c r="BF1681" s="38"/>
      <c r="BG1681" s="38"/>
      <c r="BH1681" s="38"/>
      <c r="BI1681" s="38"/>
      <c r="BJ1681" s="38"/>
      <c r="BK1681" s="38"/>
      <c r="BL1681" s="38"/>
    </row>
    <row r="1682" spans="2:64">
      <c r="B1682" s="14"/>
      <c r="AA1682" s="38"/>
      <c r="AB1682" s="38"/>
      <c r="AC1682" s="38"/>
      <c r="AD1682" s="38"/>
      <c r="AE1682" s="38"/>
      <c r="AG1682" s="176"/>
      <c r="AN1682" s="38"/>
      <c r="AO1682" s="38"/>
      <c r="AP1682" s="38"/>
      <c r="AQ1682" s="38"/>
      <c r="AR1682" s="38"/>
      <c r="AS1682" s="38"/>
      <c r="AT1682" s="38"/>
      <c r="AU1682" s="38"/>
      <c r="AV1682" s="38"/>
      <c r="AX1682" s="38"/>
    </row>
    <row r="1683" spans="2:64">
      <c r="B1683" s="14"/>
      <c r="AA1683" s="38"/>
      <c r="AB1683" s="38"/>
      <c r="AC1683" s="38"/>
      <c r="AD1683" s="38"/>
      <c r="AE1683" s="38"/>
      <c r="AG1683" s="176"/>
      <c r="AN1683" s="38"/>
      <c r="AO1683" s="38"/>
      <c r="AP1683" s="38"/>
      <c r="AQ1683" s="38"/>
      <c r="AR1683" s="38"/>
      <c r="AS1683" s="38"/>
      <c r="AT1683" s="38"/>
      <c r="AU1683" s="38"/>
      <c r="AV1683" s="38"/>
      <c r="AW1683" s="38"/>
      <c r="AX1683" s="38"/>
      <c r="AY1683" s="38"/>
      <c r="AZ1683" s="38"/>
      <c r="BA1683" s="38"/>
      <c r="BB1683" s="38"/>
      <c r="BC1683" s="38"/>
      <c r="BD1683" s="38"/>
      <c r="BE1683" s="38"/>
      <c r="BF1683" s="38"/>
      <c r="BG1683" s="38"/>
      <c r="BH1683" s="38"/>
      <c r="BI1683" s="38"/>
      <c r="BJ1683" s="38"/>
      <c r="BK1683" s="38"/>
      <c r="BL1683" s="38"/>
    </row>
    <row r="1684" spans="2:64">
      <c r="B1684" s="14"/>
      <c r="AA1684" s="38"/>
      <c r="AB1684" s="38"/>
      <c r="AC1684" s="38"/>
      <c r="AD1684" s="38"/>
      <c r="AE1684" s="38"/>
      <c r="AG1684" s="176"/>
      <c r="AN1684" s="38"/>
      <c r="AO1684" s="38"/>
      <c r="AP1684" s="38"/>
      <c r="AQ1684" s="38"/>
      <c r="AR1684" s="38"/>
      <c r="AS1684" s="38"/>
      <c r="AT1684" s="38"/>
      <c r="AU1684" s="38"/>
      <c r="AV1684" s="38"/>
      <c r="AW1684" s="38"/>
      <c r="AX1684" s="38"/>
      <c r="AY1684" s="38"/>
      <c r="AZ1684" s="38"/>
      <c r="BA1684" s="38"/>
      <c r="BB1684" s="38"/>
      <c r="BC1684" s="38"/>
      <c r="BD1684" s="38"/>
      <c r="BE1684" s="38"/>
      <c r="BF1684" s="38"/>
      <c r="BG1684" s="38"/>
      <c r="BH1684" s="38"/>
      <c r="BI1684" s="38"/>
      <c r="BJ1684" s="38"/>
      <c r="BK1684" s="38"/>
      <c r="BL1684" s="38"/>
    </row>
    <row r="1685" spans="2:64">
      <c r="B1685" s="14"/>
      <c r="AA1685" s="38"/>
      <c r="AB1685" s="38"/>
      <c r="AC1685" s="38"/>
      <c r="AD1685" s="38"/>
      <c r="AE1685" s="38"/>
      <c r="AG1685" s="176"/>
      <c r="AN1685" s="38"/>
      <c r="AO1685" s="38"/>
      <c r="AP1685" s="38"/>
      <c r="AQ1685" s="38"/>
      <c r="AR1685" s="38"/>
      <c r="AS1685" s="38"/>
      <c r="AT1685" s="38"/>
      <c r="AU1685" s="38"/>
      <c r="AV1685" s="38"/>
      <c r="AX1685" s="38"/>
    </row>
    <row r="1686" spans="2:64">
      <c r="B1686" s="14"/>
      <c r="AA1686" s="38"/>
      <c r="AB1686" s="38"/>
      <c r="AC1686" s="38"/>
      <c r="AD1686" s="38"/>
      <c r="AE1686" s="38"/>
      <c r="AG1686" s="176"/>
      <c r="AN1686" s="38"/>
      <c r="AO1686" s="38"/>
      <c r="AP1686" s="38"/>
      <c r="AQ1686" s="38"/>
      <c r="AR1686" s="38"/>
      <c r="AS1686" s="38"/>
      <c r="AT1686" s="38"/>
      <c r="AU1686" s="38"/>
      <c r="AV1686" s="38"/>
      <c r="AX1686" s="38"/>
    </row>
    <row r="1687" spans="2:64">
      <c r="B1687" s="14"/>
      <c r="AA1687" s="38"/>
      <c r="AB1687" s="38"/>
      <c r="AC1687" s="38"/>
      <c r="AD1687" s="38"/>
      <c r="AE1687" s="38"/>
      <c r="AG1687" s="176"/>
      <c r="AN1687" s="38"/>
      <c r="AO1687" s="38"/>
      <c r="AP1687" s="38"/>
      <c r="AQ1687" s="38"/>
      <c r="AR1687" s="38"/>
      <c r="AS1687" s="38"/>
      <c r="AT1687" s="38"/>
      <c r="AU1687" s="38"/>
      <c r="AV1687" s="38"/>
      <c r="AX1687" s="38"/>
      <c r="AY1687" s="38"/>
      <c r="AZ1687" s="38"/>
      <c r="BA1687" s="38"/>
      <c r="BB1687" s="38"/>
      <c r="BC1687" s="38"/>
      <c r="BD1687" s="38"/>
      <c r="BE1687" s="38"/>
      <c r="BF1687" s="38"/>
      <c r="BG1687" s="38"/>
      <c r="BH1687" s="38"/>
      <c r="BI1687" s="38"/>
      <c r="BJ1687" s="38"/>
      <c r="BK1687" s="38"/>
      <c r="BL1687" s="38"/>
    </row>
    <row r="1688" spans="2:64">
      <c r="B1688" s="14"/>
      <c r="AA1688" s="38"/>
      <c r="AB1688" s="38"/>
      <c r="AC1688" s="38"/>
      <c r="AD1688" s="38"/>
      <c r="AE1688" s="38"/>
      <c r="AG1688" s="176"/>
      <c r="AN1688" s="38"/>
      <c r="AO1688" s="38"/>
      <c r="AP1688" s="38"/>
      <c r="AQ1688" s="38"/>
      <c r="AR1688" s="38"/>
      <c r="AS1688" s="38"/>
      <c r="AT1688" s="38"/>
      <c r="AU1688" s="38"/>
      <c r="AV1688" s="38"/>
      <c r="AW1688" s="38"/>
      <c r="AX1688" s="38"/>
      <c r="AY1688" s="38"/>
      <c r="AZ1688" s="38"/>
      <c r="BA1688" s="38"/>
      <c r="BB1688" s="38"/>
      <c r="BC1688" s="38"/>
      <c r="BD1688" s="38"/>
      <c r="BE1688" s="38"/>
      <c r="BF1688" s="38"/>
      <c r="BG1688" s="38"/>
      <c r="BH1688" s="38"/>
      <c r="BI1688" s="38"/>
      <c r="BJ1688" s="38"/>
      <c r="BK1688" s="38"/>
      <c r="BL1688" s="38"/>
    </row>
    <row r="1689" spans="2:64">
      <c r="B1689" s="14"/>
      <c r="AA1689" s="38"/>
      <c r="AB1689" s="38"/>
      <c r="AC1689" s="38"/>
      <c r="AD1689" s="38"/>
      <c r="AE1689" s="38"/>
      <c r="AG1689" s="176"/>
      <c r="AN1689" s="38"/>
      <c r="AO1689" s="38"/>
      <c r="AP1689" s="38"/>
      <c r="AQ1689" s="38"/>
      <c r="AR1689" s="38"/>
      <c r="AS1689" s="38"/>
      <c r="AT1689" s="38"/>
      <c r="AU1689" s="38"/>
      <c r="AV1689" s="38"/>
      <c r="AW1689" s="38"/>
      <c r="AX1689" s="38"/>
      <c r="AY1689" s="38"/>
      <c r="AZ1689" s="38"/>
      <c r="BA1689" s="38"/>
      <c r="BB1689" s="38"/>
      <c r="BC1689" s="38"/>
      <c r="BD1689" s="38"/>
      <c r="BE1689" s="38"/>
      <c r="BF1689" s="38"/>
      <c r="BG1689" s="38"/>
      <c r="BH1689" s="38"/>
      <c r="BI1689" s="38"/>
      <c r="BJ1689" s="38"/>
      <c r="BK1689" s="38"/>
      <c r="BL1689" s="38"/>
    </row>
    <row r="1690" spans="2:64">
      <c r="B1690" s="14"/>
      <c r="AA1690" s="38"/>
      <c r="AB1690" s="38"/>
      <c r="AC1690" s="38"/>
      <c r="AD1690" s="38"/>
      <c r="AE1690" s="38"/>
      <c r="AG1690" s="176"/>
      <c r="AN1690" s="38"/>
      <c r="AO1690" s="38"/>
      <c r="AP1690" s="38"/>
      <c r="AQ1690" s="38"/>
      <c r="AR1690" s="38"/>
      <c r="AS1690" s="38"/>
      <c r="AT1690" s="38"/>
      <c r="AU1690" s="38"/>
      <c r="AV1690" s="38"/>
    </row>
    <row r="1691" spans="2:64">
      <c r="B1691" s="14"/>
      <c r="AA1691" s="38"/>
      <c r="AB1691" s="38"/>
      <c r="AC1691" s="38"/>
      <c r="AD1691" s="38"/>
      <c r="AE1691" s="38"/>
      <c r="AG1691" s="176"/>
      <c r="AN1691" s="38"/>
      <c r="AO1691" s="38"/>
      <c r="AP1691" s="38"/>
      <c r="AQ1691" s="38"/>
      <c r="AR1691" s="38"/>
      <c r="AS1691" s="38"/>
      <c r="AT1691" s="38"/>
      <c r="AU1691" s="38"/>
      <c r="AV1691" s="38"/>
    </row>
    <row r="1692" spans="2:64">
      <c r="B1692" s="14"/>
      <c r="AA1692" s="38"/>
      <c r="AB1692" s="38"/>
      <c r="AC1692" s="38"/>
      <c r="AD1692" s="38"/>
      <c r="AE1692" s="38"/>
      <c r="AG1692" s="176"/>
      <c r="AN1692" s="38"/>
      <c r="AO1692" s="38"/>
      <c r="AP1692" s="38"/>
      <c r="AQ1692" s="38"/>
      <c r="AR1692" s="38"/>
      <c r="AS1692" s="38"/>
      <c r="AT1692" s="38"/>
      <c r="AU1692" s="38"/>
      <c r="AV1692" s="38"/>
    </row>
    <row r="1693" spans="2:64">
      <c r="B1693" s="14"/>
      <c r="AA1693" s="38"/>
      <c r="AB1693" s="38"/>
      <c r="AC1693" s="38"/>
      <c r="AD1693" s="38"/>
      <c r="AE1693" s="38"/>
      <c r="AG1693" s="176"/>
      <c r="AN1693" s="38"/>
      <c r="AO1693" s="38"/>
      <c r="AP1693" s="38"/>
      <c r="AQ1693" s="38"/>
      <c r="AR1693" s="38"/>
      <c r="AS1693" s="38"/>
      <c r="AT1693" s="38"/>
      <c r="AU1693" s="38"/>
      <c r="AV1693" s="38"/>
      <c r="AX1693" s="38"/>
    </row>
    <row r="1694" spans="2:64">
      <c r="B1694" s="14"/>
      <c r="AA1694" s="38"/>
      <c r="AB1694" s="38"/>
      <c r="AC1694" s="38"/>
      <c r="AD1694" s="38"/>
      <c r="AE1694" s="38"/>
      <c r="AG1694" s="176"/>
      <c r="AN1694" s="38"/>
      <c r="AO1694" s="38"/>
      <c r="AP1694" s="38"/>
      <c r="AQ1694" s="38"/>
      <c r="AR1694" s="38"/>
      <c r="AS1694" s="38"/>
      <c r="AT1694" s="38"/>
      <c r="AU1694" s="38"/>
      <c r="AV1694" s="38"/>
      <c r="AW1694" s="38"/>
      <c r="AX1694" s="38"/>
      <c r="AY1694" s="38"/>
      <c r="AZ1694" s="38"/>
      <c r="BA1694" s="38"/>
      <c r="BB1694" s="38"/>
      <c r="BC1694" s="38"/>
      <c r="BD1694" s="38"/>
      <c r="BE1694" s="38"/>
      <c r="BF1694" s="38"/>
      <c r="BG1694" s="38"/>
      <c r="BH1694" s="38"/>
      <c r="BI1694" s="38"/>
      <c r="BJ1694" s="38"/>
      <c r="BK1694" s="38"/>
      <c r="BL1694" s="38"/>
    </row>
    <row r="1695" spans="2:64">
      <c r="B1695" s="14"/>
      <c r="AA1695" s="38"/>
      <c r="AB1695" s="38"/>
      <c r="AC1695" s="38"/>
      <c r="AD1695" s="38"/>
      <c r="AE1695" s="38"/>
      <c r="AG1695" s="176"/>
      <c r="AN1695" s="38"/>
      <c r="AO1695" s="38"/>
      <c r="AP1695" s="38"/>
      <c r="AQ1695" s="38"/>
      <c r="AR1695" s="38"/>
      <c r="AS1695" s="38"/>
      <c r="AT1695" s="38"/>
      <c r="AU1695" s="38"/>
      <c r="AV1695" s="38"/>
      <c r="AW1695" s="38"/>
      <c r="AX1695" s="38"/>
      <c r="AY1695" s="38"/>
      <c r="AZ1695" s="38"/>
      <c r="BA1695" s="38"/>
      <c r="BB1695" s="38"/>
      <c r="BC1695" s="38"/>
      <c r="BD1695" s="38"/>
      <c r="BE1695" s="38"/>
      <c r="BF1695" s="38"/>
      <c r="BG1695" s="38"/>
      <c r="BH1695" s="38"/>
      <c r="BI1695" s="38"/>
      <c r="BJ1695" s="38"/>
      <c r="BK1695" s="38"/>
      <c r="BL1695" s="38"/>
    </row>
    <row r="1696" spans="2:64">
      <c r="B1696" s="14"/>
      <c r="AA1696" s="38"/>
      <c r="AB1696" s="38"/>
      <c r="AC1696" s="38"/>
      <c r="AD1696" s="38"/>
      <c r="AE1696" s="38"/>
      <c r="AG1696" s="176"/>
      <c r="AN1696" s="38"/>
      <c r="AO1696" s="38"/>
      <c r="AP1696" s="38"/>
      <c r="AQ1696" s="38"/>
      <c r="AR1696" s="38"/>
      <c r="AS1696" s="38"/>
      <c r="AT1696" s="38"/>
      <c r="AU1696" s="38"/>
    </row>
    <row r="1697" spans="2:64">
      <c r="B1697" s="14"/>
      <c r="AA1697" s="38"/>
      <c r="AB1697" s="38"/>
      <c r="AC1697" s="38"/>
      <c r="AD1697" s="38"/>
      <c r="AE1697" s="38"/>
      <c r="AG1697" s="176"/>
      <c r="AN1697" s="38"/>
      <c r="AO1697" s="38"/>
      <c r="AP1697" s="38"/>
      <c r="AQ1697" s="38"/>
      <c r="AR1697" s="38"/>
      <c r="AS1697" s="38"/>
      <c r="AT1697" s="38"/>
      <c r="AU1697" s="38"/>
      <c r="AV1697" s="38"/>
      <c r="AX1697" s="38"/>
    </row>
    <row r="1698" spans="2:64">
      <c r="B1698" s="14"/>
      <c r="AA1698" s="38"/>
      <c r="AB1698" s="38"/>
      <c r="AC1698" s="38"/>
      <c r="AD1698" s="38"/>
      <c r="AE1698" s="38"/>
      <c r="AG1698" s="176"/>
      <c r="AN1698" s="38"/>
      <c r="AO1698" s="38"/>
      <c r="AP1698" s="38"/>
      <c r="AQ1698" s="38"/>
      <c r="AR1698" s="38"/>
      <c r="AS1698" s="38"/>
      <c r="AT1698" s="38"/>
      <c r="AU1698" s="38"/>
      <c r="AV1698" s="38"/>
    </row>
    <row r="1699" spans="2:64">
      <c r="B1699" s="14"/>
      <c r="AA1699" s="38"/>
      <c r="AB1699" s="38"/>
      <c r="AC1699" s="38"/>
      <c r="AD1699" s="38"/>
      <c r="AE1699" s="38"/>
      <c r="AG1699" s="176"/>
      <c r="AN1699" s="38"/>
      <c r="AO1699" s="38"/>
      <c r="AP1699" s="38"/>
      <c r="AQ1699" s="38"/>
      <c r="AR1699" s="38"/>
      <c r="AS1699" s="38"/>
      <c r="AT1699" s="38"/>
      <c r="AU1699" s="38"/>
      <c r="AV1699" s="38"/>
    </row>
    <row r="1700" spans="2:64">
      <c r="B1700" s="14"/>
      <c r="AA1700" s="38"/>
      <c r="AB1700" s="38"/>
      <c r="AC1700" s="38"/>
      <c r="AD1700" s="38"/>
      <c r="AE1700" s="38"/>
      <c r="AG1700" s="176"/>
      <c r="AN1700" s="38"/>
      <c r="AO1700" s="38"/>
      <c r="AP1700" s="38"/>
      <c r="AQ1700" s="38"/>
      <c r="AR1700" s="38"/>
      <c r="AS1700" s="38"/>
      <c r="AT1700" s="38"/>
      <c r="AU1700" s="38"/>
    </row>
    <row r="1701" spans="2:64">
      <c r="B1701" s="14"/>
      <c r="AA1701" s="38"/>
      <c r="AB1701" s="38"/>
      <c r="AC1701" s="38"/>
      <c r="AD1701" s="38"/>
      <c r="AE1701" s="38"/>
      <c r="AG1701" s="176"/>
      <c r="AN1701" s="38"/>
      <c r="AO1701" s="38"/>
      <c r="AP1701" s="38"/>
      <c r="AQ1701" s="38"/>
      <c r="AR1701" s="38"/>
      <c r="AS1701" s="38"/>
      <c r="AT1701" s="38"/>
      <c r="AU1701" s="38"/>
    </row>
    <row r="1702" spans="2:64">
      <c r="B1702" s="14"/>
      <c r="AA1702" s="38"/>
      <c r="AB1702" s="38"/>
      <c r="AC1702" s="38"/>
      <c r="AD1702" s="38"/>
      <c r="AE1702" s="38"/>
      <c r="AG1702" s="176"/>
      <c r="AN1702" s="38"/>
      <c r="AO1702" s="38"/>
      <c r="AP1702" s="38"/>
      <c r="AQ1702" s="38"/>
      <c r="AR1702" s="38"/>
      <c r="AS1702" s="38"/>
      <c r="AT1702" s="38"/>
      <c r="AU1702" s="38"/>
    </row>
    <row r="1703" spans="2:64">
      <c r="B1703" s="14"/>
      <c r="AA1703" s="38"/>
      <c r="AB1703" s="38"/>
      <c r="AC1703" s="38"/>
      <c r="AD1703" s="38"/>
      <c r="AE1703" s="38"/>
      <c r="AG1703" s="176"/>
      <c r="AN1703" s="38"/>
      <c r="AO1703" s="38"/>
      <c r="AP1703" s="38"/>
      <c r="AQ1703" s="38"/>
      <c r="AR1703" s="38"/>
      <c r="AS1703" s="38"/>
      <c r="AT1703" s="38"/>
      <c r="AU1703" s="38"/>
    </row>
    <row r="1704" spans="2:64">
      <c r="B1704" s="14"/>
      <c r="AA1704" s="38"/>
      <c r="AB1704" s="38"/>
      <c r="AC1704" s="38"/>
      <c r="AD1704" s="38"/>
      <c r="AE1704" s="38"/>
      <c r="AG1704" s="176"/>
      <c r="AN1704" s="38"/>
      <c r="AO1704" s="38"/>
      <c r="AP1704" s="38"/>
      <c r="AQ1704" s="38"/>
      <c r="AR1704" s="38"/>
      <c r="AS1704" s="38"/>
      <c r="AT1704" s="38"/>
      <c r="AU1704" s="38"/>
    </row>
    <row r="1705" spans="2:64">
      <c r="B1705" s="14"/>
      <c r="AA1705" s="38"/>
      <c r="AB1705" s="38"/>
      <c r="AC1705" s="38"/>
      <c r="AD1705" s="38"/>
      <c r="AE1705" s="38"/>
      <c r="AG1705" s="176"/>
      <c r="AN1705" s="38"/>
      <c r="AO1705" s="38"/>
      <c r="AP1705" s="38"/>
      <c r="AQ1705" s="38"/>
      <c r="AR1705" s="38"/>
      <c r="AS1705" s="38"/>
      <c r="AT1705" s="38"/>
      <c r="AU1705" s="38"/>
    </row>
    <row r="1706" spans="2:64">
      <c r="B1706" s="14"/>
      <c r="AA1706" s="38"/>
      <c r="AB1706" s="38"/>
      <c r="AC1706" s="38"/>
      <c r="AD1706" s="38"/>
      <c r="AE1706" s="38"/>
      <c r="AG1706" s="176"/>
      <c r="AN1706" s="38"/>
      <c r="AO1706" s="38"/>
      <c r="AP1706" s="38"/>
      <c r="AQ1706" s="38"/>
      <c r="AR1706" s="38"/>
      <c r="AS1706" s="38"/>
      <c r="AT1706" s="38"/>
      <c r="AU1706" s="38"/>
    </row>
    <row r="1707" spans="2:64">
      <c r="B1707" s="14"/>
      <c r="AA1707" s="38"/>
      <c r="AB1707" s="38"/>
      <c r="AC1707" s="38"/>
      <c r="AD1707" s="38"/>
      <c r="AE1707" s="38"/>
      <c r="AG1707" s="176"/>
      <c r="AN1707" s="38"/>
      <c r="AO1707" s="38"/>
      <c r="AP1707" s="38"/>
      <c r="AQ1707" s="38"/>
      <c r="AR1707" s="38"/>
      <c r="AS1707" s="38"/>
      <c r="AT1707" s="38"/>
      <c r="AU1707" s="38"/>
    </row>
    <row r="1708" spans="2:64">
      <c r="B1708" s="14"/>
      <c r="AA1708" s="38"/>
      <c r="AB1708" s="38"/>
      <c r="AC1708" s="38"/>
      <c r="AD1708" s="38"/>
      <c r="AE1708" s="38"/>
      <c r="AG1708" s="176"/>
      <c r="AN1708" s="38"/>
      <c r="AO1708" s="38"/>
      <c r="AP1708" s="38"/>
      <c r="AQ1708" s="38"/>
      <c r="AR1708" s="38"/>
      <c r="AS1708" s="38"/>
      <c r="AT1708" s="38"/>
      <c r="AU1708" s="38"/>
      <c r="AV1708" s="38"/>
    </row>
    <row r="1709" spans="2:64">
      <c r="B1709" s="14"/>
      <c r="AA1709" s="38"/>
      <c r="AB1709" s="38"/>
      <c r="AC1709" s="38"/>
      <c r="AD1709" s="38"/>
      <c r="AE1709" s="38"/>
      <c r="AG1709" s="176"/>
      <c r="AN1709" s="38"/>
      <c r="AO1709" s="38"/>
      <c r="AP1709" s="38"/>
      <c r="AQ1709" s="38"/>
      <c r="AR1709" s="38"/>
      <c r="AS1709" s="38"/>
      <c r="AT1709" s="38"/>
      <c r="AU1709" s="38"/>
      <c r="AV1709" s="38"/>
      <c r="AW1709" s="38"/>
      <c r="AX1709" s="38"/>
      <c r="AY1709" s="38"/>
      <c r="AZ1709" s="38"/>
      <c r="BA1709" s="38"/>
      <c r="BB1709" s="38"/>
      <c r="BC1709" s="38"/>
      <c r="BD1709" s="38"/>
      <c r="BE1709" s="38"/>
      <c r="BF1709" s="38"/>
      <c r="BG1709" s="38"/>
      <c r="BH1709" s="38"/>
      <c r="BI1709" s="38"/>
      <c r="BJ1709" s="38"/>
      <c r="BK1709" s="38"/>
      <c r="BL1709" s="38"/>
    </row>
    <row r="1710" spans="2:64">
      <c r="B1710" s="14"/>
      <c r="AA1710" s="38"/>
      <c r="AB1710" s="38"/>
      <c r="AC1710" s="38"/>
      <c r="AD1710" s="38"/>
      <c r="AE1710" s="38"/>
      <c r="AG1710" s="176"/>
      <c r="AN1710" s="38"/>
      <c r="AO1710" s="38"/>
      <c r="AP1710" s="38"/>
      <c r="AQ1710" s="38"/>
      <c r="AR1710" s="38"/>
      <c r="AS1710" s="38"/>
      <c r="AT1710" s="38"/>
      <c r="AU1710" s="38"/>
      <c r="AV1710" s="38"/>
    </row>
    <row r="1711" spans="2:64">
      <c r="B1711" s="14"/>
      <c r="AA1711" s="38"/>
      <c r="AB1711" s="38"/>
      <c r="AC1711" s="38"/>
      <c r="AD1711" s="38"/>
      <c r="AE1711" s="38"/>
      <c r="AG1711" s="176"/>
      <c r="AN1711" s="38"/>
      <c r="AO1711" s="38"/>
      <c r="AP1711" s="38"/>
      <c r="AQ1711" s="38"/>
      <c r="AR1711" s="38"/>
      <c r="AS1711" s="38"/>
      <c r="AT1711" s="38"/>
      <c r="AU1711" s="38"/>
      <c r="AV1711" s="38"/>
    </row>
    <row r="1712" spans="2:64">
      <c r="B1712" s="14"/>
      <c r="AA1712" s="38"/>
      <c r="AB1712" s="38"/>
      <c r="AC1712" s="38"/>
      <c r="AD1712" s="38"/>
      <c r="AE1712" s="38"/>
      <c r="AG1712" s="176"/>
      <c r="AN1712" s="38"/>
      <c r="AO1712" s="38"/>
      <c r="AP1712" s="38"/>
      <c r="AQ1712" s="38"/>
      <c r="AR1712" s="38"/>
      <c r="AS1712" s="38"/>
      <c r="AT1712" s="38"/>
      <c r="AU1712" s="38"/>
      <c r="AV1712" s="38"/>
      <c r="AX1712" s="38"/>
    </row>
    <row r="1713" spans="2:64">
      <c r="B1713" s="14"/>
      <c r="AA1713" s="38"/>
      <c r="AB1713" s="38"/>
      <c r="AC1713" s="38"/>
      <c r="AD1713" s="38"/>
      <c r="AE1713" s="38"/>
      <c r="AG1713" s="176"/>
      <c r="AN1713" s="38"/>
      <c r="AO1713" s="38"/>
      <c r="AP1713" s="38"/>
      <c r="AQ1713" s="38"/>
      <c r="AR1713" s="38"/>
      <c r="AS1713" s="38"/>
      <c r="AT1713" s="38"/>
      <c r="AU1713" s="38"/>
      <c r="AV1713" s="38"/>
    </row>
    <row r="1714" spans="2:64">
      <c r="B1714" s="14"/>
      <c r="AA1714" s="38"/>
      <c r="AB1714" s="38"/>
      <c r="AC1714" s="38"/>
      <c r="AD1714" s="38"/>
      <c r="AE1714" s="38"/>
      <c r="AG1714" s="176"/>
      <c r="AN1714" s="38"/>
      <c r="AO1714" s="38"/>
      <c r="AP1714" s="38"/>
      <c r="AQ1714" s="38"/>
      <c r="AR1714" s="38"/>
      <c r="AS1714" s="38"/>
      <c r="AT1714" s="38"/>
      <c r="AU1714" s="38"/>
    </row>
    <row r="1715" spans="2:64">
      <c r="B1715" s="14"/>
      <c r="AA1715" s="38"/>
      <c r="AB1715" s="38"/>
      <c r="AC1715" s="38"/>
      <c r="AD1715" s="38"/>
      <c r="AE1715" s="38"/>
      <c r="AG1715" s="176"/>
      <c r="AN1715" s="38"/>
      <c r="AO1715" s="38"/>
      <c r="AP1715" s="38"/>
      <c r="AQ1715" s="38"/>
      <c r="AR1715" s="38"/>
      <c r="AS1715" s="38"/>
      <c r="AT1715" s="38"/>
      <c r="AU1715" s="38"/>
      <c r="AV1715" s="38"/>
      <c r="AX1715" s="38"/>
    </row>
    <row r="1716" spans="2:64">
      <c r="B1716" s="14"/>
      <c r="AA1716" s="38"/>
      <c r="AB1716" s="38"/>
      <c r="AC1716" s="38"/>
      <c r="AD1716" s="38"/>
      <c r="AE1716" s="38"/>
      <c r="AG1716" s="176"/>
      <c r="AN1716" s="38"/>
      <c r="AO1716" s="38"/>
      <c r="AP1716" s="38"/>
      <c r="AQ1716" s="38"/>
      <c r="AR1716" s="38"/>
      <c r="AS1716" s="38"/>
      <c r="AT1716" s="38"/>
      <c r="AU1716" s="38"/>
      <c r="AV1716" s="38"/>
      <c r="AX1716" s="38"/>
      <c r="AY1716" s="38"/>
      <c r="AZ1716" s="38"/>
      <c r="BA1716" s="38"/>
      <c r="BB1716" s="38"/>
      <c r="BC1716" s="38"/>
      <c r="BD1716" s="38"/>
      <c r="BE1716" s="38"/>
      <c r="BF1716" s="38"/>
      <c r="BG1716" s="38"/>
      <c r="BH1716" s="38"/>
      <c r="BI1716" s="38"/>
      <c r="BJ1716" s="38"/>
      <c r="BK1716" s="38"/>
      <c r="BL1716" s="38"/>
    </row>
    <row r="1717" spans="2:64">
      <c r="B1717" s="14"/>
      <c r="AA1717" s="38"/>
      <c r="AB1717" s="38"/>
      <c r="AC1717" s="38"/>
      <c r="AD1717" s="38"/>
      <c r="AE1717" s="38"/>
      <c r="AG1717" s="176"/>
      <c r="AN1717" s="38"/>
      <c r="AO1717" s="38"/>
      <c r="AP1717" s="38"/>
      <c r="AQ1717" s="38"/>
      <c r="AR1717" s="38"/>
      <c r="AS1717" s="38"/>
      <c r="AT1717" s="38"/>
      <c r="AU1717" s="38"/>
      <c r="AV1717" s="38"/>
      <c r="AW1717" s="38"/>
      <c r="AX1717" s="38"/>
      <c r="AY1717" s="38"/>
      <c r="AZ1717" s="38"/>
      <c r="BA1717" s="38"/>
      <c r="BB1717" s="38"/>
      <c r="BC1717" s="38"/>
      <c r="BD1717" s="38"/>
      <c r="BE1717" s="38"/>
      <c r="BF1717" s="38"/>
      <c r="BG1717" s="38"/>
      <c r="BH1717" s="38"/>
      <c r="BI1717" s="38"/>
      <c r="BJ1717" s="38"/>
      <c r="BK1717" s="38"/>
      <c r="BL1717" s="38"/>
    </row>
    <row r="1718" spans="2:64">
      <c r="B1718" s="14"/>
      <c r="AA1718" s="38"/>
      <c r="AB1718" s="38"/>
      <c r="AC1718" s="38"/>
      <c r="AD1718" s="38"/>
      <c r="AE1718" s="38"/>
      <c r="AG1718" s="176"/>
      <c r="AN1718" s="38"/>
      <c r="AO1718" s="38"/>
      <c r="AP1718" s="38"/>
      <c r="AQ1718" s="38"/>
      <c r="AR1718" s="38"/>
      <c r="AS1718" s="38"/>
      <c r="AT1718" s="38"/>
      <c r="AU1718" s="38"/>
      <c r="AV1718" s="38"/>
    </row>
    <row r="1719" spans="2:64">
      <c r="B1719" s="14"/>
      <c r="AA1719" s="38"/>
      <c r="AB1719" s="38"/>
      <c r="AC1719" s="38"/>
      <c r="AD1719" s="38"/>
      <c r="AE1719" s="38"/>
      <c r="AG1719" s="176"/>
      <c r="AN1719" s="38"/>
      <c r="AO1719" s="38"/>
      <c r="AP1719" s="38"/>
      <c r="AQ1719" s="38"/>
      <c r="AR1719" s="38"/>
      <c r="AS1719" s="38"/>
      <c r="AT1719" s="38"/>
      <c r="AU1719" s="38"/>
    </row>
    <row r="1720" spans="2:64">
      <c r="B1720" s="14"/>
      <c r="AA1720" s="38"/>
      <c r="AB1720" s="38"/>
      <c r="AC1720" s="38"/>
      <c r="AD1720" s="38"/>
      <c r="AE1720" s="38"/>
      <c r="AG1720" s="176"/>
      <c r="AN1720" s="38"/>
      <c r="AO1720" s="38"/>
      <c r="AP1720" s="38"/>
      <c r="AQ1720" s="38"/>
      <c r="AR1720" s="38"/>
      <c r="AS1720" s="38"/>
      <c r="AT1720" s="38"/>
      <c r="AU1720" s="38"/>
      <c r="AV1720" s="38"/>
    </row>
    <row r="1721" spans="2:64">
      <c r="B1721" s="14"/>
      <c r="AA1721" s="38"/>
      <c r="AB1721" s="38"/>
      <c r="AC1721" s="38"/>
      <c r="AD1721" s="38"/>
      <c r="AE1721" s="38"/>
      <c r="AG1721" s="176"/>
      <c r="AN1721" s="38"/>
      <c r="AO1721" s="38"/>
      <c r="AP1721" s="38"/>
      <c r="AQ1721" s="38"/>
      <c r="AR1721" s="38"/>
      <c r="AS1721" s="38"/>
      <c r="AT1721" s="38"/>
      <c r="AU1721" s="38"/>
      <c r="AV1721" s="38"/>
    </row>
    <row r="1722" spans="2:64">
      <c r="B1722" s="14"/>
      <c r="AA1722" s="38"/>
      <c r="AB1722" s="38"/>
      <c r="AC1722" s="38"/>
      <c r="AD1722" s="38"/>
      <c r="AE1722" s="38"/>
      <c r="AG1722" s="176"/>
      <c r="AN1722" s="38"/>
      <c r="AO1722" s="38"/>
      <c r="AP1722" s="38"/>
      <c r="AQ1722" s="38"/>
      <c r="AR1722" s="38"/>
      <c r="AS1722" s="38"/>
      <c r="AT1722" s="38"/>
      <c r="AU1722" s="38"/>
      <c r="AV1722" s="38"/>
    </row>
    <row r="1723" spans="2:64">
      <c r="B1723" s="14"/>
      <c r="AA1723" s="38"/>
      <c r="AB1723" s="38"/>
      <c r="AC1723" s="38"/>
      <c r="AD1723" s="38"/>
      <c r="AE1723" s="38"/>
      <c r="AG1723" s="176"/>
      <c r="AN1723" s="38"/>
      <c r="AO1723" s="38"/>
      <c r="AP1723" s="38"/>
      <c r="AQ1723" s="38"/>
      <c r="AR1723" s="38"/>
      <c r="AS1723" s="38"/>
      <c r="AT1723" s="38"/>
      <c r="AU1723" s="38"/>
      <c r="AV1723" s="38"/>
    </row>
    <row r="1724" spans="2:64">
      <c r="B1724" s="14"/>
      <c r="AA1724" s="38"/>
      <c r="AB1724" s="38"/>
      <c r="AC1724" s="38"/>
      <c r="AD1724" s="38"/>
      <c r="AE1724" s="38"/>
      <c r="AG1724" s="176"/>
      <c r="AN1724" s="38"/>
      <c r="AO1724" s="38"/>
      <c r="AP1724" s="38"/>
      <c r="AQ1724" s="38"/>
      <c r="AR1724" s="38"/>
      <c r="AS1724" s="38"/>
      <c r="AT1724" s="38"/>
      <c r="AU1724" s="38"/>
      <c r="AV1724" s="38"/>
    </row>
    <row r="1725" spans="2:64">
      <c r="B1725" s="14"/>
      <c r="AA1725" s="38"/>
      <c r="AB1725" s="38"/>
      <c r="AC1725" s="38"/>
      <c r="AD1725" s="38"/>
      <c r="AE1725" s="38"/>
      <c r="AG1725" s="176"/>
      <c r="AN1725" s="38"/>
      <c r="AO1725" s="38"/>
      <c r="AP1725" s="38"/>
      <c r="AQ1725" s="38"/>
      <c r="AR1725" s="38"/>
      <c r="AS1725" s="38"/>
      <c r="AT1725" s="38"/>
      <c r="AU1725" s="38"/>
      <c r="AV1725" s="38"/>
      <c r="AX1725" s="38"/>
      <c r="AY1725" s="38"/>
      <c r="AZ1725" s="38"/>
      <c r="BA1725" s="38"/>
      <c r="BB1725" s="38"/>
      <c r="BC1725" s="38"/>
      <c r="BD1725" s="38"/>
      <c r="BE1725" s="38"/>
      <c r="BF1725" s="38"/>
      <c r="BG1725" s="38"/>
      <c r="BH1725" s="38"/>
      <c r="BI1725" s="38"/>
      <c r="BJ1725" s="38"/>
      <c r="BK1725" s="38"/>
      <c r="BL1725" s="38"/>
    </row>
    <row r="1726" spans="2:64">
      <c r="B1726" s="14"/>
      <c r="AA1726" s="38"/>
      <c r="AB1726" s="38"/>
      <c r="AC1726" s="38"/>
      <c r="AD1726" s="38"/>
      <c r="AE1726" s="38"/>
      <c r="AG1726" s="176"/>
      <c r="AN1726" s="38"/>
      <c r="AO1726" s="38"/>
      <c r="AP1726" s="38"/>
      <c r="AQ1726" s="38"/>
      <c r="AR1726" s="38"/>
      <c r="AS1726" s="38"/>
      <c r="AT1726" s="38"/>
      <c r="AU1726" s="38"/>
    </row>
    <row r="1727" spans="2:64">
      <c r="B1727" s="14"/>
      <c r="AA1727" s="38"/>
      <c r="AB1727" s="38"/>
      <c r="AC1727" s="38"/>
      <c r="AD1727" s="38"/>
      <c r="AE1727" s="38"/>
      <c r="AG1727" s="176"/>
      <c r="AN1727" s="38"/>
      <c r="AO1727" s="38"/>
      <c r="AP1727" s="38"/>
      <c r="AQ1727" s="38"/>
      <c r="AR1727" s="38"/>
      <c r="AS1727" s="38"/>
      <c r="AT1727" s="38"/>
      <c r="AU1727" s="38"/>
      <c r="AV1727" s="38"/>
    </row>
    <row r="1728" spans="2:64">
      <c r="B1728" s="14"/>
      <c r="AA1728" s="38"/>
      <c r="AB1728" s="38"/>
      <c r="AC1728" s="38"/>
      <c r="AD1728" s="38"/>
      <c r="AE1728" s="38"/>
      <c r="AG1728" s="176"/>
      <c r="AN1728" s="38"/>
      <c r="AO1728" s="38"/>
      <c r="AP1728" s="38"/>
      <c r="AQ1728" s="38"/>
      <c r="AR1728" s="38"/>
      <c r="AS1728" s="38"/>
      <c r="AT1728" s="38"/>
      <c r="AU1728" s="38"/>
      <c r="AV1728" s="38"/>
    </row>
    <row r="1729" spans="2:64">
      <c r="B1729" s="14"/>
      <c r="AA1729" s="38"/>
      <c r="AB1729" s="38"/>
      <c r="AC1729" s="38"/>
      <c r="AD1729" s="38"/>
      <c r="AE1729" s="38"/>
      <c r="AG1729" s="176"/>
      <c r="AN1729" s="38"/>
      <c r="AO1729" s="38"/>
      <c r="AP1729" s="38"/>
      <c r="AQ1729" s="38"/>
      <c r="AR1729" s="38"/>
      <c r="AS1729" s="38"/>
      <c r="AT1729" s="38"/>
      <c r="AU1729" s="38"/>
    </row>
    <row r="1730" spans="2:64">
      <c r="B1730" s="14"/>
      <c r="AA1730" s="38"/>
      <c r="AB1730" s="38"/>
      <c r="AC1730" s="38"/>
      <c r="AD1730" s="38"/>
      <c r="AE1730" s="38"/>
      <c r="AG1730" s="176"/>
      <c r="AN1730" s="38"/>
      <c r="AO1730" s="38"/>
      <c r="AP1730" s="38"/>
      <c r="AQ1730" s="38"/>
      <c r="AR1730" s="38"/>
      <c r="AS1730" s="38"/>
      <c r="AT1730" s="38"/>
      <c r="AU1730" s="38"/>
      <c r="AV1730" s="38"/>
      <c r="AX1730" s="38"/>
      <c r="AY1730" s="38"/>
      <c r="AZ1730" s="38"/>
      <c r="BA1730" s="38"/>
      <c r="BB1730" s="38"/>
      <c r="BC1730" s="38"/>
      <c r="BD1730" s="38"/>
      <c r="BE1730" s="38"/>
      <c r="BF1730" s="38"/>
      <c r="BG1730" s="38"/>
      <c r="BH1730" s="38"/>
      <c r="BI1730" s="38"/>
      <c r="BJ1730" s="38"/>
      <c r="BK1730" s="38"/>
      <c r="BL1730" s="38"/>
    </row>
    <row r="1731" spans="2:64">
      <c r="B1731" s="14"/>
      <c r="AA1731" s="38"/>
      <c r="AB1731" s="38"/>
      <c r="AC1731" s="38"/>
      <c r="AD1731" s="38"/>
      <c r="AE1731" s="38"/>
      <c r="AG1731" s="176"/>
      <c r="AN1731" s="38"/>
      <c r="AO1731" s="38"/>
      <c r="AP1731" s="38"/>
      <c r="AQ1731" s="38"/>
      <c r="AR1731" s="38"/>
      <c r="AS1731" s="38"/>
      <c r="AT1731" s="38"/>
      <c r="AU1731" s="38"/>
      <c r="AV1731" s="38"/>
    </row>
    <row r="1732" spans="2:64">
      <c r="B1732" s="14"/>
      <c r="AA1732" s="38"/>
      <c r="AB1732" s="38"/>
      <c r="AC1732" s="38"/>
      <c r="AD1732" s="38"/>
      <c r="AE1732" s="38"/>
      <c r="AG1732" s="176"/>
      <c r="AN1732" s="38"/>
      <c r="AO1732" s="38"/>
      <c r="AP1732" s="38"/>
      <c r="AQ1732" s="38"/>
      <c r="AR1732" s="38"/>
      <c r="AS1732" s="38"/>
      <c r="AT1732" s="38"/>
      <c r="AU1732" s="38"/>
    </row>
    <row r="1733" spans="2:64">
      <c r="B1733" s="14"/>
      <c r="AA1733" s="38"/>
      <c r="AB1733" s="38"/>
      <c r="AC1733" s="38"/>
      <c r="AD1733" s="38"/>
      <c r="AE1733" s="38"/>
      <c r="AG1733" s="176"/>
      <c r="AN1733" s="38"/>
      <c r="AO1733" s="38"/>
      <c r="AP1733" s="38"/>
      <c r="AQ1733" s="38"/>
      <c r="AR1733" s="38"/>
      <c r="AS1733" s="38"/>
      <c r="AT1733" s="38"/>
      <c r="AU1733" s="38"/>
    </row>
    <row r="1734" spans="2:64">
      <c r="B1734" s="14"/>
      <c r="AA1734" s="38"/>
      <c r="AB1734" s="38"/>
      <c r="AC1734" s="38"/>
      <c r="AD1734" s="38"/>
      <c r="AE1734" s="38"/>
      <c r="AG1734" s="176"/>
      <c r="AN1734" s="38"/>
      <c r="AO1734" s="38"/>
      <c r="AP1734" s="38"/>
      <c r="AQ1734" s="38"/>
      <c r="AR1734" s="38"/>
      <c r="AS1734" s="38"/>
      <c r="AT1734" s="38"/>
      <c r="AU1734" s="38"/>
    </row>
    <row r="1735" spans="2:64">
      <c r="B1735" s="14"/>
      <c r="AA1735" s="38"/>
      <c r="AB1735" s="38"/>
      <c r="AC1735" s="38"/>
      <c r="AD1735" s="38"/>
      <c r="AE1735" s="38"/>
      <c r="AG1735" s="176"/>
      <c r="AN1735" s="38"/>
      <c r="AO1735" s="38"/>
      <c r="AP1735" s="38"/>
      <c r="AQ1735" s="38"/>
      <c r="AR1735" s="38"/>
      <c r="AS1735" s="38"/>
      <c r="AT1735" s="38"/>
      <c r="AU1735" s="38"/>
      <c r="AV1735" s="38"/>
      <c r="AX1735" s="38"/>
      <c r="AY1735" s="38"/>
      <c r="AZ1735" s="38"/>
      <c r="BA1735" s="38"/>
      <c r="BB1735" s="38"/>
      <c r="BC1735" s="38"/>
      <c r="BD1735" s="38"/>
      <c r="BE1735" s="38"/>
      <c r="BF1735" s="38"/>
      <c r="BG1735" s="38"/>
      <c r="BH1735" s="38"/>
      <c r="BI1735" s="38"/>
      <c r="BJ1735" s="38"/>
      <c r="BK1735" s="38"/>
      <c r="BL1735" s="38"/>
    </row>
    <row r="1736" spans="2:64">
      <c r="B1736" s="14"/>
      <c r="AA1736" s="38"/>
      <c r="AB1736" s="38"/>
      <c r="AC1736" s="38"/>
      <c r="AD1736" s="38"/>
      <c r="AE1736" s="38"/>
      <c r="AG1736" s="176"/>
      <c r="AN1736" s="38"/>
      <c r="AO1736" s="38"/>
      <c r="AP1736" s="38"/>
      <c r="AQ1736" s="38"/>
      <c r="AR1736" s="38"/>
      <c r="AS1736" s="38"/>
      <c r="AT1736" s="38"/>
      <c r="AU1736" s="38"/>
    </row>
    <row r="1737" spans="2:64">
      <c r="B1737" s="14"/>
      <c r="AA1737" s="38"/>
      <c r="AB1737" s="38"/>
      <c r="AC1737" s="38"/>
      <c r="AD1737" s="38"/>
      <c r="AE1737" s="38"/>
      <c r="AG1737" s="176"/>
      <c r="AN1737" s="38"/>
      <c r="AO1737" s="38"/>
      <c r="AP1737" s="38"/>
      <c r="AQ1737" s="38"/>
      <c r="AR1737" s="38"/>
      <c r="AS1737" s="38"/>
      <c r="AT1737" s="38"/>
      <c r="AU1737" s="38"/>
      <c r="AV1737" s="38"/>
      <c r="AX1737" s="38"/>
    </row>
    <row r="1738" spans="2:64">
      <c r="B1738" s="14"/>
      <c r="AA1738" s="38"/>
      <c r="AB1738" s="38"/>
      <c r="AC1738" s="38"/>
      <c r="AD1738" s="38"/>
      <c r="AE1738" s="38"/>
      <c r="AG1738" s="176"/>
      <c r="AN1738" s="38"/>
      <c r="AO1738" s="38"/>
      <c r="AP1738" s="38"/>
      <c r="AQ1738" s="38"/>
      <c r="AR1738" s="38"/>
      <c r="AS1738" s="38"/>
      <c r="AT1738" s="38"/>
      <c r="AU1738" s="38"/>
    </row>
    <row r="1739" spans="2:64">
      <c r="B1739" s="14"/>
      <c r="AA1739" s="38"/>
      <c r="AB1739" s="38"/>
      <c r="AC1739" s="38"/>
      <c r="AD1739" s="38"/>
      <c r="AE1739" s="38"/>
      <c r="AG1739" s="176"/>
      <c r="AN1739" s="38"/>
      <c r="AO1739" s="38"/>
      <c r="AP1739" s="38"/>
      <c r="AQ1739" s="38"/>
      <c r="AR1739" s="38"/>
      <c r="AS1739" s="38"/>
      <c r="AT1739" s="38"/>
      <c r="AU1739" s="38"/>
    </row>
    <row r="1740" spans="2:64">
      <c r="B1740" s="14"/>
      <c r="AA1740" s="38"/>
      <c r="AB1740" s="38"/>
      <c r="AC1740" s="38"/>
      <c r="AD1740" s="38"/>
      <c r="AE1740" s="38"/>
      <c r="AG1740" s="176"/>
      <c r="AN1740" s="38"/>
      <c r="AO1740" s="38"/>
      <c r="AP1740" s="38"/>
      <c r="AQ1740" s="38"/>
      <c r="AR1740" s="38"/>
      <c r="AS1740" s="38"/>
      <c r="AT1740" s="38"/>
      <c r="AU1740" s="38"/>
      <c r="AV1740" s="38"/>
      <c r="AW1740" s="38"/>
      <c r="AX1740" s="38"/>
      <c r="AY1740" s="38"/>
      <c r="AZ1740" s="38"/>
      <c r="BA1740" s="38"/>
      <c r="BB1740" s="38"/>
      <c r="BC1740" s="38"/>
      <c r="BD1740" s="38"/>
      <c r="BE1740" s="38"/>
      <c r="BF1740" s="38"/>
      <c r="BG1740" s="38"/>
      <c r="BH1740" s="38"/>
      <c r="BI1740" s="38"/>
      <c r="BJ1740" s="38"/>
      <c r="BK1740" s="38"/>
      <c r="BL1740" s="38"/>
    </row>
    <row r="1741" spans="2:64">
      <c r="B1741" s="14"/>
      <c r="AA1741" s="38"/>
      <c r="AB1741" s="38"/>
      <c r="AC1741" s="38"/>
      <c r="AD1741" s="38"/>
      <c r="AE1741" s="38"/>
      <c r="AG1741" s="176"/>
      <c r="AN1741" s="38"/>
      <c r="AO1741" s="38"/>
      <c r="AP1741" s="38"/>
      <c r="AQ1741" s="38"/>
      <c r="AR1741" s="38"/>
      <c r="AS1741" s="38"/>
      <c r="AT1741" s="38"/>
      <c r="AU1741" s="38"/>
      <c r="AV1741" s="38"/>
      <c r="AW1741" s="38"/>
      <c r="AX1741" s="38"/>
      <c r="AY1741" s="38"/>
      <c r="AZ1741" s="38"/>
      <c r="BA1741" s="38"/>
      <c r="BB1741" s="38"/>
      <c r="BC1741" s="38"/>
      <c r="BD1741" s="38"/>
      <c r="BE1741" s="38"/>
      <c r="BF1741" s="38"/>
      <c r="BG1741" s="38"/>
      <c r="BH1741" s="38"/>
      <c r="BI1741" s="38"/>
      <c r="BJ1741" s="38"/>
      <c r="BK1741" s="38"/>
      <c r="BL1741" s="38"/>
    </row>
    <row r="1742" spans="2:64">
      <c r="B1742" s="14"/>
      <c r="AA1742" s="38"/>
      <c r="AB1742" s="38"/>
      <c r="AC1742" s="38"/>
      <c r="AD1742" s="38"/>
      <c r="AE1742" s="38"/>
      <c r="AG1742" s="176"/>
      <c r="AN1742" s="38"/>
      <c r="AO1742" s="38"/>
      <c r="AP1742" s="38"/>
      <c r="AQ1742" s="38"/>
      <c r="AR1742" s="38"/>
      <c r="AS1742" s="38"/>
      <c r="AT1742" s="38"/>
      <c r="AU1742" s="38"/>
    </row>
    <row r="1743" spans="2:64">
      <c r="B1743" s="14"/>
      <c r="AA1743" s="38"/>
      <c r="AB1743" s="38"/>
      <c r="AC1743" s="38"/>
      <c r="AD1743" s="38"/>
      <c r="AE1743" s="38"/>
      <c r="AG1743" s="176"/>
      <c r="AN1743" s="38"/>
      <c r="AO1743" s="38"/>
      <c r="AP1743" s="38"/>
      <c r="AQ1743" s="38"/>
      <c r="AR1743" s="38"/>
      <c r="AS1743" s="38"/>
      <c r="AT1743" s="38"/>
      <c r="AU1743" s="38"/>
    </row>
    <row r="1744" spans="2:64">
      <c r="B1744" s="14"/>
      <c r="AA1744" s="38"/>
      <c r="AB1744" s="38"/>
      <c r="AC1744" s="38"/>
      <c r="AD1744" s="38"/>
      <c r="AE1744" s="38"/>
      <c r="AG1744" s="176"/>
      <c r="AN1744" s="38"/>
      <c r="AO1744" s="38"/>
      <c r="AP1744" s="38"/>
      <c r="AQ1744" s="38"/>
      <c r="AR1744" s="38"/>
      <c r="AS1744" s="38"/>
      <c r="AT1744" s="38"/>
      <c r="AU1744" s="38"/>
      <c r="AV1744" s="38"/>
    </row>
    <row r="1745" spans="2:64">
      <c r="B1745" s="14"/>
      <c r="AA1745" s="38"/>
      <c r="AB1745" s="38"/>
      <c r="AC1745" s="38"/>
      <c r="AD1745" s="38"/>
      <c r="AE1745" s="38"/>
      <c r="AG1745" s="176"/>
      <c r="AN1745" s="38"/>
      <c r="AO1745" s="38"/>
      <c r="AP1745" s="38"/>
      <c r="AQ1745" s="38"/>
      <c r="AR1745" s="38"/>
      <c r="AS1745" s="38"/>
      <c r="AT1745" s="38"/>
      <c r="AU1745" s="38"/>
    </row>
    <row r="1746" spans="2:64">
      <c r="B1746" s="14"/>
      <c r="AA1746" s="38"/>
      <c r="AB1746" s="38"/>
      <c r="AC1746" s="38"/>
      <c r="AD1746" s="38"/>
      <c r="AE1746" s="38"/>
      <c r="AG1746" s="176"/>
      <c r="AN1746" s="38"/>
      <c r="AO1746" s="38"/>
      <c r="AP1746" s="38"/>
      <c r="AQ1746" s="38"/>
      <c r="AR1746" s="38"/>
      <c r="AS1746" s="38"/>
      <c r="AT1746" s="38"/>
      <c r="AU1746" s="38"/>
    </row>
    <row r="1747" spans="2:64">
      <c r="B1747" s="14"/>
      <c r="AA1747" s="38"/>
      <c r="AB1747" s="38"/>
      <c r="AC1747" s="38"/>
      <c r="AD1747" s="38"/>
      <c r="AE1747" s="38"/>
      <c r="AG1747" s="176"/>
      <c r="AN1747" s="38"/>
      <c r="AO1747" s="38"/>
      <c r="AP1747" s="38"/>
      <c r="AQ1747" s="38"/>
      <c r="AR1747" s="38"/>
      <c r="AS1747" s="38"/>
      <c r="AT1747" s="38"/>
      <c r="AU1747" s="38"/>
    </row>
    <row r="1748" spans="2:64">
      <c r="B1748" s="14"/>
      <c r="AA1748" s="38"/>
      <c r="AB1748" s="38"/>
      <c r="AC1748" s="38"/>
      <c r="AD1748" s="38"/>
      <c r="AE1748" s="38"/>
      <c r="AG1748" s="176"/>
      <c r="AN1748" s="38"/>
      <c r="AO1748" s="38"/>
      <c r="AP1748" s="38"/>
      <c r="AQ1748" s="38"/>
      <c r="AR1748" s="38"/>
      <c r="AS1748" s="38"/>
      <c r="AT1748" s="38"/>
      <c r="AU1748" s="38"/>
    </row>
    <row r="1749" spans="2:64">
      <c r="B1749" s="14"/>
      <c r="AA1749" s="38"/>
      <c r="AB1749" s="38"/>
      <c r="AC1749" s="38"/>
      <c r="AD1749" s="38"/>
      <c r="AE1749" s="38"/>
      <c r="AG1749" s="176"/>
      <c r="AN1749" s="38"/>
      <c r="AO1749" s="38"/>
      <c r="AP1749" s="38"/>
      <c r="AQ1749" s="38"/>
      <c r="AR1749" s="38"/>
      <c r="AS1749" s="38"/>
      <c r="AT1749" s="38"/>
      <c r="AU1749" s="38"/>
    </row>
    <row r="1750" spans="2:64">
      <c r="B1750" s="14"/>
      <c r="AA1750" s="38"/>
      <c r="AB1750" s="38"/>
      <c r="AC1750" s="38"/>
      <c r="AD1750" s="38"/>
      <c r="AE1750" s="38"/>
      <c r="AG1750" s="176"/>
      <c r="AN1750" s="38"/>
      <c r="AO1750" s="38"/>
      <c r="AP1750" s="38"/>
      <c r="AQ1750" s="38"/>
      <c r="AR1750" s="38"/>
      <c r="AS1750" s="38"/>
      <c r="AT1750" s="38"/>
      <c r="AU1750" s="38"/>
      <c r="AV1750" s="38"/>
    </row>
    <row r="1751" spans="2:64">
      <c r="B1751" s="14"/>
      <c r="AA1751" s="38"/>
      <c r="AB1751" s="38"/>
      <c r="AC1751" s="38"/>
      <c r="AD1751" s="38"/>
      <c r="AE1751" s="38"/>
      <c r="AG1751" s="176"/>
      <c r="AN1751" s="38"/>
      <c r="AO1751" s="38"/>
      <c r="AP1751" s="38"/>
      <c r="AQ1751" s="38"/>
      <c r="AR1751" s="38"/>
      <c r="AS1751" s="38"/>
      <c r="AT1751" s="38"/>
      <c r="AU1751" s="38"/>
    </row>
    <row r="1752" spans="2:64">
      <c r="B1752" s="14"/>
      <c r="AA1752" s="38"/>
      <c r="AB1752" s="38"/>
      <c r="AC1752" s="38"/>
      <c r="AD1752" s="38"/>
      <c r="AE1752" s="38"/>
      <c r="AG1752" s="176"/>
      <c r="AN1752" s="38"/>
      <c r="AO1752" s="38"/>
      <c r="AP1752" s="38"/>
      <c r="AQ1752" s="38"/>
      <c r="AR1752" s="38"/>
      <c r="AS1752" s="38"/>
      <c r="AT1752" s="38"/>
      <c r="AU1752" s="38"/>
    </row>
    <row r="1753" spans="2:64">
      <c r="B1753" s="14"/>
      <c r="AA1753" s="38"/>
      <c r="AB1753" s="38"/>
      <c r="AC1753" s="38"/>
      <c r="AD1753" s="38"/>
      <c r="AE1753" s="38"/>
      <c r="AG1753" s="176"/>
      <c r="AN1753" s="38"/>
      <c r="AO1753" s="38"/>
      <c r="AP1753" s="38"/>
      <c r="AQ1753" s="38"/>
      <c r="AR1753" s="38"/>
      <c r="AS1753" s="38"/>
      <c r="AT1753" s="38"/>
      <c r="AU1753" s="38"/>
      <c r="AV1753" s="38"/>
      <c r="AW1753" s="38"/>
      <c r="AX1753" s="38"/>
      <c r="AY1753" s="38"/>
      <c r="AZ1753" s="38"/>
      <c r="BA1753" s="38"/>
      <c r="BB1753" s="38"/>
      <c r="BC1753" s="38"/>
      <c r="BD1753" s="38"/>
      <c r="BE1753" s="38"/>
      <c r="BF1753" s="38"/>
      <c r="BG1753" s="38"/>
      <c r="BH1753" s="38"/>
      <c r="BI1753" s="38"/>
      <c r="BJ1753" s="38"/>
      <c r="BK1753" s="38"/>
      <c r="BL1753" s="38"/>
    </row>
    <row r="1754" spans="2:64">
      <c r="B1754" s="14"/>
      <c r="AA1754" s="38"/>
      <c r="AB1754" s="38"/>
      <c r="AC1754" s="38"/>
      <c r="AD1754" s="38"/>
      <c r="AE1754" s="38"/>
      <c r="AG1754" s="176"/>
      <c r="AN1754" s="38"/>
      <c r="AO1754" s="38"/>
      <c r="AP1754" s="38"/>
      <c r="AQ1754" s="38"/>
      <c r="AR1754" s="38"/>
      <c r="AS1754" s="38"/>
      <c r="AT1754" s="38"/>
      <c r="AU1754" s="38"/>
    </row>
    <row r="1755" spans="2:64">
      <c r="B1755" s="14"/>
      <c r="AA1755" s="38"/>
      <c r="AB1755" s="38"/>
      <c r="AC1755" s="38"/>
      <c r="AD1755" s="38"/>
      <c r="AE1755" s="38"/>
      <c r="AG1755" s="176"/>
      <c r="AN1755" s="38"/>
      <c r="AO1755" s="38"/>
      <c r="AP1755" s="38"/>
      <c r="AQ1755" s="38"/>
      <c r="AR1755" s="38"/>
      <c r="AS1755" s="38"/>
      <c r="AT1755" s="38"/>
      <c r="AU1755" s="38"/>
    </row>
    <row r="1756" spans="2:64">
      <c r="B1756" s="14"/>
      <c r="AA1756" s="38"/>
      <c r="AB1756" s="38"/>
      <c r="AC1756" s="38"/>
      <c r="AD1756" s="38"/>
      <c r="AE1756" s="38"/>
      <c r="AG1756" s="176"/>
      <c r="AN1756" s="38"/>
      <c r="AO1756" s="38"/>
      <c r="AP1756" s="38"/>
      <c r="AQ1756" s="38"/>
      <c r="AR1756" s="38"/>
      <c r="AS1756" s="38"/>
      <c r="AT1756" s="38"/>
      <c r="AU1756" s="38"/>
    </row>
    <row r="1757" spans="2:64">
      <c r="B1757" s="14"/>
      <c r="AA1757" s="38"/>
      <c r="AB1757" s="38"/>
      <c r="AC1757" s="38"/>
      <c r="AD1757" s="38"/>
      <c r="AE1757" s="38"/>
      <c r="AG1757" s="176"/>
      <c r="AN1757" s="38"/>
      <c r="AO1757" s="38"/>
      <c r="AP1757" s="38"/>
      <c r="AQ1757" s="38"/>
      <c r="AR1757" s="38"/>
      <c r="AS1757" s="38"/>
      <c r="AT1757" s="38"/>
      <c r="AU1757" s="38"/>
    </row>
    <row r="1758" spans="2:64">
      <c r="B1758" s="14"/>
      <c r="AA1758" s="38"/>
      <c r="AB1758" s="38"/>
      <c r="AC1758" s="38"/>
      <c r="AD1758" s="38"/>
      <c r="AE1758" s="38"/>
      <c r="AG1758" s="176"/>
      <c r="AN1758" s="38"/>
      <c r="AO1758" s="38"/>
      <c r="AP1758" s="38"/>
      <c r="AQ1758" s="38"/>
      <c r="AR1758" s="38"/>
      <c r="AS1758" s="38"/>
      <c r="AT1758" s="38"/>
      <c r="AU1758" s="38"/>
    </row>
    <row r="1759" spans="2:64">
      <c r="B1759" s="14"/>
      <c r="AA1759" s="38"/>
      <c r="AB1759" s="38"/>
      <c r="AC1759" s="38"/>
      <c r="AD1759" s="38"/>
      <c r="AE1759" s="38"/>
      <c r="AG1759" s="176"/>
      <c r="AN1759" s="38"/>
      <c r="AO1759" s="38"/>
      <c r="AP1759" s="38"/>
      <c r="AQ1759" s="38"/>
      <c r="AR1759" s="38"/>
      <c r="AS1759" s="38"/>
      <c r="AT1759" s="38"/>
      <c r="AU1759" s="38"/>
      <c r="AV1759" s="38"/>
      <c r="AW1759" s="38"/>
      <c r="AX1759" s="38"/>
      <c r="AY1759" s="38"/>
      <c r="AZ1759" s="38"/>
      <c r="BA1759" s="38"/>
      <c r="BB1759" s="38"/>
      <c r="BC1759" s="38"/>
      <c r="BD1759" s="38"/>
      <c r="BE1759" s="38"/>
      <c r="BF1759" s="38"/>
      <c r="BG1759" s="38"/>
      <c r="BH1759" s="38"/>
      <c r="BI1759" s="38"/>
      <c r="BJ1759" s="38"/>
      <c r="BK1759" s="38"/>
      <c r="BL1759" s="38"/>
    </row>
    <row r="1760" spans="2:64">
      <c r="B1760" s="14"/>
      <c r="AA1760" s="38"/>
      <c r="AB1760" s="38"/>
      <c r="AC1760" s="38"/>
      <c r="AD1760" s="38"/>
      <c r="AE1760" s="38"/>
      <c r="AG1760" s="176"/>
      <c r="AN1760" s="38"/>
      <c r="AO1760" s="38"/>
      <c r="AP1760" s="38"/>
      <c r="AQ1760" s="38"/>
      <c r="AR1760" s="38"/>
      <c r="AS1760" s="38"/>
      <c r="AT1760" s="38"/>
      <c r="AU1760" s="38"/>
      <c r="AV1760" s="38"/>
      <c r="AW1760" s="38"/>
      <c r="AX1760" s="38"/>
      <c r="AY1760" s="38"/>
      <c r="AZ1760" s="38"/>
      <c r="BA1760" s="38"/>
      <c r="BB1760" s="38"/>
      <c r="BC1760" s="38"/>
      <c r="BD1760" s="38"/>
      <c r="BE1760" s="38"/>
      <c r="BF1760" s="38"/>
      <c r="BG1760" s="38"/>
      <c r="BH1760" s="38"/>
      <c r="BI1760" s="38"/>
      <c r="BJ1760" s="38"/>
      <c r="BK1760" s="38"/>
      <c r="BL1760" s="38"/>
    </row>
    <row r="1761" spans="2:64">
      <c r="B1761" s="14"/>
      <c r="AA1761" s="38"/>
      <c r="AB1761" s="38"/>
      <c r="AC1761" s="38"/>
      <c r="AD1761" s="38"/>
      <c r="AE1761" s="38"/>
      <c r="AG1761" s="176"/>
      <c r="AN1761" s="38"/>
      <c r="AO1761" s="38"/>
      <c r="AP1761" s="38"/>
      <c r="AQ1761" s="38"/>
      <c r="AR1761" s="38"/>
      <c r="AS1761" s="38"/>
      <c r="AT1761" s="38"/>
      <c r="AU1761" s="38"/>
      <c r="AV1761" s="38"/>
    </row>
    <row r="1762" spans="2:64">
      <c r="B1762" s="14"/>
      <c r="AA1762" s="38"/>
      <c r="AB1762" s="38"/>
      <c r="AC1762" s="38"/>
      <c r="AD1762" s="38"/>
      <c r="AE1762" s="38"/>
      <c r="AG1762" s="176"/>
      <c r="AN1762" s="38"/>
      <c r="AO1762" s="38"/>
      <c r="AP1762" s="38"/>
      <c r="AQ1762" s="38"/>
      <c r="AR1762" s="38"/>
      <c r="AS1762" s="38"/>
      <c r="AT1762" s="38"/>
      <c r="AU1762" s="38"/>
      <c r="AV1762" s="38"/>
    </row>
    <row r="1763" spans="2:64">
      <c r="B1763" s="14"/>
      <c r="AA1763" s="38"/>
      <c r="AB1763" s="38"/>
      <c r="AC1763" s="38"/>
      <c r="AD1763" s="38"/>
      <c r="AE1763" s="38"/>
      <c r="AG1763" s="176"/>
      <c r="AN1763" s="38"/>
      <c r="AO1763" s="38"/>
      <c r="AP1763" s="38"/>
      <c r="AQ1763" s="38"/>
      <c r="AR1763" s="38"/>
      <c r="AS1763" s="38"/>
      <c r="AT1763" s="38"/>
      <c r="AU1763" s="38"/>
    </row>
    <row r="1764" spans="2:64">
      <c r="B1764" s="14"/>
      <c r="AA1764" s="38"/>
      <c r="AB1764" s="38"/>
      <c r="AC1764" s="38"/>
      <c r="AD1764" s="38"/>
      <c r="AE1764" s="38"/>
      <c r="AG1764" s="176"/>
      <c r="AN1764" s="38"/>
      <c r="AO1764" s="38"/>
      <c r="AP1764" s="38"/>
      <c r="AQ1764" s="38"/>
      <c r="AR1764" s="38"/>
      <c r="AS1764" s="38"/>
      <c r="AT1764" s="38"/>
      <c r="AU1764" s="38"/>
    </row>
    <row r="1765" spans="2:64">
      <c r="B1765" s="14"/>
      <c r="AA1765" s="38"/>
      <c r="AB1765" s="38"/>
      <c r="AC1765" s="38"/>
      <c r="AD1765" s="38"/>
      <c r="AE1765" s="38"/>
      <c r="AG1765" s="176"/>
      <c r="AN1765" s="38"/>
      <c r="AO1765" s="38"/>
      <c r="AP1765" s="38"/>
      <c r="AQ1765" s="38"/>
      <c r="AR1765" s="38"/>
      <c r="AS1765" s="38"/>
      <c r="AT1765" s="38"/>
      <c r="AU1765" s="38"/>
      <c r="AV1765" s="38"/>
      <c r="AW1765" s="38"/>
      <c r="AX1765" s="38"/>
      <c r="AY1765" s="38"/>
      <c r="AZ1765" s="38"/>
      <c r="BA1765" s="38"/>
      <c r="BB1765" s="38"/>
      <c r="BC1765" s="38"/>
      <c r="BD1765" s="38"/>
      <c r="BE1765" s="38"/>
      <c r="BF1765" s="38"/>
      <c r="BG1765" s="38"/>
      <c r="BH1765" s="38"/>
      <c r="BI1765" s="38"/>
      <c r="BJ1765" s="38"/>
      <c r="BK1765" s="38"/>
      <c r="BL1765" s="38"/>
    </row>
    <row r="1766" spans="2:64">
      <c r="B1766" s="14"/>
      <c r="AA1766" s="38"/>
      <c r="AB1766" s="38"/>
      <c r="AC1766" s="38"/>
      <c r="AD1766" s="38"/>
      <c r="AE1766" s="38"/>
      <c r="AG1766" s="176"/>
      <c r="AN1766" s="38"/>
      <c r="AO1766" s="38"/>
      <c r="AP1766" s="38"/>
      <c r="AQ1766" s="38"/>
      <c r="AR1766" s="38"/>
      <c r="AS1766" s="38"/>
      <c r="AT1766" s="38"/>
      <c r="AU1766" s="38"/>
      <c r="AV1766" s="38"/>
      <c r="AX1766" s="38"/>
      <c r="AY1766" s="38"/>
      <c r="AZ1766" s="38"/>
      <c r="BA1766" s="38"/>
      <c r="BB1766" s="38"/>
      <c r="BC1766" s="38"/>
      <c r="BD1766" s="38"/>
      <c r="BE1766" s="38"/>
      <c r="BF1766" s="38"/>
      <c r="BG1766" s="38"/>
      <c r="BH1766" s="38"/>
      <c r="BI1766" s="38"/>
      <c r="BJ1766" s="38"/>
      <c r="BK1766" s="38"/>
      <c r="BL1766" s="38"/>
    </row>
    <row r="1767" spans="2:64">
      <c r="B1767" s="14"/>
      <c r="AA1767" s="38"/>
      <c r="AB1767" s="38"/>
      <c r="AC1767" s="38"/>
      <c r="AD1767" s="38"/>
      <c r="AE1767" s="38"/>
      <c r="AG1767" s="176"/>
      <c r="AN1767" s="38"/>
      <c r="AO1767" s="38"/>
      <c r="AP1767" s="38"/>
      <c r="AQ1767" s="38"/>
      <c r="AR1767" s="38"/>
      <c r="AS1767" s="38"/>
      <c r="AT1767" s="38"/>
      <c r="AU1767" s="38"/>
    </row>
    <row r="1768" spans="2:64">
      <c r="B1768" s="14"/>
      <c r="AA1768" s="38"/>
      <c r="AB1768" s="38"/>
      <c r="AC1768" s="38"/>
      <c r="AD1768" s="38"/>
      <c r="AE1768" s="38"/>
      <c r="AG1768" s="176"/>
      <c r="AN1768" s="38"/>
      <c r="AO1768" s="38"/>
      <c r="AP1768" s="38"/>
      <c r="AQ1768" s="38"/>
      <c r="AR1768" s="38"/>
      <c r="AS1768" s="38"/>
      <c r="AT1768" s="38"/>
      <c r="AU1768" s="38"/>
      <c r="AV1768" s="38"/>
    </row>
    <row r="1769" spans="2:64">
      <c r="B1769" s="14"/>
      <c r="AA1769" s="38"/>
      <c r="AB1769" s="38"/>
      <c r="AC1769" s="38"/>
      <c r="AD1769" s="38"/>
      <c r="AE1769" s="38"/>
      <c r="AG1769" s="176"/>
      <c r="AN1769" s="38"/>
      <c r="AO1769" s="38"/>
      <c r="AP1769" s="38"/>
      <c r="AQ1769" s="38"/>
      <c r="AR1769" s="38"/>
      <c r="AS1769" s="38"/>
      <c r="AT1769" s="38"/>
      <c r="AU1769" s="38"/>
    </row>
    <row r="1770" spans="2:64">
      <c r="B1770" s="14"/>
      <c r="AA1770" s="38"/>
      <c r="AB1770" s="38"/>
      <c r="AC1770" s="38"/>
      <c r="AD1770" s="38"/>
      <c r="AE1770" s="38"/>
      <c r="AG1770" s="176"/>
      <c r="AN1770" s="38"/>
      <c r="AO1770" s="38"/>
      <c r="AP1770" s="38"/>
      <c r="AQ1770" s="38"/>
      <c r="AR1770" s="38"/>
      <c r="AS1770" s="38"/>
      <c r="AT1770" s="38"/>
      <c r="AU1770" s="38"/>
      <c r="AV1770" s="38"/>
    </row>
    <row r="1771" spans="2:64">
      <c r="B1771" s="14"/>
      <c r="AA1771" s="38"/>
      <c r="AB1771" s="38"/>
      <c r="AC1771" s="38"/>
      <c r="AD1771" s="38"/>
      <c r="AE1771" s="38"/>
      <c r="AG1771" s="176"/>
      <c r="AN1771" s="38"/>
      <c r="AO1771" s="38"/>
      <c r="AP1771" s="38"/>
      <c r="AQ1771" s="38"/>
      <c r="AR1771" s="38"/>
      <c r="AS1771" s="38"/>
      <c r="AT1771" s="38"/>
      <c r="AU1771" s="38"/>
    </row>
    <row r="1772" spans="2:64">
      <c r="B1772" s="14"/>
      <c r="AA1772" s="38"/>
      <c r="AB1772" s="38"/>
      <c r="AC1772" s="38"/>
      <c r="AD1772" s="38"/>
      <c r="AE1772" s="38"/>
      <c r="AG1772" s="176"/>
      <c r="AN1772" s="38"/>
      <c r="AO1772" s="38"/>
      <c r="AP1772" s="38"/>
      <c r="AQ1772" s="38"/>
      <c r="AR1772" s="38"/>
      <c r="AS1772" s="38"/>
      <c r="AT1772" s="38"/>
      <c r="AU1772" s="38"/>
      <c r="AV1772" s="38"/>
    </row>
    <row r="1773" spans="2:64">
      <c r="B1773" s="14"/>
      <c r="AA1773" s="38"/>
      <c r="AB1773" s="38"/>
      <c r="AC1773" s="38"/>
      <c r="AD1773" s="38"/>
      <c r="AE1773" s="38"/>
      <c r="AG1773" s="176"/>
      <c r="AN1773" s="38"/>
      <c r="AO1773" s="38"/>
      <c r="AP1773" s="38"/>
      <c r="AQ1773" s="38"/>
      <c r="AR1773" s="38"/>
      <c r="AS1773" s="38"/>
      <c r="AT1773" s="38"/>
      <c r="AU1773" s="38"/>
      <c r="AV1773" s="38"/>
      <c r="AW1773" s="38"/>
      <c r="AX1773" s="38"/>
      <c r="AY1773" s="38"/>
      <c r="AZ1773" s="38"/>
      <c r="BA1773" s="38"/>
      <c r="BB1773" s="38"/>
      <c r="BC1773" s="38"/>
      <c r="BD1773" s="38"/>
      <c r="BE1773" s="38"/>
      <c r="BF1773" s="38"/>
      <c r="BG1773" s="38"/>
      <c r="BH1773" s="38"/>
      <c r="BI1773" s="38"/>
      <c r="BJ1773" s="38"/>
      <c r="BK1773" s="38"/>
      <c r="BL1773" s="38"/>
    </row>
    <row r="1774" spans="2:64">
      <c r="B1774" s="14"/>
      <c r="AA1774" s="38"/>
      <c r="AB1774" s="38"/>
      <c r="AC1774" s="38"/>
      <c r="AD1774" s="38"/>
      <c r="AE1774" s="38"/>
      <c r="AG1774" s="176"/>
      <c r="AN1774" s="38"/>
      <c r="AO1774" s="38"/>
      <c r="AP1774" s="38"/>
      <c r="AQ1774" s="38"/>
      <c r="AR1774" s="38"/>
      <c r="AS1774" s="38"/>
      <c r="AT1774" s="38"/>
      <c r="AU1774" s="38"/>
    </row>
    <row r="1775" spans="2:64">
      <c r="B1775" s="14"/>
      <c r="AA1775" s="38"/>
      <c r="AB1775" s="38"/>
      <c r="AC1775" s="38"/>
      <c r="AD1775" s="38"/>
      <c r="AE1775" s="38"/>
      <c r="AG1775" s="176"/>
      <c r="AN1775" s="38"/>
      <c r="AO1775" s="38"/>
      <c r="AP1775" s="38"/>
      <c r="AQ1775" s="38"/>
      <c r="AR1775" s="38"/>
      <c r="AS1775" s="38"/>
      <c r="AT1775" s="38"/>
      <c r="AU1775" s="38"/>
    </row>
    <row r="1776" spans="2:64">
      <c r="B1776" s="14"/>
      <c r="AA1776" s="38"/>
      <c r="AB1776" s="38"/>
      <c r="AC1776" s="38"/>
      <c r="AD1776" s="38"/>
      <c r="AE1776" s="38"/>
      <c r="AG1776" s="176"/>
      <c r="AN1776" s="38"/>
      <c r="AO1776" s="38"/>
      <c r="AP1776" s="38"/>
      <c r="AQ1776" s="38"/>
      <c r="AR1776" s="38"/>
      <c r="AS1776" s="38"/>
      <c r="AT1776" s="38"/>
      <c r="AU1776" s="38"/>
    </row>
    <row r="1777" spans="2:48">
      <c r="B1777" s="14"/>
      <c r="AA1777" s="38"/>
      <c r="AB1777" s="38"/>
      <c r="AC1777" s="38"/>
      <c r="AD1777" s="38"/>
      <c r="AE1777" s="38"/>
      <c r="AG1777" s="176"/>
      <c r="AN1777" s="38"/>
      <c r="AO1777" s="38"/>
      <c r="AP1777" s="38"/>
      <c r="AQ1777" s="38"/>
      <c r="AR1777" s="38"/>
      <c r="AS1777" s="38"/>
      <c r="AT1777" s="38"/>
      <c r="AU1777" s="38"/>
    </row>
    <row r="1778" spans="2:48">
      <c r="B1778" s="14"/>
      <c r="AA1778" s="38"/>
      <c r="AB1778" s="38"/>
      <c r="AC1778" s="38"/>
      <c r="AD1778" s="38"/>
      <c r="AE1778" s="38"/>
      <c r="AG1778" s="176"/>
      <c r="AN1778" s="38"/>
      <c r="AO1778" s="38"/>
      <c r="AP1778" s="38"/>
      <c r="AQ1778" s="38"/>
      <c r="AR1778" s="38"/>
      <c r="AS1778" s="38"/>
      <c r="AT1778" s="38"/>
      <c r="AU1778" s="38"/>
    </row>
    <row r="1779" spans="2:48">
      <c r="B1779" s="14"/>
      <c r="AA1779" s="38"/>
      <c r="AB1779" s="38"/>
      <c r="AC1779" s="38"/>
      <c r="AD1779" s="38"/>
      <c r="AE1779" s="38"/>
      <c r="AG1779" s="176"/>
      <c r="AN1779" s="38"/>
      <c r="AO1779" s="38"/>
      <c r="AP1779" s="38"/>
      <c r="AQ1779" s="38"/>
      <c r="AR1779" s="38"/>
      <c r="AS1779" s="38"/>
      <c r="AT1779" s="38"/>
      <c r="AU1779" s="38"/>
    </row>
    <row r="1780" spans="2:48">
      <c r="B1780" s="14"/>
      <c r="AA1780" s="38"/>
      <c r="AB1780" s="38"/>
      <c r="AC1780" s="38"/>
      <c r="AD1780" s="38"/>
      <c r="AE1780" s="38"/>
      <c r="AG1780" s="176"/>
      <c r="AN1780" s="38"/>
      <c r="AO1780" s="38"/>
      <c r="AP1780" s="38"/>
      <c r="AQ1780" s="38"/>
      <c r="AR1780" s="38"/>
      <c r="AS1780" s="38"/>
      <c r="AT1780" s="38"/>
      <c r="AU1780" s="38"/>
    </row>
    <row r="1781" spans="2:48">
      <c r="B1781" s="14"/>
      <c r="AA1781" s="38"/>
      <c r="AB1781" s="38"/>
      <c r="AC1781" s="38"/>
      <c r="AD1781" s="38"/>
      <c r="AE1781" s="38"/>
      <c r="AG1781" s="176"/>
      <c r="AN1781" s="38"/>
      <c r="AO1781" s="38"/>
      <c r="AP1781" s="38"/>
      <c r="AQ1781" s="38"/>
      <c r="AR1781" s="38"/>
      <c r="AS1781" s="38"/>
      <c r="AT1781" s="38"/>
      <c r="AU1781" s="38"/>
    </row>
    <row r="1782" spans="2:48">
      <c r="B1782" s="14"/>
      <c r="AA1782" s="38"/>
      <c r="AB1782" s="38"/>
      <c r="AC1782" s="38"/>
      <c r="AD1782" s="38"/>
      <c r="AE1782" s="38"/>
      <c r="AG1782" s="176"/>
      <c r="AN1782" s="38"/>
      <c r="AO1782" s="38"/>
      <c r="AP1782" s="38"/>
      <c r="AQ1782" s="38"/>
      <c r="AR1782" s="38"/>
      <c r="AS1782" s="38"/>
      <c r="AT1782" s="38"/>
      <c r="AU1782" s="38"/>
    </row>
    <row r="1783" spans="2:48">
      <c r="B1783" s="14"/>
      <c r="AA1783" s="38"/>
      <c r="AB1783" s="38"/>
      <c r="AC1783" s="38"/>
      <c r="AD1783" s="38"/>
      <c r="AE1783" s="38"/>
      <c r="AG1783" s="176"/>
      <c r="AN1783" s="38"/>
      <c r="AO1783" s="38"/>
      <c r="AP1783" s="38"/>
      <c r="AQ1783" s="38"/>
      <c r="AR1783" s="38"/>
      <c r="AS1783" s="38"/>
      <c r="AT1783" s="38"/>
      <c r="AU1783" s="38"/>
    </row>
    <row r="1784" spans="2:48">
      <c r="B1784" s="14"/>
      <c r="AA1784" s="38"/>
      <c r="AB1784" s="38"/>
      <c r="AC1784" s="38"/>
      <c r="AD1784" s="38"/>
      <c r="AE1784" s="38"/>
      <c r="AG1784" s="176"/>
      <c r="AN1784" s="38"/>
      <c r="AO1784" s="38"/>
      <c r="AP1784" s="38"/>
      <c r="AQ1784" s="38"/>
      <c r="AR1784" s="38"/>
      <c r="AS1784" s="38"/>
      <c r="AT1784" s="38"/>
      <c r="AU1784" s="38"/>
      <c r="AV1784" s="38"/>
    </row>
    <row r="1785" spans="2:48">
      <c r="B1785" s="14"/>
      <c r="AA1785" s="38"/>
      <c r="AB1785" s="38"/>
      <c r="AC1785" s="38"/>
      <c r="AD1785" s="38"/>
      <c r="AE1785" s="38"/>
      <c r="AG1785" s="176"/>
      <c r="AN1785" s="38"/>
      <c r="AO1785" s="38"/>
      <c r="AP1785" s="38"/>
      <c r="AQ1785" s="38"/>
      <c r="AR1785" s="38"/>
      <c r="AS1785" s="38"/>
      <c r="AT1785" s="38"/>
      <c r="AU1785" s="38"/>
    </row>
    <row r="1786" spans="2:48">
      <c r="B1786" s="14"/>
      <c r="AA1786" s="38"/>
      <c r="AB1786" s="38"/>
      <c r="AC1786" s="38"/>
      <c r="AD1786" s="38"/>
      <c r="AE1786" s="38"/>
      <c r="AG1786" s="176"/>
      <c r="AN1786" s="38"/>
      <c r="AO1786" s="38"/>
      <c r="AP1786" s="38"/>
      <c r="AQ1786" s="38"/>
      <c r="AR1786" s="38"/>
      <c r="AS1786" s="38"/>
      <c r="AT1786" s="38"/>
      <c r="AU1786" s="38"/>
    </row>
    <row r="1787" spans="2:48">
      <c r="B1787" s="14"/>
      <c r="AA1787" s="38"/>
      <c r="AB1787" s="38"/>
      <c r="AC1787" s="38"/>
      <c r="AD1787" s="38"/>
      <c r="AE1787" s="38"/>
      <c r="AG1787" s="176"/>
      <c r="AN1787" s="38"/>
      <c r="AO1787" s="38"/>
      <c r="AP1787" s="38"/>
      <c r="AQ1787" s="38"/>
      <c r="AR1787" s="38"/>
      <c r="AS1787" s="38"/>
      <c r="AT1787" s="38"/>
      <c r="AU1787" s="38"/>
    </row>
    <row r="1788" spans="2:48">
      <c r="B1788" s="14"/>
      <c r="AA1788" s="38"/>
      <c r="AB1788" s="38"/>
      <c r="AC1788" s="38"/>
      <c r="AD1788" s="38"/>
      <c r="AE1788" s="38"/>
      <c r="AG1788" s="176"/>
      <c r="AN1788" s="38"/>
      <c r="AO1788" s="38"/>
      <c r="AP1788" s="38"/>
      <c r="AQ1788" s="38"/>
      <c r="AR1788" s="38"/>
      <c r="AS1788" s="38"/>
      <c r="AT1788" s="38"/>
      <c r="AU1788" s="38"/>
    </row>
    <row r="1789" spans="2:48">
      <c r="B1789" s="14"/>
      <c r="AA1789" s="38"/>
      <c r="AB1789" s="38"/>
      <c r="AC1789" s="38"/>
      <c r="AD1789" s="38"/>
      <c r="AE1789" s="38"/>
      <c r="AG1789" s="176"/>
      <c r="AN1789" s="38"/>
      <c r="AO1789" s="38"/>
      <c r="AP1789" s="38"/>
      <c r="AQ1789" s="38"/>
      <c r="AR1789" s="38"/>
      <c r="AS1789" s="38"/>
      <c r="AT1789" s="38"/>
      <c r="AU1789" s="38"/>
      <c r="AV1789" s="38"/>
    </row>
    <row r="1790" spans="2:48">
      <c r="B1790" s="14"/>
      <c r="AA1790" s="38"/>
      <c r="AB1790" s="38"/>
      <c r="AC1790" s="38"/>
      <c r="AD1790" s="38"/>
      <c r="AE1790" s="38"/>
      <c r="AG1790" s="176"/>
      <c r="AN1790" s="38"/>
      <c r="AO1790" s="38"/>
      <c r="AP1790" s="38"/>
      <c r="AQ1790" s="38"/>
      <c r="AR1790" s="38"/>
      <c r="AS1790" s="38"/>
      <c r="AT1790" s="38"/>
      <c r="AU1790" s="38"/>
    </row>
    <row r="1791" spans="2:48">
      <c r="B1791" s="14"/>
      <c r="AA1791" s="38"/>
      <c r="AB1791" s="38"/>
      <c r="AC1791" s="38"/>
      <c r="AD1791" s="38"/>
      <c r="AE1791" s="38"/>
      <c r="AG1791" s="176"/>
      <c r="AN1791" s="38"/>
      <c r="AO1791" s="38"/>
      <c r="AP1791" s="38"/>
      <c r="AQ1791" s="38"/>
      <c r="AR1791" s="38"/>
      <c r="AS1791" s="38"/>
      <c r="AT1791" s="38"/>
      <c r="AU1791" s="38"/>
    </row>
    <row r="1792" spans="2:48">
      <c r="B1792" s="14"/>
      <c r="AA1792" s="38"/>
      <c r="AB1792" s="38"/>
      <c r="AC1792" s="38"/>
      <c r="AD1792" s="38"/>
      <c r="AE1792" s="38"/>
      <c r="AG1792" s="176"/>
      <c r="AN1792" s="38"/>
      <c r="AO1792" s="38"/>
      <c r="AP1792" s="38"/>
      <c r="AQ1792" s="38"/>
      <c r="AR1792" s="38"/>
      <c r="AS1792" s="38"/>
      <c r="AT1792" s="38"/>
      <c r="AU1792" s="38"/>
    </row>
    <row r="1793" spans="2:64">
      <c r="B1793" s="14"/>
      <c r="AA1793" s="38"/>
      <c r="AB1793" s="38"/>
      <c r="AC1793" s="38"/>
      <c r="AD1793" s="38"/>
      <c r="AE1793" s="38"/>
      <c r="AG1793" s="176"/>
      <c r="AN1793" s="38"/>
      <c r="AO1793" s="38"/>
      <c r="AP1793" s="38"/>
      <c r="AQ1793" s="38"/>
      <c r="AR1793" s="38"/>
      <c r="AS1793" s="38"/>
      <c r="AT1793" s="38"/>
      <c r="AU1793" s="38"/>
    </row>
    <row r="1794" spans="2:64">
      <c r="B1794" s="14"/>
      <c r="AA1794" s="38"/>
      <c r="AB1794" s="38"/>
      <c r="AC1794" s="38"/>
      <c r="AD1794" s="38"/>
      <c r="AE1794" s="38"/>
      <c r="AG1794" s="176"/>
      <c r="AN1794" s="38"/>
      <c r="AO1794" s="38"/>
      <c r="AP1794" s="38"/>
      <c r="AQ1794" s="38"/>
      <c r="AR1794" s="38"/>
      <c r="AS1794" s="38"/>
      <c r="AT1794" s="38"/>
      <c r="AU1794" s="38"/>
    </row>
    <row r="1795" spans="2:64">
      <c r="B1795" s="14"/>
      <c r="AA1795" s="38"/>
      <c r="AB1795" s="38"/>
      <c r="AC1795" s="38"/>
      <c r="AD1795" s="38"/>
      <c r="AE1795" s="38"/>
      <c r="AG1795" s="176"/>
      <c r="AN1795" s="38"/>
      <c r="AO1795" s="38"/>
      <c r="AP1795" s="38"/>
      <c r="AQ1795" s="38"/>
      <c r="AR1795" s="38"/>
      <c r="AS1795" s="38"/>
      <c r="AT1795" s="38"/>
      <c r="AU1795" s="38"/>
    </row>
    <row r="1796" spans="2:64">
      <c r="B1796" s="14"/>
      <c r="AA1796" s="38"/>
      <c r="AB1796" s="38"/>
      <c r="AC1796" s="38"/>
      <c r="AD1796" s="38"/>
      <c r="AE1796" s="38"/>
      <c r="AG1796" s="176"/>
      <c r="AN1796" s="38"/>
      <c r="AO1796" s="38"/>
      <c r="AP1796" s="38"/>
      <c r="AQ1796" s="38"/>
      <c r="AR1796" s="38"/>
      <c r="AS1796" s="38"/>
      <c r="AT1796" s="38"/>
      <c r="AU1796" s="38"/>
    </row>
    <row r="1797" spans="2:64">
      <c r="B1797" s="14"/>
      <c r="AA1797" s="38"/>
      <c r="AB1797" s="38"/>
      <c r="AC1797" s="38"/>
      <c r="AD1797" s="38"/>
      <c r="AE1797" s="38"/>
      <c r="AG1797" s="176"/>
      <c r="AN1797" s="38"/>
      <c r="AO1797" s="38"/>
      <c r="AP1797" s="38"/>
      <c r="AQ1797" s="38"/>
      <c r="AR1797" s="38"/>
      <c r="AS1797" s="38"/>
      <c r="AT1797" s="38"/>
      <c r="AU1797" s="38"/>
    </row>
    <row r="1798" spans="2:64">
      <c r="B1798" s="14"/>
      <c r="AA1798" s="38"/>
      <c r="AB1798" s="38"/>
      <c r="AC1798" s="38"/>
      <c r="AD1798" s="38"/>
      <c r="AE1798" s="38"/>
      <c r="AG1798" s="176"/>
      <c r="AN1798" s="38"/>
      <c r="AO1798" s="38"/>
      <c r="AP1798" s="38"/>
      <c r="AQ1798" s="38"/>
      <c r="AR1798" s="38"/>
      <c r="AS1798" s="38"/>
      <c r="AT1798" s="38"/>
      <c r="AU1798" s="38"/>
      <c r="AV1798" s="38"/>
    </row>
    <row r="1799" spans="2:64">
      <c r="B1799" s="14"/>
      <c r="AA1799" s="38"/>
      <c r="AB1799" s="38"/>
      <c r="AC1799" s="38"/>
      <c r="AD1799" s="38"/>
      <c r="AE1799" s="38"/>
      <c r="AG1799" s="176"/>
      <c r="AN1799" s="38"/>
      <c r="AO1799" s="38"/>
      <c r="AP1799" s="38"/>
      <c r="AQ1799" s="38"/>
      <c r="AR1799" s="38"/>
      <c r="AS1799" s="38"/>
      <c r="AT1799" s="38"/>
      <c r="AU1799" s="38"/>
    </row>
    <row r="1800" spans="2:64">
      <c r="B1800" s="14"/>
      <c r="AA1800" s="38"/>
      <c r="AB1800" s="38"/>
      <c r="AC1800" s="38"/>
      <c r="AD1800" s="38"/>
      <c r="AE1800" s="38"/>
      <c r="AG1800" s="176"/>
      <c r="AN1800" s="38"/>
      <c r="AO1800" s="38"/>
      <c r="AP1800" s="38"/>
      <c r="AQ1800" s="38"/>
      <c r="AR1800" s="38"/>
      <c r="AS1800" s="38"/>
      <c r="AT1800" s="38"/>
      <c r="AU1800" s="38"/>
      <c r="AV1800" s="38"/>
      <c r="AX1800" s="38"/>
    </row>
    <row r="1801" spans="2:64">
      <c r="B1801" s="14"/>
      <c r="AA1801" s="38"/>
      <c r="AB1801" s="38"/>
      <c r="AC1801" s="38"/>
      <c r="AD1801" s="38"/>
      <c r="AE1801" s="38"/>
      <c r="AG1801" s="176"/>
      <c r="AN1801" s="38"/>
      <c r="AO1801" s="38"/>
      <c r="AP1801" s="38"/>
      <c r="AQ1801" s="38"/>
      <c r="AR1801" s="38"/>
      <c r="AS1801" s="38"/>
      <c r="AT1801" s="38"/>
      <c r="AU1801" s="38"/>
      <c r="AV1801" s="38"/>
      <c r="AW1801" s="38"/>
      <c r="AX1801" s="38"/>
      <c r="AY1801" s="38"/>
      <c r="AZ1801" s="38"/>
      <c r="BA1801" s="38"/>
      <c r="BB1801" s="38"/>
      <c r="BC1801" s="38"/>
      <c r="BD1801" s="38"/>
      <c r="BE1801" s="38"/>
      <c r="BF1801" s="38"/>
      <c r="BG1801" s="38"/>
      <c r="BH1801" s="38"/>
      <c r="BI1801" s="38"/>
      <c r="BJ1801" s="38"/>
      <c r="BK1801" s="38"/>
      <c r="BL1801" s="38"/>
    </row>
    <row r="1802" spans="2:64">
      <c r="B1802" s="14"/>
      <c r="AA1802" s="38"/>
      <c r="AB1802" s="38"/>
      <c r="AC1802" s="38"/>
      <c r="AD1802" s="38"/>
      <c r="AE1802" s="38"/>
      <c r="AG1802" s="176"/>
      <c r="AN1802" s="38"/>
      <c r="AO1802" s="38"/>
      <c r="AP1802" s="38"/>
      <c r="AQ1802" s="38"/>
      <c r="AR1802" s="38"/>
      <c r="AS1802" s="38"/>
      <c r="AT1802" s="38"/>
      <c r="AU1802" s="38"/>
    </row>
    <row r="1803" spans="2:64">
      <c r="B1803" s="14"/>
      <c r="AA1803" s="38"/>
      <c r="AB1803" s="38"/>
      <c r="AC1803" s="38"/>
      <c r="AD1803" s="38"/>
      <c r="AE1803" s="38"/>
      <c r="AG1803" s="176"/>
      <c r="AN1803" s="38"/>
      <c r="AO1803" s="38"/>
      <c r="AP1803" s="38"/>
      <c r="AQ1803" s="38"/>
      <c r="AR1803" s="38"/>
      <c r="AS1803" s="38"/>
      <c r="AT1803" s="38"/>
      <c r="AU1803" s="38"/>
    </row>
    <row r="1804" spans="2:64">
      <c r="B1804" s="14"/>
      <c r="AA1804" s="38"/>
      <c r="AB1804" s="38"/>
      <c r="AC1804" s="38"/>
      <c r="AD1804" s="38"/>
      <c r="AE1804" s="38"/>
      <c r="AG1804" s="176"/>
      <c r="AN1804" s="38"/>
      <c r="AO1804" s="38"/>
      <c r="AP1804" s="38"/>
      <c r="AQ1804" s="38"/>
      <c r="AR1804" s="38"/>
      <c r="AS1804" s="38"/>
      <c r="AT1804" s="38"/>
      <c r="AU1804" s="38"/>
      <c r="AV1804" s="38"/>
      <c r="AX1804" s="38"/>
    </row>
    <row r="1805" spans="2:64">
      <c r="B1805" s="14"/>
      <c r="AA1805" s="38"/>
      <c r="AB1805" s="38"/>
      <c r="AC1805" s="38"/>
      <c r="AD1805" s="38"/>
      <c r="AE1805" s="38"/>
      <c r="AG1805" s="176"/>
      <c r="AN1805" s="38"/>
      <c r="AO1805" s="38"/>
      <c r="AP1805" s="38"/>
      <c r="AQ1805" s="38"/>
      <c r="AR1805" s="38"/>
      <c r="AS1805" s="38"/>
      <c r="AT1805" s="38"/>
      <c r="AU1805" s="38"/>
      <c r="AV1805" s="38"/>
      <c r="AW1805" s="38"/>
      <c r="AX1805" s="38"/>
      <c r="AY1805" s="38"/>
      <c r="AZ1805" s="38"/>
      <c r="BA1805" s="38"/>
      <c r="BB1805" s="38"/>
      <c r="BC1805" s="38"/>
      <c r="BD1805" s="38"/>
      <c r="BE1805" s="38"/>
      <c r="BF1805" s="38"/>
      <c r="BG1805" s="38"/>
      <c r="BH1805" s="38"/>
      <c r="BI1805" s="38"/>
      <c r="BJ1805" s="38"/>
      <c r="BK1805" s="38"/>
      <c r="BL1805" s="38"/>
    </row>
    <row r="1806" spans="2:64">
      <c r="B1806" s="14"/>
      <c r="AA1806" s="38"/>
      <c r="AB1806" s="38"/>
      <c r="AC1806" s="38"/>
      <c r="AD1806" s="38"/>
      <c r="AE1806" s="38"/>
      <c r="AG1806" s="176"/>
      <c r="AN1806" s="38"/>
      <c r="AO1806" s="38"/>
      <c r="AP1806" s="38"/>
      <c r="AQ1806" s="38"/>
      <c r="AR1806" s="38"/>
      <c r="AS1806" s="38"/>
      <c r="AT1806" s="38"/>
      <c r="AU1806" s="38"/>
    </row>
    <row r="1807" spans="2:64">
      <c r="B1807" s="14"/>
      <c r="AA1807" s="38"/>
      <c r="AB1807" s="38"/>
      <c r="AC1807" s="38"/>
      <c r="AD1807" s="38"/>
      <c r="AE1807" s="38"/>
      <c r="AG1807" s="176"/>
      <c r="AN1807" s="38"/>
      <c r="AO1807" s="38"/>
      <c r="AP1807" s="38"/>
      <c r="AQ1807" s="38"/>
      <c r="AR1807" s="38"/>
      <c r="AS1807" s="38"/>
      <c r="AT1807" s="38"/>
      <c r="AU1807" s="38"/>
    </row>
    <row r="1808" spans="2:64">
      <c r="B1808" s="14"/>
      <c r="AA1808" s="38"/>
      <c r="AB1808" s="38"/>
      <c r="AC1808" s="38"/>
      <c r="AD1808" s="38"/>
      <c r="AE1808" s="38"/>
      <c r="AG1808" s="176"/>
      <c r="AN1808" s="38"/>
      <c r="AO1808" s="38"/>
      <c r="AP1808" s="38"/>
      <c r="AQ1808" s="38"/>
      <c r="AR1808" s="38"/>
      <c r="AS1808" s="38"/>
      <c r="AT1808" s="38"/>
      <c r="AU1808" s="38"/>
    </row>
    <row r="1809" spans="2:64">
      <c r="B1809" s="14"/>
      <c r="AA1809" s="38"/>
      <c r="AB1809" s="38"/>
      <c r="AC1809" s="38"/>
      <c r="AD1809" s="38"/>
      <c r="AE1809" s="38"/>
      <c r="AG1809" s="176"/>
      <c r="AN1809" s="38"/>
      <c r="AO1809" s="38"/>
      <c r="AP1809" s="38"/>
      <c r="AQ1809" s="38"/>
      <c r="AR1809" s="38"/>
      <c r="AS1809" s="38"/>
      <c r="AT1809" s="38"/>
      <c r="AU1809" s="38"/>
    </row>
    <row r="1810" spans="2:64">
      <c r="B1810" s="14"/>
      <c r="AA1810" s="38"/>
      <c r="AB1810" s="38"/>
      <c r="AC1810" s="38"/>
      <c r="AD1810" s="38"/>
      <c r="AE1810" s="38"/>
      <c r="AG1810" s="176"/>
      <c r="AN1810" s="38"/>
      <c r="AO1810" s="38"/>
      <c r="AP1810" s="38"/>
      <c r="AQ1810" s="38"/>
      <c r="AR1810" s="38"/>
      <c r="AS1810" s="38"/>
      <c r="AT1810" s="38"/>
      <c r="AU1810" s="38"/>
      <c r="AV1810" s="38"/>
      <c r="AX1810" s="38"/>
    </row>
    <row r="1811" spans="2:64">
      <c r="B1811" s="14"/>
      <c r="AA1811" s="38"/>
      <c r="AB1811" s="38"/>
      <c r="AC1811" s="38"/>
      <c r="AD1811" s="38"/>
      <c r="AE1811" s="38"/>
      <c r="AG1811" s="176"/>
      <c r="AN1811" s="38"/>
      <c r="AO1811" s="38"/>
      <c r="AP1811" s="38"/>
      <c r="AQ1811" s="38"/>
      <c r="AR1811" s="38"/>
      <c r="AS1811" s="38"/>
      <c r="AT1811" s="38"/>
      <c r="AU1811" s="38"/>
    </row>
    <row r="1812" spans="2:64">
      <c r="B1812" s="14"/>
      <c r="AA1812" s="38"/>
      <c r="AB1812" s="38"/>
      <c r="AC1812" s="38"/>
      <c r="AD1812" s="38"/>
      <c r="AE1812" s="38"/>
      <c r="AG1812" s="176"/>
      <c r="AN1812" s="38"/>
      <c r="AO1812" s="38"/>
      <c r="AP1812" s="38"/>
      <c r="AQ1812" s="38"/>
      <c r="AR1812" s="38"/>
      <c r="AS1812" s="38"/>
      <c r="AT1812" s="38"/>
      <c r="AU1812" s="38"/>
    </row>
    <row r="1813" spans="2:64">
      <c r="B1813" s="14"/>
      <c r="AA1813" s="38"/>
      <c r="AB1813" s="38"/>
      <c r="AC1813" s="38"/>
      <c r="AD1813" s="38"/>
      <c r="AE1813" s="38"/>
      <c r="AG1813" s="176"/>
      <c r="AN1813" s="38"/>
      <c r="AO1813" s="38"/>
      <c r="AP1813" s="38"/>
      <c r="AQ1813" s="38"/>
      <c r="AR1813" s="38"/>
      <c r="AS1813" s="38"/>
      <c r="AT1813" s="38"/>
      <c r="AU1813" s="38"/>
    </row>
    <row r="1814" spans="2:64">
      <c r="B1814" s="14"/>
      <c r="AA1814" s="38"/>
      <c r="AB1814" s="38"/>
      <c r="AC1814" s="38"/>
      <c r="AD1814" s="38"/>
      <c r="AE1814" s="38"/>
      <c r="AG1814" s="176"/>
      <c r="AN1814" s="38"/>
      <c r="AO1814" s="38"/>
      <c r="AP1814" s="38"/>
      <c r="AQ1814" s="38"/>
      <c r="AR1814" s="38"/>
      <c r="AS1814" s="38"/>
      <c r="AT1814" s="38"/>
      <c r="AU1814" s="38"/>
    </row>
    <row r="1815" spans="2:64">
      <c r="B1815" s="14"/>
      <c r="AA1815" s="38"/>
      <c r="AB1815" s="38"/>
      <c r="AC1815" s="38"/>
      <c r="AD1815" s="38"/>
      <c r="AE1815" s="38"/>
      <c r="AG1815" s="176"/>
      <c r="AN1815" s="38"/>
      <c r="AO1815" s="38"/>
      <c r="AP1815" s="38"/>
      <c r="AQ1815" s="38"/>
      <c r="AR1815" s="38"/>
      <c r="AS1815" s="38"/>
      <c r="AT1815" s="38"/>
      <c r="AU1815" s="38"/>
    </row>
    <row r="1816" spans="2:64">
      <c r="B1816" s="14"/>
      <c r="AA1816" s="38"/>
      <c r="AB1816" s="38"/>
      <c r="AC1816" s="38"/>
      <c r="AD1816" s="38"/>
      <c r="AE1816" s="38"/>
      <c r="AG1816" s="176"/>
      <c r="AN1816" s="38"/>
      <c r="AO1816" s="38"/>
      <c r="AP1816" s="38"/>
      <c r="AQ1816" s="38"/>
      <c r="AR1816" s="38"/>
      <c r="AS1816" s="38"/>
      <c r="AT1816" s="38"/>
      <c r="AU1816" s="38"/>
    </row>
    <row r="1817" spans="2:64">
      <c r="B1817" s="14"/>
      <c r="AA1817" s="38"/>
      <c r="AB1817" s="38"/>
      <c r="AC1817" s="38"/>
      <c r="AD1817" s="38"/>
      <c r="AE1817" s="38"/>
      <c r="AG1817" s="176"/>
      <c r="AN1817" s="38"/>
      <c r="AO1817" s="38"/>
      <c r="AP1817" s="38"/>
      <c r="AQ1817" s="38"/>
      <c r="AR1817" s="38"/>
      <c r="AS1817" s="38"/>
      <c r="AT1817" s="38"/>
      <c r="AU1817" s="38"/>
      <c r="AV1817" s="38"/>
      <c r="AX1817" s="38"/>
      <c r="AY1817" s="38"/>
      <c r="AZ1817" s="38"/>
      <c r="BA1817" s="38"/>
      <c r="BB1817" s="38"/>
      <c r="BC1817" s="38"/>
      <c r="BD1817" s="38"/>
      <c r="BE1817" s="38"/>
      <c r="BF1817" s="38"/>
      <c r="BG1817" s="38"/>
      <c r="BH1817" s="38"/>
      <c r="BI1817" s="38"/>
      <c r="BJ1817" s="38"/>
      <c r="BK1817" s="38"/>
      <c r="BL1817" s="38"/>
    </row>
    <row r="1818" spans="2:64">
      <c r="B1818" s="14"/>
      <c r="AA1818" s="38"/>
      <c r="AB1818" s="38"/>
      <c r="AC1818" s="38"/>
      <c r="AD1818" s="38"/>
      <c r="AE1818" s="38"/>
      <c r="AG1818" s="176"/>
      <c r="AN1818" s="38"/>
      <c r="AO1818" s="38"/>
      <c r="AP1818" s="38"/>
      <c r="AQ1818" s="38"/>
      <c r="AR1818" s="38"/>
      <c r="AS1818" s="38"/>
      <c r="AT1818" s="38"/>
      <c r="AU1818" s="38"/>
      <c r="AV1818" s="38"/>
    </row>
    <row r="1819" spans="2:64">
      <c r="B1819" s="14"/>
      <c r="AA1819" s="38"/>
      <c r="AB1819" s="38"/>
      <c r="AC1819" s="38"/>
      <c r="AD1819" s="38"/>
      <c r="AE1819" s="38"/>
      <c r="AG1819" s="176"/>
      <c r="AN1819" s="38"/>
      <c r="AO1819" s="38"/>
      <c r="AP1819" s="38"/>
      <c r="AQ1819" s="38"/>
      <c r="AR1819" s="38"/>
      <c r="AS1819" s="38"/>
      <c r="AT1819" s="38"/>
      <c r="AU1819" s="38"/>
    </row>
    <row r="1820" spans="2:64">
      <c r="B1820" s="14"/>
      <c r="AA1820" s="38"/>
      <c r="AB1820" s="38"/>
      <c r="AC1820" s="38"/>
      <c r="AD1820" s="38"/>
      <c r="AE1820" s="38"/>
      <c r="AG1820" s="176"/>
      <c r="AN1820" s="38"/>
      <c r="AO1820" s="38"/>
      <c r="AP1820" s="38"/>
      <c r="AQ1820" s="38"/>
      <c r="AR1820" s="38"/>
      <c r="AS1820" s="38"/>
      <c r="AT1820" s="38"/>
      <c r="AU1820" s="38"/>
      <c r="AV1820" s="38"/>
    </row>
    <row r="1821" spans="2:64">
      <c r="B1821" s="14"/>
      <c r="AA1821" s="38"/>
      <c r="AB1821" s="38"/>
      <c r="AC1821" s="38"/>
      <c r="AD1821" s="38"/>
      <c r="AE1821" s="38"/>
      <c r="AG1821" s="176"/>
      <c r="AN1821" s="38"/>
      <c r="AO1821" s="38"/>
      <c r="AP1821" s="38"/>
      <c r="AQ1821" s="38"/>
      <c r="AR1821" s="38"/>
      <c r="AS1821" s="38"/>
      <c r="AT1821" s="38"/>
      <c r="AU1821" s="38"/>
    </row>
    <row r="1822" spans="2:64">
      <c r="B1822" s="14"/>
      <c r="AA1822" s="38"/>
      <c r="AB1822" s="38"/>
      <c r="AC1822" s="38"/>
      <c r="AD1822" s="38"/>
      <c r="AE1822" s="38"/>
      <c r="AG1822" s="176"/>
      <c r="AN1822" s="38"/>
      <c r="AO1822" s="38"/>
      <c r="AP1822" s="38"/>
      <c r="AQ1822" s="38"/>
      <c r="AR1822" s="38"/>
      <c r="AS1822" s="38"/>
      <c r="AT1822" s="38"/>
      <c r="AU1822" s="38"/>
    </row>
    <row r="1823" spans="2:64">
      <c r="B1823" s="14"/>
      <c r="AA1823" s="38"/>
      <c r="AB1823" s="38"/>
      <c r="AC1823" s="38"/>
      <c r="AD1823" s="38"/>
      <c r="AE1823" s="38"/>
      <c r="AG1823" s="176"/>
      <c r="AN1823" s="38"/>
      <c r="AO1823" s="38"/>
      <c r="AP1823" s="38"/>
      <c r="AQ1823" s="38"/>
      <c r="AR1823" s="38"/>
      <c r="AS1823" s="38"/>
      <c r="AT1823" s="38"/>
      <c r="AU1823" s="38"/>
    </row>
    <row r="1824" spans="2:64">
      <c r="B1824" s="14"/>
      <c r="AA1824" s="38"/>
      <c r="AB1824" s="38"/>
      <c r="AC1824" s="38"/>
      <c r="AD1824" s="38"/>
      <c r="AE1824" s="38"/>
      <c r="AG1824" s="176"/>
      <c r="AN1824" s="38"/>
      <c r="AO1824" s="38"/>
      <c r="AP1824" s="38"/>
      <c r="AQ1824" s="38"/>
      <c r="AR1824" s="38"/>
      <c r="AS1824" s="38"/>
      <c r="AT1824" s="38"/>
      <c r="AU1824" s="38"/>
    </row>
    <row r="1825" spans="2:64">
      <c r="B1825" s="14"/>
      <c r="AA1825" s="38"/>
      <c r="AB1825" s="38"/>
      <c r="AC1825" s="38"/>
      <c r="AD1825" s="38"/>
      <c r="AE1825" s="38"/>
      <c r="AG1825" s="176"/>
      <c r="AN1825" s="38"/>
      <c r="AO1825" s="38"/>
      <c r="AP1825" s="38"/>
      <c r="AQ1825" s="38"/>
      <c r="AR1825" s="38"/>
      <c r="AS1825" s="38"/>
      <c r="AT1825" s="38"/>
      <c r="AU1825" s="38"/>
    </row>
    <row r="1826" spans="2:64">
      <c r="B1826" s="14"/>
      <c r="AA1826" s="38"/>
      <c r="AB1826" s="38"/>
      <c r="AC1826" s="38"/>
      <c r="AD1826" s="38"/>
      <c r="AE1826" s="38"/>
      <c r="AG1826" s="176"/>
      <c r="AN1826" s="38"/>
      <c r="AO1826" s="38"/>
      <c r="AP1826" s="38"/>
      <c r="AQ1826" s="38"/>
      <c r="AR1826" s="38"/>
      <c r="AS1826" s="38"/>
      <c r="AT1826" s="38"/>
      <c r="AU1826" s="38"/>
    </row>
    <row r="1827" spans="2:64">
      <c r="B1827" s="14"/>
      <c r="AA1827" s="38"/>
      <c r="AB1827" s="38"/>
      <c r="AC1827" s="38"/>
      <c r="AD1827" s="38"/>
      <c r="AE1827" s="38"/>
      <c r="AG1827" s="176"/>
      <c r="AN1827" s="38"/>
      <c r="AO1827" s="38"/>
      <c r="AP1827" s="38"/>
      <c r="AQ1827" s="38"/>
      <c r="AR1827" s="38"/>
      <c r="AS1827" s="38"/>
      <c r="AT1827" s="38"/>
      <c r="AU1827" s="38"/>
    </row>
    <row r="1828" spans="2:64">
      <c r="B1828" s="14"/>
      <c r="AA1828" s="38"/>
      <c r="AB1828" s="38"/>
      <c r="AC1828" s="38"/>
      <c r="AD1828" s="38"/>
      <c r="AE1828" s="38"/>
      <c r="AG1828" s="176"/>
      <c r="AN1828" s="38"/>
      <c r="AO1828" s="38"/>
      <c r="AP1828" s="38"/>
      <c r="AQ1828" s="38"/>
      <c r="AR1828" s="38"/>
      <c r="AS1828" s="38"/>
      <c r="AT1828" s="38"/>
      <c r="AU1828" s="38"/>
    </row>
    <row r="1829" spans="2:64">
      <c r="B1829" s="14"/>
      <c r="AA1829" s="38"/>
      <c r="AB1829" s="38"/>
      <c r="AC1829" s="38"/>
      <c r="AD1829" s="38"/>
      <c r="AE1829" s="38"/>
      <c r="AG1829" s="176"/>
      <c r="AN1829" s="38"/>
      <c r="AO1829" s="38"/>
      <c r="AP1829" s="38"/>
      <c r="AQ1829" s="38"/>
      <c r="AR1829" s="38"/>
      <c r="AS1829" s="38"/>
      <c r="AT1829" s="38"/>
      <c r="AU1829" s="38"/>
    </row>
    <row r="1830" spans="2:64">
      <c r="B1830" s="14"/>
      <c r="AA1830" s="38"/>
      <c r="AB1830" s="38"/>
      <c r="AC1830" s="38"/>
      <c r="AD1830" s="38"/>
      <c r="AE1830" s="38"/>
      <c r="AG1830" s="176"/>
      <c r="AN1830" s="38"/>
      <c r="AO1830" s="38"/>
      <c r="AP1830" s="38"/>
      <c r="AQ1830" s="38"/>
      <c r="AR1830" s="38"/>
      <c r="AS1830" s="38"/>
      <c r="AT1830" s="38"/>
      <c r="AU1830" s="38"/>
      <c r="AV1830" s="38"/>
      <c r="AW1830" s="38"/>
      <c r="AX1830" s="38"/>
      <c r="AY1830" s="38"/>
      <c r="AZ1830" s="38"/>
      <c r="BA1830" s="38"/>
      <c r="BB1830" s="38"/>
      <c r="BC1830" s="38"/>
      <c r="BD1830" s="38"/>
      <c r="BE1830" s="38"/>
      <c r="BF1830" s="38"/>
      <c r="BG1830" s="38"/>
      <c r="BH1830" s="38"/>
      <c r="BI1830" s="38"/>
      <c r="BJ1830" s="38"/>
      <c r="BK1830" s="38"/>
      <c r="BL1830" s="38"/>
    </row>
    <row r="1831" spans="2:64">
      <c r="B1831" s="14"/>
      <c r="AA1831" s="38"/>
      <c r="AB1831" s="38"/>
      <c r="AC1831" s="38"/>
      <c r="AD1831" s="38"/>
      <c r="AE1831" s="38"/>
      <c r="AG1831" s="176"/>
      <c r="AN1831" s="38"/>
      <c r="AO1831" s="38"/>
      <c r="AP1831" s="38"/>
      <c r="AQ1831" s="38"/>
      <c r="AR1831" s="38"/>
      <c r="AS1831" s="38"/>
      <c r="AT1831" s="38"/>
      <c r="AU1831" s="38"/>
    </row>
    <row r="1832" spans="2:64">
      <c r="B1832" s="14"/>
      <c r="AA1832" s="38"/>
      <c r="AB1832" s="38"/>
      <c r="AC1832" s="38"/>
      <c r="AD1832" s="38"/>
      <c r="AE1832" s="38"/>
      <c r="AG1832" s="176"/>
      <c r="AN1832" s="38"/>
      <c r="AO1832" s="38"/>
      <c r="AP1832" s="38"/>
      <c r="AQ1832" s="38"/>
      <c r="AR1832" s="38"/>
      <c r="AS1832" s="38"/>
      <c r="AT1832" s="38"/>
      <c r="AU1832" s="38"/>
    </row>
    <row r="1833" spans="2:64">
      <c r="B1833" s="14"/>
      <c r="AA1833" s="38"/>
      <c r="AB1833" s="38"/>
      <c r="AC1833" s="38"/>
      <c r="AD1833" s="38"/>
      <c r="AE1833" s="38"/>
      <c r="AG1833" s="176"/>
      <c r="AN1833" s="38"/>
      <c r="AO1833" s="38"/>
      <c r="AP1833" s="38"/>
      <c r="AQ1833" s="38"/>
      <c r="AR1833" s="38"/>
      <c r="AS1833" s="38"/>
      <c r="AT1833" s="38"/>
      <c r="AU1833" s="38"/>
    </row>
    <row r="1834" spans="2:64">
      <c r="B1834" s="14"/>
      <c r="AA1834" s="38"/>
      <c r="AB1834" s="38"/>
      <c r="AC1834" s="38"/>
      <c r="AD1834" s="38"/>
      <c r="AE1834" s="38"/>
      <c r="AG1834" s="176"/>
      <c r="AN1834" s="38"/>
      <c r="AO1834" s="38"/>
      <c r="AP1834" s="38"/>
      <c r="AQ1834" s="38"/>
      <c r="AR1834" s="38"/>
      <c r="AS1834" s="38"/>
      <c r="AT1834" s="38"/>
      <c r="AU1834" s="38"/>
    </row>
    <row r="1835" spans="2:64">
      <c r="B1835" s="14"/>
      <c r="AA1835" s="38"/>
      <c r="AB1835" s="38"/>
      <c r="AC1835" s="38"/>
      <c r="AD1835" s="38"/>
      <c r="AE1835" s="38"/>
      <c r="AG1835" s="176"/>
      <c r="AN1835" s="38"/>
      <c r="AO1835" s="38"/>
      <c r="AP1835" s="38"/>
      <c r="AQ1835" s="38"/>
      <c r="AR1835" s="38"/>
      <c r="AS1835" s="38"/>
      <c r="AT1835" s="38"/>
      <c r="AU1835" s="38"/>
    </row>
    <row r="1836" spans="2:64">
      <c r="B1836" s="14"/>
      <c r="AA1836" s="38"/>
      <c r="AB1836" s="38"/>
      <c r="AC1836" s="38"/>
      <c r="AD1836" s="38"/>
      <c r="AE1836" s="38"/>
      <c r="AG1836" s="176"/>
      <c r="AN1836" s="38"/>
      <c r="AO1836" s="38"/>
      <c r="AP1836" s="38"/>
      <c r="AQ1836" s="38"/>
      <c r="AR1836" s="38"/>
      <c r="AS1836" s="38"/>
      <c r="AT1836" s="38"/>
      <c r="AU1836" s="38"/>
    </row>
    <row r="1837" spans="2:64">
      <c r="B1837" s="14"/>
      <c r="AA1837" s="38"/>
      <c r="AB1837" s="38"/>
      <c r="AC1837" s="38"/>
      <c r="AD1837" s="38"/>
      <c r="AE1837" s="38"/>
      <c r="AG1837" s="176"/>
      <c r="AN1837" s="38"/>
      <c r="AO1837" s="38"/>
      <c r="AP1837" s="38"/>
      <c r="AQ1837" s="38"/>
      <c r="AR1837" s="38"/>
      <c r="AS1837" s="38"/>
      <c r="AT1837" s="38"/>
      <c r="AU1837" s="38"/>
    </row>
    <row r="1838" spans="2:64">
      <c r="B1838" s="14"/>
      <c r="AA1838" s="38"/>
      <c r="AB1838" s="38"/>
      <c r="AC1838" s="38"/>
      <c r="AD1838" s="38"/>
      <c r="AE1838" s="38"/>
      <c r="AG1838" s="176"/>
      <c r="AN1838" s="38"/>
      <c r="AO1838" s="38"/>
      <c r="AP1838" s="38"/>
      <c r="AQ1838" s="38"/>
      <c r="AR1838" s="38"/>
      <c r="AS1838" s="38"/>
      <c r="AT1838" s="38"/>
      <c r="AU1838" s="38"/>
    </row>
    <row r="1839" spans="2:64">
      <c r="B1839" s="14"/>
      <c r="AA1839" s="38"/>
      <c r="AB1839" s="38"/>
      <c r="AC1839" s="38"/>
      <c r="AD1839" s="38"/>
      <c r="AE1839" s="38"/>
      <c r="AG1839" s="176"/>
      <c r="AN1839" s="38"/>
      <c r="AO1839" s="38"/>
      <c r="AP1839" s="38"/>
      <c r="AQ1839" s="38"/>
      <c r="AR1839" s="38"/>
      <c r="AS1839" s="38"/>
      <c r="AT1839" s="38"/>
      <c r="AU1839" s="38"/>
    </row>
    <row r="1840" spans="2:64">
      <c r="B1840" s="14"/>
      <c r="AA1840" s="38"/>
      <c r="AB1840" s="38"/>
      <c r="AC1840" s="38"/>
      <c r="AD1840" s="38"/>
      <c r="AE1840" s="38"/>
      <c r="AG1840" s="176"/>
      <c r="AN1840" s="38"/>
      <c r="AO1840" s="38"/>
      <c r="AP1840" s="38"/>
      <c r="AQ1840" s="38"/>
      <c r="AR1840" s="38"/>
      <c r="AS1840" s="38"/>
      <c r="AT1840" s="38"/>
      <c r="AU1840" s="38"/>
    </row>
    <row r="1841" spans="2:64">
      <c r="B1841" s="14"/>
      <c r="AA1841" s="38"/>
      <c r="AB1841" s="38"/>
      <c r="AC1841" s="38"/>
      <c r="AD1841" s="38"/>
      <c r="AE1841" s="38"/>
      <c r="AG1841" s="176"/>
      <c r="AN1841" s="38"/>
      <c r="AO1841" s="38"/>
      <c r="AP1841" s="38"/>
      <c r="AQ1841" s="38"/>
      <c r="AR1841" s="38"/>
      <c r="AS1841" s="38"/>
      <c r="AT1841" s="38"/>
      <c r="AU1841" s="38"/>
    </row>
    <row r="1842" spans="2:64">
      <c r="B1842" s="14"/>
      <c r="AA1842" s="38"/>
      <c r="AB1842" s="38"/>
      <c r="AC1842" s="38"/>
      <c r="AD1842" s="38"/>
      <c r="AE1842" s="38"/>
      <c r="AG1842" s="176"/>
      <c r="AN1842" s="38"/>
      <c r="AO1842" s="38"/>
      <c r="AP1842" s="38"/>
      <c r="AQ1842" s="38"/>
      <c r="AR1842" s="38"/>
      <c r="AS1842" s="38"/>
      <c r="AT1842" s="38"/>
      <c r="AU1842" s="38"/>
    </row>
    <row r="1843" spans="2:64">
      <c r="B1843" s="14"/>
      <c r="AA1843" s="38"/>
      <c r="AB1843" s="38"/>
      <c r="AC1843" s="38"/>
      <c r="AD1843" s="38"/>
      <c r="AE1843" s="38"/>
      <c r="AG1843" s="176"/>
      <c r="AN1843" s="38"/>
      <c r="AO1843" s="38"/>
      <c r="AP1843" s="38"/>
      <c r="AQ1843" s="38"/>
      <c r="AR1843" s="38"/>
      <c r="AS1843" s="38"/>
      <c r="AT1843" s="38"/>
      <c r="AU1843" s="38"/>
    </row>
    <row r="1844" spans="2:64">
      <c r="B1844" s="14"/>
      <c r="AA1844" s="38"/>
      <c r="AB1844" s="38"/>
      <c r="AC1844" s="38"/>
      <c r="AD1844" s="38"/>
      <c r="AE1844" s="38"/>
      <c r="AG1844" s="176"/>
      <c r="AN1844" s="38"/>
      <c r="AO1844" s="38"/>
      <c r="AP1844" s="38"/>
      <c r="AQ1844" s="38"/>
      <c r="AR1844" s="38"/>
      <c r="AS1844" s="38"/>
      <c r="AT1844" s="38"/>
      <c r="AU1844" s="38"/>
    </row>
    <row r="1845" spans="2:64">
      <c r="B1845" s="14"/>
      <c r="AA1845" s="38"/>
      <c r="AB1845" s="38"/>
      <c r="AC1845" s="38"/>
      <c r="AD1845" s="38"/>
      <c r="AE1845" s="38"/>
      <c r="AG1845" s="176"/>
      <c r="AN1845" s="38"/>
      <c r="AO1845" s="38"/>
      <c r="AP1845" s="38"/>
      <c r="AQ1845" s="38"/>
      <c r="AR1845" s="38"/>
      <c r="AS1845" s="38"/>
      <c r="AT1845" s="38"/>
      <c r="AU1845" s="38"/>
    </row>
    <row r="1846" spans="2:64">
      <c r="B1846" s="14"/>
      <c r="AA1846" s="38"/>
      <c r="AB1846" s="38"/>
      <c r="AC1846" s="38"/>
      <c r="AD1846" s="38"/>
      <c r="AE1846" s="38"/>
      <c r="AG1846" s="176"/>
      <c r="AN1846" s="38"/>
      <c r="AO1846" s="38"/>
      <c r="AP1846" s="38"/>
      <c r="AQ1846" s="38"/>
      <c r="AR1846" s="38"/>
      <c r="AS1846" s="38"/>
      <c r="AT1846" s="38"/>
      <c r="AU1846" s="38"/>
    </row>
    <row r="1847" spans="2:64">
      <c r="B1847" s="14"/>
      <c r="AA1847" s="38"/>
      <c r="AB1847" s="38"/>
      <c r="AC1847" s="38"/>
      <c r="AD1847" s="38"/>
      <c r="AE1847" s="38"/>
      <c r="AG1847" s="176"/>
      <c r="AN1847" s="38"/>
      <c r="AO1847" s="38"/>
      <c r="AP1847" s="38"/>
      <c r="AQ1847" s="38"/>
      <c r="AR1847" s="38"/>
      <c r="AS1847" s="38"/>
      <c r="AT1847" s="38"/>
      <c r="AU1847" s="38"/>
    </row>
    <row r="1848" spans="2:64">
      <c r="B1848" s="14"/>
      <c r="AA1848" s="38"/>
      <c r="AB1848" s="38"/>
      <c r="AC1848" s="38"/>
      <c r="AD1848" s="38"/>
      <c r="AE1848" s="38"/>
      <c r="AG1848" s="176"/>
      <c r="AN1848" s="38"/>
      <c r="AO1848" s="38"/>
      <c r="AP1848" s="38"/>
      <c r="AQ1848" s="38"/>
      <c r="AR1848" s="38"/>
      <c r="AS1848" s="38"/>
      <c r="AT1848" s="38"/>
      <c r="AU1848" s="38"/>
    </row>
    <row r="1849" spans="2:64">
      <c r="B1849" s="14"/>
      <c r="AA1849" s="38"/>
      <c r="AB1849" s="38"/>
      <c r="AC1849" s="38"/>
      <c r="AD1849" s="38"/>
      <c r="AE1849" s="38"/>
      <c r="AG1849" s="176"/>
      <c r="AN1849" s="38"/>
      <c r="AO1849" s="38"/>
      <c r="AP1849" s="38"/>
      <c r="AQ1849" s="38"/>
      <c r="AR1849" s="38"/>
      <c r="AS1849" s="38"/>
      <c r="AT1849" s="38"/>
      <c r="AU1849" s="38"/>
      <c r="AV1849" s="38"/>
    </row>
    <row r="1850" spans="2:64">
      <c r="B1850" s="14"/>
      <c r="AA1850" s="38"/>
      <c r="AB1850" s="38"/>
      <c r="AC1850" s="38"/>
      <c r="AD1850" s="38"/>
      <c r="AE1850" s="38"/>
      <c r="AG1850" s="176"/>
      <c r="AN1850" s="38"/>
      <c r="AO1850" s="38"/>
      <c r="AP1850" s="38"/>
      <c r="AQ1850" s="38"/>
      <c r="AR1850" s="38"/>
      <c r="AS1850" s="38"/>
      <c r="AT1850" s="38"/>
      <c r="AU1850" s="38"/>
    </row>
    <row r="1851" spans="2:64">
      <c r="B1851" s="14"/>
      <c r="AA1851" s="38"/>
      <c r="AB1851" s="38"/>
      <c r="AC1851" s="38"/>
      <c r="AD1851" s="38"/>
      <c r="AE1851" s="38"/>
      <c r="AG1851" s="176"/>
      <c r="AN1851" s="38"/>
      <c r="AO1851" s="38"/>
      <c r="AP1851" s="38"/>
      <c r="AQ1851" s="38"/>
      <c r="AR1851" s="38"/>
      <c r="AS1851" s="38"/>
      <c r="AT1851" s="38"/>
      <c r="AU1851" s="38"/>
      <c r="AV1851" s="38"/>
      <c r="AW1851" s="38"/>
      <c r="AX1851" s="38"/>
      <c r="AY1851" s="38"/>
      <c r="AZ1851" s="38"/>
      <c r="BA1851" s="38"/>
      <c r="BB1851" s="38"/>
      <c r="BC1851" s="38"/>
      <c r="BD1851" s="38"/>
      <c r="BE1851" s="38"/>
      <c r="BF1851" s="38"/>
      <c r="BG1851" s="38"/>
      <c r="BH1851" s="38"/>
      <c r="BI1851" s="38"/>
      <c r="BJ1851" s="38"/>
      <c r="BK1851" s="38"/>
      <c r="BL1851" s="38"/>
    </row>
    <row r="1852" spans="2:64">
      <c r="B1852" s="14"/>
      <c r="AA1852" s="38"/>
      <c r="AB1852" s="38"/>
      <c r="AC1852" s="38"/>
      <c r="AD1852" s="38"/>
      <c r="AE1852" s="38"/>
      <c r="AG1852" s="176"/>
      <c r="AN1852" s="38"/>
      <c r="AO1852" s="38"/>
      <c r="AP1852" s="38"/>
      <c r="AQ1852" s="38"/>
      <c r="AR1852" s="38"/>
      <c r="AS1852" s="38"/>
      <c r="AT1852" s="38"/>
      <c r="AU1852" s="38"/>
      <c r="AV1852" s="38"/>
    </row>
    <row r="1853" spans="2:64">
      <c r="B1853" s="14"/>
      <c r="AA1853" s="38"/>
      <c r="AB1853" s="38"/>
      <c r="AC1853" s="38"/>
      <c r="AD1853" s="38"/>
      <c r="AE1853" s="38"/>
      <c r="AG1853" s="176"/>
      <c r="AN1853" s="38"/>
      <c r="AO1853" s="38"/>
      <c r="AP1853" s="38"/>
      <c r="AQ1853" s="38"/>
      <c r="AR1853" s="38"/>
      <c r="AS1853" s="38"/>
      <c r="AT1853" s="38"/>
      <c r="AU1853" s="38"/>
    </row>
    <row r="1854" spans="2:64">
      <c r="B1854" s="14"/>
      <c r="AA1854" s="38"/>
      <c r="AB1854" s="38"/>
      <c r="AC1854" s="38"/>
      <c r="AD1854" s="38"/>
      <c r="AE1854" s="38"/>
      <c r="AG1854" s="176"/>
      <c r="AN1854" s="38"/>
      <c r="AO1854" s="38"/>
      <c r="AP1854" s="38"/>
      <c r="AQ1854" s="38"/>
      <c r="AR1854" s="38"/>
      <c r="AS1854" s="38"/>
      <c r="AT1854" s="38"/>
      <c r="AU1854" s="38"/>
    </row>
    <row r="1855" spans="2:64">
      <c r="B1855" s="14"/>
      <c r="AA1855" s="38"/>
      <c r="AB1855" s="38"/>
      <c r="AC1855" s="38"/>
      <c r="AD1855" s="38"/>
      <c r="AE1855" s="38"/>
      <c r="AG1855" s="176"/>
      <c r="AN1855" s="38"/>
      <c r="AO1855" s="38"/>
      <c r="AP1855" s="38"/>
      <c r="AQ1855" s="38"/>
      <c r="AR1855" s="38"/>
      <c r="AS1855" s="38"/>
      <c r="AT1855" s="38"/>
      <c r="AU1855" s="38"/>
    </row>
    <row r="1856" spans="2:64">
      <c r="B1856" s="14"/>
      <c r="AA1856" s="38"/>
      <c r="AB1856" s="38"/>
      <c r="AC1856" s="38"/>
      <c r="AD1856" s="38"/>
      <c r="AE1856" s="38"/>
      <c r="AG1856" s="176"/>
      <c r="AN1856" s="38"/>
      <c r="AO1856" s="38"/>
      <c r="AP1856" s="38"/>
      <c r="AQ1856" s="38"/>
      <c r="AR1856" s="38"/>
      <c r="AS1856" s="38"/>
      <c r="AT1856" s="38"/>
      <c r="AU1856" s="38"/>
    </row>
    <row r="1857" spans="2:47">
      <c r="B1857" s="14"/>
      <c r="AA1857" s="38"/>
      <c r="AB1857" s="38"/>
      <c r="AC1857" s="38"/>
      <c r="AD1857" s="38"/>
      <c r="AE1857" s="38"/>
      <c r="AG1857" s="176"/>
      <c r="AN1857" s="38"/>
      <c r="AO1857" s="38"/>
      <c r="AP1857" s="38"/>
      <c r="AQ1857" s="38"/>
      <c r="AR1857" s="38"/>
      <c r="AS1857" s="38"/>
      <c r="AT1857" s="38"/>
      <c r="AU1857" s="38"/>
    </row>
    <row r="1858" spans="2:47">
      <c r="B1858" s="14"/>
      <c r="AA1858" s="38"/>
      <c r="AB1858" s="38"/>
      <c r="AC1858" s="38"/>
      <c r="AD1858" s="38"/>
      <c r="AE1858" s="38"/>
      <c r="AG1858" s="176"/>
      <c r="AN1858" s="38"/>
      <c r="AO1858" s="38"/>
      <c r="AP1858" s="38"/>
      <c r="AQ1858" s="38"/>
      <c r="AR1858" s="38"/>
      <c r="AS1858" s="38"/>
      <c r="AT1858" s="38"/>
      <c r="AU1858" s="38"/>
    </row>
    <row r="1859" spans="2:47">
      <c r="B1859" s="14"/>
      <c r="AA1859" s="38"/>
      <c r="AB1859" s="38"/>
      <c r="AC1859" s="38"/>
      <c r="AD1859" s="38"/>
      <c r="AE1859" s="38"/>
      <c r="AG1859" s="176"/>
      <c r="AN1859" s="38"/>
      <c r="AO1859" s="38"/>
      <c r="AP1859" s="38"/>
      <c r="AQ1859" s="38"/>
      <c r="AR1859" s="38"/>
      <c r="AS1859" s="38"/>
      <c r="AT1859" s="38"/>
      <c r="AU1859" s="38"/>
    </row>
    <row r="1860" spans="2:47">
      <c r="B1860" s="14"/>
      <c r="AA1860" s="38"/>
      <c r="AB1860" s="38"/>
      <c r="AC1860" s="38"/>
      <c r="AD1860" s="38"/>
      <c r="AE1860" s="38"/>
      <c r="AG1860" s="176"/>
      <c r="AN1860" s="38"/>
      <c r="AO1860" s="38"/>
      <c r="AP1860" s="38"/>
      <c r="AQ1860" s="38"/>
      <c r="AR1860" s="38"/>
      <c r="AS1860" s="38"/>
      <c r="AT1860" s="38"/>
      <c r="AU1860" s="38"/>
    </row>
    <row r="1861" spans="2:47">
      <c r="B1861" s="14"/>
      <c r="AA1861" s="38"/>
      <c r="AB1861" s="38"/>
      <c r="AC1861" s="38"/>
      <c r="AD1861" s="38"/>
      <c r="AE1861" s="38"/>
      <c r="AG1861" s="176"/>
      <c r="AN1861" s="38"/>
      <c r="AO1861" s="38"/>
      <c r="AP1861" s="38"/>
      <c r="AQ1861" s="38"/>
      <c r="AR1861" s="38"/>
      <c r="AS1861" s="38"/>
      <c r="AT1861" s="38"/>
      <c r="AU1861" s="38"/>
    </row>
    <row r="1862" spans="2:47">
      <c r="B1862" s="14"/>
      <c r="AA1862" s="38"/>
      <c r="AB1862" s="38"/>
      <c r="AC1862" s="38"/>
      <c r="AD1862" s="38"/>
      <c r="AE1862" s="38"/>
      <c r="AG1862" s="176"/>
      <c r="AN1862" s="38"/>
      <c r="AO1862" s="38"/>
      <c r="AP1862" s="38"/>
      <c r="AQ1862" s="38"/>
      <c r="AR1862" s="38"/>
      <c r="AS1862" s="38"/>
      <c r="AT1862" s="38"/>
      <c r="AU1862" s="38"/>
    </row>
    <row r="1863" spans="2:47">
      <c r="B1863" s="14"/>
      <c r="AA1863" s="38"/>
      <c r="AB1863" s="38"/>
      <c r="AC1863" s="38"/>
      <c r="AD1863" s="38"/>
      <c r="AE1863" s="38"/>
      <c r="AG1863" s="176"/>
      <c r="AN1863" s="38"/>
      <c r="AO1863" s="38"/>
      <c r="AP1863" s="38"/>
      <c r="AQ1863" s="38"/>
      <c r="AR1863" s="38"/>
      <c r="AS1863" s="38"/>
      <c r="AT1863" s="38"/>
      <c r="AU1863" s="38"/>
    </row>
    <row r="1864" spans="2:47">
      <c r="B1864" s="14"/>
      <c r="AA1864" s="38"/>
      <c r="AB1864" s="38"/>
      <c r="AC1864" s="38"/>
      <c r="AD1864" s="38"/>
      <c r="AE1864" s="38"/>
      <c r="AG1864" s="176"/>
      <c r="AN1864" s="38"/>
      <c r="AO1864" s="38"/>
      <c r="AP1864" s="38"/>
      <c r="AQ1864" s="38"/>
      <c r="AR1864" s="38"/>
      <c r="AS1864" s="38"/>
      <c r="AT1864" s="38"/>
      <c r="AU1864" s="38"/>
    </row>
    <row r="1865" spans="2:47">
      <c r="B1865" s="14"/>
      <c r="AA1865" s="38"/>
      <c r="AB1865" s="38"/>
      <c r="AC1865" s="38"/>
      <c r="AD1865" s="38"/>
      <c r="AE1865" s="38"/>
      <c r="AG1865" s="176"/>
      <c r="AN1865" s="38"/>
      <c r="AO1865" s="38"/>
      <c r="AP1865" s="38"/>
      <c r="AQ1865" s="38"/>
      <c r="AR1865" s="38"/>
      <c r="AS1865" s="38"/>
      <c r="AT1865" s="38"/>
      <c r="AU1865" s="38"/>
    </row>
    <row r="1866" spans="2:47">
      <c r="B1866" s="14"/>
      <c r="AA1866" s="38"/>
      <c r="AB1866" s="38"/>
      <c r="AC1866" s="38"/>
      <c r="AD1866" s="38"/>
      <c r="AE1866" s="38"/>
      <c r="AG1866" s="176"/>
      <c r="AN1866" s="38"/>
      <c r="AO1866" s="38"/>
      <c r="AP1866" s="38"/>
      <c r="AQ1866" s="38"/>
      <c r="AR1866" s="38"/>
      <c r="AS1866" s="38"/>
      <c r="AT1866" s="38"/>
      <c r="AU1866" s="38"/>
    </row>
    <row r="1867" spans="2:47">
      <c r="B1867" s="14"/>
      <c r="AA1867" s="38"/>
      <c r="AB1867" s="38"/>
      <c r="AC1867" s="38"/>
      <c r="AD1867" s="38"/>
      <c r="AE1867" s="38"/>
      <c r="AG1867" s="176"/>
      <c r="AN1867" s="38"/>
      <c r="AO1867" s="38"/>
      <c r="AP1867" s="38"/>
      <c r="AQ1867" s="38"/>
      <c r="AR1867" s="38"/>
      <c r="AS1867" s="38"/>
      <c r="AT1867" s="38"/>
      <c r="AU1867" s="38"/>
    </row>
    <row r="1868" spans="2:47">
      <c r="B1868" s="14"/>
      <c r="AA1868" s="38"/>
      <c r="AB1868" s="38"/>
      <c r="AC1868" s="38"/>
      <c r="AD1868" s="38"/>
      <c r="AE1868" s="38"/>
      <c r="AG1868" s="176"/>
      <c r="AN1868" s="38"/>
      <c r="AO1868" s="38"/>
      <c r="AP1868" s="38"/>
      <c r="AQ1868" s="38"/>
      <c r="AR1868" s="38"/>
      <c r="AS1868" s="38"/>
      <c r="AT1868" s="38"/>
      <c r="AU1868" s="38"/>
    </row>
    <row r="1869" spans="2:47">
      <c r="B1869" s="14"/>
      <c r="AA1869" s="38"/>
      <c r="AB1869" s="38"/>
      <c r="AC1869" s="38"/>
      <c r="AD1869" s="38"/>
      <c r="AE1869" s="38"/>
      <c r="AG1869" s="176"/>
      <c r="AN1869" s="38"/>
      <c r="AO1869" s="38"/>
      <c r="AP1869" s="38"/>
      <c r="AQ1869" s="38"/>
      <c r="AR1869" s="38"/>
      <c r="AS1869" s="38"/>
      <c r="AT1869" s="38"/>
      <c r="AU1869" s="38"/>
    </row>
    <row r="1870" spans="2:47">
      <c r="B1870" s="14"/>
      <c r="AA1870" s="38"/>
      <c r="AB1870" s="38"/>
      <c r="AC1870" s="38"/>
      <c r="AD1870" s="38"/>
      <c r="AE1870" s="38"/>
      <c r="AG1870" s="176"/>
      <c r="AN1870" s="38"/>
      <c r="AO1870" s="38"/>
      <c r="AP1870" s="38"/>
      <c r="AQ1870" s="38"/>
      <c r="AR1870" s="38"/>
      <c r="AS1870" s="38"/>
      <c r="AT1870" s="38"/>
      <c r="AU1870" s="38"/>
    </row>
    <row r="1871" spans="2:47">
      <c r="B1871" s="14"/>
      <c r="AA1871" s="38"/>
      <c r="AB1871" s="38"/>
      <c r="AC1871" s="38"/>
      <c r="AD1871" s="38"/>
      <c r="AE1871" s="38"/>
      <c r="AG1871" s="176"/>
      <c r="AN1871" s="38"/>
      <c r="AO1871" s="38"/>
      <c r="AP1871" s="38"/>
      <c r="AQ1871" s="38"/>
      <c r="AR1871" s="38"/>
      <c r="AS1871" s="38"/>
      <c r="AT1871" s="38"/>
      <c r="AU1871" s="38"/>
    </row>
    <row r="1872" spans="2:47">
      <c r="B1872" s="14"/>
      <c r="AA1872" s="38"/>
      <c r="AB1872" s="38"/>
      <c r="AC1872" s="38"/>
      <c r="AD1872" s="38"/>
      <c r="AE1872" s="38"/>
      <c r="AG1872" s="176"/>
      <c r="AN1872" s="38"/>
      <c r="AO1872" s="38"/>
      <c r="AP1872" s="38"/>
      <c r="AQ1872" s="38"/>
      <c r="AR1872" s="38"/>
      <c r="AS1872" s="38"/>
      <c r="AT1872" s="38"/>
      <c r="AU1872" s="38"/>
    </row>
    <row r="1873" spans="2:47">
      <c r="B1873" s="14"/>
      <c r="AA1873" s="38"/>
      <c r="AB1873" s="38"/>
      <c r="AC1873" s="38"/>
      <c r="AD1873" s="38"/>
      <c r="AE1873" s="38"/>
      <c r="AG1873" s="176"/>
      <c r="AN1873" s="38"/>
      <c r="AO1873" s="38"/>
      <c r="AP1873" s="38"/>
      <c r="AQ1873" s="38"/>
      <c r="AR1873" s="38"/>
      <c r="AS1873" s="38"/>
      <c r="AT1873" s="38"/>
      <c r="AU1873" s="38"/>
    </row>
    <row r="1874" spans="2:47">
      <c r="B1874" s="14"/>
      <c r="AA1874" s="38"/>
      <c r="AB1874" s="38"/>
      <c r="AC1874" s="38"/>
      <c r="AD1874" s="38"/>
      <c r="AE1874" s="38"/>
      <c r="AG1874" s="176"/>
      <c r="AN1874" s="38"/>
      <c r="AO1874" s="38"/>
      <c r="AP1874" s="38"/>
      <c r="AQ1874" s="38"/>
      <c r="AR1874" s="38"/>
      <c r="AS1874" s="38"/>
      <c r="AT1874" s="38"/>
      <c r="AU1874" s="38"/>
    </row>
    <row r="1875" spans="2:47">
      <c r="B1875" s="14"/>
      <c r="AA1875" s="38"/>
      <c r="AB1875" s="38"/>
      <c r="AC1875" s="38"/>
      <c r="AD1875" s="38"/>
      <c r="AE1875" s="38"/>
      <c r="AG1875" s="176"/>
      <c r="AN1875" s="38"/>
      <c r="AO1875" s="38"/>
      <c r="AP1875" s="38"/>
      <c r="AQ1875" s="38"/>
      <c r="AR1875" s="38"/>
      <c r="AS1875" s="38"/>
      <c r="AT1875" s="38"/>
      <c r="AU1875" s="38"/>
    </row>
    <row r="1876" spans="2:47">
      <c r="B1876" s="14"/>
      <c r="AA1876" s="38"/>
      <c r="AB1876" s="38"/>
      <c r="AC1876" s="38"/>
      <c r="AD1876" s="38"/>
      <c r="AE1876" s="38"/>
      <c r="AG1876" s="176"/>
      <c r="AN1876" s="38"/>
      <c r="AO1876" s="38"/>
      <c r="AP1876" s="38"/>
      <c r="AQ1876" s="38"/>
      <c r="AR1876" s="38"/>
      <c r="AS1876" s="38"/>
      <c r="AT1876" s="38"/>
      <c r="AU1876" s="38"/>
    </row>
    <row r="1877" spans="2:47">
      <c r="B1877" s="14"/>
      <c r="AA1877" s="38"/>
      <c r="AB1877" s="38"/>
      <c r="AC1877" s="38"/>
      <c r="AD1877" s="38"/>
      <c r="AE1877" s="38"/>
      <c r="AG1877" s="176"/>
      <c r="AN1877" s="38"/>
      <c r="AO1877" s="38"/>
      <c r="AP1877" s="38"/>
      <c r="AQ1877" s="38"/>
      <c r="AR1877" s="38"/>
      <c r="AS1877" s="38"/>
      <c r="AT1877" s="38"/>
      <c r="AU1877" s="38"/>
    </row>
    <row r="1878" spans="2:47">
      <c r="B1878" s="14"/>
      <c r="AA1878" s="38"/>
      <c r="AB1878" s="38"/>
      <c r="AC1878" s="38"/>
      <c r="AD1878" s="38"/>
      <c r="AE1878" s="38"/>
      <c r="AG1878" s="176"/>
      <c r="AN1878" s="38"/>
      <c r="AO1878" s="38"/>
      <c r="AP1878" s="38"/>
      <c r="AQ1878" s="38"/>
      <c r="AR1878" s="38"/>
      <c r="AS1878" s="38"/>
      <c r="AT1878" s="38"/>
      <c r="AU1878" s="38"/>
    </row>
    <row r="1879" spans="2:47">
      <c r="B1879" s="14"/>
      <c r="AA1879" s="38"/>
      <c r="AB1879" s="38"/>
      <c r="AC1879" s="38"/>
      <c r="AD1879" s="38"/>
      <c r="AE1879" s="38"/>
      <c r="AG1879" s="176"/>
      <c r="AN1879" s="38"/>
      <c r="AO1879" s="38"/>
      <c r="AP1879" s="38"/>
      <c r="AQ1879" s="38"/>
      <c r="AR1879" s="38"/>
      <c r="AS1879" s="38"/>
      <c r="AT1879" s="38"/>
      <c r="AU1879" s="38"/>
    </row>
    <row r="1880" spans="2:47">
      <c r="B1880" s="14"/>
      <c r="AA1880" s="38"/>
      <c r="AB1880" s="38"/>
      <c r="AC1880" s="38"/>
      <c r="AD1880" s="38"/>
      <c r="AE1880" s="38"/>
      <c r="AG1880" s="176"/>
      <c r="AN1880" s="38"/>
      <c r="AO1880" s="38"/>
      <c r="AP1880" s="38"/>
      <c r="AQ1880" s="38"/>
      <c r="AR1880" s="38"/>
      <c r="AS1880" s="38"/>
      <c r="AT1880" s="38"/>
      <c r="AU1880" s="38"/>
    </row>
    <row r="1881" spans="2:47">
      <c r="B1881" s="14"/>
      <c r="AA1881" s="38"/>
      <c r="AB1881" s="38"/>
      <c r="AC1881" s="38"/>
      <c r="AD1881" s="38"/>
      <c r="AE1881" s="38"/>
      <c r="AG1881" s="176"/>
      <c r="AN1881" s="38"/>
      <c r="AO1881" s="38"/>
      <c r="AP1881" s="38"/>
      <c r="AQ1881" s="38"/>
      <c r="AR1881" s="38"/>
      <c r="AS1881" s="38"/>
      <c r="AT1881" s="38"/>
      <c r="AU1881" s="38"/>
    </row>
    <row r="1882" spans="2:47">
      <c r="B1882" s="14"/>
      <c r="AA1882" s="38"/>
      <c r="AB1882" s="38"/>
      <c r="AC1882" s="38"/>
      <c r="AD1882" s="38"/>
      <c r="AE1882" s="38"/>
      <c r="AG1882" s="176"/>
      <c r="AN1882" s="38"/>
      <c r="AO1882" s="38"/>
      <c r="AP1882" s="38"/>
      <c r="AQ1882" s="38"/>
      <c r="AR1882" s="38"/>
      <c r="AS1882" s="38"/>
      <c r="AT1882" s="38"/>
      <c r="AU1882" s="38"/>
    </row>
    <row r="1883" spans="2:47">
      <c r="B1883" s="14"/>
      <c r="AA1883" s="38"/>
      <c r="AB1883" s="38"/>
      <c r="AC1883" s="38"/>
      <c r="AD1883" s="38"/>
      <c r="AE1883" s="38"/>
      <c r="AG1883" s="176"/>
      <c r="AN1883" s="38"/>
      <c r="AO1883" s="38"/>
      <c r="AP1883" s="38"/>
      <c r="AQ1883" s="38"/>
      <c r="AR1883" s="38"/>
      <c r="AS1883" s="38"/>
      <c r="AT1883" s="38"/>
      <c r="AU1883" s="38"/>
    </row>
    <row r="1884" spans="2:47">
      <c r="B1884" s="14"/>
      <c r="AA1884" s="38"/>
      <c r="AB1884" s="38"/>
      <c r="AC1884" s="38"/>
      <c r="AD1884" s="38"/>
      <c r="AE1884" s="38"/>
      <c r="AG1884" s="176"/>
      <c r="AN1884" s="38"/>
      <c r="AO1884" s="38"/>
      <c r="AP1884" s="38"/>
      <c r="AQ1884" s="38"/>
      <c r="AR1884" s="38"/>
      <c r="AS1884" s="38"/>
      <c r="AT1884" s="38"/>
      <c r="AU1884" s="38"/>
    </row>
    <row r="1885" spans="2:47">
      <c r="B1885" s="14"/>
      <c r="AA1885" s="38"/>
      <c r="AB1885" s="38"/>
      <c r="AC1885" s="38"/>
      <c r="AD1885" s="38"/>
      <c r="AE1885" s="38"/>
      <c r="AG1885" s="176"/>
      <c r="AN1885" s="38"/>
      <c r="AO1885" s="38"/>
      <c r="AP1885" s="38"/>
      <c r="AQ1885" s="38"/>
      <c r="AR1885" s="38"/>
      <c r="AS1885" s="38"/>
      <c r="AT1885" s="38"/>
      <c r="AU1885" s="38"/>
    </row>
    <row r="1886" spans="2:47">
      <c r="B1886" s="14"/>
      <c r="AA1886" s="38"/>
      <c r="AB1886" s="38"/>
      <c r="AC1886" s="38"/>
      <c r="AD1886" s="38"/>
      <c r="AE1886" s="38"/>
      <c r="AG1886" s="176"/>
      <c r="AN1886" s="38"/>
      <c r="AO1886" s="38"/>
      <c r="AP1886" s="38"/>
      <c r="AQ1886" s="38"/>
      <c r="AR1886" s="38"/>
      <c r="AS1886" s="38"/>
      <c r="AT1886" s="38"/>
      <c r="AU1886" s="38"/>
    </row>
    <row r="1887" spans="2:47">
      <c r="B1887" s="14"/>
      <c r="AA1887" s="38"/>
      <c r="AB1887" s="38"/>
      <c r="AC1887" s="38"/>
      <c r="AD1887" s="38"/>
      <c r="AE1887" s="38"/>
      <c r="AG1887" s="176"/>
      <c r="AN1887" s="38"/>
      <c r="AO1887" s="38"/>
      <c r="AP1887" s="38"/>
      <c r="AQ1887" s="38"/>
      <c r="AR1887" s="38"/>
      <c r="AS1887" s="38"/>
      <c r="AT1887" s="38"/>
      <c r="AU1887" s="38"/>
    </row>
    <row r="1888" spans="2:47">
      <c r="B1888" s="14"/>
      <c r="AA1888" s="38"/>
      <c r="AB1888" s="38"/>
      <c r="AC1888" s="38"/>
      <c r="AD1888" s="38"/>
      <c r="AE1888" s="38"/>
      <c r="AG1888" s="176"/>
      <c r="AN1888" s="38"/>
      <c r="AO1888" s="38"/>
      <c r="AP1888" s="38"/>
      <c r="AQ1888" s="38"/>
      <c r="AR1888" s="38"/>
      <c r="AS1888" s="38"/>
      <c r="AT1888" s="38"/>
      <c r="AU1888" s="38"/>
    </row>
    <row r="1889" spans="2:47">
      <c r="B1889" s="14"/>
      <c r="AA1889" s="38"/>
      <c r="AB1889" s="38"/>
      <c r="AC1889" s="38"/>
      <c r="AD1889" s="38"/>
      <c r="AE1889" s="38"/>
      <c r="AG1889" s="176"/>
      <c r="AN1889" s="38"/>
      <c r="AO1889" s="38"/>
      <c r="AP1889" s="38"/>
      <c r="AQ1889" s="38"/>
      <c r="AR1889" s="38"/>
      <c r="AS1889" s="38"/>
      <c r="AT1889" s="38"/>
      <c r="AU1889" s="38"/>
    </row>
    <row r="1890" spans="2:47">
      <c r="B1890" s="14"/>
      <c r="AA1890" s="38"/>
      <c r="AB1890" s="38"/>
      <c r="AC1890" s="38"/>
      <c r="AD1890" s="38"/>
      <c r="AE1890" s="38"/>
      <c r="AG1890" s="176"/>
      <c r="AN1890" s="38"/>
      <c r="AO1890" s="38"/>
      <c r="AP1890" s="38"/>
      <c r="AQ1890" s="38"/>
      <c r="AR1890" s="38"/>
      <c r="AS1890" s="38"/>
      <c r="AT1890" s="38"/>
      <c r="AU1890" s="38"/>
    </row>
    <row r="1891" spans="2:47">
      <c r="B1891" s="14"/>
      <c r="AA1891" s="38"/>
      <c r="AB1891" s="38"/>
      <c r="AC1891" s="38"/>
      <c r="AD1891" s="38"/>
      <c r="AE1891" s="38"/>
      <c r="AG1891" s="176"/>
      <c r="AN1891" s="38"/>
      <c r="AO1891" s="38"/>
      <c r="AP1891" s="38"/>
      <c r="AQ1891" s="38"/>
      <c r="AR1891" s="38"/>
      <c r="AS1891" s="38"/>
      <c r="AT1891" s="38"/>
      <c r="AU1891" s="38"/>
    </row>
    <row r="1892" spans="2:47">
      <c r="B1892" s="14"/>
      <c r="AA1892" s="38"/>
      <c r="AB1892" s="38"/>
      <c r="AC1892" s="38"/>
      <c r="AD1892" s="38"/>
      <c r="AE1892" s="38"/>
      <c r="AG1892" s="176"/>
      <c r="AN1892" s="38"/>
      <c r="AO1892" s="38"/>
      <c r="AP1892" s="38"/>
      <c r="AQ1892" s="38"/>
      <c r="AR1892" s="38"/>
      <c r="AS1892" s="38"/>
      <c r="AT1892" s="38"/>
      <c r="AU1892" s="38"/>
    </row>
    <row r="1893" spans="2:47">
      <c r="B1893" s="14"/>
      <c r="AA1893" s="38"/>
      <c r="AB1893" s="38"/>
      <c r="AC1893" s="38"/>
      <c r="AD1893" s="38"/>
      <c r="AE1893" s="38"/>
      <c r="AG1893" s="176"/>
      <c r="AN1893" s="38"/>
      <c r="AO1893" s="38"/>
      <c r="AP1893" s="38"/>
      <c r="AQ1893" s="38"/>
      <c r="AR1893" s="38"/>
      <c r="AS1893" s="38"/>
      <c r="AT1893" s="38"/>
      <c r="AU1893" s="38"/>
    </row>
    <row r="1894" spans="2:47">
      <c r="B1894" s="14"/>
      <c r="AA1894" s="38"/>
      <c r="AB1894" s="38"/>
      <c r="AC1894" s="38"/>
      <c r="AD1894" s="38"/>
      <c r="AE1894" s="38"/>
      <c r="AG1894" s="176"/>
      <c r="AN1894" s="38"/>
      <c r="AO1894" s="38"/>
      <c r="AP1894" s="38"/>
      <c r="AQ1894" s="38"/>
      <c r="AR1894" s="38"/>
      <c r="AS1894" s="38"/>
      <c r="AT1894" s="38"/>
      <c r="AU1894" s="38"/>
    </row>
    <row r="1895" spans="2:47">
      <c r="B1895" s="14"/>
      <c r="AA1895" s="38"/>
      <c r="AB1895" s="38"/>
      <c r="AC1895" s="38"/>
      <c r="AD1895" s="38"/>
      <c r="AE1895" s="38"/>
      <c r="AG1895" s="176"/>
      <c r="AN1895" s="38"/>
      <c r="AO1895" s="38"/>
      <c r="AP1895" s="38"/>
      <c r="AQ1895" s="38"/>
      <c r="AR1895" s="38"/>
      <c r="AS1895" s="38"/>
      <c r="AT1895" s="38"/>
      <c r="AU1895" s="38"/>
    </row>
    <row r="1896" spans="2:47">
      <c r="B1896" s="14"/>
      <c r="AA1896" s="38"/>
      <c r="AB1896" s="38"/>
      <c r="AC1896" s="38"/>
      <c r="AD1896" s="38"/>
      <c r="AE1896" s="38"/>
      <c r="AG1896" s="176"/>
      <c r="AN1896" s="38"/>
      <c r="AO1896" s="38"/>
      <c r="AP1896" s="38"/>
      <c r="AQ1896" s="38"/>
      <c r="AR1896" s="38"/>
      <c r="AS1896" s="38"/>
      <c r="AT1896" s="38"/>
      <c r="AU1896" s="38"/>
    </row>
    <row r="1897" spans="2:47">
      <c r="B1897" s="14"/>
      <c r="AA1897" s="38"/>
      <c r="AB1897" s="38"/>
      <c r="AC1897" s="38"/>
      <c r="AD1897" s="38"/>
      <c r="AE1897" s="38"/>
      <c r="AG1897" s="176"/>
      <c r="AN1897" s="38"/>
      <c r="AO1897" s="38"/>
      <c r="AP1897" s="38"/>
      <c r="AQ1897" s="38"/>
      <c r="AR1897" s="38"/>
      <c r="AS1897" s="38"/>
      <c r="AT1897" s="38"/>
      <c r="AU1897" s="38"/>
    </row>
    <row r="1898" spans="2:47">
      <c r="B1898" s="14"/>
      <c r="AA1898" s="38"/>
      <c r="AB1898" s="38"/>
      <c r="AC1898" s="38"/>
      <c r="AD1898" s="38"/>
      <c r="AE1898" s="38"/>
      <c r="AG1898" s="176"/>
      <c r="AN1898" s="38"/>
      <c r="AO1898" s="38"/>
      <c r="AP1898" s="38"/>
      <c r="AQ1898" s="38"/>
      <c r="AR1898" s="38"/>
      <c r="AS1898" s="38"/>
      <c r="AT1898" s="38"/>
      <c r="AU1898" s="38"/>
    </row>
    <row r="1899" spans="2:47">
      <c r="B1899" s="14"/>
      <c r="AA1899" s="38"/>
      <c r="AB1899" s="38"/>
      <c r="AC1899" s="38"/>
      <c r="AD1899" s="38"/>
      <c r="AE1899" s="38"/>
      <c r="AG1899" s="176"/>
      <c r="AN1899" s="38"/>
      <c r="AO1899" s="38"/>
      <c r="AP1899" s="38"/>
      <c r="AQ1899" s="38"/>
      <c r="AR1899" s="38"/>
      <c r="AS1899" s="38"/>
      <c r="AT1899" s="38"/>
      <c r="AU1899" s="38"/>
    </row>
    <row r="1900" spans="2:47">
      <c r="B1900" s="14"/>
      <c r="AA1900" s="38"/>
      <c r="AB1900" s="38"/>
      <c r="AC1900" s="38"/>
      <c r="AD1900" s="38"/>
      <c r="AE1900" s="38"/>
      <c r="AG1900" s="176"/>
      <c r="AN1900" s="38"/>
      <c r="AO1900" s="38"/>
      <c r="AP1900" s="38"/>
      <c r="AQ1900" s="38"/>
      <c r="AR1900" s="38"/>
      <c r="AS1900" s="38"/>
      <c r="AT1900" s="38"/>
      <c r="AU1900" s="38"/>
    </row>
    <row r="1901" spans="2:47">
      <c r="B1901" s="14"/>
      <c r="AA1901" s="38"/>
      <c r="AB1901" s="38"/>
      <c r="AC1901" s="38"/>
      <c r="AD1901" s="38"/>
      <c r="AE1901" s="38"/>
      <c r="AG1901" s="176"/>
      <c r="AN1901" s="38"/>
      <c r="AO1901" s="38"/>
      <c r="AP1901" s="38"/>
      <c r="AQ1901" s="38"/>
      <c r="AR1901" s="38"/>
      <c r="AS1901" s="38"/>
      <c r="AT1901" s="38"/>
      <c r="AU1901" s="38"/>
    </row>
    <row r="1902" spans="2:47">
      <c r="B1902" s="14"/>
      <c r="AA1902" s="38"/>
      <c r="AB1902" s="38"/>
      <c r="AC1902" s="38"/>
      <c r="AD1902" s="38"/>
      <c r="AE1902" s="38"/>
      <c r="AG1902" s="176"/>
      <c r="AN1902" s="38"/>
      <c r="AO1902" s="38"/>
      <c r="AP1902" s="38"/>
      <c r="AQ1902" s="38"/>
      <c r="AR1902" s="38"/>
      <c r="AS1902" s="38"/>
      <c r="AT1902" s="38"/>
      <c r="AU1902" s="38"/>
    </row>
    <row r="1903" spans="2:47">
      <c r="B1903" s="14"/>
      <c r="AA1903" s="38"/>
      <c r="AB1903" s="38"/>
      <c r="AC1903" s="38"/>
      <c r="AD1903" s="38"/>
      <c r="AE1903" s="38"/>
      <c r="AG1903" s="176"/>
      <c r="AN1903" s="38"/>
      <c r="AO1903" s="38"/>
      <c r="AP1903" s="38"/>
      <c r="AQ1903" s="38"/>
      <c r="AR1903" s="38"/>
      <c r="AS1903" s="38"/>
      <c r="AT1903" s="38"/>
      <c r="AU1903" s="38"/>
    </row>
    <row r="1904" spans="2:47">
      <c r="B1904" s="14"/>
      <c r="AA1904" s="38"/>
      <c r="AB1904" s="38"/>
      <c r="AC1904" s="38"/>
      <c r="AD1904" s="38"/>
      <c r="AE1904" s="38"/>
      <c r="AG1904" s="176"/>
      <c r="AN1904" s="38"/>
      <c r="AO1904" s="38"/>
      <c r="AP1904" s="38"/>
      <c r="AQ1904" s="38"/>
      <c r="AR1904" s="38"/>
      <c r="AS1904" s="38"/>
      <c r="AT1904" s="38"/>
      <c r="AU1904" s="38"/>
    </row>
    <row r="1905" spans="2:48">
      <c r="B1905" s="14"/>
      <c r="AA1905" s="38"/>
      <c r="AB1905" s="38"/>
      <c r="AC1905" s="38"/>
      <c r="AD1905" s="38"/>
      <c r="AE1905" s="38"/>
      <c r="AG1905" s="176"/>
      <c r="AN1905" s="38"/>
      <c r="AO1905" s="38"/>
      <c r="AP1905" s="38"/>
      <c r="AQ1905" s="38"/>
      <c r="AR1905" s="38"/>
      <c r="AS1905" s="38"/>
      <c r="AT1905" s="38"/>
      <c r="AU1905" s="38"/>
    </row>
    <row r="1906" spans="2:48">
      <c r="B1906" s="14"/>
      <c r="AA1906" s="38"/>
      <c r="AB1906" s="38"/>
      <c r="AC1906" s="38"/>
      <c r="AD1906" s="38"/>
      <c r="AE1906" s="38"/>
      <c r="AG1906" s="176"/>
      <c r="AN1906" s="38"/>
      <c r="AO1906" s="38"/>
      <c r="AP1906" s="38"/>
      <c r="AQ1906" s="38"/>
      <c r="AR1906" s="38"/>
      <c r="AS1906" s="38"/>
      <c r="AT1906" s="38"/>
      <c r="AU1906" s="38"/>
    </row>
    <row r="1907" spans="2:48">
      <c r="B1907" s="14"/>
      <c r="AA1907" s="38"/>
      <c r="AB1907" s="38"/>
      <c r="AC1907" s="38"/>
      <c r="AD1907" s="38"/>
      <c r="AE1907" s="38"/>
      <c r="AG1907" s="176"/>
      <c r="AN1907" s="38"/>
      <c r="AO1907" s="38"/>
      <c r="AP1907" s="38"/>
      <c r="AQ1907" s="38"/>
      <c r="AR1907" s="38"/>
      <c r="AS1907" s="38"/>
      <c r="AT1907" s="38"/>
      <c r="AU1907" s="38"/>
    </row>
    <row r="1908" spans="2:48">
      <c r="B1908" s="14"/>
      <c r="AA1908" s="38"/>
      <c r="AB1908" s="38"/>
      <c r="AC1908" s="38"/>
      <c r="AD1908" s="38"/>
      <c r="AE1908" s="38"/>
      <c r="AG1908" s="176"/>
      <c r="AN1908" s="38"/>
      <c r="AO1908" s="38"/>
      <c r="AP1908" s="38"/>
      <c r="AQ1908" s="38"/>
      <c r="AR1908" s="38"/>
      <c r="AS1908" s="38"/>
      <c r="AT1908" s="38"/>
      <c r="AU1908" s="38"/>
    </row>
    <row r="1909" spans="2:48">
      <c r="B1909" s="14"/>
      <c r="AA1909" s="38"/>
      <c r="AB1909" s="38"/>
      <c r="AC1909" s="38"/>
      <c r="AD1909" s="38"/>
      <c r="AE1909" s="38"/>
      <c r="AG1909" s="176"/>
      <c r="AN1909" s="38"/>
      <c r="AO1909" s="38"/>
      <c r="AP1909" s="38"/>
      <c r="AQ1909" s="38"/>
      <c r="AR1909" s="38"/>
      <c r="AS1909" s="38"/>
      <c r="AT1909" s="38"/>
      <c r="AU1909" s="38"/>
    </row>
    <row r="1910" spans="2:48">
      <c r="B1910" s="14"/>
      <c r="AA1910" s="38"/>
      <c r="AB1910" s="38"/>
      <c r="AC1910" s="38"/>
      <c r="AD1910" s="38"/>
      <c r="AE1910" s="38"/>
      <c r="AG1910" s="176"/>
      <c r="AN1910" s="38"/>
      <c r="AO1910" s="38"/>
      <c r="AP1910" s="38"/>
      <c r="AQ1910" s="38"/>
      <c r="AR1910" s="38"/>
      <c r="AS1910" s="38"/>
      <c r="AT1910" s="38"/>
      <c r="AU1910" s="38"/>
    </row>
    <row r="1911" spans="2:48">
      <c r="B1911" s="14"/>
      <c r="AA1911" s="38"/>
      <c r="AB1911" s="38"/>
      <c r="AC1911" s="38"/>
      <c r="AD1911" s="38"/>
      <c r="AE1911" s="38"/>
      <c r="AG1911" s="176"/>
      <c r="AN1911" s="38"/>
      <c r="AO1911" s="38"/>
      <c r="AP1911" s="38"/>
      <c r="AQ1911" s="38"/>
      <c r="AR1911" s="38"/>
      <c r="AS1911" s="38"/>
      <c r="AT1911" s="38"/>
      <c r="AU1911" s="38"/>
    </row>
    <row r="1912" spans="2:48">
      <c r="B1912" s="14"/>
      <c r="AA1912" s="38"/>
      <c r="AB1912" s="38"/>
      <c r="AC1912" s="38"/>
      <c r="AD1912" s="38"/>
      <c r="AE1912" s="38"/>
      <c r="AG1912" s="176"/>
      <c r="AN1912" s="38"/>
      <c r="AO1912" s="38"/>
      <c r="AP1912" s="38"/>
      <c r="AQ1912" s="38"/>
      <c r="AR1912" s="38"/>
      <c r="AS1912" s="38"/>
      <c r="AT1912" s="38"/>
      <c r="AU1912" s="38"/>
    </row>
    <row r="1913" spans="2:48">
      <c r="B1913" s="14"/>
      <c r="AA1913" s="38"/>
      <c r="AB1913" s="38"/>
      <c r="AC1913" s="38"/>
      <c r="AD1913" s="38"/>
      <c r="AE1913" s="38"/>
      <c r="AG1913" s="176"/>
      <c r="AN1913" s="38"/>
      <c r="AO1913" s="38"/>
      <c r="AP1913" s="38"/>
      <c r="AQ1913" s="38"/>
      <c r="AR1913" s="38"/>
      <c r="AS1913" s="38"/>
      <c r="AT1913" s="38"/>
      <c r="AU1913" s="38"/>
    </row>
    <row r="1914" spans="2:48">
      <c r="B1914" s="14"/>
      <c r="AA1914" s="38"/>
      <c r="AB1914" s="38"/>
      <c r="AC1914" s="38"/>
      <c r="AD1914" s="38"/>
      <c r="AE1914" s="38"/>
      <c r="AG1914" s="176"/>
      <c r="AN1914" s="38"/>
      <c r="AO1914" s="38"/>
      <c r="AP1914" s="38"/>
      <c r="AQ1914" s="38"/>
      <c r="AR1914" s="38"/>
      <c r="AS1914" s="38"/>
      <c r="AT1914" s="38"/>
      <c r="AU1914" s="38"/>
    </row>
    <row r="1915" spans="2:48">
      <c r="B1915" s="14"/>
      <c r="AA1915" s="38"/>
      <c r="AB1915" s="38"/>
      <c r="AC1915" s="38"/>
      <c r="AD1915" s="38"/>
      <c r="AE1915" s="38"/>
      <c r="AG1915" s="176"/>
      <c r="AN1915" s="38"/>
      <c r="AO1915" s="38"/>
      <c r="AP1915" s="38"/>
      <c r="AQ1915" s="38"/>
      <c r="AR1915" s="38"/>
      <c r="AS1915" s="38"/>
      <c r="AT1915" s="38"/>
      <c r="AU1915" s="38"/>
      <c r="AV1915" s="38"/>
    </row>
    <row r="1916" spans="2:48">
      <c r="B1916" s="14"/>
      <c r="AA1916" s="38"/>
      <c r="AB1916" s="38"/>
      <c r="AC1916" s="38"/>
      <c r="AD1916" s="38"/>
      <c r="AE1916" s="38"/>
      <c r="AG1916" s="176"/>
      <c r="AN1916" s="38"/>
      <c r="AO1916" s="38"/>
      <c r="AP1916" s="38"/>
      <c r="AQ1916" s="38"/>
      <c r="AR1916" s="38"/>
      <c r="AS1916" s="38"/>
      <c r="AT1916" s="38"/>
      <c r="AU1916" s="38"/>
    </row>
    <row r="1917" spans="2:48">
      <c r="B1917" s="14"/>
      <c r="AA1917" s="38"/>
      <c r="AB1917" s="38"/>
      <c r="AC1917" s="38"/>
      <c r="AD1917" s="38"/>
      <c r="AE1917" s="38"/>
      <c r="AG1917" s="176"/>
      <c r="AN1917" s="38"/>
      <c r="AO1917" s="38"/>
      <c r="AP1917" s="38"/>
      <c r="AQ1917" s="38"/>
      <c r="AR1917" s="38"/>
      <c r="AS1917" s="38"/>
      <c r="AT1917" s="38"/>
      <c r="AU1917" s="38"/>
    </row>
    <row r="1918" spans="2:48">
      <c r="B1918" s="14"/>
      <c r="AA1918" s="38"/>
      <c r="AB1918" s="38"/>
      <c r="AC1918" s="38"/>
      <c r="AD1918" s="38"/>
      <c r="AE1918" s="38"/>
      <c r="AG1918" s="176"/>
      <c r="AN1918" s="38"/>
      <c r="AO1918" s="38"/>
      <c r="AP1918" s="38"/>
      <c r="AQ1918" s="38"/>
      <c r="AR1918" s="38"/>
      <c r="AS1918" s="38"/>
      <c r="AT1918" s="38"/>
      <c r="AU1918" s="38"/>
    </row>
    <row r="1919" spans="2:48">
      <c r="B1919" s="14"/>
      <c r="AA1919" s="38"/>
      <c r="AB1919" s="38"/>
      <c r="AC1919" s="38"/>
      <c r="AD1919" s="38"/>
      <c r="AE1919" s="38"/>
      <c r="AG1919" s="176"/>
      <c r="AN1919" s="38"/>
      <c r="AO1919" s="38"/>
      <c r="AP1919" s="38"/>
      <c r="AQ1919" s="38"/>
      <c r="AR1919" s="38"/>
      <c r="AS1919" s="38"/>
      <c r="AT1919" s="38"/>
      <c r="AU1919" s="38"/>
      <c r="AV1919" s="38"/>
    </row>
    <row r="1920" spans="2:48">
      <c r="B1920" s="14"/>
      <c r="AA1920" s="38"/>
      <c r="AB1920" s="38"/>
      <c r="AC1920" s="38"/>
      <c r="AD1920" s="38"/>
      <c r="AE1920" s="38"/>
      <c r="AG1920" s="176"/>
      <c r="AN1920" s="38"/>
      <c r="AO1920" s="38"/>
      <c r="AP1920" s="38"/>
      <c r="AQ1920" s="38"/>
      <c r="AR1920" s="38"/>
      <c r="AS1920" s="38"/>
      <c r="AT1920" s="38"/>
      <c r="AU1920" s="38"/>
    </row>
    <row r="1921" spans="2:48">
      <c r="B1921" s="14"/>
      <c r="AA1921" s="38"/>
      <c r="AB1921" s="38"/>
      <c r="AC1921" s="38"/>
      <c r="AD1921" s="38"/>
      <c r="AE1921" s="38"/>
      <c r="AG1921" s="176"/>
      <c r="AN1921" s="38"/>
      <c r="AO1921" s="38"/>
      <c r="AP1921" s="38"/>
      <c r="AQ1921" s="38"/>
      <c r="AR1921" s="38"/>
      <c r="AS1921" s="38"/>
      <c r="AT1921" s="38"/>
      <c r="AU1921" s="38"/>
    </row>
    <row r="1922" spans="2:48">
      <c r="B1922" s="14"/>
      <c r="AA1922" s="38"/>
      <c r="AB1922" s="38"/>
      <c r="AC1922" s="38"/>
      <c r="AD1922" s="38"/>
      <c r="AE1922" s="38"/>
      <c r="AG1922" s="176"/>
      <c r="AN1922" s="38"/>
      <c r="AO1922" s="38"/>
      <c r="AP1922" s="38"/>
      <c r="AQ1922" s="38"/>
      <c r="AR1922" s="38"/>
      <c r="AS1922" s="38"/>
      <c r="AT1922" s="38"/>
      <c r="AU1922" s="38"/>
      <c r="AV1922" s="38"/>
    </row>
    <row r="1923" spans="2:48">
      <c r="B1923" s="14"/>
      <c r="AA1923" s="38"/>
      <c r="AB1923" s="38"/>
      <c r="AC1923" s="38"/>
      <c r="AD1923" s="38"/>
      <c r="AE1923" s="38"/>
      <c r="AG1923" s="176"/>
      <c r="AN1923" s="38"/>
      <c r="AO1923" s="38"/>
      <c r="AP1923" s="38"/>
      <c r="AQ1923" s="38"/>
      <c r="AR1923" s="38"/>
      <c r="AS1923" s="38"/>
      <c r="AT1923" s="38"/>
      <c r="AU1923" s="38"/>
    </row>
    <row r="1924" spans="2:48">
      <c r="B1924" s="14"/>
      <c r="AA1924" s="38"/>
      <c r="AB1924" s="38"/>
      <c r="AC1924" s="38"/>
      <c r="AD1924" s="38"/>
      <c r="AE1924" s="38"/>
      <c r="AG1924" s="176"/>
      <c r="AN1924" s="38"/>
      <c r="AO1924" s="38"/>
      <c r="AP1924" s="38"/>
      <c r="AQ1924" s="38"/>
      <c r="AR1924" s="38"/>
      <c r="AS1924" s="38"/>
      <c r="AT1924" s="38"/>
      <c r="AU1924" s="38"/>
    </row>
    <row r="1925" spans="2:48">
      <c r="B1925" s="14"/>
      <c r="AA1925" s="38"/>
      <c r="AB1925" s="38"/>
      <c r="AC1925" s="38"/>
      <c r="AD1925" s="38"/>
      <c r="AE1925" s="38"/>
      <c r="AG1925" s="176"/>
      <c r="AN1925" s="38"/>
      <c r="AO1925" s="38"/>
      <c r="AP1925" s="38"/>
      <c r="AQ1925" s="38"/>
      <c r="AR1925" s="38"/>
      <c r="AS1925" s="38"/>
      <c r="AT1925" s="38"/>
      <c r="AU1925" s="38"/>
    </row>
    <row r="1926" spans="2:48">
      <c r="B1926" s="14"/>
      <c r="AA1926" s="38"/>
      <c r="AB1926" s="38"/>
      <c r="AC1926" s="38"/>
      <c r="AD1926" s="38"/>
      <c r="AE1926" s="38"/>
      <c r="AG1926" s="176"/>
      <c r="AN1926" s="38"/>
      <c r="AO1926" s="38"/>
      <c r="AP1926" s="38"/>
      <c r="AQ1926" s="38"/>
      <c r="AR1926" s="38"/>
      <c r="AS1926" s="38"/>
      <c r="AT1926" s="38"/>
      <c r="AU1926" s="38"/>
    </row>
    <row r="1927" spans="2:48">
      <c r="B1927" s="14"/>
      <c r="AA1927" s="38"/>
      <c r="AB1927" s="38"/>
      <c r="AC1927" s="38"/>
      <c r="AD1927" s="38"/>
      <c r="AE1927" s="38"/>
      <c r="AG1927" s="176"/>
      <c r="AN1927" s="38"/>
      <c r="AO1927" s="38"/>
      <c r="AP1927" s="38"/>
      <c r="AQ1927" s="38"/>
      <c r="AR1927" s="38"/>
      <c r="AS1927" s="38"/>
      <c r="AT1927" s="38"/>
      <c r="AU1927" s="38"/>
    </row>
    <row r="1928" spans="2:48">
      <c r="B1928" s="14"/>
      <c r="AA1928" s="38"/>
      <c r="AB1928" s="38"/>
      <c r="AC1928" s="38"/>
      <c r="AD1928" s="38"/>
      <c r="AE1928" s="38"/>
      <c r="AG1928" s="176"/>
      <c r="AN1928" s="38"/>
      <c r="AO1928" s="38"/>
      <c r="AP1928" s="38"/>
      <c r="AQ1928" s="38"/>
      <c r="AR1928" s="38"/>
      <c r="AS1928" s="38"/>
      <c r="AT1928" s="38"/>
      <c r="AU1928" s="38"/>
    </row>
    <row r="1929" spans="2:48">
      <c r="B1929" s="14"/>
      <c r="AA1929" s="38"/>
      <c r="AB1929" s="38"/>
      <c r="AC1929" s="38"/>
      <c r="AD1929" s="38"/>
      <c r="AE1929" s="38"/>
      <c r="AG1929" s="176"/>
      <c r="AN1929" s="38"/>
      <c r="AO1929" s="38"/>
      <c r="AP1929" s="38"/>
      <c r="AQ1929" s="38"/>
      <c r="AR1929" s="38"/>
      <c r="AS1929" s="38"/>
      <c r="AT1929" s="38"/>
      <c r="AU1929" s="38"/>
    </row>
    <row r="1930" spans="2:48">
      <c r="B1930" s="14"/>
      <c r="AA1930" s="38"/>
      <c r="AB1930" s="38"/>
      <c r="AC1930" s="38"/>
      <c r="AD1930" s="38"/>
      <c r="AE1930" s="38"/>
      <c r="AG1930" s="176"/>
      <c r="AN1930" s="38"/>
      <c r="AO1930" s="38"/>
      <c r="AP1930" s="38"/>
      <c r="AQ1930" s="38"/>
      <c r="AR1930" s="38"/>
      <c r="AS1930" s="38"/>
      <c r="AT1930" s="38"/>
      <c r="AU1930" s="38"/>
    </row>
    <row r="1931" spans="2:48">
      <c r="B1931" s="14"/>
      <c r="AA1931" s="38"/>
      <c r="AB1931" s="38"/>
      <c r="AC1931" s="38"/>
      <c r="AD1931" s="38"/>
      <c r="AE1931" s="38"/>
      <c r="AG1931" s="176"/>
      <c r="AN1931" s="38"/>
      <c r="AO1931" s="38"/>
      <c r="AP1931" s="38"/>
      <c r="AQ1931" s="38"/>
      <c r="AR1931" s="38"/>
      <c r="AS1931" s="38"/>
      <c r="AT1931" s="38"/>
      <c r="AU1931" s="38"/>
    </row>
    <row r="1932" spans="2:48">
      <c r="B1932" s="14"/>
      <c r="AA1932" s="38"/>
      <c r="AB1932" s="38"/>
      <c r="AC1932" s="38"/>
      <c r="AD1932" s="38"/>
      <c r="AE1932" s="38"/>
      <c r="AG1932" s="176"/>
      <c r="AN1932" s="38"/>
      <c r="AO1932" s="38"/>
      <c r="AP1932" s="38"/>
      <c r="AQ1932" s="38"/>
      <c r="AR1932" s="38"/>
      <c r="AS1932" s="38"/>
      <c r="AT1932" s="38"/>
      <c r="AU1932" s="38"/>
    </row>
    <row r="1933" spans="2:48">
      <c r="B1933" s="14"/>
      <c r="AA1933" s="38"/>
      <c r="AB1933" s="38"/>
      <c r="AC1933" s="38"/>
      <c r="AD1933" s="38"/>
      <c r="AE1933" s="38"/>
      <c r="AG1933" s="176"/>
      <c r="AN1933" s="38"/>
      <c r="AO1933" s="38"/>
      <c r="AP1933" s="38"/>
      <c r="AQ1933" s="38"/>
      <c r="AR1933" s="38"/>
      <c r="AS1933" s="38"/>
      <c r="AT1933" s="38"/>
      <c r="AU1933" s="38"/>
    </row>
    <row r="1934" spans="2:48">
      <c r="B1934" s="14"/>
      <c r="AA1934" s="38"/>
      <c r="AB1934" s="38"/>
      <c r="AC1934" s="38"/>
      <c r="AD1934" s="38"/>
      <c r="AE1934" s="38"/>
      <c r="AG1934" s="176"/>
      <c r="AN1934" s="38"/>
      <c r="AO1934" s="38"/>
      <c r="AP1934" s="38"/>
      <c r="AQ1934" s="38"/>
      <c r="AR1934" s="38"/>
      <c r="AS1934" s="38"/>
      <c r="AT1934" s="38"/>
      <c r="AU1934" s="38"/>
    </row>
    <row r="1935" spans="2:48">
      <c r="B1935" s="14"/>
      <c r="AA1935" s="38"/>
      <c r="AB1935" s="38"/>
      <c r="AC1935" s="38"/>
      <c r="AD1935" s="38"/>
      <c r="AE1935" s="38"/>
      <c r="AG1935" s="176"/>
      <c r="AN1935" s="38"/>
      <c r="AO1935" s="38"/>
      <c r="AP1935" s="38"/>
      <c r="AQ1935" s="38"/>
      <c r="AR1935" s="38"/>
      <c r="AS1935" s="38"/>
      <c r="AT1935" s="38"/>
      <c r="AU1935" s="38"/>
    </row>
    <row r="1936" spans="2:48">
      <c r="B1936" s="14"/>
      <c r="AA1936" s="38"/>
      <c r="AB1936" s="38"/>
      <c r="AC1936" s="38"/>
      <c r="AD1936" s="38"/>
      <c r="AE1936" s="38"/>
      <c r="AG1936" s="176"/>
      <c r="AN1936" s="38"/>
      <c r="AO1936" s="38"/>
      <c r="AP1936" s="38"/>
      <c r="AQ1936" s="38"/>
      <c r="AR1936" s="38"/>
      <c r="AS1936" s="38"/>
      <c r="AT1936" s="38"/>
      <c r="AU1936" s="38"/>
    </row>
    <row r="1937" spans="2:47">
      <c r="B1937" s="14"/>
      <c r="AA1937" s="38"/>
      <c r="AB1937" s="38"/>
      <c r="AC1937" s="38"/>
      <c r="AD1937" s="38"/>
      <c r="AE1937" s="38"/>
      <c r="AG1937" s="176"/>
      <c r="AN1937" s="38"/>
      <c r="AO1937" s="38"/>
      <c r="AP1937" s="38"/>
      <c r="AQ1937" s="38"/>
      <c r="AR1937" s="38"/>
      <c r="AS1937" s="38"/>
      <c r="AT1937" s="38"/>
      <c r="AU1937" s="38"/>
    </row>
    <row r="1938" spans="2:47">
      <c r="B1938" s="14"/>
      <c r="AA1938" s="38"/>
      <c r="AB1938" s="38"/>
      <c r="AC1938" s="38"/>
      <c r="AD1938" s="38"/>
      <c r="AE1938" s="38"/>
      <c r="AG1938" s="176"/>
      <c r="AN1938" s="38"/>
      <c r="AO1938" s="38"/>
      <c r="AP1938" s="38"/>
      <c r="AQ1938" s="38"/>
      <c r="AR1938" s="38"/>
      <c r="AS1938" s="38"/>
      <c r="AT1938" s="38"/>
      <c r="AU1938" s="38"/>
    </row>
    <row r="1939" spans="2:47">
      <c r="B1939" s="14"/>
      <c r="AA1939" s="38"/>
      <c r="AB1939" s="38"/>
      <c r="AC1939" s="38"/>
      <c r="AD1939" s="38"/>
      <c r="AE1939" s="38"/>
      <c r="AG1939" s="176"/>
      <c r="AN1939" s="38"/>
      <c r="AO1939" s="38"/>
      <c r="AP1939" s="38"/>
      <c r="AQ1939" s="38"/>
      <c r="AR1939" s="38"/>
      <c r="AS1939" s="38"/>
      <c r="AT1939" s="38"/>
      <c r="AU1939" s="38"/>
    </row>
    <row r="1940" spans="2:47">
      <c r="B1940" s="14"/>
      <c r="AA1940" s="38"/>
      <c r="AB1940" s="38"/>
      <c r="AC1940" s="38"/>
      <c r="AD1940" s="38"/>
      <c r="AE1940" s="38"/>
      <c r="AG1940" s="176"/>
      <c r="AN1940" s="38"/>
      <c r="AO1940" s="38"/>
      <c r="AP1940" s="38"/>
      <c r="AQ1940" s="38"/>
      <c r="AR1940" s="38"/>
      <c r="AS1940" s="38"/>
      <c r="AT1940" s="38"/>
      <c r="AU1940" s="38"/>
    </row>
    <row r="1941" spans="2:47">
      <c r="B1941" s="14"/>
      <c r="AA1941" s="38"/>
      <c r="AB1941" s="38"/>
      <c r="AC1941" s="38"/>
      <c r="AD1941" s="38"/>
      <c r="AE1941" s="38"/>
      <c r="AG1941" s="176"/>
      <c r="AN1941" s="38"/>
      <c r="AO1941" s="38"/>
      <c r="AP1941" s="38"/>
      <c r="AQ1941" s="38"/>
      <c r="AR1941" s="38"/>
      <c r="AS1941" s="38"/>
      <c r="AT1941" s="38"/>
      <c r="AU1941" s="38"/>
    </row>
    <row r="1942" spans="2:47">
      <c r="B1942" s="14"/>
      <c r="AA1942" s="38"/>
      <c r="AB1942" s="38"/>
      <c r="AC1942" s="38"/>
      <c r="AD1942" s="38"/>
      <c r="AE1942" s="38"/>
      <c r="AG1942" s="176"/>
      <c r="AN1942" s="38"/>
      <c r="AO1942" s="38"/>
      <c r="AP1942" s="38"/>
      <c r="AQ1942" s="38"/>
      <c r="AR1942" s="38"/>
      <c r="AS1942" s="38"/>
      <c r="AT1942" s="38"/>
      <c r="AU1942" s="38"/>
    </row>
    <row r="1943" spans="2:47">
      <c r="B1943" s="14"/>
      <c r="AA1943" s="38"/>
      <c r="AB1943" s="38"/>
      <c r="AC1943" s="38"/>
      <c r="AD1943" s="38"/>
      <c r="AE1943" s="38"/>
      <c r="AG1943" s="176"/>
      <c r="AN1943" s="38"/>
      <c r="AO1943" s="38"/>
      <c r="AP1943" s="38"/>
      <c r="AQ1943" s="38"/>
      <c r="AR1943" s="38"/>
      <c r="AS1943" s="38"/>
      <c r="AT1943" s="38"/>
      <c r="AU1943" s="38"/>
    </row>
    <row r="1944" spans="2:47">
      <c r="B1944" s="14"/>
      <c r="AA1944" s="38"/>
      <c r="AB1944" s="38"/>
      <c r="AC1944" s="38"/>
      <c r="AD1944" s="38"/>
      <c r="AE1944" s="38"/>
      <c r="AG1944" s="176"/>
      <c r="AN1944" s="38"/>
      <c r="AO1944" s="38"/>
      <c r="AP1944" s="38"/>
      <c r="AQ1944" s="38"/>
      <c r="AR1944" s="38"/>
      <c r="AS1944" s="38"/>
      <c r="AT1944" s="38"/>
      <c r="AU1944" s="38"/>
    </row>
    <row r="1945" spans="2:47">
      <c r="B1945" s="14"/>
      <c r="AA1945" s="38"/>
      <c r="AB1945" s="38"/>
      <c r="AC1945" s="38"/>
      <c r="AD1945" s="38"/>
      <c r="AE1945" s="38"/>
      <c r="AG1945" s="176"/>
      <c r="AN1945" s="38"/>
      <c r="AO1945" s="38"/>
      <c r="AP1945" s="38"/>
      <c r="AQ1945" s="38"/>
      <c r="AR1945" s="38"/>
      <c r="AS1945" s="38"/>
      <c r="AT1945" s="38"/>
      <c r="AU1945" s="38"/>
    </row>
    <row r="1946" spans="2:47">
      <c r="B1946" s="14"/>
      <c r="AA1946" s="38"/>
      <c r="AB1946" s="38"/>
      <c r="AC1946" s="38"/>
      <c r="AD1946" s="38"/>
      <c r="AE1946" s="38"/>
      <c r="AG1946" s="176"/>
      <c r="AN1946" s="38"/>
      <c r="AO1946" s="38"/>
      <c r="AP1946" s="38"/>
      <c r="AQ1946" s="38"/>
      <c r="AR1946" s="38"/>
      <c r="AS1946" s="38"/>
      <c r="AT1946" s="38"/>
      <c r="AU1946" s="38"/>
    </row>
    <row r="1947" spans="2:47">
      <c r="B1947" s="14"/>
      <c r="AA1947" s="38"/>
      <c r="AB1947" s="38"/>
      <c r="AC1947" s="38"/>
      <c r="AD1947" s="38"/>
      <c r="AE1947" s="38"/>
      <c r="AG1947" s="176"/>
      <c r="AN1947" s="38"/>
      <c r="AO1947" s="38"/>
      <c r="AP1947" s="38"/>
      <c r="AQ1947" s="38"/>
      <c r="AR1947" s="38"/>
      <c r="AS1947" s="38"/>
      <c r="AT1947" s="38"/>
      <c r="AU1947" s="38"/>
    </row>
    <row r="1948" spans="2:47">
      <c r="B1948" s="14"/>
      <c r="AA1948" s="38"/>
      <c r="AB1948" s="38"/>
      <c r="AC1948" s="38"/>
      <c r="AD1948" s="38"/>
      <c r="AE1948" s="38"/>
      <c r="AG1948" s="176"/>
      <c r="AN1948" s="38"/>
      <c r="AO1948" s="38"/>
      <c r="AP1948" s="38"/>
      <c r="AQ1948" s="38"/>
      <c r="AR1948" s="38"/>
      <c r="AS1948" s="38"/>
      <c r="AT1948" s="38"/>
      <c r="AU1948" s="38"/>
    </row>
    <row r="1949" spans="2:47">
      <c r="B1949" s="14"/>
      <c r="AA1949" s="38"/>
      <c r="AB1949" s="38"/>
      <c r="AC1949" s="38"/>
      <c r="AD1949" s="38"/>
      <c r="AE1949" s="38"/>
      <c r="AG1949" s="176"/>
      <c r="AN1949" s="38"/>
      <c r="AO1949" s="38"/>
      <c r="AP1949" s="38"/>
      <c r="AQ1949" s="38"/>
      <c r="AR1949" s="38"/>
      <c r="AS1949" s="38"/>
      <c r="AT1949" s="38"/>
      <c r="AU1949" s="38"/>
    </row>
    <row r="1950" spans="2:47">
      <c r="B1950" s="14"/>
      <c r="AA1950" s="38"/>
      <c r="AB1950" s="38"/>
      <c r="AC1950" s="38"/>
      <c r="AD1950" s="38"/>
      <c r="AE1950" s="38"/>
      <c r="AG1950" s="176"/>
      <c r="AN1950" s="38"/>
      <c r="AO1950" s="38"/>
      <c r="AP1950" s="38"/>
      <c r="AQ1950" s="38"/>
      <c r="AR1950" s="38"/>
      <c r="AS1950" s="38"/>
      <c r="AT1950" s="38"/>
      <c r="AU1950" s="38"/>
    </row>
    <row r="1951" spans="2:47">
      <c r="B1951" s="14"/>
      <c r="AA1951" s="38"/>
      <c r="AB1951" s="38"/>
      <c r="AC1951" s="38"/>
      <c r="AD1951" s="38"/>
      <c r="AE1951" s="38"/>
      <c r="AG1951" s="176"/>
      <c r="AN1951" s="38"/>
      <c r="AO1951" s="38"/>
      <c r="AP1951" s="38"/>
      <c r="AQ1951" s="38"/>
      <c r="AR1951" s="38"/>
      <c r="AS1951" s="38"/>
      <c r="AT1951" s="38"/>
      <c r="AU1951" s="38"/>
    </row>
    <row r="1952" spans="2:47">
      <c r="B1952" s="14"/>
      <c r="AA1952" s="38"/>
      <c r="AB1952" s="38"/>
      <c r="AC1952" s="38"/>
      <c r="AD1952" s="38"/>
      <c r="AE1952" s="38"/>
      <c r="AG1952" s="176"/>
      <c r="AN1952" s="38"/>
      <c r="AO1952" s="38"/>
      <c r="AP1952" s="38"/>
      <c r="AQ1952" s="38"/>
      <c r="AR1952" s="38"/>
      <c r="AS1952" s="38"/>
      <c r="AT1952" s="38"/>
      <c r="AU1952" s="38"/>
    </row>
    <row r="1953" spans="2:47">
      <c r="B1953" s="14"/>
      <c r="AA1953" s="38"/>
      <c r="AB1953" s="38"/>
      <c r="AC1953" s="38"/>
      <c r="AD1953" s="38"/>
      <c r="AE1953" s="38"/>
      <c r="AG1953" s="176"/>
      <c r="AN1953" s="38"/>
      <c r="AO1953" s="38"/>
      <c r="AP1953" s="38"/>
      <c r="AQ1953" s="38"/>
      <c r="AR1953" s="38"/>
      <c r="AS1953" s="38"/>
      <c r="AT1953" s="38"/>
      <c r="AU1953" s="38"/>
    </row>
    <row r="1954" spans="2:47">
      <c r="B1954" s="14"/>
      <c r="AA1954" s="38"/>
      <c r="AB1954" s="38"/>
      <c r="AC1954" s="38"/>
      <c r="AD1954" s="38"/>
      <c r="AE1954" s="38"/>
      <c r="AG1954" s="176"/>
      <c r="AN1954" s="38"/>
      <c r="AO1954" s="38"/>
      <c r="AP1954" s="38"/>
      <c r="AQ1954" s="38"/>
      <c r="AR1954" s="38"/>
      <c r="AS1954" s="38"/>
      <c r="AT1954" s="38"/>
      <c r="AU1954" s="38"/>
    </row>
    <row r="1955" spans="2:47">
      <c r="B1955" s="14"/>
      <c r="AA1955" s="38"/>
      <c r="AB1955" s="38"/>
      <c r="AC1955" s="38"/>
      <c r="AD1955" s="38"/>
      <c r="AE1955" s="38"/>
      <c r="AG1955" s="176"/>
      <c r="AN1955" s="38"/>
      <c r="AO1955" s="38"/>
      <c r="AP1955" s="38"/>
      <c r="AQ1955" s="38"/>
      <c r="AR1955" s="38"/>
      <c r="AS1955" s="38"/>
      <c r="AT1955" s="38"/>
      <c r="AU1955" s="38"/>
    </row>
    <row r="1956" spans="2:47">
      <c r="B1956" s="14"/>
      <c r="AA1956" s="38"/>
      <c r="AB1956" s="38"/>
      <c r="AC1956" s="38"/>
      <c r="AD1956" s="38"/>
      <c r="AE1956" s="38"/>
      <c r="AG1956" s="176"/>
      <c r="AN1956" s="38"/>
      <c r="AO1956" s="38"/>
      <c r="AP1956" s="38"/>
      <c r="AQ1956" s="38"/>
      <c r="AR1956" s="38"/>
      <c r="AS1956" s="38"/>
      <c r="AT1956" s="38"/>
      <c r="AU1956" s="38"/>
    </row>
    <row r="1957" spans="2:47">
      <c r="B1957" s="14"/>
      <c r="AA1957" s="38"/>
      <c r="AB1957" s="38"/>
      <c r="AC1957" s="38"/>
      <c r="AD1957" s="38"/>
      <c r="AE1957" s="38"/>
      <c r="AG1957" s="176"/>
      <c r="AN1957" s="38"/>
      <c r="AO1957" s="38"/>
      <c r="AP1957" s="38"/>
      <c r="AQ1957" s="38"/>
      <c r="AR1957" s="38"/>
      <c r="AS1957" s="38"/>
      <c r="AT1957" s="38"/>
      <c r="AU1957" s="38"/>
    </row>
    <row r="1958" spans="2:47">
      <c r="B1958" s="14"/>
      <c r="AA1958" s="38"/>
      <c r="AB1958" s="38"/>
      <c r="AC1958" s="38"/>
      <c r="AD1958" s="38"/>
      <c r="AE1958" s="38"/>
      <c r="AG1958" s="176"/>
      <c r="AN1958" s="38"/>
      <c r="AO1958" s="38"/>
      <c r="AP1958" s="38"/>
      <c r="AQ1958" s="38"/>
      <c r="AR1958" s="38"/>
      <c r="AS1958" s="38"/>
      <c r="AT1958" s="38"/>
      <c r="AU1958" s="38"/>
    </row>
    <row r="1959" spans="2:47">
      <c r="B1959" s="14"/>
      <c r="AA1959" s="38"/>
      <c r="AB1959" s="38"/>
      <c r="AC1959" s="38"/>
      <c r="AD1959" s="38"/>
      <c r="AE1959" s="38"/>
      <c r="AG1959" s="176"/>
      <c r="AN1959" s="38"/>
      <c r="AO1959" s="38"/>
      <c r="AP1959" s="38"/>
      <c r="AQ1959" s="38"/>
      <c r="AR1959" s="38"/>
      <c r="AS1959" s="38"/>
      <c r="AT1959" s="38"/>
      <c r="AU1959" s="38"/>
    </row>
    <row r="1960" spans="2:47">
      <c r="B1960" s="14"/>
      <c r="AA1960" s="38"/>
      <c r="AB1960" s="38"/>
      <c r="AC1960" s="38"/>
      <c r="AD1960" s="38"/>
      <c r="AE1960" s="38"/>
      <c r="AG1960" s="176"/>
      <c r="AN1960" s="38"/>
      <c r="AO1960" s="38"/>
      <c r="AP1960" s="38"/>
      <c r="AQ1960" s="38"/>
      <c r="AR1960" s="38"/>
      <c r="AS1960" s="38"/>
      <c r="AT1960" s="38"/>
      <c r="AU1960" s="38"/>
    </row>
    <row r="1961" spans="2:47">
      <c r="B1961" s="14"/>
      <c r="AA1961" s="38"/>
      <c r="AB1961" s="38"/>
      <c r="AC1961" s="38"/>
      <c r="AD1961" s="38"/>
      <c r="AE1961" s="38"/>
      <c r="AG1961" s="176"/>
      <c r="AN1961" s="38"/>
      <c r="AO1961" s="38"/>
      <c r="AP1961" s="38"/>
      <c r="AQ1961" s="38"/>
      <c r="AR1961" s="38"/>
      <c r="AS1961" s="38"/>
      <c r="AT1961" s="38"/>
      <c r="AU1961" s="38"/>
    </row>
    <row r="1962" spans="2:47">
      <c r="B1962" s="14"/>
      <c r="AA1962" s="38"/>
      <c r="AB1962" s="38"/>
      <c r="AC1962" s="38"/>
      <c r="AD1962" s="38"/>
      <c r="AE1962" s="38"/>
      <c r="AG1962" s="176"/>
      <c r="AN1962" s="38"/>
      <c r="AO1962" s="38"/>
      <c r="AP1962" s="38"/>
      <c r="AQ1962" s="38"/>
      <c r="AR1962" s="38"/>
      <c r="AS1962" s="38"/>
      <c r="AT1962" s="38"/>
      <c r="AU1962" s="38"/>
    </row>
    <row r="1963" spans="2:47">
      <c r="B1963" s="14"/>
      <c r="AA1963" s="38"/>
      <c r="AB1963" s="38"/>
      <c r="AC1963" s="38"/>
      <c r="AD1963" s="38"/>
      <c r="AE1963" s="38"/>
      <c r="AG1963" s="176"/>
      <c r="AN1963" s="38"/>
      <c r="AO1963" s="38"/>
      <c r="AP1963" s="38"/>
      <c r="AQ1963" s="38"/>
      <c r="AR1963" s="38"/>
      <c r="AS1963" s="38"/>
      <c r="AT1963" s="38"/>
      <c r="AU1963" s="38"/>
    </row>
    <row r="1964" spans="2:47">
      <c r="B1964" s="14"/>
      <c r="AA1964" s="38"/>
      <c r="AB1964" s="38"/>
      <c r="AC1964" s="38"/>
      <c r="AD1964" s="38"/>
      <c r="AE1964" s="38"/>
      <c r="AG1964" s="176"/>
      <c r="AN1964" s="38"/>
      <c r="AO1964" s="38"/>
      <c r="AP1964" s="38"/>
      <c r="AQ1964" s="38"/>
      <c r="AR1964" s="38"/>
      <c r="AS1964" s="38"/>
      <c r="AT1964" s="38"/>
      <c r="AU1964" s="38"/>
    </row>
    <row r="1965" spans="2:47">
      <c r="B1965" s="14"/>
      <c r="AA1965" s="38"/>
      <c r="AB1965" s="38"/>
      <c r="AC1965" s="38"/>
      <c r="AD1965" s="38"/>
      <c r="AE1965" s="38"/>
      <c r="AG1965" s="176"/>
      <c r="AN1965" s="38"/>
      <c r="AO1965" s="38"/>
      <c r="AP1965" s="38"/>
      <c r="AQ1965" s="38"/>
      <c r="AR1965" s="38"/>
      <c r="AS1965" s="38"/>
      <c r="AT1965" s="38"/>
      <c r="AU1965" s="38"/>
    </row>
    <row r="1966" spans="2:47">
      <c r="B1966" s="14"/>
      <c r="AA1966" s="38"/>
      <c r="AB1966" s="38"/>
      <c r="AC1966" s="38"/>
      <c r="AD1966" s="38"/>
      <c r="AE1966" s="38"/>
      <c r="AG1966" s="176"/>
      <c r="AN1966" s="38"/>
      <c r="AO1966" s="38"/>
      <c r="AP1966" s="38"/>
      <c r="AQ1966" s="38"/>
      <c r="AR1966" s="38"/>
      <c r="AS1966" s="38"/>
      <c r="AT1966" s="38"/>
      <c r="AU1966" s="38"/>
    </row>
    <row r="1967" spans="2:47">
      <c r="B1967" s="14"/>
      <c r="AA1967" s="38"/>
      <c r="AB1967" s="38"/>
      <c r="AC1967" s="38"/>
      <c r="AD1967" s="38"/>
      <c r="AE1967" s="38"/>
      <c r="AG1967" s="176"/>
      <c r="AN1967" s="38"/>
      <c r="AO1967" s="38"/>
      <c r="AP1967" s="38"/>
      <c r="AQ1967" s="38"/>
      <c r="AR1967" s="38"/>
      <c r="AS1967" s="38"/>
      <c r="AT1967" s="38"/>
      <c r="AU1967" s="38"/>
    </row>
    <row r="1968" spans="2:47">
      <c r="B1968" s="14"/>
      <c r="AA1968" s="38"/>
      <c r="AB1968" s="38"/>
      <c r="AC1968" s="38"/>
      <c r="AD1968" s="38"/>
      <c r="AE1968" s="38"/>
      <c r="AG1968" s="176"/>
      <c r="AN1968" s="38"/>
      <c r="AO1968" s="38"/>
      <c r="AP1968" s="38"/>
      <c r="AQ1968" s="38"/>
      <c r="AR1968" s="38"/>
      <c r="AS1968" s="38"/>
      <c r="AT1968" s="38"/>
      <c r="AU1968" s="38"/>
    </row>
    <row r="1969" spans="2:47">
      <c r="B1969" s="14"/>
      <c r="AA1969" s="38"/>
      <c r="AB1969" s="38"/>
      <c r="AC1969" s="38"/>
      <c r="AD1969" s="38"/>
      <c r="AE1969" s="38"/>
      <c r="AG1969" s="176"/>
      <c r="AN1969" s="38"/>
      <c r="AO1969" s="38"/>
      <c r="AP1969" s="38"/>
      <c r="AQ1969" s="38"/>
      <c r="AR1969" s="38"/>
      <c r="AS1969" s="38"/>
      <c r="AT1969" s="38"/>
      <c r="AU1969" s="38"/>
    </row>
    <row r="1970" spans="2:47">
      <c r="B1970" s="14"/>
      <c r="AA1970" s="38"/>
      <c r="AB1970" s="38"/>
      <c r="AC1970" s="38"/>
      <c r="AD1970" s="38"/>
      <c r="AE1970" s="38"/>
      <c r="AG1970" s="176"/>
      <c r="AN1970" s="38"/>
      <c r="AO1970" s="38"/>
      <c r="AP1970" s="38"/>
      <c r="AQ1970" s="38"/>
      <c r="AR1970" s="38"/>
      <c r="AS1970" s="38"/>
      <c r="AT1970" s="38"/>
      <c r="AU1970" s="38"/>
    </row>
    <row r="1971" spans="2:47">
      <c r="B1971" s="14"/>
      <c r="AA1971" s="38"/>
      <c r="AB1971" s="38"/>
      <c r="AC1971" s="38"/>
      <c r="AD1971" s="38"/>
      <c r="AE1971" s="38"/>
      <c r="AG1971" s="176"/>
      <c r="AN1971" s="38"/>
      <c r="AO1971" s="38"/>
      <c r="AP1971" s="38"/>
      <c r="AQ1971" s="38"/>
      <c r="AR1971" s="38"/>
      <c r="AS1971" s="38"/>
      <c r="AT1971" s="38"/>
      <c r="AU1971" s="38"/>
    </row>
    <row r="1972" spans="2:47">
      <c r="B1972" s="14"/>
      <c r="AA1972" s="38"/>
      <c r="AB1972" s="38"/>
      <c r="AC1972" s="38"/>
      <c r="AD1972" s="38"/>
      <c r="AE1972" s="38"/>
      <c r="AG1972" s="176"/>
      <c r="AN1972" s="38"/>
      <c r="AO1972" s="38"/>
      <c r="AP1972" s="38"/>
      <c r="AQ1972" s="38"/>
      <c r="AR1972" s="38"/>
      <c r="AS1972" s="38"/>
      <c r="AT1972" s="38"/>
      <c r="AU1972" s="38"/>
    </row>
    <row r="1973" spans="2:47">
      <c r="B1973" s="14"/>
      <c r="AA1973" s="38"/>
      <c r="AB1973" s="38"/>
      <c r="AC1973" s="38"/>
      <c r="AD1973" s="38"/>
      <c r="AE1973" s="38"/>
      <c r="AG1973" s="176"/>
      <c r="AN1973" s="38"/>
      <c r="AO1973" s="38"/>
      <c r="AP1973" s="38"/>
      <c r="AQ1973" s="38"/>
      <c r="AR1973" s="38"/>
      <c r="AS1973" s="38"/>
      <c r="AT1973" s="38"/>
      <c r="AU1973" s="38"/>
    </row>
    <row r="1974" spans="2:47">
      <c r="B1974" s="14"/>
      <c r="AA1974" s="38"/>
      <c r="AB1974" s="38"/>
      <c r="AC1974" s="38"/>
      <c r="AD1974" s="38"/>
      <c r="AE1974" s="38"/>
      <c r="AG1974" s="176"/>
      <c r="AN1974" s="38"/>
      <c r="AO1974" s="38"/>
      <c r="AP1974" s="38"/>
      <c r="AQ1974" s="38"/>
      <c r="AR1974" s="38"/>
      <c r="AS1974" s="38"/>
      <c r="AT1974" s="38"/>
      <c r="AU1974" s="38"/>
    </row>
    <row r="1975" spans="2:47">
      <c r="B1975" s="14"/>
      <c r="AA1975" s="38"/>
      <c r="AB1975" s="38"/>
      <c r="AC1975" s="38"/>
      <c r="AD1975" s="38"/>
      <c r="AE1975" s="38"/>
      <c r="AG1975" s="176"/>
      <c r="AN1975" s="38"/>
      <c r="AO1975" s="38"/>
      <c r="AP1975" s="38"/>
      <c r="AQ1975" s="38"/>
      <c r="AR1975" s="38"/>
      <c r="AS1975" s="38"/>
      <c r="AT1975" s="38"/>
      <c r="AU1975" s="38"/>
    </row>
    <row r="1976" spans="2:47">
      <c r="B1976" s="14"/>
      <c r="AA1976" s="38"/>
      <c r="AB1976" s="38"/>
      <c r="AC1976" s="38"/>
      <c r="AD1976" s="38"/>
      <c r="AE1976" s="38"/>
      <c r="AG1976" s="176"/>
      <c r="AN1976" s="38"/>
      <c r="AO1976" s="38"/>
      <c r="AP1976" s="38"/>
      <c r="AQ1976" s="38"/>
      <c r="AR1976" s="38"/>
      <c r="AS1976" s="38"/>
      <c r="AT1976" s="38"/>
      <c r="AU1976" s="38"/>
    </row>
    <row r="1977" spans="2:47">
      <c r="B1977" s="14"/>
      <c r="AA1977" s="38"/>
      <c r="AB1977" s="38"/>
      <c r="AC1977" s="38"/>
      <c r="AD1977" s="38"/>
      <c r="AE1977" s="38"/>
      <c r="AG1977" s="176"/>
      <c r="AN1977" s="38"/>
      <c r="AO1977" s="38"/>
      <c r="AP1977" s="38"/>
      <c r="AQ1977" s="38"/>
      <c r="AR1977" s="38"/>
      <c r="AS1977" s="38"/>
      <c r="AT1977" s="38"/>
      <c r="AU1977" s="38"/>
    </row>
    <row r="1978" spans="2:47">
      <c r="B1978" s="14"/>
      <c r="AA1978" s="38"/>
      <c r="AB1978" s="38"/>
      <c r="AC1978" s="38"/>
      <c r="AD1978" s="38"/>
      <c r="AE1978" s="38"/>
      <c r="AG1978" s="176"/>
      <c r="AN1978" s="38"/>
      <c r="AO1978" s="38"/>
      <c r="AP1978" s="38"/>
      <c r="AQ1978" s="38"/>
      <c r="AR1978" s="38"/>
      <c r="AS1978" s="38"/>
      <c r="AT1978" s="38"/>
      <c r="AU1978" s="38"/>
    </row>
    <row r="1979" spans="2:47">
      <c r="B1979" s="14"/>
      <c r="AA1979" s="38"/>
      <c r="AB1979" s="38"/>
      <c r="AC1979" s="38"/>
      <c r="AD1979" s="38"/>
      <c r="AE1979" s="38"/>
      <c r="AG1979" s="176"/>
      <c r="AN1979" s="38"/>
      <c r="AO1979" s="38"/>
      <c r="AP1979" s="38"/>
      <c r="AQ1979" s="38"/>
      <c r="AR1979" s="38"/>
      <c r="AS1979" s="38"/>
      <c r="AT1979" s="38"/>
      <c r="AU1979" s="38"/>
    </row>
    <row r="1980" spans="2:47">
      <c r="B1980" s="14"/>
      <c r="AA1980" s="38"/>
      <c r="AB1980" s="38"/>
      <c r="AC1980" s="38"/>
      <c r="AD1980" s="38"/>
      <c r="AE1980" s="38"/>
      <c r="AG1980" s="176"/>
      <c r="AN1980" s="38"/>
      <c r="AO1980" s="38"/>
      <c r="AP1980" s="38"/>
      <c r="AQ1980" s="38"/>
      <c r="AR1980" s="38"/>
      <c r="AS1980" s="38"/>
      <c r="AT1980" s="38"/>
      <c r="AU1980" s="38"/>
    </row>
    <row r="1981" spans="2:47">
      <c r="B1981" s="14"/>
      <c r="AA1981" s="38"/>
      <c r="AB1981" s="38"/>
      <c r="AC1981" s="38"/>
      <c r="AD1981" s="38"/>
      <c r="AE1981" s="38"/>
      <c r="AG1981" s="176"/>
      <c r="AN1981" s="38"/>
      <c r="AO1981" s="38"/>
      <c r="AP1981" s="38"/>
      <c r="AQ1981" s="38"/>
      <c r="AR1981" s="38"/>
      <c r="AS1981" s="38"/>
      <c r="AT1981" s="38"/>
      <c r="AU1981" s="38"/>
    </row>
    <row r="1982" spans="2:47">
      <c r="B1982" s="14"/>
      <c r="AA1982" s="38"/>
      <c r="AB1982" s="38"/>
      <c r="AC1982" s="38"/>
      <c r="AD1982" s="38"/>
      <c r="AE1982" s="38"/>
      <c r="AG1982" s="176"/>
      <c r="AN1982" s="38"/>
      <c r="AO1982" s="38"/>
      <c r="AP1982" s="38"/>
      <c r="AQ1982" s="38"/>
      <c r="AR1982" s="38"/>
      <c r="AS1982" s="38"/>
      <c r="AT1982" s="38"/>
      <c r="AU1982" s="38"/>
    </row>
    <row r="1983" spans="2:47">
      <c r="B1983" s="14"/>
      <c r="AA1983" s="38"/>
      <c r="AB1983" s="38"/>
      <c r="AC1983" s="38"/>
      <c r="AD1983" s="38"/>
      <c r="AE1983" s="38"/>
      <c r="AG1983" s="176"/>
      <c r="AN1983" s="38"/>
      <c r="AO1983" s="38"/>
      <c r="AP1983" s="38"/>
      <c r="AQ1983" s="38"/>
      <c r="AR1983" s="38"/>
      <c r="AS1983" s="38"/>
      <c r="AT1983" s="38"/>
      <c r="AU1983" s="38"/>
    </row>
    <row r="1984" spans="2:47">
      <c r="B1984" s="14"/>
      <c r="AA1984" s="38"/>
      <c r="AB1984" s="38"/>
      <c r="AC1984" s="38"/>
      <c r="AD1984" s="38"/>
      <c r="AE1984" s="38"/>
      <c r="AG1984" s="176"/>
      <c r="AN1984" s="38"/>
      <c r="AO1984" s="38"/>
      <c r="AP1984" s="38"/>
      <c r="AQ1984" s="38"/>
      <c r="AR1984" s="38"/>
      <c r="AS1984" s="38"/>
      <c r="AT1984" s="38"/>
      <c r="AU1984" s="38"/>
    </row>
    <row r="1985" spans="2:47">
      <c r="B1985" s="14"/>
      <c r="AA1985" s="38"/>
      <c r="AB1985" s="38"/>
      <c r="AC1985" s="38"/>
      <c r="AD1985" s="38"/>
      <c r="AE1985" s="38"/>
      <c r="AG1985" s="176"/>
      <c r="AN1985" s="38"/>
      <c r="AO1985" s="38"/>
      <c r="AP1985" s="38"/>
      <c r="AQ1985" s="38"/>
      <c r="AR1985" s="38"/>
      <c r="AS1985" s="38"/>
      <c r="AT1985" s="38"/>
      <c r="AU1985" s="38"/>
    </row>
    <row r="1986" spans="2:47">
      <c r="B1986" s="14"/>
      <c r="AA1986" s="38"/>
      <c r="AB1986" s="38"/>
      <c r="AC1986" s="38"/>
      <c r="AD1986" s="38"/>
      <c r="AE1986" s="38"/>
      <c r="AG1986" s="176"/>
      <c r="AN1986" s="38"/>
      <c r="AO1986" s="38"/>
      <c r="AP1986" s="38"/>
      <c r="AQ1986" s="38"/>
      <c r="AR1986" s="38"/>
      <c r="AS1986" s="38"/>
      <c r="AT1986" s="38"/>
      <c r="AU1986" s="38"/>
    </row>
    <row r="1987" spans="2:47">
      <c r="B1987" s="14"/>
      <c r="AA1987" s="38"/>
      <c r="AB1987" s="38"/>
      <c r="AC1987" s="38"/>
      <c r="AD1987" s="38"/>
      <c r="AE1987" s="38"/>
      <c r="AG1987" s="176"/>
      <c r="AN1987" s="38"/>
      <c r="AO1987" s="38"/>
      <c r="AP1987" s="38"/>
      <c r="AQ1987" s="38"/>
      <c r="AR1987" s="38"/>
      <c r="AS1987" s="38"/>
      <c r="AT1987" s="38"/>
      <c r="AU1987" s="38"/>
    </row>
    <row r="1988" spans="2:47">
      <c r="B1988" s="14"/>
      <c r="AA1988" s="38"/>
      <c r="AB1988" s="38"/>
      <c r="AC1988" s="38"/>
      <c r="AD1988" s="38"/>
      <c r="AE1988" s="38"/>
      <c r="AG1988" s="176"/>
      <c r="AN1988" s="38"/>
      <c r="AO1988" s="38"/>
      <c r="AP1988" s="38"/>
      <c r="AQ1988" s="38"/>
      <c r="AR1988" s="38"/>
      <c r="AS1988" s="38"/>
      <c r="AT1988" s="38"/>
      <c r="AU1988" s="38"/>
    </row>
    <row r="1989" spans="2:47">
      <c r="B1989" s="14"/>
      <c r="AA1989" s="38"/>
      <c r="AB1989" s="38"/>
      <c r="AC1989" s="38"/>
      <c r="AD1989" s="38"/>
      <c r="AE1989" s="38"/>
      <c r="AG1989" s="176"/>
      <c r="AN1989" s="38"/>
      <c r="AO1989" s="38"/>
      <c r="AP1989" s="38"/>
      <c r="AQ1989" s="38"/>
      <c r="AR1989" s="38"/>
      <c r="AS1989" s="38"/>
      <c r="AT1989" s="38"/>
      <c r="AU1989" s="38"/>
    </row>
    <row r="1990" spans="2:47">
      <c r="B1990" s="14"/>
      <c r="AA1990" s="38"/>
      <c r="AB1990" s="38"/>
      <c r="AC1990" s="38"/>
      <c r="AD1990" s="38"/>
      <c r="AE1990" s="38"/>
      <c r="AG1990" s="176"/>
      <c r="AN1990" s="38"/>
      <c r="AO1990" s="38"/>
      <c r="AP1990" s="38"/>
      <c r="AQ1990" s="38"/>
      <c r="AR1990" s="38"/>
      <c r="AS1990" s="38"/>
      <c r="AT1990" s="38"/>
      <c r="AU1990" s="38"/>
    </row>
    <row r="1991" spans="2:47">
      <c r="B1991" s="14"/>
      <c r="AA1991" s="38"/>
      <c r="AB1991" s="38"/>
      <c r="AC1991" s="38"/>
      <c r="AD1991" s="38"/>
      <c r="AE1991" s="38"/>
      <c r="AG1991" s="176"/>
      <c r="AN1991" s="38"/>
      <c r="AO1991" s="38"/>
      <c r="AP1991" s="38"/>
      <c r="AQ1991" s="38"/>
      <c r="AR1991" s="38"/>
      <c r="AS1991" s="38"/>
      <c r="AT1991" s="38"/>
      <c r="AU1991" s="38"/>
    </row>
    <row r="1992" spans="2:47">
      <c r="B1992" s="14"/>
      <c r="AA1992" s="38"/>
      <c r="AB1992" s="38"/>
      <c r="AC1992" s="38"/>
      <c r="AD1992" s="38"/>
      <c r="AE1992" s="38"/>
      <c r="AG1992" s="176"/>
      <c r="AN1992" s="38"/>
      <c r="AO1992" s="38"/>
      <c r="AP1992" s="38"/>
      <c r="AQ1992" s="38"/>
      <c r="AR1992" s="38"/>
      <c r="AS1992" s="38"/>
      <c r="AT1992" s="38"/>
      <c r="AU1992" s="38"/>
    </row>
    <row r="1993" spans="2:47">
      <c r="B1993" s="14"/>
      <c r="AA1993" s="38"/>
      <c r="AB1993" s="38"/>
      <c r="AC1993" s="38"/>
      <c r="AD1993" s="38"/>
      <c r="AE1993" s="38"/>
      <c r="AG1993" s="176"/>
      <c r="AN1993" s="38"/>
      <c r="AO1993" s="38"/>
      <c r="AP1993" s="38"/>
      <c r="AQ1993" s="38"/>
      <c r="AR1993" s="38"/>
      <c r="AS1993" s="38"/>
      <c r="AT1993" s="38"/>
      <c r="AU1993" s="38"/>
    </row>
    <row r="1994" spans="2:47">
      <c r="B1994" s="14"/>
      <c r="AA1994" s="38"/>
      <c r="AB1994" s="38"/>
      <c r="AC1994" s="38"/>
      <c r="AD1994" s="38"/>
      <c r="AE1994" s="38"/>
      <c r="AG1994" s="176"/>
      <c r="AN1994" s="38"/>
      <c r="AO1994" s="38"/>
      <c r="AP1994" s="38"/>
      <c r="AQ1994" s="38"/>
      <c r="AR1994" s="38"/>
      <c r="AS1994" s="38"/>
      <c r="AT1994" s="38"/>
      <c r="AU1994" s="38"/>
    </row>
    <row r="1995" spans="2:47">
      <c r="B1995" s="14"/>
      <c r="AA1995" s="38"/>
      <c r="AB1995" s="38"/>
      <c r="AC1995" s="38"/>
      <c r="AD1995" s="38"/>
      <c r="AE1995" s="38"/>
      <c r="AG1995" s="176"/>
      <c r="AN1995" s="38"/>
      <c r="AO1995" s="38"/>
      <c r="AP1995" s="38"/>
      <c r="AQ1995" s="38"/>
      <c r="AR1995" s="38"/>
      <c r="AS1995" s="38"/>
      <c r="AT1995" s="38"/>
      <c r="AU1995" s="38"/>
    </row>
    <row r="1996" spans="2:47">
      <c r="B1996" s="14"/>
      <c r="AA1996" s="38"/>
      <c r="AB1996" s="38"/>
      <c r="AC1996" s="38"/>
      <c r="AD1996" s="38"/>
      <c r="AE1996" s="38"/>
      <c r="AG1996" s="176"/>
      <c r="AN1996" s="38"/>
      <c r="AO1996" s="38"/>
      <c r="AP1996" s="38"/>
      <c r="AQ1996" s="38"/>
      <c r="AR1996" s="38"/>
      <c r="AS1996" s="38"/>
      <c r="AT1996" s="38"/>
      <c r="AU1996" s="38"/>
    </row>
    <row r="1997" spans="2:47">
      <c r="B1997" s="14"/>
      <c r="AA1997" s="38"/>
      <c r="AB1997" s="38"/>
      <c r="AC1997" s="38"/>
      <c r="AD1997" s="38"/>
      <c r="AE1997" s="38"/>
      <c r="AG1997" s="176"/>
      <c r="AN1997" s="38"/>
      <c r="AO1997" s="38"/>
      <c r="AP1997" s="38"/>
      <c r="AQ1997" s="38"/>
      <c r="AR1997" s="38"/>
      <c r="AS1997" s="38"/>
      <c r="AT1997" s="38"/>
      <c r="AU1997" s="38"/>
    </row>
    <row r="1998" spans="2:47">
      <c r="B1998" s="14"/>
      <c r="AA1998" s="38"/>
      <c r="AB1998" s="38"/>
      <c r="AC1998" s="38"/>
      <c r="AD1998" s="38"/>
      <c r="AE1998" s="38"/>
      <c r="AG1998" s="176"/>
      <c r="AN1998" s="38"/>
      <c r="AO1998" s="38"/>
      <c r="AP1998" s="38"/>
      <c r="AQ1998" s="38"/>
      <c r="AR1998" s="38"/>
      <c r="AS1998" s="38"/>
      <c r="AT1998" s="38"/>
      <c r="AU1998" s="38"/>
    </row>
    <row r="1999" spans="2:47">
      <c r="B1999" s="14"/>
      <c r="AA1999" s="38"/>
      <c r="AB1999" s="38"/>
      <c r="AC1999" s="38"/>
      <c r="AD1999" s="38"/>
      <c r="AE1999" s="38"/>
      <c r="AG1999" s="176"/>
      <c r="AN1999" s="38"/>
      <c r="AO1999" s="38"/>
      <c r="AP1999" s="38"/>
      <c r="AQ1999" s="38"/>
      <c r="AR1999" s="38"/>
      <c r="AS1999" s="38"/>
      <c r="AT1999" s="38"/>
      <c r="AU1999" s="38"/>
    </row>
    <row r="2000" spans="2:47">
      <c r="B2000" s="14"/>
      <c r="AA2000" s="38"/>
      <c r="AB2000" s="38"/>
      <c r="AC2000" s="38"/>
      <c r="AD2000" s="38"/>
      <c r="AE2000" s="38"/>
      <c r="AG2000" s="176"/>
      <c r="AN2000" s="38"/>
      <c r="AO2000" s="38"/>
      <c r="AP2000" s="38"/>
      <c r="AQ2000" s="38"/>
      <c r="AR2000" s="38"/>
      <c r="AS2000" s="38"/>
      <c r="AT2000" s="38"/>
      <c r="AU2000" s="38"/>
    </row>
    <row r="2001" spans="2:47">
      <c r="B2001" s="14"/>
      <c r="AA2001" s="38"/>
      <c r="AB2001" s="38"/>
      <c r="AC2001" s="38"/>
      <c r="AD2001" s="38"/>
      <c r="AE2001" s="38"/>
      <c r="AG2001" s="176"/>
      <c r="AN2001" s="38"/>
      <c r="AO2001" s="38"/>
      <c r="AP2001" s="38"/>
      <c r="AQ2001" s="38"/>
      <c r="AR2001" s="38"/>
      <c r="AS2001" s="38"/>
      <c r="AT2001" s="38"/>
      <c r="AU2001" s="38"/>
    </row>
    <row r="2002" spans="2:47">
      <c r="B2002" s="14"/>
      <c r="AA2002" s="38"/>
      <c r="AB2002" s="38"/>
      <c r="AC2002" s="38"/>
      <c r="AD2002" s="38"/>
      <c r="AE2002" s="38"/>
      <c r="AG2002" s="176"/>
      <c r="AN2002" s="38"/>
      <c r="AO2002" s="38"/>
      <c r="AP2002" s="38"/>
      <c r="AQ2002" s="38"/>
      <c r="AR2002" s="38"/>
      <c r="AS2002" s="38"/>
      <c r="AT2002" s="38"/>
      <c r="AU2002" s="38"/>
    </row>
    <row r="2003" spans="2:47">
      <c r="B2003" s="14"/>
      <c r="AA2003" s="38"/>
      <c r="AB2003" s="38"/>
      <c r="AC2003" s="38"/>
      <c r="AD2003" s="38"/>
      <c r="AE2003" s="38"/>
      <c r="AG2003" s="176"/>
      <c r="AN2003" s="38"/>
      <c r="AO2003" s="38"/>
      <c r="AP2003" s="38"/>
      <c r="AQ2003" s="38"/>
      <c r="AR2003" s="38"/>
      <c r="AS2003" s="38"/>
      <c r="AT2003" s="38"/>
      <c r="AU2003" s="38"/>
    </row>
    <row r="2004" spans="2:47">
      <c r="B2004" s="14"/>
      <c r="AA2004" s="38"/>
      <c r="AB2004" s="38"/>
      <c r="AC2004" s="38"/>
      <c r="AD2004" s="38"/>
      <c r="AE2004" s="38"/>
      <c r="AG2004" s="176"/>
      <c r="AN2004" s="38"/>
      <c r="AO2004" s="38"/>
      <c r="AP2004" s="38"/>
      <c r="AQ2004" s="38"/>
      <c r="AR2004" s="38"/>
      <c r="AS2004" s="38"/>
      <c r="AT2004" s="38"/>
      <c r="AU2004" s="38"/>
    </row>
    <row r="2005" spans="2:47">
      <c r="B2005" s="14"/>
      <c r="AA2005" s="38"/>
      <c r="AB2005" s="38"/>
      <c r="AC2005" s="38"/>
      <c r="AD2005" s="38"/>
      <c r="AE2005" s="38"/>
      <c r="AG2005" s="176"/>
      <c r="AN2005" s="38"/>
      <c r="AO2005" s="38"/>
      <c r="AP2005" s="38"/>
      <c r="AQ2005" s="38"/>
      <c r="AR2005" s="38"/>
      <c r="AS2005" s="38"/>
      <c r="AT2005" s="38"/>
      <c r="AU2005" s="38"/>
    </row>
    <row r="2006" spans="2:47">
      <c r="B2006" s="14"/>
      <c r="AA2006" s="38"/>
      <c r="AB2006" s="38"/>
      <c r="AC2006" s="38"/>
      <c r="AD2006" s="38"/>
      <c r="AE2006" s="38"/>
      <c r="AG2006" s="176"/>
      <c r="AN2006" s="38"/>
      <c r="AO2006" s="38"/>
      <c r="AP2006" s="38"/>
      <c r="AQ2006" s="38"/>
      <c r="AR2006" s="38"/>
      <c r="AS2006" s="38"/>
      <c r="AT2006" s="38"/>
      <c r="AU2006" s="38"/>
    </row>
    <row r="2007" spans="2:47">
      <c r="B2007" s="14"/>
      <c r="AA2007" s="38"/>
      <c r="AB2007" s="38"/>
      <c r="AC2007" s="38"/>
      <c r="AD2007" s="38"/>
      <c r="AE2007" s="38"/>
      <c r="AG2007" s="176"/>
      <c r="AN2007" s="38"/>
      <c r="AO2007" s="38"/>
      <c r="AP2007" s="38"/>
      <c r="AQ2007" s="38"/>
      <c r="AR2007" s="38"/>
      <c r="AS2007" s="38"/>
      <c r="AT2007" s="38"/>
      <c r="AU2007" s="38"/>
    </row>
    <row r="2008" spans="2:47">
      <c r="B2008" s="14"/>
      <c r="AA2008" s="38"/>
      <c r="AB2008" s="38"/>
      <c r="AC2008" s="38"/>
      <c r="AD2008" s="38"/>
      <c r="AE2008" s="38"/>
      <c r="AG2008" s="176"/>
      <c r="AN2008" s="38"/>
      <c r="AO2008" s="38"/>
      <c r="AP2008" s="38"/>
      <c r="AQ2008" s="38"/>
      <c r="AR2008" s="38"/>
      <c r="AS2008" s="38"/>
      <c r="AT2008" s="38"/>
      <c r="AU2008" s="38"/>
    </row>
    <row r="2009" spans="2:47">
      <c r="B2009" s="14"/>
      <c r="AA2009" s="38"/>
      <c r="AB2009" s="38"/>
      <c r="AC2009" s="38"/>
      <c r="AD2009" s="38"/>
      <c r="AE2009" s="38"/>
      <c r="AG2009" s="176"/>
      <c r="AN2009" s="38"/>
      <c r="AO2009" s="38"/>
      <c r="AP2009" s="38"/>
      <c r="AQ2009" s="38"/>
      <c r="AR2009" s="38"/>
      <c r="AS2009" s="38"/>
      <c r="AT2009" s="38"/>
      <c r="AU2009" s="38"/>
    </row>
    <row r="2010" spans="2:47">
      <c r="B2010" s="14"/>
      <c r="AA2010" s="38"/>
      <c r="AB2010" s="38"/>
      <c r="AC2010" s="38"/>
      <c r="AD2010" s="38"/>
      <c r="AE2010" s="38"/>
      <c r="AG2010" s="176"/>
      <c r="AN2010" s="38"/>
      <c r="AO2010" s="38"/>
      <c r="AP2010" s="38"/>
      <c r="AQ2010" s="38"/>
      <c r="AR2010" s="38"/>
      <c r="AS2010" s="38"/>
      <c r="AT2010" s="38"/>
      <c r="AU2010" s="38"/>
    </row>
    <row r="2011" spans="2:47">
      <c r="B2011" s="14"/>
      <c r="AA2011" s="38"/>
      <c r="AB2011" s="38"/>
      <c r="AC2011" s="38"/>
      <c r="AD2011" s="38"/>
      <c r="AE2011" s="38"/>
      <c r="AG2011" s="176"/>
      <c r="AN2011" s="38"/>
      <c r="AO2011" s="38"/>
      <c r="AP2011" s="38"/>
      <c r="AQ2011" s="38"/>
      <c r="AR2011" s="38"/>
      <c r="AS2011" s="38"/>
      <c r="AT2011" s="38"/>
      <c r="AU2011" s="38"/>
    </row>
    <row r="2012" spans="2:47">
      <c r="B2012" s="14"/>
      <c r="AA2012" s="38"/>
      <c r="AB2012" s="38"/>
      <c r="AC2012" s="38"/>
      <c r="AD2012" s="38"/>
      <c r="AE2012" s="38"/>
      <c r="AG2012" s="176"/>
      <c r="AN2012" s="38"/>
      <c r="AO2012" s="38"/>
      <c r="AP2012" s="38"/>
      <c r="AQ2012" s="38"/>
      <c r="AR2012" s="38"/>
      <c r="AS2012" s="38"/>
      <c r="AT2012" s="38"/>
      <c r="AU2012" s="38"/>
    </row>
    <row r="2013" spans="2:47">
      <c r="B2013" s="14"/>
      <c r="AA2013" s="38"/>
      <c r="AB2013" s="38"/>
      <c r="AC2013" s="38"/>
      <c r="AD2013" s="38"/>
      <c r="AE2013" s="38"/>
      <c r="AG2013" s="176"/>
      <c r="AN2013" s="38"/>
      <c r="AO2013" s="38"/>
      <c r="AP2013" s="38"/>
      <c r="AQ2013" s="38"/>
      <c r="AR2013" s="38"/>
      <c r="AS2013" s="38"/>
      <c r="AT2013" s="38"/>
      <c r="AU2013" s="38"/>
    </row>
    <row r="2014" spans="2:47">
      <c r="B2014" s="14"/>
      <c r="AA2014" s="38"/>
      <c r="AB2014" s="38"/>
      <c r="AC2014" s="38"/>
      <c r="AD2014" s="38"/>
      <c r="AE2014" s="38"/>
      <c r="AG2014" s="176"/>
      <c r="AN2014" s="38"/>
      <c r="AO2014" s="38"/>
      <c r="AP2014" s="38"/>
      <c r="AQ2014" s="38"/>
      <c r="AR2014" s="38"/>
      <c r="AS2014" s="38"/>
      <c r="AT2014" s="38"/>
      <c r="AU2014" s="38"/>
    </row>
    <row r="2015" spans="2:47">
      <c r="B2015" s="14"/>
      <c r="AA2015" s="38"/>
      <c r="AB2015" s="38"/>
      <c r="AC2015" s="38"/>
      <c r="AD2015" s="38"/>
      <c r="AE2015" s="38"/>
      <c r="AG2015" s="176"/>
      <c r="AN2015" s="38"/>
      <c r="AO2015" s="38"/>
      <c r="AP2015" s="38"/>
      <c r="AQ2015" s="38"/>
      <c r="AR2015" s="38"/>
      <c r="AS2015" s="38"/>
      <c r="AT2015" s="38"/>
      <c r="AU2015" s="38"/>
    </row>
    <row r="2016" spans="2:47">
      <c r="B2016" s="14"/>
      <c r="AA2016" s="38"/>
      <c r="AB2016" s="38"/>
      <c r="AC2016" s="38"/>
      <c r="AD2016" s="38"/>
      <c r="AE2016" s="38"/>
      <c r="AG2016" s="176"/>
      <c r="AN2016" s="38"/>
      <c r="AO2016" s="38"/>
      <c r="AP2016" s="38"/>
      <c r="AQ2016" s="38"/>
      <c r="AR2016" s="38"/>
      <c r="AS2016" s="38"/>
      <c r="AT2016" s="38"/>
      <c r="AU2016" s="38"/>
    </row>
    <row r="2017" spans="2:47">
      <c r="B2017" s="14"/>
      <c r="AA2017" s="38"/>
      <c r="AB2017" s="38"/>
      <c r="AC2017" s="38"/>
      <c r="AD2017" s="38"/>
      <c r="AE2017" s="38"/>
      <c r="AG2017" s="176"/>
      <c r="AN2017" s="38"/>
      <c r="AO2017" s="38"/>
      <c r="AP2017" s="38"/>
      <c r="AQ2017" s="38"/>
      <c r="AR2017" s="38"/>
      <c r="AS2017" s="38"/>
      <c r="AT2017" s="38"/>
      <c r="AU2017" s="38"/>
    </row>
    <row r="2018" spans="2:47">
      <c r="B2018" s="14"/>
      <c r="AA2018" s="38"/>
      <c r="AB2018" s="38"/>
      <c r="AC2018" s="38"/>
      <c r="AD2018" s="38"/>
      <c r="AE2018" s="38"/>
      <c r="AG2018" s="176"/>
      <c r="AN2018" s="38"/>
      <c r="AO2018" s="38"/>
      <c r="AP2018" s="38"/>
      <c r="AQ2018" s="38"/>
      <c r="AR2018" s="38"/>
      <c r="AS2018" s="38"/>
      <c r="AT2018" s="38"/>
      <c r="AU2018" s="38"/>
    </row>
    <row r="2019" spans="2:47">
      <c r="B2019" s="14"/>
      <c r="AA2019" s="38"/>
      <c r="AB2019" s="38"/>
      <c r="AC2019" s="38"/>
      <c r="AD2019" s="38"/>
      <c r="AE2019" s="38"/>
      <c r="AG2019" s="176"/>
      <c r="AN2019" s="38"/>
      <c r="AO2019" s="38"/>
      <c r="AP2019" s="38"/>
      <c r="AQ2019" s="38"/>
      <c r="AR2019" s="38"/>
      <c r="AS2019" s="38"/>
      <c r="AT2019" s="38"/>
      <c r="AU2019" s="38"/>
    </row>
    <row r="2020" spans="2:47">
      <c r="B2020" s="14"/>
      <c r="AA2020" s="38"/>
      <c r="AB2020" s="38"/>
      <c r="AC2020" s="38"/>
      <c r="AD2020" s="38"/>
      <c r="AE2020" s="38"/>
      <c r="AG2020" s="176"/>
      <c r="AN2020" s="38"/>
      <c r="AO2020" s="38"/>
      <c r="AP2020" s="38"/>
      <c r="AQ2020" s="38"/>
      <c r="AR2020" s="38"/>
      <c r="AS2020" s="38"/>
      <c r="AT2020" s="38"/>
      <c r="AU2020" s="38"/>
    </row>
    <row r="2021" spans="2:47">
      <c r="B2021" s="14"/>
      <c r="AA2021" s="38"/>
      <c r="AB2021" s="38"/>
      <c r="AC2021" s="38"/>
      <c r="AD2021" s="38"/>
      <c r="AE2021" s="38"/>
      <c r="AG2021" s="176"/>
      <c r="AN2021" s="38"/>
      <c r="AO2021" s="38"/>
      <c r="AP2021" s="38"/>
      <c r="AQ2021" s="38"/>
      <c r="AR2021" s="38"/>
      <c r="AS2021" s="38"/>
      <c r="AT2021" s="38"/>
      <c r="AU2021" s="38"/>
    </row>
    <row r="2022" spans="2:47">
      <c r="B2022" s="14"/>
      <c r="AA2022" s="38"/>
      <c r="AB2022" s="38"/>
      <c r="AC2022" s="38"/>
      <c r="AD2022" s="38"/>
      <c r="AE2022" s="38"/>
      <c r="AG2022" s="176"/>
      <c r="AN2022" s="38"/>
      <c r="AO2022" s="38"/>
      <c r="AP2022" s="38"/>
      <c r="AQ2022" s="38"/>
      <c r="AR2022" s="38"/>
      <c r="AS2022" s="38"/>
      <c r="AT2022" s="38"/>
      <c r="AU2022" s="38"/>
    </row>
    <row r="2023" spans="2:47">
      <c r="B2023" s="14"/>
      <c r="AA2023" s="38"/>
      <c r="AB2023" s="38"/>
      <c r="AC2023" s="38"/>
      <c r="AD2023" s="38"/>
      <c r="AE2023" s="38"/>
      <c r="AG2023" s="176"/>
      <c r="AN2023" s="38"/>
      <c r="AO2023" s="38"/>
      <c r="AP2023" s="38"/>
      <c r="AQ2023" s="38"/>
      <c r="AR2023" s="38"/>
      <c r="AS2023" s="38"/>
      <c r="AT2023" s="38"/>
      <c r="AU2023" s="38"/>
    </row>
    <row r="2024" spans="2:47">
      <c r="B2024" s="14"/>
      <c r="AA2024" s="38"/>
      <c r="AB2024" s="38"/>
      <c r="AC2024" s="38"/>
      <c r="AD2024" s="38"/>
      <c r="AE2024" s="38"/>
      <c r="AG2024" s="176"/>
      <c r="AN2024" s="38"/>
      <c r="AO2024" s="38"/>
      <c r="AP2024" s="38"/>
      <c r="AQ2024" s="38"/>
      <c r="AR2024" s="38"/>
      <c r="AS2024" s="38"/>
      <c r="AT2024" s="38"/>
      <c r="AU2024" s="38"/>
    </row>
    <row r="2025" spans="2:47">
      <c r="B2025" s="14"/>
      <c r="AA2025" s="38"/>
      <c r="AB2025" s="38"/>
      <c r="AC2025" s="38"/>
      <c r="AD2025" s="38"/>
      <c r="AE2025" s="38"/>
      <c r="AG2025" s="176"/>
      <c r="AN2025" s="38"/>
      <c r="AO2025" s="38"/>
      <c r="AP2025" s="38"/>
      <c r="AQ2025" s="38"/>
      <c r="AR2025" s="38"/>
      <c r="AS2025" s="38"/>
      <c r="AT2025" s="38"/>
      <c r="AU2025" s="38"/>
    </row>
    <row r="2026" spans="2:47">
      <c r="B2026" s="14"/>
      <c r="AA2026" s="38"/>
      <c r="AB2026" s="38"/>
      <c r="AC2026" s="38"/>
      <c r="AD2026" s="38"/>
      <c r="AE2026" s="38"/>
      <c r="AG2026" s="176"/>
      <c r="AN2026" s="38"/>
      <c r="AO2026" s="38"/>
      <c r="AP2026" s="38"/>
      <c r="AQ2026" s="38"/>
      <c r="AR2026" s="38"/>
      <c r="AS2026" s="38"/>
      <c r="AT2026" s="38"/>
      <c r="AU2026" s="38"/>
    </row>
    <row r="2027" spans="2:47">
      <c r="B2027" s="14"/>
      <c r="AA2027" s="38"/>
      <c r="AB2027" s="38"/>
      <c r="AC2027" s="38"/>
      <c r="AD2027" s="38"/>
      <c r="AE2027" s="38"/>
      <c r="AG2027" s="176"/>
      <c r="AN2027" s="38"/>
      <c r="AO2027" s="38"/>
      <c r="AP2027" s="38"/>
      <c r="AQ2027" s="38"/>
      <c r="AR2027" s="38"/>
      <c r="AS2027" s="38"/>
      <c r="AT2027" s="38"/>
      <c r="AU2027" s="38"/>
    </row>
    <row r="2028" spans="2:47">
      <c r="B2028" s="14"/>
      <c r="AA2028" s="38"/>
      <c r="AB2028" s="38"/>
      <c r="AC2028" s="38"/>
      <c r="AD2028" s="38"/>
      <c r="AE2028" s="38"/>
      <c r="AG2028" s="176"/>
      <c r="AN2028" s="38"/>
      <c r="AO2028" s="38"/>
      <c r="AP2028" s="38"/>
      <c r="AQ2028" s="38"/>
      <c r="AR2028" s="38"/>
      <c r="AS2028" s="38"/>
      <c r="AT2028" s="38"/>
      <c r="AU2028" s="38"/>
    </row>
    <row r="2029" spans="2:47">
      <c r="B2029" s="14"/>
      <c r="AA2029" s="38"/>
      <c r="AB2029" s="38"/>
      <c r="AC2029" s="38"/>
      <c r="AD2029" s="38"/>
      <c r="AE2029" s="38"/>
      <c r="AG2029" s="176"/>
      <c r="AN2029" s="38"/>
      <c r="AO2029" s="38"/>
      <c r="AP2029" s="38"/>
      <c r="AQ2029" s="38"/>
      <c r="AR2029" s="38"/>
      <c r="AS2029" s="38"/>
      <c r="AT2029" s="38"/>
      <c r="AU2029" s="38"/>
    </row>
    <row r="2030" spans="2:47">
      <c r="B2030" s="14"/>
      <c r="AA2030" s="38"/>
      <c r="AB2030" s="38"/>
      <c r="AC2030" s="38"/>
      <c r="AD2030" s="38"/>
      <c r="AE2030" s="38"/>
      <c r="AG2030" s="176"/>
      <c r="AN2030" s="38"/>
      <c r="AO2030" s="38"/>
      <c r="AP2030" s="38"/>
      <c r="AQ2030" s="38"/>
      <c r="AR2030" s="38"/>
      <c r="AS2030" s="38"/>
      <c r="AT2030" s="38"/>
      <c r="AU2030" s="38"/>
    </row>
    <row r="2031" spans="2:47">
      <c r="B2031" s="14"/>
      <c r="AA2031" s="38"/>
      <c r="AB2031" s="38"/>
      <c r="AC2031" s="38"/>
      <c r="AD2031" s="38"/>
      <c r="AE2031" s="38"/>
      <c r="AG2031" s="176"/>
      <c r="AN2031" s="38"/>
      <c r="AO2031" s="38"/>
      <c r="AP2031" s="38"/>
      <c r="AQ2031" s="38"/>
      <c r="AR2031" s="38"/>
      <c r="AS2031" s="38"/>
      <c r="AT2031" s="38"/>
      <c r="AU2031" s="38"/>
    </row>
    <row r="2032" spans="2:47">
      <c r="B2032" s="14"/>
      <c r="AA2032" s="38"/>
      <c r="AB2032" s="38"/>
      <c r="AC2032" s="38"/>
      <c r="AD2032" s="38"/>
      <c r="AE2032" s="38"/>
      <c r="AG2032" s="176"/>
      <c r="AN2032" s="38"/>
      <c r="AO2032" s="38"/>
      <c r="AP2032" s="38"/>
      <c r="AQ2032" s="38"/>
      <c r="AR2032" s="38"/>
      <c r="AS2032" s="38"/>
      <c r="AT2032" s="38"/>
      <c r="AU2032" s="38"/>
    </row>
    <row r="2033" spans="2:47">
      <c r="B2033" s="14"/>
      <c r="AA2033" s="38"/>
      <c r="AB2033" s="38"/>
      <c r="AC2033" s="38"/>
      <c r="AD2033" s="38"/>
      <c r="AE2033" s="38"/>
      <c r="AG2033" s="176"/>
      <c r="AN2033" s="38"/>
      <c r="AO2033" s="38"/>
      <c r="AP2033" s="38"/>
      <c r="AQ2033" s="38"/>
      <c r="AR2033" s="38"/>
      <c r="AS2033" s="38"/>
      <c r="AT2033" s="38"/>
      <c r="AU2033" s="38"/>
    </row>
    <row r="2034" spans="2:47">
      <c r="B2034" s="14"/>
      <c r="AA2034" s="38"/>
      <c r="AB2034" s="38"/>
      <c r="AC2034" s="38"/>
      <c r="AD2034" s="38"/>
      <c r="AE2034" s="38"/>
      <c r="AG2034" s="176"/>
      <c r="AN2034" s="38"/>
      <c r="AO2034" s="38"/>
      <c r="AP2034" s="38"/>
      <c r="AQ2034" s="38"/>
      <c r="AR2034" s="38"/>
      <c r="AS2034" s="38"/>
      <c r="AT2034" s="38"/>
      <c r="AU2034" s="38"/>
    </row>
    <row r="2035" spans="2:47">
      <c r="B2035" s="14"/>
      <c r="AA2035" s="38"/>
      <c r="AB2035" s="38"/>
      <c r="AC2035" s="38"/>
      <c r="AD2035" s="38"/>
      <c r="AE2035" s="38"/>
      <c r="AG2035" s="176"/>
      <c r="AN2035" s="38"/>
      <c r="AO2035" s="38"/>
      <c r="AP2035" s="38"/>
      <c r="AQ2035" s="38"/>
      <c r="AR2035" s="38"/>
      <c r="AS2035" s="38"/>
      <c r="AT2035" s="38"/>
      <c r="AU2035" s="38"/>
    </row>
    <row r="2036" spans="2:47">
      <c r="B2036" s="14"/>
      <c r="AA2036" s="38"/>
      <c r="AB2036" s="38"/>
      <c r="AC2036" s="38"/>
      <c r="AD2036" s="38"/>
      <c r="AE2036" s="38"/>
      <c r="AG2036" s="176"/>
      <c r="AN2036" s="38"/>
      <c r="AO2036" s="38"/>
      <c r="AP2036" s="38"/>
      <c r="AQ2036" s="38"/>
      <c r="AR2036" s="38"/>
      <c r="AS2036" s="38"/>
      <c r="AT2036" s="38"/>
      <c r="AU2036" s="38"/>
    </row>
    <row r="2037" spans="2:47">
      <c r="B2037" s="14"/>
      <c r="AA2037" s="38"/>
      <c r="AB2037" s="38"/>
      <c r="AC2037" s="38"/>
      <c r="AD2037" s="38"/>
      <c r="AE2037" s="38"/>
      <c r="AG2037" s="176"/>
      <c r="AN2037" s="38"/>
      <c r="AO2037" s="38"/>
      <c r="AP2037" s="38"/>
      <c r="AQ2037" s="38"/>
      <c r="AR2037" s="38"/>
      <c r="AS2037" s="38"/>
      <c r="AT2037" s="38"/>
      <c r="AU2037" s="38"/>
    </row>
    <row r="2038" spans="2:47">
      <c r="B2038" s="14"/>
      <c r="AA2038" s="38"/>
      <c r="AB2038" s="38"/>
      <c r="AC2038" s="38"/>
      <c r="AD2038" s="38"/>
      <c r="AE2038" s="38"/>
      <c r="AG2038" s="176"/>
      <c r="AN2038" s="38"/>
      <c r="AO2038" s="38"/>
      <c r="AP2038" s="38"/>
      <c r="AQ2038" s="38"/>
      <c r="AR2038" s="38"/>
      <c r="AS2038" s="38"/>
      <c r="AT2038" s="38"/>
      <c r="AU2038" s="38"/>
    </row>
    <row r="2039" spans="2:47">
      <c r="B2039" s="14"/>
      <c r="AA2039" s="38"/>
      <c r="AB2039" s="38"/>
      <c r="AC2039" s="38"/>
      <c r="AD2039" s="38"/>
      <c r="AE2039" s="38"/>
      <c r="AG2039" s="176"/>
      <c r="AN2039" s="38"/>
      <c r="AO2039" s="38"/>
      <c r="AP2039" s="38"/>
      <c r="AQ2039" s="38"/>
      <c r="AR2039" s="38"/>
      <c r="AS2039" s="38"/>
      <c r="AT2039" s="38"/>
      <c r="AU2039" s="38"/>
    </row>
    <row r="2040" spans="2:47">
      <c r="B2040" s="14"/>
      <c r="AA2040" s="38"/>
      <c r="AB2040" s="38"/>
      <c r="AC2040" s="38"/>
      <c r="AD2040" s="38"/>
      <c r="AE2040" s="38"/>
      <c r="AG2040" s="176"/>
      <c r="AN2040" s="38"/>
      <c r="AO2040" s="38"/>
      <c r="AP2040" s="38"/>
      <c r="AQ2040" s="38"/>
      <c r="AR2040" s="38"/>
      <c r="AS2040" s="38"/>
      <c r="AT2040" s="38"/>
      <c r="AU2040" s="38"/>
    </row>
    <row r="2041" spans="2:47">
      <c r="B2041" s="14"/>
      <c r="AA2041" s="38"/>
      <c r="AB2041" s="38"/>
      <c r="AC2041" s="38"/>
      <c r="AD2041" s="38"/>
      <c r="AE2041" s="38"/>
      <c r="AG2041" s="176"/>
      <c r="AN2041" s="38"/>
      <c r="AO2041" s="38"/>
      <c r="AP2041" s="38"/>
      <c r="AQ2041" s="38"/>
      <c r="AR2041" s="38"/>
      <c r="AS2041" s="38"/>
      <c r="AT2041" s="38"/>
      <c r="AU2041" s="38"/>
    </row>
    <row r="2042" spans="2:47">
      <c r="B2042" s="14"/>
      <c r="AA2042" s="38"/>
      <c r="AB2042" s="38"/>
      <c r="AC2042" s="38"/>
      <c r="AD2042" s="38"/>
      <c r="AE2042" s="38"/>
      <c r="AG2042" s="176"/>
      <c r="AN2042" s="38"/>
      <c r="AO2042" s="38"/>
      <c r="AP2042" s="38"/>
      <c r="AQ2042" s="38"/>
      <c r="AR2042" s="38"/>
      <c r="AS2042" s="38"/>
      <c r="AT2042" s="38"/>
      <c r="AU2042" s="38"/>
    </row>
    <row r="2043" spans="2:47">
      <c r="B2043" s="14"/>
      <c r="AA2043" s="38"/>
      <c r="AB2043" s="38"/>
      <c r="AC2043" s="38"/>
      <c r="AD2043" s="38"/>
      <c r="AE2043" s="38"/>
      <c r="AG2043" s="176"/>
      <c r="AN2043" s="38"/>
      <c r="AO2043" s="38"/>
      <c r="AP2043" s="38"/>
      <c r="AQ2043" s="38"/>
      <c r="AR2043" s="38"/>
      <c r="AS2043" s="38"/>
      <c r="AT2043" s="38"/>
      <c r="AU2043" s="38"/>
    </row>
    <row r="2044" spans="2:47">
      <c r="B2044" s="14"/>
      <c r="AA2044" s="38"/>
      <c r="AB2044" s="38"/>
      <c r="AC2044" s="38"/>
      <c r="AD2044" s="38"/>
      <c r="AE2044" s="38"/>
      <c r="AG2044" s="176"/>
      <c r="AN2044" s="38"/>
      <c r="AO2044" s="38"/>
      <c r="AP2044" s="38"/>
      <c r="AQ2044" s="38"/>
      <c r="AR2044" s="38"/>
      <c r="AS2044" s="38"/>
      <c r="AT2044" s="38"/>
      <c r="AU2044" s="38"/>
    </row>
    <row r="2045" spans="2:47">
      <c r="B2045" s="14"/>
      <c r="AA2045" s="38"/>
      <c r="AB2045" s="38"/>
      <c r="AC2045" s="38"/>
      <c r="AD2045" s="38"/>
      <c r="AE2045" s="38"/>
      <c r="AG2045" s="176"/>
      <c r="AN2045" s="38"/>
      <c r="AO2045" s="38"/>
      <c r="AP2045" s="38"/>
      <c r="AQ2045" s="38"/>
      <c r="AR2045" s="38"/>
      <c r="AS2045" s="38"/>
      <c r="AT2045" s="38"/>
      <c r="AU2045" s="38"/>
    </row>
    <row r="2046" spans="2:47">
      <c r="B2046" s="14"/>
      <c r="AA2046" s="38"/>
      <c r="AB2046" s="38"/>
      <c r="AC2046" s="38"/>
      <c r="AD2046" s="38"/>
      <c r="AE2046" s="38"/>
      <c r="AG2046" s="176"/>
      <c r="AN2046" s="38"/>
      <c r="AO2046" s="38"/>
      <c r="AP2046" s="38"/>
      <c r="AQ2046" s="38"/>
      <c r="AR2046" s="38"/>
      <c r="AS2046" s="38"/>
      <c r="AT2046" s="38"/>
      <c r="AU2046" s="38"/>
    </row>
    <row r="2047" spans="2:47">
      <c r="B2047" s="14"/>
      <c r="AA2047" s="38"/>
      <c r="AB2047" s="38"/>
      <c r="AC2047" s="38"/>
      <c r="AD2047" s="38"/>
      <c r="AE2047" s="38"/>
      <c r="AG2047" s="176"/>
      <c r="AN2047" s="38"/>
      <c r="AO2047" s="38"/>
      <c r="AP2047" s="38"/>
      <c r="AQ2047" s="38"/>
      <c r="AR2047" s="38"/>
      <c r="AS2047" s="38"/>
      <c r="AT2047" s="38"/>
      <c r="AU2047" s="38"/>
    </row>
    <row r="2048" spans="2:47">
      <c r="B2048" s="14"/>
      <c r="AA2048" s="38"/>
      <c r="AB2048" s="38"/>
      <c r="AC2048" s="38"/>
      <c r="AD2048" s="38"/>
      <c r="AE2048" s="38"/>
      <c r="AG2048" s="176"/>
      <c r="AN2048" s="38"/>
      <c r="AO2048" s="38"/>
      <c r="AP2048" s="38"/>
      <c r="AQ2048" s="38"/>
      <c r="AR2048" s="38"/>
      <c r="AS2048" s="38"/>
      <c r="AT2048" s="38"/>
      <c r="AU2048" s="38"/>
    </row>
    <row r="2049" spans="2:47">
      <c r="B2049" s="14"/>
      <c r="AA2049" s="38"/>
      <c r="AB2049" s="38"/>
      <c r="AC2049" s="38"/>
      <c r="AD2049" s="38"/>
      <c r="AE2049" s="38"/>
      <c r="AG2049" s="176"/>
      <c r="AN2049" s="38"/>
      <c r="AO2049" s="38"/>
      <c r="AP2049" s="38"/>
      <c r="AQ2049" s="38"/>
      <c r="AR2049" s="38"/>
      <c r="AS2049" s="38"/>
      <c r="AT2049" s="38"/>
      <c r="AU2049" s="38"/>
    </row>
    <row r="2050" spans="2:47">
      <c r="B2050" s="14"/>
      <c r="AA2050" s="38"/>
      <c r="AB2050" s="38"/>
      <c r="AC2050" s="38"/>
      <c r="AD2050" s="38"/>
      <c r="AE2050" s="38"/>
      <c r="AG2050" s="176"/>
      <c r="AN2050" s="38"/>
      <c r="AO2050" s="38"/>
      <c r="AP2050" s="38"/>
      <c r="AQ2050" s="38"/>
      <c r="AR2050" s="38"/>
      <c r="AS2050" s="38"/>
      <c r="AT2050" s="38"/>
      <c r="AU2050" s="38"/>
    </row>
    <row r="2051" spans="2:47">
      <c r="B2051" s="14"/>
      <c r="AA2051" s="38"/>
      <c r="AB2051" s="38"/>
      <c r="AC2051" s="38"/>
      <c r="AD2051" s="38"/>
      <c r="AE2051" s="38"/>
      <c r="AG2051" s="176"/>
      <c r="AN2051" s="38"/>
      <c r="AO2051" s="38"/>
      <c r="AP2051" s="38"/>
      <c r="AQ2051" s="38"/>
      <c r="AR2051" s="38"/>
      <c r="AS2051" s="38"/>
      <c r="AT2051" s="38"/>
      <c r="AU2051" s="38"/>
    </row>
    <row r="2052" spans="2:47">
      <c r="B2052" s="14"/>
      <c r="AA2052" s="38"/>
      <c r="AB2052" s="38"/>
      <c r="AC2052" s="38"/>
      <c r="AD2052" s="38"/>
      <c r="AE2052" s="38"/>
      <c r="AG2052" s="176"/>
      <c r="AN2052" s="38"/>
      <c r="AO2052" s="38"/>
      <c r="AP2052" s="38"/>
      <c r="AQ2052" s="38"/>
      <c r="AR2052" s="38"/>
      <c r="AS2052" s="38"/>
      <c r="AT2052" s="38"/>
      <c r="AU2052" s="38"/>
    </row>
    <row r="2053" spans="2:47">
      <c r="B2053" s="14"/>
      <c r="AA2053" s="38"/>
      <c r="AB2053" s="38"/>
      <c r="AC2053" s="38"/>
      <c r="AD2053" s="38"/>
      <c r="AE2053" s="38"/>
      <c r="AG2053" s="176"/>
      <c r="AN2053" s="38"/>
      <c r="AO2053" s="38"/>
      <c r="AP2053" s="38"/>
      <c r="AQ2053" s="38"/>
      <c r="AR2053" s="38"/>
      <c r="AS2053" s="38"/>
      <c r="AT2053" s="38"/>
      <c r="AU2053" s="38"/>
    </row>
    <row r="2054" spans="2:47">
      <c r="B2054" s="14"/>
      <c r="AA2054" s="38"/>
      <c r="AB2054" s="38"/>
      <c r="AC2054" s="38"/>
      <c r="AD2054" s="38"/>
      <c r="AE2054" s="38"/>
      <c r="AG2054" s="176"/>
      <c r="AN2054" s="38"/>
      <c r="AO2054" s="38"/>
      <c r="AP2054" s="38"/>
      <c r="AQ2054" s="38"/>
      <c r="AR2054" s="38"/>
      <c r="AS2054" s="38"/>
      <c r="AT2054" s="38"/>
      <c r="AU2054" s="38"/>
    </row>
    <row r="2055" spans="2:47">
      <c r="B2055" s="14"/>
      <c r="AA2055" s="38"/>
      <c r="AB2055" s="38"/>
      <c r="AC2055" s="38"/>
      <c r="AD2055" s="38"/>
      <c r="AE2055" s="38"/>
      <c r="AG2055" s="176"/>
      <c r="AN2055" s="38"/>
      <c r="AO2055" s="38"/>
      <c r="AP2055" s="38"/>
      <c r="AQ2055" s="38"/>
      <c r="AR2055" s="38"/>
      <c r="AS2055" s="38"/>
      <c r="AT2055" s="38"/>
      <c r="AU2055" s="38"/>
    </row>
    <row r="2056" spans="2:47">
      <c r="B2056" s="14"/>
      <c r="AA2056" s="38"/>
      <c r="AB2056" s="38"/>
      <c r="AC2056" s="38"/>
      <c r="AD2056" s="38"/>
      <c r="AE2056" s="38"/>
      <c r="AG2056" s="176"/>
      <c r="AN2056" s="38"/>
      <c r="AO2056" s="38"/>
      <c r="AP2056" s="38"/>
      <c r="AQ2056" s="38"/>
      <c r="AR2056" s="38"/>
      <c r="AS2056" s="38"/>
      <c r="AT2056" s="38"/>
      <c r="AU2056" s="38"/>
    </row>
    <row r="2057" spans="2:47">
      <c r="B2057" s="14"/>
      <c r="AA2057" s="38"/>
      <c r="AB2057" s="38"/>
      <c r="AC2057" s="38"/>
      <c r="AD2057" s="38"/>
      <c r="AE2057" s="38"/>
      <c r="AG2057" s="176"/>
      <c r="AN2057" s="38"/>
      <c r="AO2057" s="38"/>
      <c r="AP2057" s="38"/>
      <c r="AQ2057" s="38"/>
      <c r="AR2057" s="38"/>
      <c r="AS2057" s="38"/>
      <c r="AT2057" s="38"/>
      <c r="AU2057" s="38"/>
    </row>
    <row r="2058" spans="2:47">
      <c r="B2058" s="14"/>
      <c r="AA2058" s="38"/>
      <c r="AB2058" s="38"/>
      <c r="AC2058" s="38"/>
      <c r="AD2058" s="38"/>
      <c r="AE2058" s="38"/>
      <c r="AG2058" s="176"/>
      <c r="AN2058" s="38"/>
      <c r="AO2058" s="38"/>
      <c r="AP2058" s="38"/>
      <c r="AQ2058" s="38"/>
      <c r="AR2058" s="38"/>
      <c r="AS2058" s="38"/>
      <c r="AT2058" s="38"/>
      <c r="AU2058" s="38"/>
    </row>
    <row r="2059" spans="2:47">
      <c r="B2059" s="14"/>
      <c r="AA2059" s="38"/>
      <c r="AB2059" s="38"/>
      <c r="AC2059" s="38"/>
      <c r="AD2059" s="38"/>
      <c r="AE2059" s="38"/>
      <c r="AG2059" s="176"/>
      <c r="AN2059" s="38"/>
      <c r="AO2059" s="38"/>
      <c r="AP2059" s="38"/>
      <c r="AQ2059" s="38"/>
      <c r="AR2059" s="38"/>
      <c r="AS2059" s="38"/>
      <c r="AT2059" s="38"/>
      <c r="AU2059" s="38"/>
    </row>
    <row r="2060" spans="2:47">
      <c r="B2060" s="14"/>
      <c r="AA2060" s="38"/>
      <c r="AB2060" s="38"/>
      <c r="AC2060" s="38"/>
      <c r="AD2060" s="38"/>
      <c r="AE2060" s="38"/>
      <c r="AG2060" s="176"/>
      <c r="AN2060" s="38"/>
      <c r="AO2060" s="38"/>
      <c r="AP2060" s="38"/>
      <c r="AQ2060" s="38"/>
      <c r="AR2060" s="38"/>
      <c r="AS2060" s="38"/>
      <c r="AT2060" s="38"/>
      <c r="AU2060" s="38"/>
    </row>
    <row r="2061" spans="2:47">
      <c r="B2061" s="14"/>
      <c r="AA2061" s="38"/>
      <c r="AB2061" s="38"/>
      <c r="AC2061" s="38"/>
      <c r="AD2061" s="38"/>
      <c r="AE2061" s="38"/>
      <c r="AG2061" s="176"/>
      <c r="AN2061" s="38"/>
      <c r="AO2061" s="38"/>
      <c r="AP2061" s="38"/>
      <c r="AQ2061" s="38"/>
      <c r="AR2061" s="38"/>
      <c r="AS2061" s="38"/>
      <c r="AT2061" s="38"/>
      <c r="AU2061" s="38"/>
    </row>
    <row r="2062" spans="2:47">
      <c r="B2062" s="14"/>
      <c r="AA2062" s="38"/>
      <c r="AB2062" s="38"/>
      <c r="AC2062" s="38"/>
      <c r="AD2062" s="38"/>
      <c r="AE2062" s="38"/>
      <c r="AG2062" s="176"/>
      <c r="AN2062" s="38"/>
      <c r="AO2062" s="38"/>
      <c r="AP2062" s="38"/>
      <c r="AQ2062" s="38"/>
      <c r="AR2062" s="38"/>
      <c r="AS2062" s="38"/>
      <c r="AT2062" s="38"/>
      <c r="AU2062" s="38"/>
    </row>
    <row r="2063" spans="2:47">
      <c r="B2063" s="14"/>
      <c r="AA2063" s="38"/>
      <c r="AB2063" s="38"/>
      <c r="AC2063" s="38"/>
      <c r="AD2063" s="38"/>
      <c r="AE2063" s="38"/>
      <c r="AG2063" s="176"/>
      <c r="AN2063" s="38"/>
      <c r="AO2063" s="38"/>
      <c r="AP2063" s="38"/>
      <c r="AQ2063" s="38"/>
      <c r="AR2063" s="38"/>
      <c r="AS2063" s="38"/>
      <c r="AT2063" s="38"/>
      <c r="AU2063" s="38"/>
    </row>
    <row r="2064" spans="2:47">
      <c r="B2064" s="14"/>
      <c r="AA2064" s="38"/>
      <c r="AB2064" s="38"/>
      <c r="AC2064" s="38"/>
      <c r="AD2064" s="38"/>
      <c r="AE2064" s="38"/>
      <c r="AG2064" s="176"/>
      <c r="AN2064" s="38"/>
      <c r="AO2064" s="38"/>
      <c r="AP2064" s="38"/>
      <c r="AQ2064" s="38"/>
      <c r="AR2064" s="38"/>
      <c r="AS2064" s="38"/>
      <c r="AT2064" s="38"/>
      <c r="AU2064" s="38"/>
    </row>
    <row r="2065" spans="2:47">
      <c r="B2065" s="14"/>
      <c r="AA2065" s="38"/>
      <c r="AB2065" s="38"/>
      <c r="AC2065" s="38"/>
      <c r="AD2065" s="38"/>
      <c r="AE2065" s="38"/>
      <c r="AG2065" s="176"/>
      <c r="AN2065" s="38"/>
      <c r="AO2065" s="38"/>
      <c r="AP2065" s="38"/>
      <c r="AQ2065" s="38"/>
      <c r="AR2065" s="38"/>
      <c r="AS2065" s="38"/>
      <c r="AT2065" s="38"/>
      <c r="AU2065" s="38"/>
    </row>
    <row r="2066" spans="2:47">
      <c r="B2066" s="14"/>
      <c r="AA2066" s="38"/>
      <c r="AB2066" s="38"/>
      <c r="AC2066" s="38"/>
      <c r="AD2066" s="38"/>
      <c r="AE2066" s="38"/>
      <c r="AG2066" s="176"/>
      <c r="AN2066" s="38"/>
      <c r="AO2066" s="38"/>
      <c r="AP2066" s="38"/>
      <c r="AQ2066" s="38"/>
      <c r="AR2066" s="38"/>
      <c r="AS2066" s="38"/>
      <c r="AT2066" s="38"/>
      <c r="AU2066" s="38"/>
    </row>
    <row r="2067" spans="2:47">
      <c r="B2067" s="14"/>
      <c r="AA2067" s="38"/>
      <c r="AB2067" s="38"/>
      <c r="AC2067" s="38"/>
      <c r="AD2067" s="38"/>
      <c r="AE2067" s="38"/>
      <c r="AG2067" s="176"/>
      <c r="AN2067" s="38"/>
      <c r="AO2067" s="38"/>
      <c r="AP2067" s="38"/>
      <c r="AQ2067" s="38"/>
      <c r="AR2067" s="38"/>
      <c r="AS2067" s="38"/>
      <c r="AT2067" s="38"/>
      <c r="AU2067" s="38"/>
    </row>
    <row r="2068" spans="2:47">
      <c r="B2068" s="14"/>
      <c r="AA2068" s="38"/>
      <c r="AB2068" s="38"/>
      <c r="AC2068" s="38"/>
      <c r="AD2068" s="38"/>
      <c r="AE2068" s="38"/>
      <c r="AG2068" s="176"/>
      <c r="AN2068" s="38"/>
      <c r="AO2068" s="38"/>
      <c r="AP2068" s="38"/>
      <c r="AQ2068" s="38"/>
      <c r="AR2068" s="38"/>
      <c r="AS2068" s="38"/>
      <c r="AT2068" s="38"/>
      <c r="AU2068" s="38"/>
    </row>
    <row r="2069" spans="2:47">
      <c r="B2069" s="14"/>
      <c r="AA2069" s="38"/>
      <c r="AB2069" s="38"/>
      <c r="AC2069" s="38"/>
      <c r="AD2069" s="38"/>
      <c r="AE2069" s="38"/>
      <c r="AG2069" s="176"/>
      <c r="AN2069" s="38"/>
      <c r="AO2069" s="38"/>
      <c r="AP2069" s="38"/>
      <c r="AQ2069" s="38"/>
      <c r="AR2069" s="38"/>
      <c r="AS2069" s="38"/>
      <c r="AT2069" s="38"/>
      <c r="AU2069" s="38"/>
    </row>
    <row r="2070" spans="2:47">
      <c r="B2070" s="14"/>
      <c r="AA2070" s="38"/>
      <c r="AB2070" s="38"/>
      <c r="AC2070" s="38"/>
      <c r="AD2070" s="38"/>
      <c r="AE2070" s="38"/>
      <c r="AG2070" s="176"/>
      <c r="AN2070" s="38"/>
      <c r="AO2070" s="38"/>
      <c r="AP2070" s="38"/>
      <c r="AQ2070" s="38"/>
      <c r="AR2070" s="38"/>
      <c r="AS2070" s="38"/>
      <c r="AT2070" s="38"/>
      <c r="AU2070" s="38"/>
    </row>
    <row r="2071" spans="2:47">
      <c r="B2071" s="14"/>
      <c r="AA2071" s="38"/>
      <c r="AB2071" s="38"/>
      <c r="AC2071" s="38"/>
      <c r="AD2071" s="38"/>
      <c r="AE2071" s="38"/>
      <c r="AF2071" s="177"/>
      <c r="AG2071" s="176"/>
      <c r="AN2071" s="38"/>
      <c r="AO2071" s="38"/>
      <c r="AP2071" s="38"/>
      <c r="AQ2071" s="38"/>
      <c r="AR2071" s="38"/>
      <c r="AS2071" s="38"/>
      <c r="AT2071" s="38"/>
      <c r="AU2071" s="38"/>
    </row>
    <row r="2072" spans="2:47">
      <c r="B2072" s="14"/>
      <c r="AA2072" s="38"/>
      <c r="AB2072" s="38"/>
      <c r="AC2072" s="38"/>
      <c r="AD2072" s="38"/>
      <c r="AE2072" s="38"/>
      <c r="AF2072" s="177"/>
      <c r="AG2072" s="176"/>
      <c r="AN2072" s="38"/>
      <c r="AO2072" s="38"/>
      <c r="AP2072" s="38"/>
      <c r="AQ2072" s="38"/>
      <c r="AR2072" s="38"/>
      <c r="AS2072" s="38"/>
      <c r="AT2072" s="38"/>
      <c r="AU2072" s="38"/>
    </row>
    <row r="2073" spans="2:47">
      <c r="B2073" s="14"/>
      <c r="AA2073" s="38"/>
      <c r="AB2073" s="38"/>
      <c r="AC2073" s="38"/>
      <c r="AD2073" s="38"/>
      <c r="AE2073" s="38"/>
      <c r="AF2073" s="177"/>
      <c r="AG2073" s="176"/>
      <c r="AN2073" s="38"/>
      <c r="AO2073" s="38"/>
      <c r="AP2073" s="38"/>
      <c r="AQ2073" s="38"/>
      <c r="AR2073" s="38"/>
      <c r="AS2073" s="38"/>
      <c r="AT2073" s="38"/>
      <c r="AU2073" s="38"/>
    </row>
    <row r="2074" spans="2:47">
      <c r="B2074" s="14"/>
      <c r="AA2074" s="38"/>
      <c r="AB2074" s="38"/>
      <c r="AC2074" s="38"/>
      <c r="AD2074" s="38"/>
      <c r="AE2074" s="38"/>
      <c r="AF2074" s="177"/>
      <c r="AG2074" s="176"/>
      <c r="AN2074" s="38"/>
      <c r="AO2074" s="38"/>
      <c r="AP2074" s="38"/>
      <c r="AQ2074" s="38"/>
      <c r="AR2074" s="38"/>
      <c r="AS2074" s="38"/>
      <c r="AT2074" s="38"/>
      <c r="AU2074" s="38"/>
    </row>
    <row r="2075" spans="2:47">
      <c r="B2075" s="14"/>
      <c r="AA2075" s="38"/>
      <c r="AB2075" s="38"/>
      <c r="AC2075" s="38"/>
      <c r="AD2075" s="38"/>
      <c r="AE2075" s="38"/>
      <c r="AF2075" s="177"/>
      <c r="AG2075" s="176"/>
      <c r="AN2075" s="38"/>
      <c r="AO2075" s="38"/>
      <c r="AP2075" s="38"/>
      <c r="AQ2075" s="38"/>
      <c r="AR2075" s="38"/>
      <c r="AS2075" s="38"/>
      <c r="AT2075" s="38"/>
      <c r="AU2075" s="38"/>
    </row>
    <row r="2076" spans="2:47">
      <c r="B2076" s="14"/>
      <c r="AA2076" s="38"/>
      <c r="AB2076" s="38"/>
      <c r="AC2076" s="38"/>
      <c r="AD2076" s="38"/>
      <c r="AE2076" s="38"/>
      <c r="AF2076" s="177"/>
      <c r="AG2076" s="176"/>
      <c r="AN2076" s="38"/>
      <c r="AO2076" s="38"/>
      <c r="AP2076" s="38"/>
      <c r="AQ2076" s="38"/>
      <c r="AR2076" s="38"/>
      <c r="AS2076" s="38"/>
      <c r="AT2076" s="38"/>
      <c r="AU2076" s="38"/>
    </row>
    <row r="2077" spans="2:47">
      <c r="B2077" s="14"/>
      <c r="AA2077" s="38"/>
      <c r="AB2077" s="38"/>
      <c r="AC2077" s="38"/>
      <c r="AD2077" s="38"/>
      <c r="AE2077" s="38"/>
      <c r="AF2077" s="177"/>
      <c r="AG2077" s="176"/>
      <c r="AN2077" s="38"/>
      <c r="AO2077" s="38"/>
      <c r="AP2077" s="38"/>
      <c r="AQ2077" s="38"/>
      <c r="AR2077" s="38"/>
      <c r="AS2077" s="38"/>
      <c r="AT2077" s="38"/>
      <c r="AU2077" s="38"/>
    </row>
    <row r="2078" spans="2:47">
      <c r="B2078" s="14"/>
      <c r="AA2078" s="38"/>
      <c r="AB2078" s="38"/>
      <c r="AC2078" s="38"/>
      <c r="AD2078" s="38"/>
      <c r="AE2078" s="38"/>
      <c r="AF2078" s="177"/>
      <c r="AG2078" s="176"/>
      <c r="AN2078" s="38"/>
      <c r="AO2078" s="38"/>
      <c r="AP2078" s="38"/>
      <c r="AQ2078" s="38"/>
      <c r="AR2078" s="38"/>
      <c r="AS2078" s="38"/>
      <c r="AT2078" s="38"/>
      <c r="AU2078" s="38"/>
    </row>
    <row r="2079" spans="2:47">
      <c r="B2079" s="14"/>
      <c r="AA2079" s="38"/>
      <c r="AB2079" s="38"/>
      <c r="AC2079" s="38"/>
      <c r="AD2079" s="38"/>
      <c r="AE2079" s="38"/>
      <c r="AF2079" s="177"/>
      <c r="AG2079" s="176"/>
      <c r="AN2079" s="38"/>
      <c r="AO2079" s="38"/>
      <c r="AP2079" s="38"/>
      <c r="AQ2079" s="38"/>
      <c r="AR2079" s="38"/>
      <c r="AS2079" s="38"/>
      <c r="AT2079" s="38"/>
      <c r="AU2079" s="38"/>
    </row>
    <row r="2080" spans="2:47">
      <c r="B2080" s="14"/>
      <c r="AA2080" s="38"/>
      <c r="AB2080" s="38"/>
      <c r="AC2080" s="38"/>
      <c r="AD2080" s="38"/>
      <c r="AE2080" s="38"/>
      <c r="AF2080" s="177"/>
      <c r="AG2080" s="176"/>
      <c r="AN2080" s="38"/>
      <c r="AO2080" s="38"/>
      <c r="AP2080" s="38"/>
      <c r="AQ2080" s="38"/>
      <c r="AR2080" s="38"/>
      <c r="AS2080" s="38"/>
      <c r="AT2080" s="38"/>
      <c r="AU2080" s="38"/>
    </row>
    <row r="2081" spans="2:47">
      <c r="B2081" s="14"/>
      <c r="AA2081" s="38"/>
      <c r="AB2081" s="38"/>
      <c r="AC2081" s="38"/>
      <c r="AD2081" s="38"/>
      <c r="AE2081" s="38"/>
      <c r="AF2081" s="177"/>
      <c r="AG2081" s="176"/>
      <c r="AN2081" s="38"/>
      <c r="AO2081" s="38"/>
      <c r="AP2081" s="38"/>
      <c r="AQ2081" s="38"/>
      <c r="AR2081" s="38"/>
      <c r="AS2081" s="38"/>
      <c r="AT2081" s="38"/>
      <c r="AU2081" s="38"/>
    </row>
    <row r="2082" spans="2:47">
      <c r="B2082" s="14"/>
      <c r="AA2082" s="38"/>
      <c r="AB2082" s="38"/>
      <c r="AC2082" s="38"/>
      <c r="AD2082" s="38"/>
      <c r="AE2082" s="38"/>
      <c r="AF2082" s="177"/>
      <c r="AG2082" s="176"/>
      <c r="AN2082" s="38"/>
      <c r="AO2082" s="38"/>
      <c r="AP2082" s="38"/>
      <c r="AQ2082" s="38"/>
      <c r="AR2082" s="38"/>
      <c r="AS2082" s="38"/>
      <c r="AT2082" s="38"/>
      <c r="AU2082" s="38"/>
    </row>
    <row r="2083" spans="2:47">
      <c r="B2083" s="14"/>
      <c r="AA2083" s="38"/>
      <c r="AB2083" s="38"/>
      <c r="AC2083" s="38"/>
      <c r="AD2083" s="38"/>
      <c r="AE2083" s="38"/>
      <c r="AF2083" s="177"/>
      <c r="AG2083" s="176"/>
      <c r="AN2083" s="38"/>
      <c r="AO2083" s="38"/>
      <c r="AP2083" s="38"/>
      <c r="AQ2083" s="38"/>
      <c r="AR2083" s="38"/>
      <c r="AS2083" s="38"/>
      <c r="AT2083" s="38"/>
      <c r="AU2083" s="38"/>
    </row>
    <row r="2084" spans="2:47">
      <c r="B2084" s="14"/>
      <c r="AA2084" s="38"/>
      <c r="AB2084" s="38"/>
      <c r="AC2084" s="38"/>
      <c r="AD2084" s="38"/>
      <c r="AE2084" s="38"/>
      <c r="AF2084" s="177"/>
      <c r="AG2084" s="176"/>
      <c r="AN2084" s="38"/>
      <c r="AO2084" s="38"/>
      <c r="AP2084" s="38"/>
      <c r="AQ2084" s="38"/>
      <c r="AR2084" s="38"/>
      <c r="AS2084" s="38"/>
      <c r="AT2084" s="38"/>
      <c r="AU2084" s="38"/>
    </row>
    <row r="2085" spans="2:47">
      <c r="B2085" s="14"/>
      <c r="AA2085" s="38"/>
      <c r="AB2085" s="38"/>
      <c r="AC2085" s="38"/>
      <c r="AD2085" s="38"/>
      <c r="AE2085" s="38"/>
      <c r="AF2085" s="177"/>
      <c r="AG2085" s="176"/>
      <c r="AN2085" s="38"/>
      <c r="AO2085" s="38"/>
      <c r="AP2085" s="38"/>
      <c r="AQ2085" s="38"/>
      <c r="AR2085" s="38"/>
      <c r="AS2085" s="38"/>
      <c r="AT2085" s="38"/>
      <c r="AU2085" s="38"/>
    </row>
    <row r="2086" spans="2:47">
      <c r="B2086" s="14"/>
      <c r="AA2086" s="38"/>
      <c r="AB2086" s="38"/>
      <c r="AC2086" s="38"/>
      <c r="AD2086" s="38"/>
      <c r="AE2086" s="38"/>
      <c r="AF2086" s="177"/>
      <c r="AG2086" s="176"/>
      <c r="AN2086" s="38"/>
      <c r="AO2086" s="38"/>
      <c r="AP2086" s="38"/>
      <c r="AQ2086" s="38"/>
      <c r="AR2086" s="38"/>
      <c r="AS2086" s="38"/>
      <c r="AT2086" s="38"/>
      <c r="AU2086" s="38"/>
    </row>
    <row r="2087" spans="2:47">
      <c r="B2087" s="14"/>
      <c r="AA2087" s="38"/>
      <c r="AB2087" s="38"/>
      <c r="AC2087" s="38"/>
      <c r="AD2087" s="38"/>
      <c r="AE2087" s="38"/>
      <c r="AF2087" s="177"/>
      <c r="AG2087" s="176"/>
      <c r="AN2087" s="38"/>
      <c r="AO2087" s="38"/>
      <c r="AP2087" s="38"/>
      <c r="AQ2087" s="38"/>
      <c r="AR2087" s="38"/>
      <c r="AS2087" s="38"/>
      <c r="AT2087" s="38"/>
      <c r="AU2087" s="38"/>
    </row>
    <row r="2088" spans="2:47">
      <c r="B2088" s="14"/>
      <c r="AA2088" s="38"/>
      <c r="AB2088" s="38"/>
      <c r="AC2088" s="38"/>
      <c r="AD2088" s="38"/>
      <c r="AE2088" s="38"/>
      <c r="AF2088" s="177"/>
      <c r="AG2088" s="176"/>
      <c r="AN2088" s="38"/>
      <c r="AO2088" s="38"/>
      <c r="AP2088" s="38"/>
      <c r="AQ2088" s="38"/>
      <c r="AR2088" s="38"/>
      <c r="AS2088" s="38"/>
      <c r="AT2088" s="38"/>
      <c r="AU2088" s="38"/>
    </row>
    <row r="2089" spans="2:47">
      <c r="B2089" s="14"/>
      <c r="AA2089" s="38"/>
      <c r="AB2089" s="38"/>
      <c r="AC2089" s="38"/>
      <c r="AD2089" s="38"/>
      <c r="AE2089" s="38"/>
      <c r="AF2089" s="177"/>
      <c r="AG2089" s="176"/>
      <c r="AN2089" s="38"/>
      <c r="AO2089" s="38"/>
      <c r="AP2089" s="38"/>
      <c r="AQ2089" s="38"/>
      <c r="AR2089" s="38"/>
      <c r="AS2089" s="38"/>
      <c r="AT2089" s="38"/>
      <c r="AU2089" s="38"/>
    </row>
    <row r="2090" spans="2:47">
      <c r="B2090" s="14"/>
      <c r="AA2090" s="38"/>
      <c r="AB2090" s="38"/>
      <c r="AC2090" s="38"/>
      <c r="AD2090" s="38"/>
      <c r="AE2090" s="38"/>
      <c r="AF2090" s="177"/>
      <c r="AG2090" s="176"/>
      <c r="AN2090" s="38"/>
      <c r="AO2090" s="38"/>
      <c r="AP2090" s="38"/>
      <c r="AQ2090" s="38"/>
      <c r="AR2090" s="38"/>
      <c r="AS2090" s="38"/>
      <c r="AT2090" s="38"/>
      <c r="AU2090" s="38"/>
    </row>
    <row r="2091" spans="2:47">
      <c r="B2091" s="14"/>
      <c r="AA2091" s="38"/>
      <c r="AB2091" s="38"/>
      <c r="AC2091" s="38"/>
      <c r="AD2091" s="38"/>
      <c r="AE2091" s="38"/>
      <c r="AF2091" s="177"/>
      <c r="AG2091" s="176"/>
      <c r="AN2091" s="38"/>
      <c r="AO2091" s="38"/>
      <c r="AP2091" s="38"/>
      <c r="AQ2091" s="38"/>
      <c r="AR2091" s="38"/>
      <c r="AS2091" s="38"/>
      <c r="AT2091" s="38"/>
      <c r="AU2091" s="38"/>
    </row>
    <row r="2092" spans="2:47">
      <c r="B2092" s="14"/>
      <c r="AA2092" s="38"/>
      <c r="AB2092" s="38"/>
      <c r="AC2092" s="38"/>
      <c r="AD2092" s="38"/>
      <c r="AE2092" s="38"/>
      <c r="AF2092" s="177"/>
      <c r="AG2092" s="176"/>
      <c r="AN2092" s="38"/>
      <c r="AO2092" s="38"/>
      <c r="AP2092" s="38"/>
      <c r="AQ2092" s="38"/>
      <c r="AR2092" s="38"/>
      <c r="AS2092" s="38"/>
      <c r="AT2092" s="38"/>
      <c r="AU2092" s="38"/>
    </row>
    <row r="2093" spans="2:47">
      <c r="B2093" s="14"/>
      <c r="AA2093" s="38"/>
      <c r="AB2093" s="38"/>
      <c r="AC2093" s="38"/>
      <c r="AD2093" s="38"/>
      <c r="AE2093" s="38"/>
      <c r="AF2093" s="177"/>
      <c r="AG2093" s="176"/>
      <c r="AN2093" s="38"/>
      <c r="AO2093" s="38"/>
      <c r="AP2093" s="38"/>
      <c r="AQ2093" s="38"/>
      <c r="AR2093" s="38"/>
      <c r="AS2093" s="38"/>
      <c r="AT2093" s="38"/>
      <c r="AU2093" s="38"/>
    </row>
    <row r="2094" spans="2:47">
      <c r="B2094" s="14"/>
      <c r="AA2094" s="38"/>
      <c r="AB2094" s="38"/>
      <c r="AC2094" s="38"/>
      <c r="AD2094" s="38"/>
      <c r="AE2094" s="38"/>
      <c r="AF2094" s="177"/>
      <c r="AG2094" s="176"/>
      <c r="AN2094" s="38"/>
      <c r="AO2094" s="38"/>
      <c r="AP2094" s="38"/>
      <c r="AQ2094" s="38"/>
      <c r="AR2094" s="38"/>
      <c r="AS2094" s="38"/>
      <c r="AT2094" s="38"/>
      <c r="AU2094" s="38"/>
    </row>
    <row r="2095" spans="2:47">
      <c r="B2095" s="14"/>
      <c r="AA2095" s="38"/>
      <c r="AB2095" s="38"/>
      <c r="AC2095" s="38"/>
      <c r="AD2095" s="38"/>
      <c r="AE2095" s="38"/>
      <c r="AF2095" s="177"/>
      <c r="AG2095" s="176"/>
      <c r="AN2095" s="38"/>
      <c r="AO2095" s="38"/>
      <c r="AP2095" s="38"/>
      <c r="AQ2095" s="38"/>
      <c r="AR2095" s="38"/>
      <c r="AS2095" s="38"/>
      <c r="AT2095" s="38"/>
      <c r="AU2095" s="38"/>
    </row>
    <row r="2096" spans="2:47">
      <c r="B2096" s="14"/>
      <c r="AA2096" s="38"/>
      <c r="AB2096" s="38"/>
      <c r="AC2096" s="38"/>
      <c r="AD2096" s="38"/>
      <c r="AE2096" s="38"/>
      <c r="AF2096" s="177"/>
      <c r="AG2096" s="176"/>
      <c r="AN2096" s="38"/>
      <c r="AO2096" s="38"/>
      <c r="AP2096" s="38"/>
      <c r="AQ2096" s="38"/>
      <c r="AR2096" s="38"/>
      <c r="AS2096" s="38"/>
      <c r="AT2096" s="38"/>
      <c r="AU2096" s="38"/>
    </row>
    <row r="2097" spans="2:47">
      <c r="B2097" s="14"/>
      <c r="AA2097" s="38"/>
      <c r="AB2097" s="38"/>
      <c r="AC2097" s="38"/>
      <c r="AD2097" s="38"/>
      <c r="AE2097" s="38"/>
      <c r="AF2097" s="177"/>
      <c r="AG2097" s="176"/>
      <c r="AN2097" s="38"/>
      <c r="AO2097" s="38"/>
      <c r="AP2097" s="38"/>
      <c r="AQ2097" s="38"/>
      <c r="AR2097" s="38"/>
      <c r="AS2097" s="38"/>
      <c r="AT2097" s="38"/>
      <c r="AU2097" s="38"/>
    </row>
    <row r="2098" spans="2:47">
      <c r="B2098" s="14"/>
      <c r="AA2098" s="38"/>
      <c r="AB2098" s="38"/>
      <c r="AC2098" s="38"/>
      <c r="AD2098" s="38"/>
      <c r="AE2098" s="38"/>
      <c r="AF2098" s="177"/>
      <c r="AG2098" s="176"/>
      <c r="AN2098" s="38"/>
      <c r="AO2098" s="38"/>
      <c r="AP2098" s="38"/>
      <c r="AQ2098" s="38"/>
      <c r="AR2098" s="38"/>
      <c r="AS2098" s="38"/>
      <c r="AT2098" s="38"/>
      <c r="AU2098" s="38"/>
    </row>
    <row r="2099" spans="2:47">
      <c r="B2099" s="14"/>
      <c r="AA2099" s="38"/>
      <c r="AB2099" s="38"/>
      <c r="AC2099" s="38"/>
      <c r="AD2099" s="38"/>
      <c r="AE2099" s="38"/>
      <c r="AF2099" s="177"/>
      <c r="AG2099" s="176"/>
      <c r="AN2099" s="38"/>
      <c r="AO2099" s="38"/>
      <c r="AP2099" s="38"/>
      <c r="AQ2099" s="38"/>
      <c r="AR2099" s="38"/>
      <c r="AS2099" s="38"/>
      <c r="AT2099" s="38"/>
      <c r="AU2099" s="38"/>
    </row>
    <row r="2100" spans="2:47">
      <c r="B2100" s="14"/>
      <c r="AA2100" s="38"/>
      <c r="AB2100" s="38"/>
      <c r="AC2100" s="38"/>
      <c r="AD2100" s="38"/>
      <c r="AE2100" s="38"/>
      <c r="AF2100" s="177"/>
      <c r="AG2100" s="176"/>
      <c r="AN2100" s="38"/>
      <c r="AO2100" s="38"/>
      <c r="AP2100" s="38"/>
      <c r="AQ2100" s="38"/>
      <c r="AR2100" s="38"/>
      <c r="AS2100" s="38"/>
      <c r="AT2100" s="38"/>
      <c r="AU2100" s="38"/>
    </row>
    <row r="2101" spans="2:47">
      <c r="B2101" s="14"/>
      <c r="AA2101" s="38"/>
      <c r="AB2101" s="38"/>
      <c r="AC2101" s="38"/>
      <c r="AD2101" s="38"/>
      <c r="AE2101" s="38"/>
      <c r="AF2101" s="177"/>
      <c r="AG2101" s="176"/>
      <c r="AN2101" s="38"/>
      <c r="AO2101" s="38"/>
      <c r="AP2101" s="38"/>
      <c r="AQ2101" s="38"/>
      <c r="AR2101" s="38"/>
      <c r="AS2101" s="38"/>
      <c r="AT2101" s="38"/>
      <c r="AU2101" s="38"/>
    </row>
    <row r="2102" spans="2:47">
      <c r="B2102" s="14"/>
      <c r="AA2102" s="38"/>
      <c r="AB2102" s="38"/>
      <c r="AC2102" s="38"/>
      <c r="AD2102" s="38"/>
      <c r="AE2102" s="38"/>
      <c r="AF2102" s="177"/>
      <c r="AG2102" s="176"/>
      <c r="AN2102" s="38"/>
      <c r="AO2102" s="38"/>
      <c r="AP2102" s="38"/>
      <c r="AQ2102" s="38"/>
      <c r="AR2102" s="38"/>
      <c r="AS2102" s="38"/>
      <c r="AT2102" s="38"/>
      <c r="AU2102" s="38"/>
    </row>
    <row r="2103" spans="2:47">
      <c r="B2103" s="14"/>
      <c r="AA2103" s="38"/>
      <c r="AB2103" s="38"/>
      <c r="AC2103" s="38"/>
      <c r="AD2103" s="38"/>
      <c r="AE2103" s="38"/>
      <c r="AF2103" s="177"/>
      <c r="AG2103" s="176"/>
      <c r="AN2103" s="38"/>
      <c r="AO2103" s="38"/>
      <c r="AP2103" s="38"/>
      <c r="AQ2103" s="38"/>
      <c r="AR2103" s="38"/>
      <c r="AS2103" s="38"/>
      <c r="AT2103" s="38"/>
      <c r="AU2103" s="38"/>
    </row>
    <row r="2104" spans="2:47">
      <c r="B2104" s="14"/>
      <c r="AA2104" s="38"/>
      <c r="AB2104" s="38"/>
      <c r="AC2104" s="38"/>
      <c r="AD2104" s="38"/>
      <c r="AE2104" s="38"/>
      <c r="AF2104" s="177"/>
      <c r="AG2104" s="176"/>
      <c r="AN2104" s="38"/>
      <c r="AO2104" s="38"/>
      <c r="AP2104" s="38"/>
      <c r="AQ2104" s="38"/>
      <c r="AR2104" s="38"/>
      <c r="AS2104" s="38"/>
      <c r="AT2104" s="38"/>
      <c r="AU2104" s="38"/>
    </row>
    <row r="2105" spans="2:47">
      <c r="B2105" s="14"/>
      <c r="AA2105" s="38"/>
      <c r="AB2105" s="38"/>
      <c r="AC2105" s="38"/>
      <c r="AD2105" s="38"/>
      <c r="AE2105" s="38"/>
      <c r="AF2105" s="177"/>
      <c r="AG2105" s="176"/>
      <c r="AN2105" s="38"/>
      <c r="AO2105" s="38"/>
      <c r="AP2105" s="38"/>
      <c r="AQ2105" s="38"/>
      <c r="AR2105" s="38"/>
      <c r="AS2105" s="38"/>
      <c r="AT2105" s="38"/>
      <c r="AU2105" s="38"/>
    </row>
    <row r="2106" spans="2:47">
      <c r="B2106" s="14"/>
      <c r="AA2106" s="38"/>
      <c r="AB2106" s="38"/>
      <c r="AC2106" s="38"/>
      <c r="AD2106" s="38"/>
      <c r="AE2106" s="38"/>
      <c r="AF2106" s="177"/>
      <c r="AG2106" s="176"/>
      <c r="AN2106" s="38"/>
      <c r="AO2106" s="38"/>
      <c r="AP2106" s="38"/>
      <c r="AQ2106" s="38"/>
      <c r="AR2106" s="38"/>
      <c r="AS2106" s="38"/>
      <c r="AT2106" s="38"/>
      <c r="AU2106" s="38"/>
    </row>
    <row r="2107" spans="2:47">
      <c r="B2107" s="14"/>
      <c r="AA2107" s="38"/>
      <c r="AB2107" s="38"/>
      <c r="AC2107" s="38"/>
      <c r="AD2107" s="38"/>
      <c r="AE2107" s="38"/>
      <c r="AF2107" s="177"/>
      <c r="AG2107" s="176"/>
      <c r="AN2107" s="38"/>
      <c r="AO2107" s="38"/>
      <c r="AP2107" s="38"/>
      <c r="AQ2107" s="38"/>
      <c r="AR2107" s="38"/>
      <c r="AS2107" s="38"/>
      <c r="AT2107" s="38"/>
      <c r="AU2107" s="38"/>
    </row>
    <row r="2108" spans="2:47">
      <c r="B2108" s="14"/>
      <c r="AA2108" s="38"/>
      <c r="AB2108" s="38"/>
      <c r="AC2108" s="38"/>
      <c r="AD2108" s="38"/>
      <c r="AE2108" s="38"/>
      <c r="AF2108" s="177"/>
      <c r="AG2108" s="176"/>
      <c r="AN2108" s="38"/>
      <c r="AO2108" s="38"/>
      <c r="AP2108" s="38"/>
      <c r="AQ2108" s="38"/>
      <c r="AR2108" s="38"/>
      <c r="AS2108" s="38"/>
      <c r="AT2108" s="38"/>
      <c r="AU2108" s="38"/>
    </row>
    <row r="2109" spans="2:47">
      <c r="B2109" s="14"/>
      <c r="AA2109" s="38"/>
      <c r="AB2109" s="38"/>
      <c r="AC2109" s="38"/>
      <c r="AD2109" s="38"/>
      <c r="AE2109" s="38"/>
      <c r="AF2109" s="177"/>
      <c r="AG2109" s="176"/>
      <c r="AN2109" s="38"/>
      <c r="AO2109" s="38"/>
      <c r="AP2109" s="38"/>
      <c r="AQ2109" s="38"/>
      <c r="AR2109" s="38"/>
      <c r="AS2109" s="38"/>
      <c r="AT2109" s="38"/>
      <c r="AU2109" s="38"/>
    </row>
    <row r="2110" spans="2:47">
      <c r="B2110" s="14"/>
      <c r="AA2110" s="38"/>
      <c r="AB2110" s="38"/>
      <c r="AC2110" s="38"/>
      <c r="AD2110" s="38"/>
      <c r="AE2110" s="38"/>
      <c r="AF2110" s="177"/>
      <c r="AG2110" s="176"/>
      <c r="AN2110" s="38"/>
      <c r="AO2110" s="38"/>
      <c r="AP2110" s="38"/>
      <c r="AQ2110" s="38"/>
      <c r="AR2110" s="38"/>
      <c r="AS2110" s="38"/>
      <c r="AT2110" s="38"/>
      <c r="AU2110" s="38"/>
    </row>
    <row r="2111" spans="2:47">
      <c r="B2111" s="14"/>
      <c r="AA2111" s="38"/>
      <c r="AB2111" s="38"/>
      <c r="AC2111" s="38"/>
      <c r="AD2111" s="38"/>
      <c r="AE2111" s="38"/>
      <c r="AF2111" s="177"/>
      <c r="AG2111" s="176"/>
      <c r="AN2111" s="38"/>
      <c r="AO2111" s="38"/>
      <c r="AP2111" s="38"/>
      <c r="AQ2111" s="38"/>
      <c r="AR2111" s="38"/>
      <c r="AS2111" s="38"/>
      <c r="AT2111" s="38"/>
      <c r="AU2111" s="38"/>
    </row>
    <row r="2112" spans="2:47">
      <c r="B2112" s="14"/>
      <c r="AA2112" s="38"/>
      <c r="AB2112" s="38"/>
      <c r="AC2112" s="38"/>
      <c r="AD2112" s="38"/>
      <c r="AE2112" s="38"/>
      <c r="AF2112" s="177"/>
      <c r="AG2112" s="176"/>
      <c r="AN2112" s="38"/>
      <c r="AO2112" s="38"/>
      <c r="AP2112" s="38"/>
      <c r="AQ2112" s="38"/>
      <c r="AR2112" s="38"/>
      <c r="AS2112" s="38"/>
      <c r="AT2112" s="38"/>
      <c r="AU2112" s="38"/>
    </row>
    <row r="2113" spans="2:47">
      <c r="B2113" s="14"/>
      <c r="AA2113" s="38"/>
      <c r="AB2113" s="38"/>
      <c r="AC2113" s="38"/>
      <c r="AD2113" s="38"/>
      <c r="AE2113" s="38"/>
      <c r="AF2113" s="177"/>
      <c r="AG2113" s="176"/>
      <c r="AN2113" s="38"/>
      <c r="AO2113" s="38"/>
      <c r="AP2113" s="38"/>
      <c r="AQ2113" s="38"/>
      <c r="AR2113" s="38"/>
      <c r="AS2113" s="38"/>
      <c r="AT2113" s="38"/>
      <c r="AU2113" s="38"/>
    </row>
    <row r="2114" spans="2:47">
      <c r="B2114" s="14"/>
      <c r="AA2114" s="38"/>
      <c r="AB2114" s="38"/>
      <c r="AC2114" s="38"/>
      <c r="AD2114" s="38"/>
      <c r="AE2114" s="38"/>
      <c r="AF2114" s="177"/>
      <c r="AG2114" s="176"/>
      <c r="AN2114" s="38"/>
      <c r="AO2114" s="38"/>
      <c r="AP2114" s="38"/>
      <c r="AQ2114" s="38"/>
      <c r="AR2114" s="38"/>
      <c r="AS2114" s="38"/>
      <c r="AT2114" s="38"/>
      <c r="AU2114" s="38"/>
    </row>
    <row r="2115" spans="2:47">
      <c r="B2115" s="14"/>
      <c r="AA2115" s="38"/>
      <c r="AB2115" s="38"/>
      <c r="AC2115" s="38"/>
      <c r="AD2115" s="38"/>
      <c r="AE2115" s="38"/>
      <c r="AF2115" s="177"/>
      <c r="AG2115" s="176"/>
      <c r="AN2115" s="38"/>
      <c r="AO2115" s="38"/>
      <c r="AP2115" s="38"/>
      <c r="AQ2115" s="38"/>
      <c r="AR2115" s="38"/>
      <c r="AS2115" s="38"/>
      <c r="AT2115" s="38"/>
      <c r="AU2115" s="38"/>
    </row>
    <row r="2116" spans="2:47">
      <c r="B2116" s="14"/>
      <c r="AA2116" s="38"/>
      <c r="AB2116" s="38"/>
      <c r="AC2116" s="38"/>
      <c r="AD2116" s="38"/>
      <c r="AE2116" s="38"/>
      <c r="AF2116" s="177"/>
      <c r="AG2116" s="176"/>
      <c r="AN2116" s="38"/>
      <c r="AO2116" s="38"/>
      <c r="AP2116" s="38"/>
      <c r="AQ2116" s="38"/>
      <c r="AR2116" s="38"/>
      <c r="AS2116" s="38"/>
      <c r="AT2116" s="38"/>
      <c r="AU2116" s="38"/>
    </row>
    <row r="2117" spans="2:47">
      <c r="B2117" s="14"/>
      <c r="AA2117" s="38"/>
      <c r="AB2117" s="38"/>
      <c r="AC2117" s="38"/>
      <c r="AD2117" s="38"/>
      <c r="AE2117" s="38"/>
      <c r="AF2117" s="177"/>
      <c r="AG2117" s="176"/>
      <c r="AN2117" s="38"/>
      <c r="AO2117" s="38"/>
      <c r="AP2117" s="38"/>
      <c r="AQ2117" s="38"/>
      <c r="AR2117" s="38"/>
      <c r="AS2117" s="38"/>
      <c r="AT2117" s="38"/>
      <c r="AU2117" s="38"/>
    </row>
    <row r="2118" spans="2:47">
      <c r="B2118" s="14"/>
      <c r="AA2118" s="38"/>
      <c r="AB2118" s="38"/>
      <c r="AC2118" s="38"/>
      <c r="AD2118" s="38"/>
      <c r="AE2118" s="38"/>
      <c r="AF2118" s="177"/>
      <c r="AG2118" s="176"/>
      <c r="AN2118" s="38"/>
      <c r="AO2118" s="38"/>
      <c r="AP2118" s="38"/>
      <c r="AQ2118" s="38"/>
      <c r="AR2118" s="38"/>
      <c r="AS2118" s="38"/>
      <c r="AT2118" s="38"/>
      <c r="AU2118" s="38"/>
    </row>
    <row r="2119" spans="2:47">
      <c r="B2119" s="14"/>
      <c r="AA2119" s="38"/>
      <c r="AB2119" s="38"/>
      <c r="AC2119" s="38"/>
      <c r="AD2119" s="38"/>
      <c r="AE2119" s="38"/>
      <c r="AF2119" s="177"/>
      <c r="AG2119" s="176"/>
      <c r="AN2119" s="38"/>
      <c r="AO2119" s="38"/>
      <c r="AP2119" s="38"/>
      <c r="AQ2119" s="38"/>
      <c r="AR2119" s="38"/>
      <c r="AS2119" s="38"/>
      <c r="AT2119" s="38"/>
      <c r="AU2119" s="38"/>
    </row>
    <row r="2120" spans="2:47">
      <c r="B2120" s="14"/>
      <c r="AA2120" s="38"/>
      <c r="AB2120" s="38"/>
      <c r="AC2120" s="38"/>
      <c r="AD2120" s="38"/>
      <c r="AE2120" s="38"/>
      <c r="AF2120" s="177"/>
      <c r="AG2120" s="176"/>
      <c r="AN2120" s="38"/>
      <c r="AO2120" s="38"/>
      <c r="AP2120" s="38"/>
      <c r="AQ2120" s="38"/>
      <c r="AR2120" s="38"/>
      <c r="AS2120" s="38"/>
      <c r="AT2120" s="38"/>
      <c r="AU2120" s="38"/>
    </row>
    <row r="2121" spans="2:47">
      <c r="B2121" s="14"/>
      <c r="AA2121" s="38"/>
      <c r="AB2121" s="38"/>
      <c r="AC2121" s="38"/>
      <c r="AD2121" s="38"/>
      <c r="AE2121" s="38"/>
      <c r="AF2121" s="177"/>
      <c r="AG2121" s="176"/>
      <c r="AN2121" s="38"/>
      <c r="AO2121" s="38"/>
      <c r="AP2121" s="38"/>
      <c r="AQ2121" s="38"/>
      <c r="AR2121" s="38"/>
      <c r="AS2121" s="38"/>
      <c r="AT2121" s="38"/>
      <c r="AU2121" s="38"/>
    </row>
    <row r="2122" spans="2:47">
      <c r="B2122" s="14"/>
      <c r="AA2122" s="38"/>
      <c r="AB2122" s="38"/>
      <c r="AC2122" s="38"/>
      <c r="AD2122" s="38"/>
      <c r="AE2122" s="38"/>
      <c r="AF2122" s="177"/>
      <c r="AG2122" s="176"/>
      <c r="AN2122" s="38"/>
      <c r="AO2122" s="38"/>
      <c r="AP2122" s="38"/>
      <c r="AQ2122" s="38"/>
      <c r="AR2122" s="38"/>
      <c r="AS2122" s="38"/>
      <c r="AT2122" s="38"/>
      <c r="AU2122" s="38"/>
    </row>
    <row r="2123" spans="2:47">
      <c r="B2123" s="14"/>
      <c r="AA2123" s="38"/>
      <c r="AB2123" s="38"/>
      <c r="AC2123" s="38"/>
      <c r="AD2123" s="38"/>
      <c r="AE2123" s="38"/>
      <c r="AF2123" s="177"/>
      <c r="AG2123" s="176"/>
      <c r="AN2123" s="38"/>
      <c r="AO2123" s="38"/>
      <c r="AP2123" s="38"/>
      <c r="AQ2123" s="38"/>
      <c r="AR2123" s="38"/>
      <c r="AS2123" s="38"/>
      <c r="AT2123" s="38"/>
      <c r="AU2123" s="38"/>
    </row>
    <row r="2124" spans="2:47">
      <c r="B2124" s="14"/>
      <c r="AA2124" s="38"/>
      <c r="AB2124" s="38"/>
      <c r="AC2124" s="38"/>
      <c r="AD2124" s="38"/>
      <c r="AE2124" s="38"/>
      <c r="AF2124" s="177"/>
      <c r="AG2124" s="176"/>
      <c r="AN2124" s="38"/>
      <c r="AO2124" s="38"/>
      <c r="AP2124" s="38"/>
      <c r="AQ2124" s="38"/>
      <c r="AR2124" s="38"/>
      <c r="AS2124" s="38"/>
      <c r="AT2124" s="38"/>
      <c r="AU2124" s="38"/>
    </row>
    <row r="2125" spans="2:47">
      <c r="B2125" s="14"/>
      <c r="AA2125" s="38"/>
      <c r="AB2125" s="38"/>
      <c r="AC2125" s="38"/>
      <c r="AD2125" s="38"/>
      <c r="AE2125" s="38"/>
      <c r="AF2125" s="177"/>
      <c r="AG2125" s="176"/>
      <c r="AN2125" s="38"/>
      <c r="AO2125" s="38"/>
      <c r="AP2125" s="38"/>
      <c r="AQ2125" s="38"/>
      <c r="AR2125" s="38"/>
      <c r="AS2125" s="38"/>
      <c r="AT2125" s="38"/>
      <c r="AU2125" s="38"/>
    </row>
    <row r="2126" spans="2:47">
      <c r="B2126" s="14"/>
      <c r="AA2126" s="38"/>
      <c r="AB2126" s="38"/>
      <c r="AC2126" s="38"/>
      <c r="AD2126" s="38"/>
      <c r="AE2126" s="38"/>
      <c r="AF2126" s="177"/>
      <c r="AG2126" s="176"/>
      <c r="AN2126" s="38"/>
      <c r="AO2126" s="38"/>
      <c r="AP2126" s="38"/>
      <c r="AQ2126" s="38"/>
      <c r="AR2126" s="38"/>
      <c r="AS2126" s="38"/>
      <c r="AT2126" s="38"/>
      <c r="AU2126" s="38"/>
    </row>
    <row r="2127" spans="2:47">
      <c r="B2127" s="14"/>
      <c r="AA2127" s="38"/>
      <c r="AB2127" s="38"/>
      <c r="AC2127" s="38"/>
      <c r="AD2127" s="38"/>
      <c r="AE2127" s="38"/>
      <c r="AF2127" s="177"/>
      <c r="AG2127" s="176"/>
      <c r="AN2127" s="38"/>
      <c r="AO2127" s="38"/>
      <c r="AP2127" s="38"/>
      <c r="AQ2127" s="38"/>
      <c r="AR2127" s="38"/>
      <c r="AS2127" s="38"/>
      <c r="AT2127" s="38"/>
      <c r="AU2127" s="38"/>
    </row>
    <row r="2128" spans="2:47">
      <c r="B2128" s="14"/>
      <c r="AA2128" s="38"/>
      <c r="AB2128" s="38"/>
      <c r="AC2128" s="38"/>
      <c r="AD2128" s="38"/>
      <c r="AE2128" s="38"/>
      <c r="AF2128" s="177"/>
      <c r="AG2128" s="176"/>
      <c r="AN2128" s="38"/>
      <c r="AO2128" s="38"/>
      <c r="AP2128" s="38"/>
      <c r="AQ2128" s="38"/>
      <c r="AR2128" s="38"/>
      <c r="AS2128" s="38"/>
      <c r="AT2128" s="38"/>
      <c r="AU2128" s="38"/>
    </row>
    <row r="2129" spans="2:47">
      <c r="B2129" s="14"/>
      <c r="AA2129" s="38"/>
      <c r="AB2129" s="38"/>
      <c r="AC2129" s="38"/>
      <c r="AD2129" s="38"/>
      <c r="AE2129" s="38"/>
      <c r="AF2129" s="177"/>
      <c r="AG2129" s="176"/>
      <c r="AN2129" s="38"/>
      <c r="AO2129" s="38"/>
      <c r="AP2129" s="38"/>
      <c r="AQ2129" s="38"/>
      <c r="AR2129" s="38"/>
      <c r="AS2129" s="38"/>
      <c r="AT2129" s="38"/>
      <c r="AU2129" s="38"/>
    </row>
    <row r="2130" spans="2:47">
      <c r="B2130" s="14"/>
      <c r="AA2130" s="38"/>
      <c r="AB2130" s="38"/>
      <c r="AC2130" s="38"/>
      <c r="AD2130" s="38"/>
      <c r="AE2130" s="38"/>
      <c r="AF2130" s="177"/>
      <c r="AG2130" s="176"/>
      <c r="AN2130" s="38"/>
      <c r="AO2130" s="38"/>
      <c r="AP2130" s="38"/>
      <c r="AQ2130" s="38"/>
      <c r="AR2130" s="38"/>
      <c r="AS2130" s="38"/>
      <c r="AT2130" s="38"/>
      <c r="AU2130" s="38"/>
    </row>
    <row r="2131" spans="2:47">
      <c r="B2131" s="14"/>
      <c r="AA2131" s="38"/>
      <c r="AB2131" s="38"/>
      <c r="AC2131" s="38"/>
      <c r="AD2131" s="38"/>
      <c r="AE2131" s="38"/>
      <c r="AF2131" s="177"/>
      <c r="AG2131" s="176"/>
      <c r="AN2131" s="38"/>
      <c r="AO2131" s="38"/>
      <c r="AP2131" s="38"/>
      <c r="AQ2131" s="38"/>
      <c r="AR2131" s="38"/>
      <c r="AS2131" s="38"/>
      <c r="AT2131" s="38"/>
      <c r="AU2131" s="38"/>
    </row>
    <row r="2132" spans="2:47">
      <c r="B2132" s="14"/>
      <c r="AA2132" s="38"/>
      <c r="AB2132" s="38"/>
      <c r="AC2132" s="38"/>
      <c r="AD2132" s="38"/>
      <c r="AE2132" s="38"/>
      <c r="AF2132" s="177"/>
      <c r="AG2132" s="176"/>
      <c r="AN2132" s="38"/>
      <c r="AO2132" s="38"/>
      <c r="AP2132" s="38"/>
      <c r="AQ2132" s="38"/>
      <c r="AR2132" s="38"/>
      <c r="AS2132" s="38"/>
      <c r="AT2132" s="38"/>
      <c r="AU2132" s="38"/>
    </row>
    <row r="2133" spans="2:47">
      <c r="B2133" s="14"/>
      <c r="AA2133" s="38"/>
      <c r="AB2133" s="38"/>
      <c r="AC2133" s="38"/>
      <c r="AD2133" s="38"/>
      <c r="AE2133" s="38"/>
      <c r="AF2133" s="177"/>
      <c r="AG2133" s="176"/>
      <c r="AN2133" s="38"/>
      <c r="AO2133" s="38"/>
      <c r="AP2133" s="38"/>
      <c r="AQ2133" s="38"/>
      <c r="AR2133" s="38"/>
      <c r="AS2133" s="38"/>
      <c r="AT2133" s="38"/>
      <c r="AU2133" s="38"/>
    </row>
    <row r="2134" spans="2:47">
      <c r="B2134" s="14"/>
      <c r="AA2134" s="38"/>
      <c r="AB2134" s="38"/>
      <c r="AC2134" s="38"/>
      <c r="AD2134" s="38"/>
      <c r="AE2134" s="38"/>
      <c r="AF2134" s="177"/>
      <c r="AG2134" s="176"/>
      <c r="AN2134" s="38"/>
      <c r="AO2134" s="38"/>
      <c r="AP2134" s="38"/>
      <c r="AQ2134" s="38"/>
      <c r="AR2134" s="38"/>
      <c r="AS2134" s="38"/>
      <c r="AT2134" s="38"/>
      <c r="AU2134" s="38"/>
    </row>
    <row r="2135" spans="2:47">
      <c r="B2135" s="14"/>
      <c r="AA2135" s="38"/>
      <c r="AB2135" s="38"/>
      <c r="AC2135" s="38"/>
      <c r="AD2135" s="38"/>
      <c r="AE2135" s="38"/>
      <c r="AF2135" s="177"/>
      <c r="AG2135" s="176"/>
      <c r="AN2135" s="38"/>
      <c r="AO2135" s="38"/>
      <c r="AP2135" s="38"/>
      <c r="AQ2135" s="38"/>
      <c r="AR2135" s="38"/>
      <c r="AS2135" s="38"/>
      <c r="AT2135" s="38"/>
      <c r="AU2135" s="38"/>
    </row>
    <row r="2136" spans="2:47">
      <c r="B2136" s="14"/>
      <c r="AA2136" s="38"/>
      <c r="AB2136" s="38"/>
      <c r="AC2136" s="38"/>
      <c r="AD2136" s="38"/>
      <c r="AE2136" s="38"/>
      <c r="AF2136" s="177"/>
      <c r="AG2136" s="176"/>
      <c r="AN2136" s="38"/>
      <c r="AO2136" s="38"/>
      <c r="AP2136" s="38"/>
      <c r="AQ2136" s="38"/>
      <c r="AR2136" s="38"/>
      <c r="AS2136" s="38"/>
      <c r="AT2136" s="38"/>
      <c r="AU2136" s="38"/>
    </row>
    <row r="2137" spans="2:47">
      <c r="B2137" s="14"/>
      <c r="AA2137" s="38"/>
      <c r="AB2137" s="38"/>
      <c r="AC2137" s="38"/>
      <c r="AD2137" s="38"/>
      <c r="AE2137" s="38"/>
      <c r="AF2137" s="177"/>
      <c r="AG2137" s="176"/>
      <c r="AN2137" s="38"/>
      <c r="AO2137" s="38"/>
      <c r="AP2137" s="38"/>
      <c r="AQ2137" s="38"/>
      <c r="AR2137" s="38"/>
      <c r="AS2137" s="38"/>
      <c r="AT2137" s="38"/>
      <c r="AU2137" s="38"/>
    </row>
    <row r="2138" spans="2:47">
      <c r="B2138" s="14"/>
      <c r="AA2138" s="38"/>
      <c r="AB2138" s="38"/>
      <c r="AC2138" s="38"/>
      <c r="AD2138" s="38"/>
      <c r="AE2138" s="38"/>
      <c r="AF2138" s="177"/>
      <c r="AG2138" s="176"/>
      <c r="AN2138" s="38"/>
      <c r="AO2138" s="38"/>
      <c r="AP2138" s="38"/>
      <c r="AQ2138" s="38"/>
      <c r="AR2138" s="38"/>
      <c r="AS2138" s="38"/>
      <c r="AT2138" s="38"/>
      <c r="AU2138" s="38"/>
    </row>
    <row r="2139" spans="2:47">
      <c r="B2139" s="14"/>
      <c r="AA2139" s="38"/>
      <c r="AB2139" s="38"/>
      <c r="AC2139" s="38"/>
      <c r="AD2139" s="38"/>
      <c r="AE2139" s="38"/>
      <c r="AF2139" s="177"/>
      <c r="AG2139" s="176"/>
      <c r="AN2139" s="38"/>
      <c r="AO2139" s="38"/>
      <c r="AP2139" s="38"/>
      <c r="AQ2139" s="38"/>
      <c r="AR2139" s="38"/>
      <c r="AS2139" s="38"/>
      <c r="AT2139" s="38"/>
      <c r="AU2139" s="38"/>
    </row>
    <row r="2140" spans="2:47">
      <c r="B2140" s="14"/>
      <c r="AA2140" s="38"/>
      <c r="AB2140" s="38"/>
      <c r="AC2140" s="38"/>
      <c r="AD2140" s="38"/>
      <c r="AE2140" s="38"/>
      <c r="AF2140" s="177"/>
      <c r="AG2140" s="176"/>
      <c r="AN2140" s="38"/>
      <c r="AO2140" s="38"/>
      <c r="AP2140" s="38"/>
      <c r="AQ2140" s="38"/>
      <c r="AR2140" s="38"/>
      <c r="AS2140" s="38"/>
      <c r="AT2140" s="38"/>
      <c r="AU2140" s="38"/>
    </row>
    <row r="2141" spans="2:47">
      <c r="B2141" s="14"/>
      <c r="AA2141" s="38"/>
      <c r="AB2141" s="38"/>
      <c r="AC2141" s="38"/>
      <c r="AD2141" s="38"/>
      <c r="AE2141" s="38"/>
      <c r="AF2141" s="177"/>
      <c r="AG2141" s="176"/>
      <c r="AN2141" s="38"/>
      <c r="AO2141" s="38"/>
      <c r="AP2141" s="38"/>
      <c r="AQ2141" s="38"/>
      <c r="AR2141" s="38"/>
      <c r="AS2141" s="38"/>
      <c r="AT2141" s="38"/>
      <c r="AU2141" s="38"/>
    </row>
    <row r="2142" spans="2:47">
      <c r="B2142" s="14"/>
      <c r="AA2142" s="38"/>
      <c r="AB2142" s="38"/>
      <c r="AC2142" s="38"/>
      <c r="AD2142" s="38"/>
      <c r="AE2142" s="38"/>
      <c r="AF2142" s="177"/>
      <c r="AG2142" s="176"/>
      <c r="AN2142" s="38"/>
      <c r="AO2142" s="38"/>
      <c r="AP2142" s="38"/>
      <c r="AQ2142" s="38"/>
      <c r="AR2142" s="38"/>
      <c r="AS2142" s="38"/>
      <c r="AT2142" s="38"/>
      <c r="AU2142" s="38"/>
    </row>
    <row r="2143" spans="2:47">
      <c r="B2143" s="14"/>
      <c r="AA2143" s="38"/>
      <c r="AB2143" s="38"/>
      <c r="AC2143" s="38"/>
      <c r="AD2143" s="38"/>
      <c r="AE2143" s="38"/>
      <c r="AF2143" s="177"/>
      <c r="AG2143" s="176"/>
      <c r="AN2143" s="38"/>
      <c r="AO2143" s="38"/>
      <c r="AP2143" s="38"/>
      <c r="AQ2143" s="38"/>
      <c r="AR2143" s="38"/>
      <c r="AS2143" s="38"/>
      <c r="AT2143" s="38"/>
      <c r="AU2143" s="38"/>
    </row>
    <row r="2144" spans="2:47">
      <c r="B2144" s="14"/>
      <c r="AA2144" s="38"/>
      <c r="AB2144" s="38"/>
      <c r="AC2144" s="38"/>
      <c r="AD2144" s="38"/>
      <c r="AE2144" s="38"/>
      <c r="AF2144" s="177"/>
      <c r="AG2144" s="176"/>
      <c r="AN2144" s="38"/>
      <c r="AO2144" s="38"/>
      <c r="AP2144" s="38"/>
      <c r="AQ2144" s="38"/>
      <c r="AR2144" s="38"/>
      <c r="AS2144" s="38"/>
      <c r="AT2144" s="38"/>
      <c r="AU2144" s="38"/>
    </row>
    <row r="2145" spans="2:47">
      <c r="B2145" s="14"/>
      <c r="AA2145" s="38"/>
      <c r="AB2145" s="38"/>
      <c r="AC2145" s="38"/>
      <c r="AD2145" s="38"/>
      <c r="AE2145" s="38"/>
      <c r="AF2145" s="177"/>
      <c r="AG2145" s="176"/>
      <c r="AN2145" s="38"/>
      <c r="AO2145" s="38"/>
      <c r="AP2145" s="38"/>
      <c r="AQ2145" s="38"/>
      <c r="AR2145" s="38"/>
      <c r="AS2145" s="38"/>
      <c r="AT2145" s="38"/>
      <c r="AU2145" s="38"/>
    </row>
    <row r="2146" spans="2:47">
      <c r="B2146" s="14"/>
      <c r="AA2146" s="38"/>
      <c r="AB2146" s="38"/>
      <c r="AC2146" s="38"/>
      <c r="AD2146" s="38"/>
      <c r="AE2146" s="38"/>
      <c r="AF2146" s="177"/>
      <c r="AG2146" s="176"/>
      <c r="AN2146" s="38"/>
      <c r="AO2146" s="38"/>
      <c r="AP2146" s="38"/>
      <c r="AQ2146" s="38"/>
      <c r="AR2146" s="38"/>
      <c r="AS2146" s="38"/>
      <c r="AT2146" s="38"/>
      <c r="AU2146" s="38"/>
    </row>
    <row r="2147" spans="2:47">
      <c r="B2147" s="14"/>
      <c r="AA2147" s="38"/>
      <c r="AB2147" s="38"/>
      <c r="AC2147" s="38"/>
      <c r="AD2147" s="38"/>
      <c r="AE2147" s="38"/>
      <c r="AF2147" s="177"/>
      <c r="AG2147" s="176"/>
      <c r="AN2147" s="38"/>
      <c r="AO2147" s="38"/>
      <c r="AP2147" s="38"/>
      <c r="AQ2147" s="38"/>
      <c r="AR2147" s="38"/>
      <c r="AS2147" s="38"/>
      <c r="AT2147" s="38"/>
      <c r="AU2147" s="38"/>
    </row>
    <row r="2148" spans="2:47">
      <c r="B2148" s="14"/>
      <c r="AA2148" s="38"/>
      <c r="AB2148" s="38"/>
      <c r="AC2148" s="38"/>
      <c r="AD2148" s="38"/>
      <c r="AE2148" s="38"/>
      <c r="AF2148" s="177"/>
      <c r="AG2148" s="176"/>
      <c r="AN2148" s="38"/>
      <c r="AO2148" s="38"/>
      <c r="AP2148" s="38"/>
      <c r="AQ2148" s="38"/>
      <c r="AR2148" s="38"/>
      <c r="AS2148" s="38"/>
      <c r="AT2148" s="38"/>
      <c r="AU2148" s="38"/>
    </row>
    <row r="2149" spans="2:47">
      <c r="B2149" s="14"/>
      <c r="AA2149" s="38"/>
      <c r="AB2149" s="38"/>
      <c r="AC2149" s="38"/>
      <c r="AD2149" s="38"/>
      <c r="AE2149" s="38"/>
      <c r="AF2149" s="177"/>
      <c r="AG2149" s="176"/>
      <c r="AN2149" s="38"/>
      <c r="AO2149" s="38"/>
      <c r="AP2149" s="38"/>
      <c r="AQ2149" s="38"/>
      <c r="AR2149" s="38"/>
      <c r="AS2149" s="38"/>
      <c r="AT2149" s="38"/>
      <c r="AU2149" s="38"/>
    </row>
    <row r="2150" spans="2:47">
      <c r="B2150" s="14"/>
      <c r="AA2150" s="38"/>
      <c r="AB2150" s="38"/>
      <c r="AC2150" s="38"/>
      <c r="AD2150" s="38"/>
      <c r="AE2150" s="38"/>
      <c r="AF2150" s="177"/>
      <c r="AG2150" s="176"/>
      <c r="AN2150" s="38"/>
      <c r="AO2150" s="38"/>
      <c r="AP2150" s="38"/>
      <c r="AQ2150" s="38"/>
      <c r="AR2150" s="38"/>
      <c r="AS2150" s="38"/>
      <c r="AT2150" s="38"/>
      <c r="AU2150" s="38"/>
    </row>
    <row r="2151" spans="2:47">
      <c r="B2151" s="14"/>
      <c r="AA2151" s="38"/>
      <c r="AB2151" s="38"/>
      <c r="AC2151" s="38"/>
      <c r="AD2151" s="38"/>
      <c r="AE2151" s="38"/>
      <c r="AF2151" s="177"/>
      <c r="AG2151" s="176"/>
      <c r="AN2151" s="38"/>
      <c r="AO2151" s="38"/>
      <c r="AP2151" s="38"/>
      <c r="AQ2151" s="38"/>
      <c r="AR2151" s="38"/>
      <c r="AS2151" s="38"/>
      <c r="AT2151" s="38"/>
      <c r="AU2151" s="38"/>
    </row>
    <row r="2152" spans="2:47">
      <c r="B2152" s="14"/>
      <c r="AA2152" s="38"/>
      <c r="AB2152" s="38"/>
      <c r="AC2152" s="38"/>
      <c r="AD2152" s="38"/>
      <c r="AE2152" s="38"/>
      <c r="AF2152" s="177"/>
      <c r="AG2152" s="176"/>
      <c r="AN2152" s="38"/>
      <c r="AO2152" s="38"/>
      <c r="AP2152" s="38"/>
      <c r="AQ2152" s="38"/>
      <c r="AR2152" s="38"/>
      <c r="AS2152" s="38"/>
      <c r="AT2152" s="38"/>
      <c r="AU2152" s="38"/>
    </row>
    <row r="2153" spans="2:47">
      <c r="B2153" s="14"/>
      <c r="AA2153" s="38"/>
      <c r="AB2153" s="38"/>
      <c r="AC2153" s="38"/>
      <c r="AD2153" s="38"/>
      <c r="AE2153" s="38"/>
      <c r="AF2153" s="177"/>
      <c r="AG2153" s="176"/>
      <c r="AN2153" s="38"/>
      <c r="AO2153" s="38"/>
      <c r="AP2153" s="38"/>
      <c r="AQ2153" s="38"/>
      <c r="AR2153" s="38"/>
      <c r="AS2153" s="38"/>
      <c r="AT2153" s="38"/>
      <c r="AU2153" s="38"/>
    </row>
    <row r="2154" spans="2:47">
      <c r="B2154" s="14"/>
      <c r="AA2154" s="38"/>
      <c r="AB2154" s="38"/>
      <c r="AC2154" s="38"/>
      <c r="AD2154" s="38"/>
      <c r="AE2154" s="38"/>
      <c r="AF2154" s="177"/>
      <c r="AG2154" s="176"/>
      <c r="AN2154" s="38"/>
      <c r="AO2154" s="38"/>
      <c r="AP2154" s="38"/>
      <c r="AQ2154" s="38"/>
      <c r="AR2154" s="38"/>
      <c r="AS2154" s="38"/>
      <c r="AT2154" s="38"/>
      <c r="AU2154" s="38"/>
    </row>
    <row r="2155" spans="2:47">
      <c r="B2155" s="14"/>
      <c r="AA2155" s="38"/>
      <c r="AB2155" s="38"/>
      <c r="AC2155" s="38"/>
      <c r="AD2155" s="38"/>
      <c r="AE2155" s="38"/>
      <c r="AF2155" s="177"/>
      <c r="AG2155" s="176"/>
      <c r="AN2155" s="38"/>
      <c r="AO2155" s="38"/>
      <c r="AP2155" s="38"/>
      <c r="AQ2155" s="38"/>
      <c r="AR2155" s="38"/>
      <c r="AS2155" s="38"/>
      <c r="AT2155" s="38"/>
      <c r="AU2155" s="38"/>
    </row>
    <row r="2156" spans="2:47">
      <c r="B2156" s="14"/>
      <c r="AA2156" s="38"/>
      <c r="AB2156" s="38"/>
      <c r="AC2156" s="38"/>
      <c r="AD2156" s="38"/>
      <c r="AE2156" s="38"/>
      <c r="AF2156" s="177"/>
      <c r="AG2156" s="176"/>
      <c r="AN2156" s="38"/>
      <c r="AO2156" s="38"/>
      <c r="AP2156" s="38"/>
      <c r="AQ2156" s="38"/>
      <c r="AR2156" s="38"/>
      <c r="AS2156" s="38"/>
      <c r="AT2156" s="38"/>
      <c r="AU2156" s="38"/>
    </row>
    <row r="2157" spans="2:47">
      <c r="B2157" s="14"/>
      <c r="AA2157" s="38"/>
      <c r="AB2157" s="38"/>
      <c r="AC2157" s="38"/>
      <c r="AD2157" s="38"/>
      <c r="AE2157" s="38"/>
      <c r="AF2157" s="177"/>
      <c r="AG2157" s="176"/>
      <c r="AN2157" s="38"/>
      <c r="AO2157" s="38"/>
      <c r="AP2157" s="38"/>
      <c r="AQ2157" s="38"/>
      <c r="AR2157" s="38"/>
      <c r="AS2157" s="38"/>
      <c r="AT2157" s="38"/>
      <c r="AU2157" s="38"/>
    </row>
    <row r="2158" spans="2:47">
      <c r="B2158" s="14"/>
      <c r="AA2158" s="38"/>
      <c r="AB2158" s="38"/>
      <c r="AC2158" s="38"/>
      <c r="AD2158" s="38"/>
      <c r="AE2158" s="38"/>
      <c r="AF2158" s="177"/>
      <c r="AG2158" s="176"/>
      <c r="AN2158" s="38"/>
      <c r="AO2158" s="38"/>
      <c r="AP2158" s="38"/>
      <c r="AQ2158" s="38"/>
      <c r="AR2158" s="38"/>
      <c r="AS2158" s="38"/>
      <c r="AT2158" s="38"/>
      <c r="AU2158" s="38"/>
    </row>
    <row r="2159" spans="2:47">
      <c r="B2159" s="14"/>
      <c r="AA2159" s="38"/>
      <c r="AB2159" s="38"/>
      <c r="AC2159" s="38"/>
      <c r="AD2159" s="38"/>
      <c r="AE2159" s="38"/>
      <c r="AF2159" s="177"/>
      <c r="AG2159" s="176"/>
      <c r="AN2159" s="38"/>
      <c r="AO2159" s="38"/>
      <c r="AP2159" s="38"/>
      <c r="AQ2159" s="38"/>
      <c r="AR2159" s="38"/>
      <c r="AS2159" s="38"/>
      <c r="AT2159" s="38"/>
      <c r="AU2159" s="38"/>
    </row>
    <row r="2160" spans="2:47">
      <c r="B2160" s="14"/>
      <c r="AA2160" s="38"/>
      <c r="AB2160" s="38"/>
      <c r="AC2160" s="38"/>
      <c r="AD2160" s="38"/>
      <c r="AE2160" s="38"/>
      <c r="AF2160" s="177"/>
      <c r="AG2160" s="176"/>
      <c r="AN2160" s="38"/>
      <c r="AO2160" s="38"/>
      <c r="AP2160" s="38"/>
      <c r="AQ2160" s="38"/>
      <c r="AR2160" s="38"/>
      <c r="AS2160" s="38"/>
      <c r="AT2160" s="38"/>
      <c r="AU2160" s="38"/>
    </row>
    <row r="2161" spans="2:47">
      <c r="B2161" s="14"/>
      <c r="AA2161" s="38"/>
      <c r="AB2161" s="38"/>
      <c r="AC2161" s="38"/>
      <c r="AD2161" s="38"/>
      <c r="AE2161" s="38"/>
      <c r="AF2161" s="177"/>
      <c r="AG2161" s="176"/>
      <c r="AN2161" s="38"/>
      <c r="AO2161" s="38"/>
      <c r="AP2161" s="38"/>
      <c r="AQ2161" s="38"/>
      <c r="AR2161" s="38"/>
      <c r="AS2161" s="38"/>
      <c r="AT2161" s="38"/>
      <c r="AU2161" s="38"/>
    </row>
    <row r="2162" spans="2:47">
      <c r="B2162" s="14"/>
      <c r="AA2162" s="38"/>
      <c r="AB2162" s="38"/>
      <c r="AC2162" s="38"/>
      <c r="AD2162" s="38"/>
      <c r="AE2162" s="38"/>
      <c r="AF2162" s="177"/>
      <c r="AG2162" s="176"/>
      <c r="AN2162" s="38"/>
      <c r="AO2162" s="38"/>
      <c r="AP2162" s="38"/>
      <c r="AQ2162" s="38"/>
      <c r="AR2162" s="38"/>
      <c r="AS2162" s="38"/>
      <c r="AT2162" s="38"/>
      <c r="AU2162" s="38"/>
    </row>
    <row r="2163" spans="2:47">
      <c r="B2163" s="14"/>
      <c r="AA2163" s="38"/>
      <c r="AB2163" s="38"/>
      <c r="AC2163" s="38"/>
      <c r="AD2163" s="38"/>
      <c r="AE2163" s="38"/>
      <c r="AF2163" s="177"/>
      <c r="AG2163" s="176"/>
      <c r="AN2163" s="38"/>
      <c r="AO2163" s="38"/>
      <c r="AP2163" s="38"/>
      <c r="AQ2163" s="38"/>
      <c r="AR2163" s="38"/>
      <c r="AS2163" s="38"/>
      <c r="AT2163" s="38"/>
      <c r="AU2163" s="38"/>
    </row>
    <row r="2164" spans="2:47">
      <c r="B2164" s="14"/>
      <c r="AA2164" s="38"/>
      <c r="AB2164" s="38"/>
      <c r="AC2164" s="38"/>
      <c r="AD2164" s="38"/>
      <c r="AE2164" s="38"/>
      <c r="AF2164" s="177"/>
      <c r="AG2164" s="176"/>
      <c r="AN2164" s="38"/>
      <c r="AO2164" s="38"/>
      <c r="AP2164" s="38"/>
      <c r="AQ2164" s="38"/>
      <c r="AR2164" s="38"/>
      <c r="AS2164" s="38"/>
      <c r="AT2164" s="38"/>
      <c r="AU2164" s="38"/>
    </row>
    <row r="2165" spans="2:47">
      <c r="B2165" s="14"/>
      <c r="AA2165" s="38"/>
      <c r="AB2165" s="38"/>
      <c r="AC2165" s="38"/>
      <c r="AD2165" s="38"/>
      <c r="AE2165" s="38"/>
      <c r="AF2165" s="177"/>
      <c r="AG2165" s="176"/>
      <c r="AN2165" s="38"/>
      <c r="AO2165" s="38"/>
      <c r="AP2165" s="38"/>
      <c r="AQ2165" s="38"/>
      <c r="AR2165" s="38"/>
      <c r="AS2165" s="38"/>
      <c r="AT2165" s="38"/>
      <c r="AU2165" s="38"/>
    </row>
    <row r="2166" spans="2:47">
      <c r="B2166" s="14"/>
      <c r="AA2166" s="38"/>
      <c r="AB2166" s="38"/>
      <c r="AC2166" s="38"/>
      <c r="AD2166" s="38"/>
      <c r="AE2166" s="38"/>
      <c r="AF2166" s="177"/>
      <c r="AG2166" s="176"/>
      <c r="AN2166" s="38"/>
      <c r="AO2166" s="38"/>
      <c r="AP2166" s="38"/>
      <c r="AQ2166" s="38"/>
      <c r="AR2166" s="38"/>
      <c r="AS2166" s="38"/>
      <c r="AT2166" s="38"/>
      <c r="AU2166" s="38"/>
    </row>
    <row r="2167" spans="2:47">
      <c r="B2167" s="14"/>
      <c r="AA2167" s="38"/>
      <c r="AB2167" s="38"/>
      <c r="AC2167" s="38"/>
      <c r="AD2167" s="38"/>
      <c r="AE2167" s="38"/>
      <c r="AF2167" s="177"/>
      <c r="AG2167" s="176"/>
      <c r="AN2167" s="38"/>
      <c r="AO2167" s="38"/>
      <c r="AP2167" s="38"/>
      <c r="AQ2167" s="38"/>
      <c r="AR2167" s="38"/>
      <c r="AS2167" s="38"/>
      <c r="AT2167" s="38"/>
      <c r="AU2167" s="38"/>
    </row>
    <row r="2168" spans="2:47">
      <c r="B2168" s="14"/>
      <c r="AA2168" s="38"/>
      <c r="AB2168" s="38"/>
      <c r="AC2168" s="38"/>
      <c r="AD2168" s="38"/>
      <c r="AE2168" s="38"/>
      <c r="AF2168" s="177"/>
      <c r="AG2168" s="176"/>
      <c r="AN2168" s="38"/>
      <c r="AO2168" s="38"/>
      <c r="AP2168" s="38"/>
      <c r="AQ2168" s="38"/>
      <c r="AR2168" s="38"/>
      <c r="AS2168" s="38"/>
      <c r="AT2168" s="38"/>
      <c r="AU2168" s="38"/>
    </row>
    <row r="2169" spans="2:47">
      <c r="B2169" s="14"/>
      <c r="AA2169" s="38"/>
      <c r="AB2169" s="38"/>
      <c r="AC2169" s="38"/>
      <c r="AD2169" s="38"/>
      <c r="AE2169" s="38"/>
      <c r="AF2169" s="177"/>
      <c r="AG2169" s="176"/>
      <c r="AN2169" s="38"/>
      <c r="AO2169" s="38"/>
      <c r="AP2169" s="38"/>
      <c r="AQ2169" s="38"/>
      <c r="AR2169" s="38"/>
      <c r="AS2169" s="38"/>
      <c r="AT2169" s="38"/>
      <c r="AU2169" s="38"/>
    </row>
    <row r="2170" spans="2:47">
      <c r="B2170" s="14"/>
      <c r="AA2170" s="38"/>
      <c r="AB2170" s="38"/>
      <c r="AC2170" s="38"/>
      <c r="AD2170" s="38"/>
      <c r="AE2170" s="38"/>
      <c r="AF2170" s="177"/>
      <c r="AG2170" s="176"/>
      <c r="AN2170" s="38"/>
      <c r="AO2170" s="38"/>
      <c r="AP2170" s="38"/>
      <c r="AQ2170" s="38"/>
      <c r="AR2170" s="38"/>
      <c r="AS2170" s="38"/>
      <c r="AT2170" s="38"/>
      <c r="AU2170" s="38"/>
    </row>
    <row r="2171" spans="2:47">
      <c r="B2171" s="14"/>
      <c r="AA2171" s="38"/>
      <c r="AB2171" s="38"/>
      <c r="AC2171" s="38"/>
      <c r="AD2171" s="38"/>
      <c r="AE2171" s="38"/>
      <c r="AF2171" s="177"/>
      <c r="AG2171" s="176"/>
      <c r="AN2171" s="38"/>
      <c r="AO2171" s="38"/>
      <c r="AP2171" s="38"/>
      <c r="AQ2171" s="38"/>
      <c r="AR2171" s="38"/>
      <c r="AS2171" s="38"/>
      <c r="AT2171" s="38"/>
      <c r="AU2171" s="38"/>
    </row>
    <row r="2172" spans="2:47">
      <c r="B2172" s="14"/>
      <c r="AA2172" s="38"/>
      <c r="AB2172" s="38"/>
      <c r="AC2172" s="38"/>
      <c r="AD2172" s="38"/>
      <c r="AE2172" s="38"/>
      <c r="AF2172" s="177"/>
      <c r="AG2172" s="176"/>
      <c r="AN2172" s="38"/>
      <c r="AO2172" s="38"/>
      <c r="AP2172" s="38"/>
      <c r="AQ2172" s="38"/>
      <c r="AR2172" s="38"/>
      <c r="AS2172" s="38"/>
      <c r="AT2172" s="38"/>
      <c r="AU2172" s="38"/>
    </row>
    <row r="2173" spans="2:47">
      <c r="B2173" s="14"/>
      <c r="AA2173" s="38"/>
      <c r="AB2173" s="38"/>
      <c r="AC2173" s="38"/>
      <c r="AD2173" s="38"/>
      <c r="AE2173" s="38"/>
      <c r="AF2173" s="177"/>
      <c r="AG2173" s="176"/>
      <c r="AN2173" s="38"/>
      <c r="AO2173" s="38"/>
      <c r="AP2173" s="38"/>
      <c r="AQ2173" s="38"/>
      <c r="AR2173" s="38"/>
      <c r="AS2173" s="38"/>
      <c r="AT2173" s="38"/>
      <c r="AU2173" s="38"/>
    </row>
    <row r="2174" spans="2:47">
      <c r="B2174" s="14"/>
      <c r="AA2174" s="38"/>
      <c r="AB2174" s="38"/>
      <c r="AC2174" s="38"/>
      <c r="AD2174" s="38"/>
      <c r="AE2174" s="38"/>
      <c r="AF2174" s="177"/>
      <c r="AG2174" s="176"/>
      <c r="AN2174" s="38"/>
      <c r="AO2174" s="38"/>
      <c r="AP2174" s="38"/>
      <c r="AQ2174" s="38"/>
      <c r="AR2174" s="38"/>
      <c r="AS2174" s="38"/>
      <c r="AT2174" s="38"/>
      <c r="AU2174" s="38"/>
    </row>
    <row r="2175" spans="2:47">
      <c r="B2175" s="14"/>
      <c r="AA2175" s="38"/>
      <c r="AB2175" s="38"/>
      <c r="AC2175" s="38"/>
      <c r="AD2175" s="38"/>
      <c r="AE2175" s="38"/>
      <c r="AF2175" s="177"/>
      <c r="AG2175" s="176"/>
      <c r="AN2175" s="38"/>
      <c r="AO2175" s="38"/>
      <c r="AP2175" s="38"/>
      <c r="AQ2175" s="38"/>
      <c r="AR2175" s="38"/>
      <c r="AS2175" s="38"/>
      <c r="AT2175" s="38"/>
      <c r="AU2175" s="38"/>
    </row>
    <row r="2176" spans="2:47">
      <c r="B2176" s="14"/>
      <c r="AA2176" s="38"/>
      <c r="AB2176" s="38"/>
      <c r="AC2176" s="38"/>
      <c r="AD2176" s="38"/>
      <c r="AE2176" s="38"/>
      <c r="AF2176" s="177"/>
      <c r="AG2176" s="176"/>
      <c r="AN2176" s="38"/>
      <c r="AO2176" s="38"/>
      <c r="AP2176" s="38"/>
      <c r="AQ2176" s="38"/>
      <c r="AR2176" s="38"/>
      <c r="AS2176" s="38"/>
      <c r="AT2176" s="38"/>
      <c r="AU2176" s="38"/>
    </row>
    <row r="2177" spans="2:47">
      <c r="B2177" s="14"/>
      <c r="AA2177" s="38"/>
      <c r="AB2177" s="38"/>
      <c r="AC2177" s="38"/>
      <c r="AD2177" s="38"/>
      <c r="AE2177" s="38"/>
      <c r="AF2177" s="177"/>
      <c r="AG2177" s="176"/>
      <c r="AN2177" s="38"/>
      <c r="AO2177" s="38"/>
      <c r="AP2177" s="38"/>
      <c r="AQ2177" s="38"/>
      <c r="AR2177" s="38"/>
      <c r="AS2177" s="38"/>
      <c r="AT2177" s="38"/>
      <c r="AU2177" s="38"/>
    </row>
    <row r="2178" spans="2:47">
      <c r="B2178" s="14"/>
      <c r="AA2178" s="38"/>
      <c r="AB2178" s="38"/>
      <c r="AC2178" s="38"/>
      <c r="AD2178" s="38"/>
      <c r="AE2178" s="38"/>
      <c r="AF2178" s="177"/>
      <c r="AG2178" s="176"/>
      <c r="AN2178" s="38"/>
      <c r="AO2178" s="38"/>
      <c r="AP2178" s="38"/>
      <c r="AQ2178" s="38"/>
      <c r="AR2178" s="38"/>
      <c r="AS2178" s="38"/>
      <c r="AT2178" s="38"/>
      <c r="AU2178" s="38"/>
    </row>
    <row r="2179" spans="2:47">
      <c r="B2179" s="14"/>
      <c r="AA2179" s="38"/>
      <c r="AB2179" s="38"/>
      <c r="AC2179" s="38"/>
      <c r="AD2179" s="38"/>
      <c r="AE2179" s="38"/>
      <c r="AF2179" s="177"/>
      <c r="AG2179" s="176"/>
      <c r="AN2179" s="38"/>
      <c r="AO2179" s="38"/>
      <c r="AP2179" s="38"/>
      <c r="AQ2179" s="38"/>
      <c r="AR2179" s="38"/>
      <c r="AS2179" s="38"/>
      <c r="AT2179" s="38"/>
      <c r="AU2179" s="38"/>
    </row>
    <row r="2180" spans="2:47">
      <c r="B2180" s="14"/>
      <c r="AA2180" s="38"/>
      <c r="AB2180" s="38"/>
      <c r="AC2180" s="38"/>
      <c r="AD2180" s="38"/>
      <c r="AE2180" s="38"/>
      <c r="AF2180" s="177"/>
      <c r="AG2180" s="176"/>
      <c r="AN2180" s="38"/>
      <c r="AO2180" s="38"/>
      <c r="AP2180" s="38"/>
      <c r="AQ2180" s="38"/>
      <c r="AR2180" s="38"/>
      <c r="AS2180" s="38"/>
      <c r="AT2180" s="38"/>
      <c r="AU2180" s="38"/>
    </row>
    <row r="2181" spans="2:47">
      <c r="B2181" s="14"/>
      <c r="AA2181" s="38"/>
      <c r="AB2181" s="38"/>
      <c r="AC2181" s="38"/>
      <c r="AD2181" s="38"/>
      <c r="AE2181" s="38"/>
      <c r="AF2181" s="177"/>
      <c r="AG2181" s="176"/>
      <c r="AN2181" s="38"/>
      <c r="AO2181" s="38"/>
      <c r="AP2181" s="38"/>
      <c r="AQ2181" s="38"/>
      <c r="AR2181" s="38"/>
      <c r="AS2181" s="38"/>
      <c r="AT2181" s="38"/>
      <c r="AU2181" s="38"/>
    </row>
    <row r="2182" spans="2:47">
      <c r="B2182" s="14"/>
      <c r="AA2182" s="38"/>
      <c r="AB2182" s="38"/>
      <c r="AC2182" s="38"/>
      <c r="AD2182" s="38"/>
      <c r="AE2182" s="38"/>
      <c r="AF2182" s="177"/>
      <c r="AG2182" s="176"/>
      <c r="AN2182" s="38"/>
      <c r="AO2182" s="38"/>
      <c r="AP2182" s="38"/>
      <c r="AQ2182" s="38"/>
      <c r="AR2182" s="38"/>
      <c r="AS2182" s="38"/>
      <c r="AT2182" s="38"/>
      <c r="AU2182" s="38"/>
    </row>
    <row r="2183" spans="2:47">
      <c r="B2183" s="14"/>
      <c r="AA2183" s="38"/>
      <c r="AB2183" s="38"/>
      <c r="AC2183" s="38"/>
      <c r="AD2183" s="38"/>
      <c r="AE2183" s="38"/>
      <c r="AF2183" s="177"/>
      <c r="AG2183" s="176"/>
      <c r="AN2183" s="38"/>
      <c r="AO2183" s="38"/>
      <c r="AP2183" s="38"/>
      <c r="AQ2183" s="38"/>
      <c r="AR2183" s="38"/>
      <c r="AS2183" s="38"/>
      <c r="AT2183" s="38"/>
      <c r="AU2183" s="38"/>
    </row>
    <row r="2184" spans="2:47">
      <c r="B2184" s="14"/>
      <c r="AA2184" s="38"/>
      <c r="AB2184" s="38"/>
      <c r="AC2184" s="38"/>
      <c r="AD2184" s="38"/>
      <c r="AE2184" s="38"/>
      <c r="AF2184" s="177"/>
      <c r="AG2184" s="176"/>
      <c r="AN2184" s="38"/>
      <c r="AO2184" s="38"/>
      <c r="AP2184" s="38"/>
      <c r="AQ2184" s="38"/>
      <c r="AR2184" s="38"/>
      <c r="AS2184" s="38"/>
      <c r="AT2184" s="38"/>
      <c r="AU2184" s="38"/>
    </row>
    <row r="2185" spans="2:47">
      <c r="B2185" s="14"/>
      <c r="AA2185" s="38"/>
      <c r="AB2185" s="38"/>
      <c r="AC2185" s="38"/>
      <c r="AD2185" s="38"/>
      <c r="AE2185" s="38"/>
      <c r="AF2185" s="177"/>
      <c r="AG2185" s="176"/>
      <c r="AN2185" s="38"/>
      <c r="AO2185" s="38"/>
      <c r="AP2185" s="38"/>
      <c r="AQ2185" s="38"/>
      <c r="AR2185" s="38"/>
      <c r="AS2185" s="38"/>
      <c r="AT2185" s="38"/>
      <c r="AU2185" s="38"/>
    </row>
    <row r="2186" spans="2:47">
      <c r="B2186" s="14"/>
      <c r="AA2186" s="38"/>
      <c r="AB2186" s="38"/>
      <c r="AC2186" s="38"/>
      <c r="AD2186" s="38"/>
      <c r="AE2186" s="38"/>
      <c r="AF2186" s="177"/>
      <c r="AG2186" s="176"/>
      <c r="AN2186" s="38"/>
      <c r="AO2186" s="38"/>
      <c r="AP2186" s="38"/>
      <c r="AQ2186" s="38"/>
      <c r="AR2186" s="38"/>
      <c r="AS2186" s="38"/>
      <c r="AT2186" s="38"/>
      <c r="AU2186" s="38"/>
    </row>
    <row r="2187" spans="2:47">
      <c r="B2187" s="14"/>
      <c r="AA2187" s="38"/>
      <c r="AB2187" s="38"/>
      <c r="AC2187" s="38"/>
      <c r="AD2187" s="38"/>
      <c r="AE2187" s="38"/>
      <c r="AF2187" s="177"/>
      <c r="AG2187" s="176"/>
      <c r="AN2187" s="38"/>
      <c r="AO2187" s="38"/>
      <c r="AP2187" s="38"/>
      <c r="AQ2187" s="38"/>
      <c r="AR2187" s="38"/>
      <c r="AS2187" s="38"/>
      <c r="AT2187" s="38"/>
      <c r="AU2187" s="38"/>
    </row>
    <row r="2188" spans="2:47">
      <c r="B2188" s="14"/>
      <c r="AA2188" s="38"/>
      <c r="AB2188" s="38"/>
      <c r="AC2188" s="38"/>
      <c r="AD2188" s="38"/>
      <c r="AE2188" s="38"/>
      <c r="AF2188" s="177"/>
      <c r="AG2188" s="176"/>
      <c r="AN2188" s="38"/>
      <c r="AO2188" s="38"/>
      <c r="AP2188" s="38"/>
      <c r="AQ2188" s="38"/>
      <c r="AR2188" s="38"/>
      <c r="AS2188" s="38"/>
      <c r="AT2188" s="38"/>
      <c r="AU2188" s="38"/>
    </row>
    <row r="2189" spans="2:47">
      <c r="B2189" s="14"/>
      <c r="AA2189" s="38"/>
      <c r="AB2189" s="38"/>
      <c r="AC2189" s="38"/>
      <c r="AD2189" s="38"/>
      <c r="AE2189" s="38"/>
      <c r="AF2189" s="177"/>
      <c r="AG2189" s="176"/>
      <c r="AN2189" s="38"/>
      <c r="AO2189" s="38"/>
      <c r="AP2189" s="38"/>
      <c r="AQ2189" s="38"/>
      <c r="AR2189" s="38"/>
      <c r="AS2189" s="38"/>
      <c r="AT2189" s="38"/>
      <c r="AU2189" s="38"/>
    </row>
    <row r="2190" spans="2:47">
      <c r="B2190" s="14"/>
      <c r="AA2190" s="38"/>
      <c r="AB2190" s="38"/>
      <c r="AC2190" s="38"/>
      <c r="AD2190" s="38"/>
      <c r="AE2190" s="38"/>
      <c r="AF2190" s="177"/>
      <c r="AG2190" s="176"/>
      <c r="AN2190" s="38"/>
      <c r="AO2190" s="38"/>
      <c r="AP2190" s="38"/>
      <c r="AQ2190" s="38"/>
      <c r="AR2190" s="38"/>
      <c r="AS2190" s="38"/>
      <c r="AT2190" s="38"/>
      <c r="AU2190" s="38"/>
    </row>
    <row r="2191" spans="2:47">
      <c r="B2191" s="14"/>
      <c r="AA2191" s="38"/>
      <c r="AB2191" s="38"/>
      <c r="AC2191" s="38"/>
      <c r="AD2191" s="38"/>
      <c r="AE2191" s="38"/>
      <c r="AF2191" s="177"/>
      <c r="AG2191" s="176"/>
      <c r="AN2191" s="38"/>
      <c r="AO2191" s="38"/>
      <c r="AP2191" s="38"/>
      <c r="AQ2191" s="38"/>
      <c r="AR2191" s="38"/>
      <c r="AS2191" s="38"/>
      <c r="AT2191" s="38"/>
      <c r="AU2191" s="38"/>
    </row>
    <row r="2192" spans="2:47">
      <c r="B2192" s="14"/>
      <c r="AA2192" s="38"/>
      <c r="AB2192" s="38"/>
      <c r="AC2192" s="38"/>
      <c r="AD2192" s="38"/>
      <c r="AE2192" s="38"/>
      <c r="AF2192" s="177"/>
      <c r="AG2192" s="176"/>
      <c r="AN2192" s="38"/>
      <c r="AO2192" s="38"/>
      <c r="AP2192" s="38"/>
      <c r="AQ2192" s="38"/>
      <c r="AR2192" s="38"/>
      <c r="AS2192" s="38"/>
      <c r="AT2192" s="38"/>
      <c r="AU2192" s="38"/>
    </row>
    <row r="2193" spans="2:47">
      <c r="B2193" s="14"/>
      <c r="AA2193" s="38"/>
      <c r="AB2193" s="38"/>
      <c r="AC2193" s="38"/>
      <c r="AD2193" s="38"/>
      <c r="AE2193" s="38"/>
      <c r="AF2193" s="177"/>
      <c r="AG2193" s="176"/>
      <c r="AN2193" s="38"/>
      <c r="AO2193" s="38"/>
      <c r="AP2193" s="38"/>
      <c r="AQ2193" s="38"/>
      <c r="AR2193" s="38"/>
      <c r="AS2193" s="38"/>
      <c r="AT2193" s="38"/>
      <c r="AU2193" s="38"/>
    </row>
    <row r="2194" spans="2:47">
      <c r="B2194" s="14"/>
      <c r="AA2194" s="38"/>
      <c r="AB2194" s="38"/>
      <c r="AC2194" s="38"/>
      <c r="AD2194" s="38"/>
      <c r="AE2194" s="38"/>
      <c r="AF2194" s="177"/>
      <c r="AG2194" s="176"/>
      <c r="AN2194" s="38"/>
      <c r="AO2194" s="38"/>
      <c r="AP2194" s="38"/>
      <c r="AQ2194" s="38"/>
      <c r="AR2194" s="38"/>
      <c r="AS2194" s="38"/>
      <c r="AT2194" s="38"/>
      <c r="AU2194" s="38"/>
    </row>
    <row r="2195" spans="2:47">
      <c r="B2195" s="14"/>
      <c r="AA2195" s="38"/>
      <c r="AB2195" s="38"/>
      <c r="AC2195" s="38"/>
      <c r="AD2195" s="38"/>
      <c r="AE2195" s="38"/>
      <c r="AF2195" s="177"/>
      <c r="AG2195" s="176"/>
      <c r="AN2195" s="38"/>
      <c r="AO2195" s="38"/>
      <c r="AP2195" s="38"/>
      <c r="AQ2195" s="38"/>
      <c r="AR2195" s="38"/>
      <c r="AS2195" s="38"/>
      <c r="AT2195" s="38"/>
      <c r="AU2195" s="38"/>
    </row>
    <row r="2196" spans="2:47">
      <c r="B2196" s="14"/>
      <c r="AA2196" s="38"/>
      <c r="AB2196" s="38"/>
      <c r="AC2196" s="38"/>
      <c r="AD2196" s="38"/>
      <c r="AE2196" s="38"/>
      <c r="AF2196" s="177"/>
      <c r="AG2196" s="176"/>
      <c r="AN2196" s="38"/>
      <c r="AO2196" s="38"/>
      <c r="AP2196" s="38"/>
      <c r="AQ2196" s="38"/>
      <c r="AR2196" s="38"/>
      <c r="AS2196" s="38"/>
      <c r="AT2196" s="38"/>
      <c r="AU2196" s="38"/>
    </row>
    <row r="2197" spans="2:47">
      <c r="B2197" s="14"/>
      <c r="AA2197" s="38"/>
      <c r="AB2197" s="38"/>
      <c r="AC2197" s="38"/>
      <c r="AD2197" s="38"/>
      <c r="AE2197" s="38"/>
      <c r="AF2197" s="177"/>
      <c r="AG2197" s="176"/>
      <c r="AN2197" s="38"/>
      <c r="AO2197" s="38"/>
      <c r="AP2197" s="38"/>
      <c r="AQ2197" s="38"/>
      <c r="AR2197" s="38"/>
      <c r="AS2197" s="38"/>
      <c r="AT2197" s="38"/>
      <c r="AU2197" s="38"/>
    </row>
    <row r="2198" spans="2:47">
      <c r="B2198" s="14"/>
      <c r="AA2198" s="38"/>
      <c r="AB2198" s="38"/>
      <c r="AC2198" s="38"/>
      <c r="AD2198" s="38"/>
      <c r="AE2198" s="38"/>
      <c r="AF2198" s="177"/>
      <c r="AG2198" s="176"/>
      <c r="AN2198" s="38"/>
      <c r="AO2198" s="38"/>
      <c r="AP2198" s="38"/>
      <c r="AQ2198" s="38"/>
      <c r="AR2198" s="38"/>
      <c r="AS2198" s="38"/>
      <c r="AT2198" s="38"/>
      <c r="AU2198" s="38"/>
    </row>
    <row r="2199" spans="2:47">
      <c r="B2199" s="14"/>
      <c r="AA2199" s="38"/>
      <c r="AB2199" s="38"/>
      <c r="AC2199" s="38"/>
      <c r="AD2199" s="38"/>
      <c r="AE2199" s="38"/>
      <c r="AF2199" s="177"/>
      <c r="AG2199" s="176"/>
      <c r="AN2199" s="38"/>
      <c r="AO2199" s="38"/>
      <c r="AP2199" s="38"/>
      <c r="AQ2199" s="38"/>
      <c r="AR2199" s="38"/>
      <c r="AS2199" s="38"/>
      <c r="AT2199" s="38"/>
      <c r="AU2199" s="38"/>
    </row>
    <row r="2200" spans="2:47">
      <c r="B2200" s="14"/>
      <c r="AA2200" s="38"/>
      <c r="AB2200" s="38"/>
      <c r="AC2200" s="38"/>
      <c r="AD2200" s="38"/>
      <c r="AE2200" s="38"/>
      <c r="AF2200" s="177"/>
      <c r="AG2200" s="176"/>
      <c r="AN2200" s="38"/>
      <c r="AO2200" s="38"/>
      <c r="AP2200" s="38"/>
      <c r="AQ2200" s="38"/>
      <c r="AR2200" s="38"/>
      <c r="AS2200" s="38"/>
      <c r="AT2200" s="38"/>
      <c r="AU2200" s="38"/>
    </row>
    <row r="2201" spans="2:47">
      <c r="B2201" s="14"/>
      <c r="AA2201" s="38"/>
      <c r="AB2201" s="38"/>
      <c r="AC2201" s="38"/>
      <c r="AD2201" s="38"/>
      <c r="AE2201" s="38"/>
      <c r="AF2201" s="177"/>
      <c r="AG2201" s="176"/>
      <c r="AN2201" s="38"/>
      <c r="AO2201" s="38"/>
      <c r="AP2201" s="38"/>
      <c r="AQ2201" s="38"/>
      <c r="AR2201" s="38"/>
      <c r="AS2201" s="38"/>
      <c r="AT2201" s="38"/>
      <c r="AU2201" s="38"/>
    </row>
    <row r="2202" spans="2:47">
      <c r="B2202" s="14"/>
      <c r="AA2202" s="38"/>
      <c r="AB2202" s="38"/>
      <c r="AC2202" s="38"/>
      <c r="AD2202" s="38"/>
      <c r="AE2202" s="38"/>
      <c r="AF2202" s="177"/>
      <c r="AG2202" s="176"/>
      <c r="AN2202" s="38"/>
      <c r="AO2202" s="38"/>
      <c r="AP2202" s="38"/>
      <c r="AQ2202" s="38"/>
      <c r="AR2202" s="38"/>
      <c r="AS2202" s="38"/>
      <c r="AT2202" s="38"/>
      <c r="AU2202" s="38"/>
    </row>
    <row r="2203" spans="2:47">
      <c r="B2203" s="14"/>
      <c r="AA2203" s="38"/>
      <c r="AB2203" s="38"/>
      <c r="AC2203" s="38"/>
      <c r="AD2203" s="38"/>
      <c r="AE2203" s="38"/>
      <c r="AF2203" s="177"/>
      <c r="AG2203" s="176"/>
      <c r="AN2203" s="38"/>
      <c r="AO2203" s="38"/>
      <c r="AP2203" s="38"/>
      <c r="AQ2203" s="38"/>
      <c r="AR2203" s="38"/>
      <c r="AS2203" s="38"/>
      <c r="AT2203" s="38"/>
      <c r="AU2203" s="38"/>
    </row>
    <row r="2204" spans="2:47">
      <c r="B2204" s="14"/>
      <c r="AA2204" s="38"/>
      <c r="AB2204" s="38"/>
      <c r="AC2204" s="38"/>
      <c r="AD2204" s="38"/>
      <c r="AE2204" s="38"/>
      <c r="AF2204" s="177"/>
      <c r="AG2204" s="176"/>
      <c r="AN2204" s="38"/>
      <c r="AO2204" s="38"/>
      <c r="AP2204" s="38"/>
      <c r="AQ2204" s="38"/>
      <c r="AR2204" s="38"/>
      <c r="AS2204" s="38"/>
      <c r="AT2204" s="38"/>
      <c r="AU2204" s="38"/>
    </row>
    <row r="2205" spans="2:47">
      <c r="B2205" s="14"/>
      <c r="AA2205" s="38"/>
      <c r="AB2205" s="38"/>
      <c r="AC2205" s="38"/>
      <c r="AD2205" s="38"/>
      <c r="AE2205" s="38"/>
      <c r="AF2205" s="177"/>
      <c r="AG2205" s="176"/>
      <c r="AN2205" s="38"/>
      <c r="AO2205" s="38"/>
      <c r="AP2205" s="38"/>
      <c r="AQ2205" s="38"/>
      <c r="AR2205" s="38"/>
      <c r="AS2205" s="38"/>
      <c r="AT2205" s="38"/>
      <c r="AU2205" s="38"/>
    </row>
    <row r="2206" spans="2:47">
      <c r="B2206" s="14"/>
      <c r="AA2206" s="38"/>
      <c r="AB2206" s="38"/>
      <c r="AC2206" s="38"/>
      <c r="AD2206" s="38"/>
      <c r="AE2206" s="38"/>
      <c r="AF2206" s="177"/>
      <c r="AG2206" s="176"/>
      <c r="AN2206" s="38"/>
      <c r="AO2206" s="38"/>
      <c r="AP2206" s="38"/>
      <c r="AQ2206" s="38"/>
      <c r="AR2206" s="38"/>
      <c r="AS2206" s="38"/>
      <c r="AT2206" s="38"/>
      <c r="AU2206" s="38"/>
    </row>
    <row r="2207" spans="2:47">
      <c r="B2207" s="14"/>
      <c r="AA2207" s="38"/>
      <c r="AB2207" s="38"/>
      <c r="AC2207" s="38"/>
      <c r="AD2207" s="38"/>
      <c r="AE2207" s="38"/>
      <c r="AF2207" s="177"/>
      <c r="AG2207" s="176"/>
      <c r="AN2207" s="38"/>
      <c r="AO2207" s="38"/>
      <c r="AP2207" s="38"/>
      <c r="AQ2207" s="38"/>
      <c r="AR2207" s="38"/>
      <c r="AS2207" s="38"/>
      <c r="AT2207" s="38"/>
      <c r="AU2207" s="38"/>
    </row>
    <row r="2208" spans="2:47">
      <c r="B2208" s="14"/>
      <c r="AA2208" s="38"/>
      <c r="AB2208" s="38"/>
      <c r="AC2208" s="38"/>
      <c r="AD2208" s="38"/>
      <c r="AE2208" s="38"/>
      <c r="AF2208" s="177"/>
      <c r="AG2208" s="176"/>
      <c r="AN2208" s="38"/>
      <c r="AO2208" s="38"/>
      <c r="AP2208" s="38"/>
      <c r="AQ2208" s="38"/>
      <c r="AR2208" s="38"/>
      <c r="AS2208" s="38"/>
      <c r="AT2208" s="38"/>
      <c r="AU2208" s="38"/>
    </row>
    <row r="2209" spans="2:47">
      <c r="B2209" s="14"/>
      <c r="AA2209" s="38"/>
      <c r="AB2209" s="38"/>
      <c r="AC2209" s="38"/>
      <c r="AD2209" s="38"/>
      <c r="AE2209" s="38"/>
      <c r="AF2209" s="177"/>
      <c r="AG2209" s="176"/>
      <c r="AN2209" s="38"/>
      <c r="AO2209" s="38"/>
      <c r="AP2209" s="38"/>
      <c r="AQ2209" s="38"/>
      <c r="AR2209" s="38"/>
      <c r="AS2209" s="38"/>
      <c r="AT2209" s="38"/>
      <c r="AU2209" s="38"/>
    </row>
    <row r="2210" spans="2:47">
      <c r="B2210" s="14"/>
      <c r="AA2210" s="38"/>
      <c r="AB2210" s="38"/>
      <c r="AC2210" s="38"/>
      <c r="AD2210" s="38"/>
      <c r="AE2210" s="38"/>
      <c r="AF2210" s="177"/>
      <c r="AG2210" s="176"/>
      <c r="AN2210" s="38"/>
      <c r="AO2210" s="38"/>
      <c r="AP2210" s="38"/>
      <c r="AQ2210" s="38"/>
      <c r="AR2210" s="38"/>
      <c r="AS2210" s="38"/>
      <c r="AT2210" s="38"/>
      <c r="AU2210" s="38"/>
    </row>
    <row r="2211" spans="2:47">
      <c r="B2211" s="14"/>
      <c r="AA2211" s="38"/>
      <c r="AB2211" s="38"/>
      <c r="AC2211" s="38"/>
      <c r="AD2211" s="38"/>
      <c r="AE2211" s="38"/>
      <c r="AF2211" s="177"/>
      <c r="AG2211" s="176"/>
      <c r="AN2211" s="38"/>
      <c r="AO2211" s="38"/>
      <c r="AP2211" s="38"/>
      <c r="AQ2211" s="38"/>
      <c r="AR2211" s="38"/>
      <c r="AS2211" s="38"/>
      <c r="AT2211" s="38"/>
      <c r="AU2211" s="38"/>
    </row>
    <row r="2212" spans="2:47">
      <c r="B2212" s="14"/>
      <c r="AA2212" s="38"/>
      <c r="AB2212" s="38"/>
      <c r="AC2212" s="38"/>
      <c r="AD2212" s="38"/>
      <c r="AE2212" s="38"/>
      <c r="AF2212" s="177"/>
      <c r="AG2212" s="176"/>
      <c r="AN2212" s="38"/>
      <c r="AO2212" s="38"/>
      <c r="AP2212" s="38"/>
      <c r="AQ2212" s="38"/>
      <c r="AR2212" s="38"/>
      <c r="AS2212" s="38"/>
      <c r="AT2212" s="38"/>
      <c r="AU2212" s="38"/>
    </row>
    <row r="2213" spans="2:47">
      <c r="B2213" s="14"/>
      <c r="AA2213" s="38"/>
      <c r="AB2213" s="38"/>
      <c r="AC2213" s="38"/>
      <c r="AD2213" s="38"/>
      <c r="AE2213" s="38"/>
      <c r="AF2213" s="177"/>
      <c r="AG2213" s="176"/>
      <c r="AN2213" s="38"/>
      <c r="AO2213" s="38"/>
      <c r="AP2213" s="38"/>
      <c r="AQ2213" s="38"/>
      <c r="AR2213" s="38"/>
      <c r="AS2213" s="38"/>
      <c r="AT2213" s="38"/>
      <c r="AU2213" s="38"/>
    </row>
    <row r="2214" spans="2:47">
      <c r="B2214" s="14"/>
      <c r="AA2214" s="38"/>
      <c r="AB2214" s="38"/>
      <c r="AC2214" s="38"/>
      <c r="AD2214" s="38"/>
      <c r="AE2214" s="38"/>
      <c r="AF2214" s="177"/>
      <c r="AG2214" s="176"/>
      <c r="AN2214" s="38"/>
      <c r="AO2214" s="38"/>
      <c r="AP2214" s="38"/>
      <c r="AQ2214" s="38"/>
      <c r="AR2214" s="38"/>
      <c r="AS2214" s="38"/>
      <c r="AT2214" s="38"/>
      <c r="AU2214" s="38"/>
    </row>
    <row r="2215" spans="2:47">
      <c r="B2215" s="14"/>
      <c r="AA2215" s="38"/>
      <c r="AB2215" s="38"/>
      <c r="AC2215" s="38"/>
      <c r="AD2215" s="38"/>
      <c r="AE2215" s="38"/>
      <c r="AF2215" s="177"/>
      <c r="AG2215" s="176"/>
      <c r="AN2215" s="38"/>
      <c r="AO2215" s="38"/>
      <c r="AP2215" s="38"/>
      <c r="AQ2215" s="38"/>
      <c r="AR2215" s="38"/>
      <c r="AS2215" s="38"/>
      <c r="AT2215" s="38"/>
      <c r="AU2215" s="38"/>
    </row>
    <row r="2216" spans="2:47">
      <c r="B2216" s="14"/>
      <c r="AA2216" s="38"/>
      <c r="AB2216" s="38"/>
      <c r="AC2216" s="38"/>
      <c r="AD2216" s="38"/>
      <c r="AE2216" s="38"/>
      <c r="AF2216" s="177"/>
      <c r="AG2216" s="176"/>
      <c r="AN2216" s="38"/>
      <c r="AO2216" s="38"/>
      <c r="AP2216" s="38"/>
      <c r="AQ2216" s="38"/>
      <c r="AR2216" s="38"/>
      <c r="AS2216" s="38"/>
      <c r="AT2216" s="38"/>
      <c r="AU2216" s="38"/>
    </row>
    <row r="2217" spans="2:47">
      <c r="B2217" s="14"/>
      <c r="AA2217" s="38"/>
      <c r="AB2217" s="38"/>
      <c r="AC2217" s="38"/>
      <c r="AD2217" s="38"/>
      <c r="AE2217" s="38"/>
      <c r="AF2217" s="177"/>
      <c r="AG2217" s="176"/>
      <c r="AN2217" s="38"/>
      <c r="AO2217" s="38"/>
      <c r="AP2217" s="38"/>
      <c r="AQ2217" s="38"/>
      <c r="AR2217" s="38"/>
      <c r="AS2217" s="38"/>
      <c r="AT2217" s="38"/>
      <c r="AU2217" s="38"/>
    </row>
    <row r="2218" spans="2:47">
      <c r="B2218" s="14"/>
      <c r="AA2218" s="38"/>
      <c r="AB2218" s="38"/>
      <c r="AC2218" s="38"/>
      <c r="AD2218" s="38"/>
      <c r="AE2218" s="38"/>
      <c r="AF2218" s="177"/>
      <c r="AG2218" s="176"/>
      <c r="AN2218" s="38"/>
      <c r="AO2218" s="38"/>
      <c r="AP2218" s="38"/>
      <c r="AQ2218" s="38"/>
      <c r="AR2218" s="38"/>
      <c r="AS2218" s="38"/>
      <c r="AT2218" s="38"/>
      <c r="AU2218" s="38"/>
    </row>
    <row r="2219" spans="2:47">
      <c r="B2219" s="14"/>
      <c r="AA2219" s="38"/>
      <c r="AB2219" s="38"/>
      <c r="AC2219" s="38"/>
      <c r="AD2219" s="38"/>
      <c r="AE2219" s="38"/>
      <c r="AF2219" s="177"/>
      <c r="AG2219" s="176"/>
      <c r="AN2219" s="38"/>
      <c r="AO2219" s="38"/>
      <c r="AP2219" s="38"/>
      <c r="AQ2219" s="38"/>
      <c r="AR2219" s="38"/>
      <c r="AS2219" s="38"/>
      <c r="AT2219" s="38"/>
      <c r="AU2219" s="38"/>
    </row>
    <row r="2220" spans="2:47">
      <c r="B2220" s="14"/>
      <c r="AA2220" s="38"/>
      <c r="AB2220" s="38"/>
      <c r="AC2220" s="38"/>
      <c r="AD2220" s="38"/>
      <c r="AE2220" s="38"/>
      <c r="AF2220" s="177"/>
      <c r="AG2220" s="176"/>
      <c r="AN2220" s="38"/>
      <c r="AO2220" s="38"/>
      <c r="AP2220" s="38"/>
      <c r="AQ2220" s="38"/>
      <c r="AR2220" s="38"/>
      <c r="AS2220" s="38"/>
      <c r="AT2220" s="38"/>
      <c r="AU2220" s="38"/>
    </row>
    <row r="2221" spans="2:47">
      <c r="B2221" s="14"/>
      <c r="AA2221" s="38"/>
      <c r="AB2221" s="38"/>
      <c r="AC2221" s="38"/>
      <c r="AD2221" s="38"/>
      <c r="AE2221" s="38"/>
      <c r="AF2221" s="177"/>
      <c r="AG2221" s="176"/>
      <c r="AN2221" s="38"/>
      <c r="AO2221" s="38"/>
      <c r="AP2221" s="38"/>
      <c r="AQ2221" s="38"/>
      <c r="AR2221" s="38"/>
      <c r="AS2221" s="38"/>
      <c r="AT2221" s="38"/>
      <c r="AU2221" s="38"/>
    </row>
    <row r="2222" spans="2:47">
      <c r="B2222" s="14"/>
      <c r="AA2222" s="38"/>
      <c r="AB2222" s="38"/>
      <c r="AC2222" s="38"/>
      <c r="AD2222" s="38"/>
      <c r="AE2222" s="38"/>
      <c r="AF2222" s="177"/>
      <c r="AG2222" s="176"/>
      <c r="AN2222" s="38"/>
      <c r="AO2222" s="38"/>
      <c r="AP2222" s="38"/>
      <c r="AQ2222" s="38"/>
      <c r="AR2222" s="38"/>
      <c r="AS2222" s="38"/>
      <c r="AT2222" s="38"/>
      <c r="AU2222" s="38"/>
    </row>
    <row r="2223" spans="2:47">
      <c r="B2223" s="14"/>
      <c r="AA2223" s="38"/>
      <c r="AB2223" s="38"/>
      <c r="AC2223" s="38"/>
      <c r="AD2223" s="38"/>
      <c r="AE2223" s="38"/>
      <c r="AF2223" s="177"/>
      <c r="AG2223" s="176"/>
      <c r="AN2223" s="38"/>
      <c r="AO2223" s="38"/>
      <c r="AP2223" s="38"/>
      <c r="AQ2223" s="38"/>
      <c r="AR2223" s="38"/>
      <c r="AS2223" s="38"/>
      <c r="AT2223" s="38"/>
      <c r="AU2223" s="38"/>
    </row>
    <row r="2224" spans="2:47">
      <c r="B2224" s="14"/>
      <c r="AA2224" s="38"/>
      <c r="AB2224" s="38"/>
      <c r="AC2224" s="38"/>
      <c r="AD2224" s="38"/>
      <c r="AE2224" s="38"/>
      <c r="AF2224" s="177"/>
      <c r="AG2224" s="176"/>
      <c r="AN2224" s="38"/>
      <c r="AO2224" s="38"/>
      <c r="AP2224" s="38"/>
      <c r="AQ2224" s="38"/>
      <c r="AR2224" s="38"/>
      <c r="AS2224" s="38"/>
      <c r="AT2224" s="38"/>
      <c r="AU2224" s="38"/>
    </row>
    <row r="2225" spans="2:47">
      <c r="B2225" s="14"/>
      <c r="AA2225" s="38"/>
      <c r="AB2225" s="38"/>
      <c r="AC2225" s="38"/>
      <c r="AD2225" s="38"/>
      <c r="AE2225" s="38"/>
      <c r="AF2225" s="177"/>
      <c r="AG2225" s="176"/>
      <c r="AN2225" s="38"/>
      <c r="AO2225" s="38"/>
      <c r="AP2225" s="38"/>
      <c r="AQ2225" s="38"/>
      <c r="AR2225" s="38"/>
      <c r="AS2225" s="38"/>
      <c r="AT2225" s="38"/>
      <c r="AU2225" s="38"/>
    </row>
    <row r="2226" spans="2:47">
      <c r="B2226" s="14"/>
      <c r="AA2226" s="38"/>
      <c r="AB2226" s="38"/>
      <c r="AC2226" s="38"/>
      <c r="AD2226" s="38"/>
      <c r="AE2226" s="38"/>
      <c r="AF2226" s="177"/>
      <c r="AG2226" s="176"/>
      <c r="AN2226" s="38"/>
      <c r="AO2226" s="38"/>
      <c r="AP2226" s="38"/>
      <c r="AQ2226" s="38"/>
      <c r="AR2226" s="38"/>
      <c r="AS2226" s="38"/>
      <c r="AT2226" s="38"/>
      <c r="AU2226" s="38"/>
    </row>
    <row r="2227" spans="2:47">
      <c r="B2227" s="14"/>
      <c r="AA2227" s="38"/>
      <c r="AB2227" s="38"/>
      <c r="AC2227" s="38"/>
      <c r="AD2227" s="38"/>
      <c r="AE2227" s="38"/>
      <c r="AF2227" s="177"/>
      <c r="AG2227" s="176"/>
      <c r="AN2227" s="38"/>
      <c r="AO2227" s="38"/>
      <c r="AP2227" s="38"/>
      <c r="AQ2227" s="38"/>
      <c r="AR2227" s="38"/>
      <c r="AS2227" s="38"/>
      <c r="AT2227" s="38"/>
      <c r="AU2227" s="38"/>
    </row>
    <row r="2228" spans="2:47">
      <c r="B2228" s="14"/>
      <c r="AA2228" s="38"/>
      <c r="AB2228" s="38"/>
      <c r="AC2228" s="38"/>
      <c r="AD2228" s="38"/>
      <c r="AE2228" s="38"/>
      <c r="AF2228" s="177"/>
      <c r="AG2228" s="176"/>
      <c r="AN2228" s="38"/>
      <c r="AO2228" s="38"/>
      <c r="AP2228" s="38"/>
      <c r="AQ2228" s="38"/>
      <c r="AR2228" s="38"/>
      <c r="AS2228" s="38"/>
      <c r="AT2228" s="38"/>
      <c r="AU2228" s="38"/>
    </row>
    <row r="2229" spans="2:47">
      <c r="B2229" s="14"/>
      <c r="AA2229" s="38"/>
      <c r="AB2229" s="38"/>
      <c r="AC2229" s="38"/>
      <c r="AD2229" s="38"/>
      <c r="AE2229" s="38"/>
      <c r="AF2229" s="177"/>
      <c r="AG2229" s="176"/>
      <c r="AN2229" s="38"/>
      <c r="AO2229" s="38"/>
      <c r="AP2229" s="38"/>
      <c r="AQ2229" s="38"/>
      <c r="AR2229" s="38"/>
      <c r="AS2229" s="38"/>
      <c r="AT2229" s="38"/>
      <c r="AU2229" s="38"/>
    </row>
    <row r="2230" spans="2:47">
      <c r="B2230" s="14"/>
      <c r="AA2230" s="38"/>
      <c r="AB2230" s="38"/>
      <c r="AC2230" s="38"/>
      <c r="AD2230" s="38"/>
      <c r="AE2230" s="38"/>
      <c r="AF2230" s="177"/>
      <c r="AG2230" s="176"/>
      <c r="AN2230" s="38"/>
      <c r="AO2230" s="38"/>
      <c r="AP2230" s="38"/>
      <c r="AQ2230" s="38"/>
      <c r="AR2230" s="38"/>
      <c r="AS2230" s="38"/>
      <c r="AT2230" s="38"/>
      <c r="AU2230" s="38"/>
    </row>
    <row r="2231" spans="2:47">
      <c r="B2231" s="14"/>
      <c r="AA2231" s="38"/>
      <c r="AB2231" s="38"/>
      <c r="AC2231" s="38"/>
      <c r="AD2231" s="38"/>
      <c r="AE2231" s="38"/>
      <c r="AF2231" s="177"/>
      <c r="AG2231" s="176"/>
      <c r="AN2231" s="38"/>
      <c r="AO2231" s="38"/>
      <c r="AP2231" s="38"/>
      <c r="AQ2231" s="38"/>
      <c r="AR2231" s="38"/>
      <c r="AS2231" s="38"/>
      <c r="AT2231" s="38"/>
      <c r="AU2231" s="38"/>
    </row>
    <row r="2232" spans="2:47">
      <c r="B2232" s="14"/>
      <c r="AA2232" s="38"/>
      <c r="AB2232" s="38"/>
      <c r="AC2232" s="38"/>
      <c r="AD2232" s="38"/>
      <c r="AE2232" s="38"/>
      <c r="AF2232" s="177"/>
      <c r="AG2232" s="176"/>
      <c r="AN2232" s="38"/>
      <c r="AO2232" s="38"/>
      <c r="AP2232" s="38"/>
      <c r="AQ2232" s="38"/>
      <c r="AR2232" s="38"/>
      <c r="AS2232" s="38"/>
      <c r="AT2232" s="38"/>
      <c r="AU2232" s="38"/>
    </row>
    <row r="2233" spans="2:47">
      <c r="B2233" s="14"/>
      <c r="AA2233" s="38"/>
      <c r="AB2233" s="38"/>
      <c r="AC2233" s="38"/>
      <c r="AD2233" s="38"/>
      <c r="AE2233" s="38"/>
      <c r="AF2233" s="177"/>
      <c r="AG2233" s="176"/>
      <c r="AN2233" s="38"/>
      <c r="AO2233" s="38"/>
      <c r="AP2233" s="38"/>
      <c r="AQ2233" s="38"/>
      <c r="AR2233" s="38"/>
      <c r="AS2233" s="38"/>
      <c r="AT2233" s="38"/>
      <c r="AU2233" s="38"/>
    </row>
    <row r="2234" spans="2:47">
      <c r="B2234" s="14"/>
      <c r="AA2234" s="38"/>
      <c r="AB2234" s="38"/>
      <c r="AC2234" s="38"/>
      <c r="AD2234" s="38"/>
      <c r="AE2234" s="38"/>
      <c r="AF2234" s="177"/>
      <c r="AG2234" s="176"/>
      <c r="AN2234" s="38"/>
      <c r="AO2234" s="38"/>
      <c r="AP2234" s="38"/>
      <c r="AQ2234" s="38"/>
      <c r="AR2234" s="38"/>
      <c r="AS2234" s="38"/>
      <c r="AT2234" s="38"/>
      <c r="AU2234" s="38"/>
    </row>
    <row r="2235" spans="2:47">
      <c r="B2235" s="14"/>
      <c r="AA2235" s="38"/>
      <c r="AB2235" s="38"/>
      <c r="AC2235" s="38"/>
      <c r="AD2235" s="38"/>
      <c r="AE2235" s="38"/>
      <c r="AF2235" s="177"/>
      <c r="AG2235" s="176"/>
      <c r="AN2235" s="38"/>
      <c r="AO2235" s="38"/>
      <c r="AP2235" s="38"/>
      <c r="AQ2235" s="38"/>
      <c r="AR2235" s="38"/>
      <c r="AS2235" s="38"/>
      <c r="AT2235" s="38"/>
      <c r="AU2235" s="38"/>
    </row>
    <row r="2236" spans="2:47">
      <c r="B2236" s="14"/>
      <c r="AA2236" s="38"/>
      <c r="AB2236" s="38"/>
      <c r="AC2236" s="38"/>
      <c r="AD2236" s="38"/>
      <c r="AE2236" s="38"/>
      <c r="AF2236" s="177"/>
      <c r="AG2236" s="176"/>
      <c r="AN2236" s="38"/>
      <c r="AO2236" s="38"/>
      <c r="AP2236" s="38"/>
      <c r="AQ2236" s="38"/>
      <c r="AR2236" s="38"/>
      <c r="AS2236" s="38"/>
      <c r="AT2236" s="38"/>
      <c r="AU2236" s="38"/>
    </row>
    <row r="2237" spans="2:47">
      <c r="B2237" s="14"/>
      <c r="AA2237" s="38"/>
      <c r="AB2237" s="38"/>
      <c r="AC2237" s="38"/>
      <c r="AD2237" s="38"/>
      <c r="AE2237" s="38"/>
      <c r="AF2237" s="177"/>
      <c r="AG2237" s="176"/>
      <c r="AN2237" s="38"/>
      <c r="AO2237" s="38"/>
      <c r="AP2237" s="38"/>
      <c r="AQ2237" s="38"/>
      <c r="AR2237" s="38"/>
      <c r="AS2237" s="38"/>
      <c r="AT2237" s="38"/>
      <c r="AU2237" s="38"/>
    </row>
    <row r="2238" spans="2:47">
      <c r="B2238" s="14"/>
      <c r="AA2238" s="38"/>
      <c r="AB2238" s="38"/>
      <c r="AC2238" s="38"/>
      <c r="AD2238" s="38"/>
      <c r="AE2238" s="38"/>
      <c r="AF2238" s="177"/>
      <c r="AG2238" s="176"/>
      <c r="AN2238" s="38"/>
      <c r="AO2238" s="38"/>
      <c r="AP2238" s="38"/>
      <c r="AQ2238" s="38"/>
      <c r="AR2238" s="38"/>
      <c r="AS2238" s="38"/>
      <c r="AT2238" s="38"/>
      <c r="AU2238" s="38"/>
    </row>
    <row r="2239" spans="2:47">
      <c r="B2239" s="14"/>
      <c r="AA2239" s="38"/>
      <c r="AB2239" s="38"/>
      <c r="AC2239" s="38"/>
      <c r="AD2239" s="38"/>
      <c r="AE2239" s="38"/>
      <c r="AF2239" s="177"/>
      <c r="AG2239" s="176"/>
      <c r="AN2239" s="38"/>
      <c r="AO2239" s="38"/>
      <c r="AP2239" s="38"/>
      <c r="AQ2239" s="38"/>
      <c r="AR2239" s="38"/>
      <c r="AS2239" s="38"/>
      <c r="AT2239" s="38"/>
      <c r="AU2239" s="38"/>
    </row>
    <row r="2240" spans="2:47">
      <c r="B2240" s="14"/>
      <c r="AA2240" s="38"/>
      <c r="AB2240" s="38"/>
      <c r="AC2240" s="38"/>
      <c r="AD2240" s="38"/>
      <c r="AE2240" s="38"/>
      <c r="AF2240" s="177"/>
      <c r="AG2240" s="176"/>
      <c r="AN2240" s="38"/>
      <c r="AO2240" s="38"/>
      <c r="AP2240" s="38"/>
      <c r="AQ2240" s="38"/>
      <c r="AR2240" s="38"/>
      <c r="AS2240" s="38"/>
      <c r="AT2240" s="38"/>
      <c r="AU2240" s="38"/>
    </row>
    <row r="2241" spans="2:47">
      <c r="B2241" s="14"/>
      <c r="AA2241" s="38"/>
      <c r="AB2241" s="38"/>
      <c r="AC2241" s="38"/>
      <c r="AD2241" s="38"/>
      <c r="AE2241" s="38"/>
      <c r="AF2241" s="177"/>
      <c r="AG2241" s="176"/>
      <c r="AN2241" s="38"/>
      <c r="AO2241" s="38"/>
      <c r="AP2241" s="38"/>
      <c r="AQ2241" s="38"/>
      <c r="AR2241" s="38"/>
      <c r="AS2241" s="38"/>
      <c r="AT2241" s="38"/>
      <c r="AU2241" s="38"/>
    </row>
    <row r="2242" spans="2:47">
      <c r="B2242" s="14"/>
      <c r="AA2242" s="38"/>
      <c r="AB2242" s="38"/>
      <c r="AC2242" s="38"/>
      <c r="AD2242" s="38"/>
      <c r="AE2242" s="38"/>
      <c r="AF2242" s="177"/>
      <c r="AG2242" s="176"/>
      <c r="AN2242" s="38"/>
      <c r="AO2242" s="38"/>
      <c r="AP2242" s="38"/>
      <c r="AQ2242" s="38"/>
      <c r="AR2242" s="38"/>
      <c r="AS2242" s="38"/>
      <c r="AT2242" s="38"/>
      <c r="AU2242" s="38"/>
    </row>
    <row r="2243" spans="2:47">
      <c r="B2243" s="14"/>
      <c r="AA2243" s="38"/>
      <c r="AB2243" s="38"/>
      <c r="AC2243" s="38"/>
      <c r="AD2243" s="38"/>
      <c r="AE2243" s="38"/>
      <c r="AF2243" s="177"/>
      <c r="AG2243" s="176"/>
      <c r="AN2243" s="38"/>
      <c r="AO2243" s="38"/>
      <c r="AP2243" s="38"/>
      <c r="AQ2243" s="38"/>
      <c r="AR2243" s="38"/>
      <c r="AS2243" s="38"/>
      <c r="AT2243" s="38"/>
      <c r="AU2243" s="38"/>
    </row>
    <row r="2244" spans="2:47">
      <c r="B2244" s="14"/>
      <c r="AA2244" s="38"/>
      <c r="AB2244" s="38"/>
      <c r="AC2244" s="38"/>
      <c r="AD2244" s="38"/>
      <c r="AE2244" s="38"/>
      <c r="AF2244" s="177"/>
      <c r="AG2244" s="176"/>
      <c r="AN2244" s="38"/>
      <c r="AO2244" s="38"/>
      <c r="AP2244" s="38"/>
      <c r="AQ2244" s="38"/>
      <c r="AR2244" s="38"/>
      <c r="AS2244" s="38"/>
      <c r="AT2244" s="38"/>
      <c r="AU2244" s="38"/>
    </row>
    <row r="2245" spans="2:47">
      <c r="B2245" s="14"/>
      <c r="AA2245" s="38"/>
      <c r="AB2245" s="38"/>
      <c r="AC2245" s="38"/>
      <c r="AD2245" s="38"/>
      <c r="AE2245" s="38"/>
      <c r="AF2245" s="177"/>
      <c r="AG2245" s="176"/>
      <c r="AN2245" s="38"/>
      <c r="AO2245" s="38"/>
      <c r="AP2245" s="38"/>
      <c r="AQ2245" s="38"/>
      <c r="AR2245" s="38"/>
      <c r="AS2245" s="38"/>
      <c r="AT2245" s="38"/>
      <c r="AU2245" s="38"/>
    </row>
    <row r="2246" spans="2:47">
      <c r="B2246" s="14"/>
      <c r="AA2246" s="38"/>
      <c r="AB2246" s="38"/>
      <c r="AC2246" s="38"/>
      <c r="AD2246" s="38"/>
      <c r="AE2246" s="38"/>
      <c r="AF2246" s="177"/>
      <c r="AG2246" s="176"/>
      <c r="AN2246" s="38"/>
      <c r="AO2246" s="38"/>
      <c r="AP2246" s="38"/>
      <c r="AQ2246" s="38"/>
      <c r="AR2246" s="38"/>
      <c r="AS2246" s="38"/>
      <c r="AT2246" s="38"/>
      <c r="AU2246" s="38"/>
    </row>
    <row r="2247" spans="2:47">
      <c r="B2247" s="14"/>
      <c r="AA2247" s="38"/>
      <c r="AB2247" s="38"/>
      <c r="AC2247" s="38"/>
      <c r="AD2247" s="38"/>
      <c r="AE2247" s="38"/>
      <c r="AF2247" s="177"/>
      <c r="AG2247" s="176"/>
      <c r="AN2247" s="38"/>
      <c r="AO2247" s="38"/>
      <c r="AP2247" s="38"/>
      <c r="AQ2247" s="38"/>
      <c r="AR2247" s="38"/>
      <c r="AS2247" s="38"/>
      <c r="AT2247" s="38"/>
      <c r="AU2247" s="38"/>
    </row>
    <row r="2248" spans="2:47">
      <c r="B2248" s="14"/>
      <c r="AA2248" s="38"/>
      <c r="AB2248" s="38"/>
      <c r="AC2248" s="38"/>
      <c r="AD2248" s="38"/>
      <c r="AE2248" s="38"/>
      <c r="AF2248" s="177"/>
      <c r="AG2248" s="176"/>
      <c r="AN2248" s="38"/>
      <c r="AO2248" s="38"/>
      <c r="AP2248" s="38"/>
      <c r="AQ2248" s="38"/>
      <c r="AR2248" s="38"/>
      <c r="AS2248" s="38"/>
      <c r="AT2248" s="38"/>
      <c r="AU2248" s="38"/>
    </row>
    <row r="2249" spans="2:47">
      <c r="B2249" s="14"/>
      <c r="AA2249" s="38"/>
      <c r="AB2249" s="38"/>
      <c r="AC2249" s="38"/>
      <c r="AD2249" s="38"/>
      <c r="AE2249" s="38"/>
      <c r="AF2249" s="177"/>
      <c r="AG2249" s="176"/>
      <c r="AN2249" s="38"/>
      <c r="AO2249" s="38"/>
      <c r="AP2249" s="38"/>
      <c r="AQ2249" s="38"/>
      <c r="AR2249" s="38"/>
      <c r="AS2249" s="38"/>
      <c r="AT2249" s="38"/>
      <c r="AU2249" s="38"/>
    </row>
    <row r="2250" spans="2:47">
      <c r="B2250" s="14"/>
      <c r="AA2250" s="38"/>
      <c r="AB2250" s="38"/>
      <c r="AC2250" s="38"/>
      <c r="AD2250" s="38"/>
      <c r="AE2250" s="38"/>
      <c r="AF2250" s="177"/>
      <c r="AG2250" s="176"/>
      <c r="AN2250" s="38"/>
      <c r="AO2250" s="38"/>
      <c r="AP2250" s="38"/>
      <c r="AQ2250" s="38"/>
      <c r="AR2250" s="38"/>
      <c r="AS2250" s="38"/>
      <c r="AT2250" s="38"/>
      <c r="AU2250" s="38"/>
    </row>
    <row r="2251" spans="2:47">
      <c r="B2251" s="14"/>
      <c r="AA2251" s="38"/>
      <c r="AB2251" s="38"/>
      <c r="AC2251" s="38"/>
      <c r="AD2251" s="38"/>
      <c r="AE2251" s="38"/>
      <c r="AF2251" s="177"/>
      <c r="AG2251" s="176"/>
      <c r="AN2251" s="38"/>
      <c r="AO2251" s="38"/>
      <c r="AP2251" s="38"/>
      <c r="AQ2251" s="38"/>
      <c r="AR2251" s="38"/>
      <c r="AS2251" s="38"/>
      <c r="AT2251" s="38"/>
      <c r="AU2251" s="38"/>
    </row>
    <row r="2252" spans="2:47">
      <c r="B2252" s="14"/>
      <c r="AA2252" s="38"/>
      <c r="AB2252" s="38"/>
      <c r="AC2252" s="38"/>
      <c r="AD2252" s="38"/>
      <c r="AE2252" s="38"/>
      <c r="AF2252" s="177"/>
      <c r="AG2252" s="176"/>
      <c r="AN2252" s="38"/>
      <c r="AO2252" s="38"/>
      <c r="AP2252" s="38"/>
      <c r="AQ2252" s="38"/>
      <c r="AR2252" s="38"/>
      <c r="AS2252" s="38"/>
      <c r="AT2252" s="38"/>
      <c r="AU2252" s="38"/>
    </row>
    <row r="2253" spans="2:47">
      <c r="B2253" s="14"/>
      <c r="AA2253" s="38"/>
      <c r="AB2253" s="38"/>
      <c r="AC2253" s="38"/>
      <c r="AD2253" s="38"/>
      <c r="AE2253" s="38"/>
      <c r="AF2253" s="177"/>
      <c r="AG2253" s="176"/>
      <c r="AN2253" s="38"/>
      <c r="AO2253" s="38"/>
      <c r="AP2253" s="38"/>
      <c r="AQ2253" s="38"/>
      <c r="AR2253" s="38"/>
      <c r="AS2253" s="38"/>
      <c r="AT2253" s="38"/>
      <c r="AU2253" s="38"/>
    </row>
    <row r="2254" spans="2:47">
      <c r="B2254" s="14"/>
      <c r="AA2254" s="38"/>
      <c r="AB2254" s="38"/>
      <c r="AC2254" s="38"/>
      <c r="AD2254" s="38"/>
      <c r="AE2254" s="38"/>
      <c r="AF2254" s="177"/>
      <c r="AG2254" s="176"/>
      <c r="AN2254" s="38"/>
      <c r="AO2254" s="38"/>
      <c r="AP2254" s="38"/>
      <c r="AQ2254" s="38"/>
      <c r="AR2254" s="38"/>
      <c r="AS2254" s="38"/>
      <c r="AT2254" s="38"/>
      <c r="AU2254" s="38"/>
    </row>
    <row r="2255" spans="2:47">
      <c r="B2255" s="14"/>
      <c r="AA2255" s="38"/>
      <c r="AB2255" s="38"/>
      <c r="AC2255" s="38"/>
      <c r="AD2255" s="38"/>
      <c r="AE2255" s="38"/>
      <c r="AF2255" s="177"/>
      <c r="AG2255" s="176"/>
      <c r="AN2255" s="38"/>
      <c r="AO2255" s="38"/>
      <c r="AP2255" s="38"/>
      <c r="AQ2255" s="38"/>
      <c r="AR2255" s="38"/>
      <c r="AS2255" s="38"/>
      <c r="AT2255" s="38"/>
      <c r="AU2255" s="38"/>
    </row>
    <row r="2256" spans="2:47">
      <c r="B2256" s="14"/>
      <c r="AA2256" s="38"/>
      <c r="AB2256" s="38"/>
      <c r="AC2256" s="38"/>
      <c r="AD2256" s="38"/>
      <c r="AE2256" s="38"/>
      <c r="AF2256" s="177"/>
      <c r="AG2256" s="176"/>
      <c r="AN2256" s="38"/>
      <c r="AO2256" s="38"/>
      <c r="AP2256" s="38"/>
      <c r="AQ2256" s="38"/>
      <c r="AR2256" s="38"/>
      <c r="AS2256" s="38"/>
      <c r="AT2256" s="38"/>
      <c r="AU2256" s="38"/>
    </row>
    <row r="2257" spans="2:47">
      <c r="B2257" s="14"/>
      <c r="AA2257" s="38"/>
      <c r="AB2257" s="38"/>
      <c r="AC2257" s="38"/>
      <c r="AD2257" s="38"/>
      <c r="AE2257" s="38"/>
      <c r="AF2257" s="177"/>
      <c r="AG2257" s="176"/>
      <c r="AN2257" s="38"/>
      <c r="AO2257" s="38"/>
      <c r="AP2257" s="38"/>
      <c r="AQ2257" s="38"/>
      <c r="AR2257" s="38"/>
      <c r="AS2257" s="38"/>
      <c r="AT2257" s="38"/>
      <c r="AU2257" s="38"/>
    </row>
    <row r="2258" spans="2:47">
      <c r="B2258" s="14"/>
      <c r="AA2258" s="38"/>
      <c r="AB2258" s="38"/>
      <c r="AC2258" s="38"/>
      <c r="AD2258" s="38"/>
      <c r="AE2258" s="38"/>
      <c r="AF2258" s="177"/>
      <c r="AG2258" s="176"/>
      <c r="AN2258" s="38"/>
      <c r="AO2258" s="38"/>
      <c r="AP2258" s="38"/>
      <c r="AQ2258" s="38"/>
      <c r="AR2258" s="38"/>
      <c r="AS2258" s="38"/>
      <c r="AT2258" s="38"/>
      <c r="AU2258" s="38"/>
    </row>
    <row r="2259" spans="2:47">
      <c r="B2259" s="14"/>
      <c r="AA2259" s="38"/>
      <c r="AB2259" s="38"/>
      <c r="AC2259" s="38"/>
      <c r="AD2259" s="38"/>
      <c r="AE2259" s="38"/>
      <c r="AF2259" s="177"/>
      <c r="AG2259" s="176"/>
      <c r="AN2259" s="38"/>
      <c r="AO2259" s="38"/>
      <c r="AP2259" s="38"/>
      <c r="AQ2259" s="38"/>
      <c r="AR2259" s="38"/>
      <c r="AS2259" s="38"/>
      <c r="AT2259" s="38"/>
      <c r="AU2259" s="38"/>
    </row>
    <row r="2260" spans="2:47">
      <c r="B2260" s="14"/>
      <c r="AA2260" s="38"/>
      <c r="AB2260" s="38"/>
      <c r="AC2260" s="38"/>
      <c r="AD2260" s="38"/>
      <c r="AE2260" s="38"/>
      <c r="AF2260" s="177"/>
      <c r="AG2260" s="176"/>
      <c r="AN2260" s="38"/>
      <c r="AO2260" s="38"/>
      <c r="AP2260" s="38"/>
      <c r="AQ2260" s="38"/>
      <c r="AR2260" s="38"/>
      <c r="AS2260" s="38"/>
      <c r="AT2260" s="38"/>
      <c r="AU2260" s="38"/>
    </row>
    <row r="2261" spans="2:47">
      <c r="B2261" s="14"/>
      <c r="AA2261" s="38"/>
      <c r="AB2261" s="38"/>
      <c r="AC2261" s="38"/>
      <c r="AD2261" s="38"/>
      <c r="AE2261" s="38"/>
      <c r="AF2261" s="177"/>
      <c r="AG2261" s="176"/>
      <c r="AN2261" s="38"/>
      <c r="AO2261" s="38"/>
      <c r="AP2261" s="38"/>
      <c r="AQ2261" s="38"/>
      <c r="AR2261" s="38"/>
      <c r="AS2261" s="38"/>
      <c r="AT2261" s="38"/>
      <c r="AU2261" s="38"/>
    </row>
    <row r="2262" spans="2:47">
      <c r="B2262" s="14"/>
      <c r="AA2262" s="38"/>
      <c r="AB2262" s="38"/>
      <c r="AC2262" s="38"/>
      <c r="AD2262" s="38"/>
      <c r="AE2262" s="38"/>
      <c r="AF2262" s="177"/>
      <c r="AG2262" s="176"/>
      <c r="AN2262" s="38"/>
      <c r="AO2262" s="38"/>
      <c r="AP2262" s="38"/>
      <c r="AQ2262" s="38"/>
      <c r="AR2262" s="38"/>
      <c r="AS2262" s="38"/>
      <c r="AT2262" s="38"/>
      <c r="AU2262" s="38"/>
    </row>
    <row r="2263" spans="2:47">
      <c r="B2263" s="14"/>
      <c r="AA2263" s="38"/>
      <c r="AB2263" s="38"/>
      <c r="AC2263" s="38"/>
      <c r="AD2263" s="38"/>
      <c r="AE2263" s="38"/>
      <c r="AF2263" s="177"/>
      <c r="AG2263" s="176"/>
      <c r="AN2263" s="38"/>
      <c r="AO2263" s="38"/>
      <c r="AP2263" s="38"/>
      <c r="AQ2263" s="38"/>
      <c r="AR2263" s="38"/>
      <c r="AS2263" s="38"/>
      <c r="AT2263" s="38"/>
      <c r="AU2263" s="38"/>
    </row>
    <row r="2264" spans="2:47">
      <c r="B2264" s="14"/>
      <c r="AA2264" s="38"/>
      <c r="AB2264" s="38"/>
      <c r="AC2264" s="38"/>
      <c r="AD2264" s="38"/>
      <c r="AE2264" s="38"/>
      <c r="AF2264" s="177"/>
      <c r="AG2264" s="176"/>
      <c r="AN2264" s="38"/>
      <c r="AO2264" s="38"/>
      <c r="AP2264" s="38"/>
      <c r="AQ2264" s="38"/>
      <c r="AR2264" s="38"/>
      <c r="AS2264" s="38"/>
      <c r="AT2264" s="38"/>
      <c r="AU2264" s="38"/>
    </row>
    <row r="2265" spans="2:47">
      <c r="B2265" s="14"/>
      <c r="AA2265" s="38"/>
      <c r="AB2265" s="38"/>
      <c r="AC2265" s="38"/>
      <c r="AD2265" s="38"/>
      <c r="AE2265" s="38"/>
      <c r="AF2265" s="177"/>
      <c r="AG2265" s="176"/>
      <c r="AN2265" s="38"/>
      <c r="AO2265" s="38"/>
      <c r="AP2265" s="38"/>
      <c r="AQ2265" s="38"/>
      <c r="AR2265" s="38"/>
      <c r="AS2265" s="38"/>
      <c r="AT2265" s="38"/>
      <c r="AU2265" s="38"/>
    </row>
    <row r="2266" spans="2:47">
      <c r="B2266" s="14"/>
      <c r="AA2266" s="38"/>
      <c r="AB2266" s="38"/>
      <c r="AC2266" s="38"/>
      <c r="AD2266" s="38"/>
      <c r="AE2266" s="38"/>
      <c r="AF2266" s="177"/>
      <c r="AG2266" s="176"/>
      <c r="AN2266" s="38"/>
      <c r="AO2266" s="38"/>
      <c r="AP2266" s="38"/>
      <c r="AQ2266" s="38"/>
      <c r="AR2266" s="38"/>
      <c r="AS2266" s="38"/>
      <c r="AT2266" s="38"/>
      <c r="AU2266" s="38"/>
    </row>
    <row r="2267" spans="2:47">
      <c r="B2267" s="14"/>
      <c r="AA2267" s="38"/>
      <c r="AB2267" s="38"/>
      <c r="AC2267" s="38"/>
      <c r="AD2267" s="38"/>
      <c r="AE2267" s="38"/>
      <c r="AF2267" s="177"/>
      <c r="AG2267" s="176"/>
      <c r="AN2267" s="38"/>
      <c r="AO2267" s="38"/>
      <c r="AP2267" s="38"/>
      <c r="AQ2267" s="38"/>
      <c r="AR2267" s="38"/>
      <c r="AS2267" s="38"/>
      <c r="AT2267" s="38"/>
      <c r="AU2267" s="38"/>
    </row>
    <row r="2268" spans="2:47">
      <c r="B2268" s="14"/>
      <c r="AA2268" s="38"/>
      <c r="AB2268" s="38"/>
      <c r="AC2268" s="38"/>
      <c r="AD2268" s="38"/>
      <c r="AE2268" s="38"/>
      <c r="AF2268" s="177"/>
      <c r="AG2268" s="176"/>
      <c r="AN2268" s="38"/>
      <c r="AO2268" s="38"/>
      <c r="AP2268" s="38"/>
      <c r="AQ2268" s="38"/>
      <c r="AR2268" s="38"/>
      <c r="AS2268" s="38"/>
      <c r="AT2268" s="38"/>
      <c r="AU2268" s="38"/>
    </row>
    <row r="2269" spans="2:47">
      <c r="B2269" s="14"/>
      <c r="AA2269" s="38"/>
      <c r="AB2269" s="38"/>
      <c r="AC2269" s="38"/>
      <c r="AD2269" s="38"/>
      <c r="AE2269" s="38"/>
      <c r="AF2269" s="177"/>
      <c r="AG2269" s="176"/>
      <c r="AN2269" s="38"/>
      <c r="AO2269" s="38"/>
      <c r="AP2269" s="38"/>
      <c r="AQ2269" s="38"/>
      <c r="AR2269" s="38"/>
      <c r="AS2269" s="38"/>
      <c r="AT2269" s="38"/>
      <c r="AU2269" s="38"/>
    </row>
    <row r="2270" spans="2:47">
      <c r="B2270" s="14"/>
      <c r="AA2270" s="38"/>
      <c r="AB2270" s="38"/>
      <c r="AC2270" s="38"/>
      <c r="AD2270" s="38"/>
      <c r="AE2270" s="38"/>
      <c r="AF2270" s="177"/>
      <c r="AG2270" s="176"/>
      <c r="AN2270" s="38"/>
      <c r="AO2270" s="38"/>
      <c r="AP2270" s="38"/>
      <c r="AQ2270" s="38"/>
      <c r="AR2270" s="38"/>
      <c r="AS2270" s="38"/>
      <c r="AT2270" s="38"/>
      <c r="AU2270" s="38"/>
    </row>
    <row r="2271" spans="2:47">
      <c r="B2271" s="14"/>
      <c r="AA2271" s="38"/>
      <c r="AB2271" s="38"/>
      <c r="AC2271" s="38"/>
      <c r="AD2271" s="38"/>
      <c r="AE2271" s="38"/>
      <c r="AF2271" s="177"/>
      <c r="AG2271" s="176"/>
      <c r="AN2271" s="38"/>
      <c r="AO2271" s="38"/>
      <c r="AP2271" s="38"/>
      <c r="AQ2271" s="38"/>
      <c r="AR2271" s="38"/>
      <c r="AS2271" s="38"/>
      <c r="AT2271" s="38"/>
      <c r="AU2271" s="38"/>
    </row>
    <row r="2272" spans="2:47">
      <c r="B2272" s="14"/>
      <c r="AA2272" s="38"/>
      <c r="AB2272" s="38"/>
      <c r="AC2272" s="38"/>
      <c r="AD2272" s="38"/>
      <c r="AE2272" s="38"/>
      <c r="AF2272" s="177"/>
      <c r="AG2272" s="176"/>
      <c r="AN2272" s="38"/>
      <c r="AO2272" s="38"/>
      <c r="AP2272" s="38"/>
      <c r="AQ2272" s="38"/>
      <c r="AR2272" s="38"/>
      <c r="AS2272" s="38"/>
      <c r="AT2272" s="38"/>
      <c r="AU2272" s="38"/>
    </row>
    <row r="2273" spans="2:47">
      <c r="B2273" s="14"/>
      <c r="AA2273" s="38"/>
      <c r="AB2273" s="38"/>
      <c r="AC2273" s="38"/>
      <c r="AD2273" s="38"/>
      <c r="AE2273" s="38"/>
      <c r="AF2273" s="177"/>
      <c r="AG2273" s="176"/>
      <c r="AN2273" s="38"/>
      <c r="AO2273" s="38"/>
      <c r="AP2273" s="38"/>
      <c r="AQ2273" s="38"/>
      <c r="AR2273" s="38"/>
      <c r="AS2273" s="38"/>
      <c r="AT2273" s="38"/>
      <c r="AU2273" s="38"/>
    </row>
    <row r="2274" spans="2:47">
      <c r="B2274" s="14"/>
      <c r="AA2274" s="38"/>
      <c r="AB2274" s="38"/>
      <c r="AC2274" s="38"/>
      <c r="AD2274" s="38"/>
      <c r="AE2274" s="38"/>
      <c r="AF2274" s="177"/>
      <c r="AG2274" s="176"/>
      <c r="AN2274" s="38"/>
      <c r="AO2274" s="38"/>
      <c r="AP2274" s="38"/>
      <c r="AQ2274" s="38"/>
      <c r="AR2274" s="38"/>
      <c r="AS2274" s="38"/>
      <c r="AT2274" s="38"/>
      <c r="AU2274" s="38"/>
    </row>
    <row r="2275" spans="2:47">
      <c r="B2275" s="14"/>
      <c r="AA2275" s="38"/>
      <c r="AB2275" s="38"/>
      <c r="AC2275" s="38"/>
      <c r="AD2275" s="38"/>
      <c r="AE2275" s="38"/>
      <c r="AF2275" s="177"/>
      <c r="AG2275" s="176"/>
      <c r="AN2275" s="38"/>
      <c r="AO2275" s="38"/>
      <c r="AP2275" s="38"/>
      <c r="AQ2275" s="38"/>
      <c r="AR2275" s="38"/>
      <c r="AS2275" s="38"/>
      <c r="AT2275" s="38"/>
      <c r="AU2275" s="38"/>
    </row>
    <row r="2276" spans="2:47">
      <c r="B2276" s="14"/>
      <c r="AA2276" s="38"/>
      <c r="AB2276" s="38"/>
      <c r="AC2276" s="38"/>
      <c r="AD2276" s="38"/>
      <c r="AE2276" s="38"/>
      <c r="AF2276" s="177"/>
      <c r="AG2276" s="176"/>
      <c r="AN2276" s="38"/>
      <c r="AO2276" s="38"/>
      <c r="AP2276" s="38"/>
      <c r="AQ2276" s="38"/>
      <c r="AR2276" s="38"/>
      <c r="AS2276" s="38"/>
      <c r="AT2276" s="38"/>
      <c r="AU2276" s="38"/>
    </row>
    <row r="2277" spans="2:47">
      <c r="B2277" s="14"/>
      <c r="AA2277" s="38"/>
      <c r="AB2277" s="38"/>
      <c r="AC2277" s="38"/>
      <c r="AD2277" s="38"/>
      <c r="AE2277" s="38"/>
      <c r="AF2277" s="177"/>
      <c r="AG2277" s="176"/>
      <c r="AN2277" s="38"/>
      <c r="AO2277" s="38"/>
      <c r="AP2277" s="38"/>
      <c r="AQ2277" s="38"/>
      <c r="AR2277" s="38"/>
      <c r="AS2277" s="38"/>
      <c r="AT2277" s="38"/>
      <c r="AU2277" s="38"/>
    </row>
    <row r="2278" spans="2:47">
      <c r="B2278" s="14"/>
      <c r="AA2278" s="38"/>
      <c r="AB2278" s="38"/>
      <c r="AC2278" s="38"/>
      <c r="AD2278" s="38"/>
      <c r="AE2278" s="38"/>
      <c r="AF2278" s="177"/>
      <c r="AG2278" s="176"/>
      <c r="AN2278" s="38"/>
      <c r="AO2278" s="38"/>
      <c r="AP2278" s="38"/>
      <c r="AQ2278" s="38"/>
      <c r="AR2278" s="38"/>
      <c r="AS2278" s="38"/>
      <c r="AT2278" s="38"/>
      <c r="AU2278" s="38"/>
    </row>
    <row r="2279" spans="2:47">
      <c r="B2279" s="14"/>
      <c r="AA2279" s="38"/>
      <c r="AB2279" s="38"/>
      <c r="AC2279" s="38"/>
      <c r="AD2279" s="38"/>
      <c r="AE2279" s="38"/>
      <c r="AF2279" s="177"/>
      <c r="AG2279" s="176"/>
      <c r="AN2279" s="38"/>
      <c r="AO2279" s="38"/>
      <c r="AP2279" s="38"/>
      <c r="AQ2279" s="38"/>
      <c r="AR2279" s="38"/>
      <c r="AS2279" s="38"/>
      <c r="AT2279" s="38"/>
      <c r="AU2279" s="38"/>
    </row>
    <row r="2280" spans="2:47">
      <c r="B2280" s="14"/>
      <c r="AA2280" s="38"/>
      <c r="AB2280" s="38"/>
      <c r="AC2280" s="38"/>
      <c r="AD2280" s="38"/>
      <c r="AE2280" s="38"/>
      <c r="AF2280" s="177"/>
      <c r="AG2280" s="176"/>
      <c r="AN2280" s="38"/>
      <c r="AO2280" s="38"/>
      <c r="AP2280" s="38"/>
      <c r="AQ2280" s="38"/>
      <c r="AR2280" s="38"/>
      <c r="AS2280" s="38"/>
      <c r="AT2280" s="38"/>
      <c r="AU2280" s="38"/>
    </row>
    <row r="2281" spans="2:47">
      <c r="B2281" s="14"/>
      <c r="AA2281" s="38"/>
      <c r="AB2281" s="38"/>
      <c r="AC2281" s="38"/>
      <c r="AD2281" s="38"/>
      <c r="AE2281" s="38"/>
      <c r="AF2281" s="177"/>
      <c r="AG2281" s="176"/>
      <c r="AN2281" s="38"/>
      <c r="AO2281" s="38"/>
      <c r="AP2281" s="38"/>
      <c r="AQ2281" s="38"/>
      <c r="AR2281" s="38"/>
      <c r="AS2281" s="38"/>
      <c r="AT2281" s="38"/>
      <c r="AU2281" s="38"/>
    </row>
    <row r="2282" spans="2:47">
      <c r="B2282" s="14"/>
      <c r="AA2282" s="38"/>
      <c r="AB2282" s="38"/>
      <c r="AC2282" s="38"/>
      <c r="AD2282" s="38"/>
      <c r="AE2282" s="38"/>
      <c r="AF2282" s="177"/>
      <c r="AG2282" s="176"/>
      <c r="AN2282" s="38"/>
      <c r="AO2282" s="38"/>
      <c r="AP2282" s="38"/>
      <c r="AQ2282" s="38"/>
      <c r="AR2282" s="38"/>
      <c r="AS2282" s="38"/>
      <c r="AT2282" s="38"/>
      <c r="AU2282" s="38"/>
    </row>
    <row r="2283" spans="2:47">
      <c r="B2283" s="14"/>
      <c r="AA2283" s="38"/>
      <c r="AB2283" s="38"/>
      <c r="AC2283" s="38"/>
      <c r="AD2283" s="38"/>
      <c r="AE2283" s="38"/>
      <c r="AF2283" s="177"/>
      <c r="AG2283" s="176"/>
      <c r="AN2283" s="38"/>
      <c r="AO2283" s="38"/>
      <c r="AP2283" s="38"/>
      <c r="AQ2283" s="38"/>
      <c r="AR2283" s="38"/>
      <c r="AS2283" s="38"/>
      <c r="AT2283" s="38"/>
      <c r="AU2283" s="38"/>
    </row>
    <row r="2284" spans="2:47">
      <c r="B2284" s="14"/>
      <c r="AA2284" s="38"/>
      <c r="AB2284" s="38"/>
      <c r="AC2284" s="38"/>
      <c r="AD2284" s="38"/>
      <c r="AE2284" s="38"/>
      <c r="AF2284" s="177"/>
      <c r="AG2284" s="176"/>
      <c r="AN2284" s="38"/>
      <c r="AO2284" s="38"/>
      <c r="AP2284" s="38"/>
      <c r="AQ2284" s="38"/>
      <c r="AR2284" s="38"/>
      <c r="AS2284" s="38"/>
      <c r="AT2284" s="38"/>
      <c r="AU2284" s="38"/>
    </row>
    <row r="2285" spans="2:47">
      <c r="B2285" s="14"/>
      <c r="AA2285" s="38"/>
      <c r="AB2285" s="38"/>
      <c r="AC2285" s="38"/>
      <c r="AD2285" s="38"/>
      <c r="AE2285" s="38"/>
      <c r="AF2285" s="177"/>
      <c r="AG2285" s="176"/>
      <c r="AN2285" s="38"/>
      <c r="AO2285" s="38"/>
      <c r="AP2285" s="38"/>
      <c r="AQ2285" s="38"/>
      <c r="AR2285" s="38"/>
      <c r="AS2285" s="38"/>
      <c r="AT2285" s="38"/>
      <c r="AU2285" s="38"/>
    </row>
    <row r="2286" spans="2:47">
      <c r="B2286" s="14"/>
      <c r="AA2286" s="38"/>
      <c r="AB2286" s="38"/>
      <c r="AC2286" s="38"/>
      <c r="AD2286" s="38"/>
      <c r="AE2286" s="38"/>
      <c r="AF2286" s="177"/>
      <c r="AG2286" s="176"/>
      <c r="AN2286" s="38"/>
      <c r="AO2286" s="38"/>
      <c r="AP2286" s="38"/>
      <c r="AQ2286" s="38"/>
      <c r="AR2286" s="38"/>
      <c r="AS2286" s="38"/>
      <c r="AT2286" s="38"/>
      <c r="AU2286" s="38"/>
    </row>
    <row r="2287" spans="2:47">
      <c r="B2287" s="14"/>
      <c r="AA2287" s="38"/>
      <c r="AB2287" s="38"/>
      <c r="AC2287" s="38"/>
      <c r="AD2287" s="38"/>
      <c r="AE2287" s="38"/>
      <c r="AF2287" s="177"/>
      <c r="AG2287" s="176"/>
      <c r="AN2287" s="38"/>
      <c r="AO2287" s="38"/>
      <c r="AP2287" s="38"/>
      <c r="AQ2287" s="38"/>
      <c r="AR2287" s="38"/>
      <c r="AS2287" s="38"/>
      <c r="AT2287" s="38"/>
      <c r="AU2287" s="38"/>
    </row>
    <row r="2288" spans="2:47">
      <c r="B2288" s="14"/>
      <c r="AA2288" s="38"/>
      <c r="AB2288" s="38"/>
      <c r="AC2288" s="38"/>
      <c r="AD2288" s="38"/>
      <c r="AE2288" s="38"/>
      <c r="AF2288" s="177"/>
      <c r="AG2288" s="176"/>
      <c r="AN2288" s="38"/>
      <c r="AO2288" s="38"/>
      <c r="AP2288" s="38"/>
      <c r="AQ2288" s="38"/>
      <c r="AR2288" s="38"/>
      <c r="AS2288" s="38"/>
      <c r="AT2288" s="38"/>
      <c r="AU2288" s="38"/>
    </row>
    <row r="2289" spans="2:47">
      <c r="B2289" s="14"/>
      <c r="AA2289" s="38"/>
      <c r="AB2289" s="38"/>
      <c r="AC2289" s="38"/>
      <c r="AD2289" s="38"/>
      <c r="AE2289" s="38"/>
      <c r="AF2289" s="177"/>
      <c r="AG2289" s="176"/>
      <c r="AN2289" s="38"/>
      <c r="AO2289" s="38"/>
      <c r="AP2289" s="38"/>
      <c r="AQ2289" s="38"/>
      <c r="AR2289" s="38"/>
      <c r="AS2289" s="38"/>
      <c r="AT2289" s="38"/>
      <c r="AU2289" s="38"/>
    </row>
    <row r="2290" spans="2:47">
      <c r="B2290" s="14"/>
      <c r="AA2290" s="38"/>
      <c r="AB2290" s="38"/>
      <c r="AC2290" s="38"/>
      <c r="AD2290" s="38"/>
      <c r="AE2290" s="38"/>
      <c r="AF2290" s="177"/>
      <c r="AG2290" s="176"/>
      <c r="AN2290" s="38"/>
      <c r="AO2290" s="38"/>
      <c r="AP2290" s="38"/>
      <c r="AQ2290" s="38"/>
      <c r="AR2290" s="38"/>
      <c r="AS2290" s="38"/>
      <c r="AT2290" s="38"/>
      <c r="AU2290" s="38"/>
    </row>
    <row r="2291" spans="2:47">
      <c r="B2291" s="14"/>
      <c r="AA2291" s="38"/>
      <c r="AB2291" s="38"/>
      <c r="AC2291" s="38"/>
      <c r="AD2291" s="38"/>
      <c r="AE2291" s="38"/>
      <c r="AF2291" s="177"/>
      <c r="AG2291" s="176"/>
      <c r="AN2291" s="38"/>
      <c r="AO2291" s="38"/>
      <c r="AP2291" s="38"/>
      <c r="AQ2291" s="38"/>
      <c r="AR2291" s="38"/>
      <c r="AS2291" s="38"/>
      <c r="AT2291" s="38"/>
      <c r="AU2291" s="38"/>
    </row>
    <row r="2292" spans="2:47">
      <c r="B2292" s="14"/>
      <c r="AA2292" s="38"/>
      <c r="AB2292" s="38"/>
      <c r="AC2292" s="38"/>
      <c r="AD2292" s="38"/>
      <c r="AE2292" s="38"/>
      <c r="AF2292" s="177"/>
      <c r="AG2292" s="176"/>
      <c r="AN2292" s="38"/>
      <c r="AO2292" s="38"/>
      <c r="AP2292" s="38"/>
      <c r="AQ2292" s="38"/>
      <c r="AR2292" s="38"/>
      <c r="AS2292" s="38"/>
      <c r="AT2292" s="38"/>
      <c r="AU2292" s="38"/>
    </row>
    <row r="2293" spans="2:47">
      <c r="B2293" s="14"/>
      <c r="AA2293" s="38"/>
      <c r="AB2293" s="38"/>
      <c r="AC2293" s="38"/>
      <c r="AD2293" s="38"/>
      <c r="AE2293" s="38"/>
      <c r="AF2293" s="177"/>
      <c r="AG2293" s="176"/>
      <c r="AN2293" s="38"/>
      <c r="AO2293" s="38"/>
      <c r="AP2293" s="38"/>
      <c r="AQ2293" s="38"/>
      <c r="AR2293" s="38"/>
      <c r="AS2293" s="38"/>
      <c r="AT2293" s="38"/>
      <c r="AU2293" s="38"/>
    </row>
    <row r="2294" spans="2:47">
      <c r="B2294" s="14"/>
      <c r="AA2294" s="38"/>
      <c r="AB2294" s="38"/>
      <c r="AC2294" s="38"/>
      <c r="AD2294" s="38"/>
      <c r="AE2294" s="38"/>
      <c r="AF2294" s="177"/>
      <c r="AG2294" s="176"/>
      <c r="AN2294" s="38"/>
      <c r="AO2294" s="38"/>
      <c r="AP2294" s="38"/>
      <c r="AQ2294" s="38"/>
      <c r="AR2294" s="38"/>
      <c r="AS2294" s="38"/>
      <c r="AT2294" s="38"/>
      <c r="AU2294" s="38"/>
    </row>
    <row r="2295" spans="2:47">
      <c r="B2295" s="14"/>
      <c r="AA2295" s="38"/>
      <c r="AB2295" s="38"/>
      <c r="AC2295" s="38"/>
      <c r="AD2295" s="38"/>
      <c r="AE2295" s="38"/>
      <c r="AF2295" s="177"/>
      <c r="AG2295" s="176"/>
      <c r="AN2295" s="38"/>
      <c r="AO2295" s="38"/>
      <c r="AP2295" s="38"/>
      <c r="AQ2295" s="38"/>
      <c r="AR2295" s="38"/>
      <c r="AS2295" s="38"/>
      <c r="AT2295" s="38"/>
      <c r="AU2295" s="38"/>
    </row>
    <row r="2296" spans="2:47">
      <c r="B2296" s="14"/>
      <c r="AA2296" s="38"/>
      <c r="AB2296" s="38"/>
      <c r="AC2296" s="38"/>
      <c r="AD2296" s="38"/>
      <c r="AE2296" s="38"/>
      <c r="AF2296" s="177"/>
      <c r="AG2296" s="176"/>
      <c r="AN2296" s="38"/>
      <c r="AO2296" s="38"/>
      <c r="AP2296" s="38"/>
      <c r="AQ2296" s="38"/>
      <c r="AR2296" s="38"/>
      <c r="AS2296" s="38"/>
      <c r="AT2296" s="38"/>
      <c r="AU2296" s="38"/>
    </row>
    <row r="2297" spans="2:47">
      <c r="B2297" s="14"/>
      <c r="AA2297" s="38"/>
      <c r="AB2297" s="38"/>
      <c r="AC2297" s="38"/>
      <c r="AD2297" s="38"/>
      <c r="AE2297" s="38"/>
      <c r="AF2297" s="177"/>
      <c r="AG2297" s="176"/>
      <c r="AN2297" s="38"/>
      <c r="AO2297" s="38"/>
      <c r="AP2297" s="38"/>
      <c r="AQ2297" s="38"/>
      <c r="AR2297" s="38"/>
      <c r="AS2297" s="38"/>
      <c r="AT2297" s="38"/>
      <c r="AU2297" s="38"/>
    </row>
    <row r="2298" spans="2:47">
      <c r="B2298" s="14"/>
      <c r="AA2298" s="38"/>
      <c r="AB2298" s="38"/>
      <c r="AC2298" s="38"/>
      <c r="AD2298" s="38"/>
      <c r="AE2298" s="38"/>
      <c r="AF2298" s="177"/>
      <c r="AG2298" s="176"/>
      <c r="AN2298" s="38"/>
      <c r="AO2298" s="38"/>
      <c r="AP2298" s="38"/>
      <c r="AQ2298" s="38"/>
      <c r="AR2298" s="38"/>
      <c r="AS2298" s="38"/>
      <c r="AT2298" s="38"/>
      <c r="AU2298" s="38"/>
    </row>
    <row r="2299" spans="2:47">
      <c r="B2299" s="14"/>
      <c r="AA2299" s="38"/>
      <c r="AB2299" s="38"/>
      <c r="AC2299" s="38"/>
      <c r="AD2299" s="38"/>
      <c r="AE2299" s="38"/>
      <c r="AF2299" s="177"/>
      <c r="AG2299" s="176"/>
      <c r="AN2299" s="38"/>
      <c r="AO2299" s="38"/>
      <c r="AP2299" s="38"/>
      <c r="AQ2299" s="38"/>
      <c r="AR2299" s="38"/>
      <c r="AS2299" s="38"/>
      <c r="AT2299" s="38"/>
      <c r="AU2299" s="38"/>
    </row>
    <row r="2300" spans="2:47">
      <c r="B2300" s="14"/>
      <c r="AA2300" s="38"/>
      <c r="AB2300" s="38"/>
      <c r="AC2300" s="38"/>
      <c r="AD2300" s="38"/>
      <c r="AE2300" s="38"/>
      <c r="AF2300" s="177"/>
      <c r="AG2300" s="176"/>
      <c r="AN2300" s="38"/>
      <c r="AO2300" s="38"/>
      <c r="AP2300" s="38"/>
      <c r="AQ2300" s="38"/>
      <c r="AR2300" s="38"/>
      <c r="AS2300" s="38"/>
      <c r="AT2300" s="38"/>
      <c r="AU2300" s="38"/>
    </row>
    <row r="2301" spans="2:47">
      <c r="B2301" s="14"/>
      <c r="AA2301" s="38"/>
      <c r="AB2301" s="38"/>
      <c r="AC2301" s="38"/>
      <c r="AD2301" s="38"/>
      <c r="AE2301" s="38"/>
      <c r="AF2301" s="177"/>
      <c r="AG2301" s="176"/>
      <c r="AN2301" s="38"/>
      <c r="AO2301" s="38"/>
      <c r="AP2301" s="38"/>
      <c r="AQ2301" s="38"/>
      <c r="AR2301" s="38"/>
      <c r="AS2301" s="38"/>
      <c r="AT2301" s="38"/>
      <c r="AU2301" s="38"/>
    </row>
    <row r="2302" spans="2:47">
      <c r="B2302" s="14"/>
      <c r="AA2302" s="38"/>
      <c r="AB2302" s="38"/>
      <c r="AC2302" s="38"/>
      <c r="AD2302" s="38"/>
      <c r="AE2302" s="38"/>
      <c r="AF2302" s="177"/>
      <c r="AG2302" s="176"/>
      <c r="AN2302" s="38"/>
      <c r="AO2302" s="38"/>
      <c r="AP2302" s="38"/>
      <c r="AQ2302" s="38"/>
      <c r="AR2302" s="38"/>
      <c r="AS2302" s="38"/>
      <c r="AT2302" s="38"/>
      <c r="AU2302" s="38"/>
    </row>
    <row r="2303" spans="2:47">
      <c r="B2303" s="14"/>
      <c r="AA2303" s="38"/>
      <c r="AB2303" s="38"/>
      <c r="AC2303" s="38"/>
      <c r="AD2303" s="38"/>
      <c r="AE2303" s="38"/>
      <c r="AF2303" s="177"/>
      <c r="AG2303" s="176"/>
      <c r="AN2303" s="38"/>
      <c r="AO2303" s="38"/>
      <c r="AP2303" s="38"/>
      <c r="AQ2303" s="38"/>
      <c r="AR2303" s="38"/>
      <c r="AS2303" s="38"/>
      <c r="AT2303" s="38"/>
      <c r="AU2303" s="38"/>
    </row>
    <row r="2304" spans="2:47">
      <c r="B2304" s="14"/>
      <c r="AA2304" s="38"/>
      <c r="AB2304" s="38"/>
      <c r="AC2304" s="38"/>
      <c r="AD2304" s="38"/>
      <c r="AE2304" s="38"/>
      <c r="AF2304" s="177"/>
      <c r="AG2304" s="176"/>
      <c r="AN2304" s="38"/>
      <c r="AO2304" s="38"/>
      <c r="AP2304" s="38"/>
      <c r="AQ2304" s="38"/>
      <c r="AR2304" s="38"/>
      <c r="AS2304" s="38"/>
      <c r="AT2304" s="38"/>
      <c r="AU2304" s="38"/>
    </row>
    <row r="2305" spans="2:47">
      <c r="B2305" s="14"/>
      <c r="AA2305" s="38"/>
      <c r="AB2305" s="38"/>
      <c r="AC2305" s="38"/>
      <c r="AD2305" s="38"/>
      <c r="AE2305" s="38"/>
      <c r="AF2305" s="177"/>
      <c r="AG2305" s="176"/>
      <c r="AN2305" s="38"/>
      <c r="AO2305" s="38"/>
      <c r="AP2305" s="38"/>
      <c r="AQ2305" s="38"/>
      <c r="AR2305" s="38"/>
      <c r="AS2305" s="38"/>
      <c r="AT2305" s="38"/>
      <c r="AU2305" s="38"/>
    </row>
    <row r="2306" spans="2:47">
      <c r="B2306" s="14"/>
      <c r="AA2306" s="38"/>
      <c r="AB2306" s="38"/>
      <c r="AC2306" s="38"/>
      <c r="AD2306" s="38"/>
      <c r="AE2306" s="38"/>
      <c r="AF2306" s="177"/>
      <c r="AG2306" s="176"/>
      <c r="AN2306" s="38"/>
      <c r="AO2306" s="38"/>
      <c r="AP2306" s="38"/>
      <c r="AQ2306" s="38"/>
      <c r="AR2306" s="38"/>
      <c r="AS2306" s="38"/>
      <c r="AT2306" s="38"/>
      <c r="AU2306" s="38"/>
    </row>
    <row r="2307" spans="2:47">
      <c r="B2307" s="14"/>
      <c r="AA2307" s="38"/>
      <c r="AB2307" s="38"/>
      <c r="AC2307" s="38"/>
      <c r="AD2307" s="38"/>
      <c r="AE2307" s="38"/>
      <c r="AF2307" s="177"/>
      <c r="AG2307" s="176"/>
      <c r="AN2307" s="38"/>
      <c r="AO2307" s="38"/>
      <c r="AP2307" s="38"/>
      <c r="AQ2307" s="38"/>
      <c r="AR2307" s="38"/>
      <c r="AS2307" s="38"/>
      <c r="AT2307" s="38"/>
      <c r="AU2307" s="38"/>
    </row>
    <row r="2308" spans="2:47">
      <c r="B2308" s="14"/>
      <c r="AA2308" s="38"/>
      <c r="AB2308" s="38"/>
      <c r="AC2308" s="38"/>
      <c r="AD2308" s="38"/>
      <c r="AE2308" s="38"/>
      <c r="AF2308" s="177"/>
      <c r="AG2308" s="176"/>
      <c r="AN2308" s="38"/>
      <c r="AO2308" s="38"/>
      <c r="AP2308" s="38"/>
      <c r="AQ2308" s="38"/>
      <c r="AR2308" s="38"/>
      <c r="AS2308" s="38"/>
      <c r="AT2308" s="38"/>
      <c r="AU2308" s="38"/>
    </row>
    <row r="2309" spans="2:47">
      <c r="B2309" s="14"/>
      <c r="AA2309" s="38"/>
      <c r="AB2309" s="38"/>
      <c r="AC2309" s="38"/>
      <c r="AD2309" s="38"/>
      <c r="AE2309" s="38"/>
      <c r="AF2309" s="177"/>
      <c r="AG2309" s="176"/>
      <c r="AN2309" s="38"/>
      <c r="AO2309" s="38"/>
      <c r="AP2309" s="38"/>
      <c r="AQ2309" s="38"/>
      <c r="AR2309" s="38"/>
      <c r="AS2309" s="38"/>
      <c r="AT2309" s="38"/>
      <c r="AU2309" s="38"/>
    </row>
    <row r="2310" spans="2:47">
      <c r="B2310" s="14"/>
      <c r="AA2310" s="38"/>
      <c r="AB2310" s="38"/>
      <c r="AC2310" s="38"/>
      <c r="AD2310" s="38"/>
      <c r="AE2310" s="38"/>
      <c r="AF2310" s="177"/>
      <c r="AG2310" s="176"/>
      <c r="AN2310" s="38"/>
      <c r="AO2310" s="38"/>
      <c r="AP2310" s="38"/>
      <c r="AQ2310" s="38"/>
      <c r="AR2310" s="38"/>
      <c r="AS2310" s="38"/>
      <c r="AT2310" s="38"/>
      <c r="AU2310" s="38"/>
    </row>
    <row r="2311" spans="2:47">
      <c r="B2311" s="14"/>
      <c r="AA2311" s="38"/>
      <c r="AB2311" s="38"/>
      <c r="AC2311" s="38"/>
      <c r="AD2311" s="38"/>
      <c r="AE2311" s="38"/>
      <c r="AF2311" s="177"/>
      <c r="AG2311" s="176"/>
      <c r="AN2311" s="38"/>
      <c r="AO2311" s="38"/>
      <c r="AP2311" s="38"/>
      <c r="AQ2311" s="38"/>
      <c r="AR2311" s="38"/>
      <c r="AS2311" s="38"/>
      <c r="AT2311" s="38"/>
      <c r="AU2311" s="38"/>
    </row>
    <row r="2312" spans="2:47">
      <c r="B2312" s="14"/>
      <c r="AA2312" s="38"/>
      <c r="AB2312" s="38"/>
      <c r="AC2312" s="38"/>
      <c r="AD2312" s="38"/>
      <c r="AE2312" s="38"/>
      <c r="AF2312" s="177"/>
      <c r="AG2312" s="176"/>
      <c r="AN2312" s="38"/>
      <c r="AO2312" s="38"/>
      <c r="AP2312" s="38"/>
      <c r="AQ2312" s="38"/>
      <c r="AR2312" s="38"/>
      <c r="AS2312" s="38"/>
      <c r="AT2312" s="38"/>
      <c r="AU2312" s="38"/>
    </row>
    <row r="2313" spans="2:47">
      <c r="B2313" s="14"/>
      <c r="AA2313" s="38"/>
      <c r="AB2313" s="38"/>
      <c r="AC2313" s="38"/>
      <c r="AD2313" s="38"/>
      <c r="AE2313" s="38"/>
      <c r="AF2313" s="177"/>
      <c r="AG2313" s="176"/>
      <c r="AN2313" s="38"/>
      <c r="AO2313" s="38"/>
      <c r="AP2313" s="38"/>
      <c r="AQ2313" s="38"/>
      <c r="AR2313" s="38"/>
      <c r="AS2313" s="38"/>
      <c r="AT2313" s="38"/>
      <c r="AU2313" s="38"/>
    </row>
    <row r="2314" spans="2:47">
      <c r="B2314" s="14"/>
      <c r="AA2314" s="38"/>
      <c r="AB2314" s="38"/>
      <c r="AC2314" s="38"/>
      <c r="AD2314" s="38"/>
      <c r="AE2314" s="38"/>
      <c r="AF2314" s="177"/>
      <c r="AG2314" s="176"/>
      <c r="AN2314" s="38"/>
      <c r="AO2314" s="38"/>
      <c r="AP2314" s="38"/>
      <c r="AQ2314" s="38"/>
      <c r="AR2314" s="38"/>
      <c r="AS2314" s="38"/>
      <c r="AT2314" s="38"/>
      <c r="AU2314" s="38"/>
    </row>
    <row r="2315" spans="2:47">
      <c r="B2315" s="14"/>
      <c r="AA2315" s="38"/>
      <c r="AB2315" s="38"/>
      <c r="AC2315" s="38"/>
      <c r="AD2315" s="38"/>
      <c r="AE2315" s="38"/>
      <c r="AF2315" s="177"/>
      <c r="AG2315" s="176"/>
      <c r="AN2315" s="38"/>
      <c r="AO2315" s="38"/>
      <c r="AP2315" s="38"/>
      <c r="AQ2315" s="38"/>
      <c r="AR2315" s="38"/>
      <c r="AS2315" s="38"/>
      <c r="AT2315" s="38"/>
      <c r="AU2315" s="38"/>
    </row>
    <row r="2316" spans="2:47">
      <c r="B2316" s="14"/>
      <c r="AA2316" s="38"/>
      <c r="AB2316" s="38"/>
      <c r="AC2316" s="38"/>
      <c r="AD2316" s="38"/>
      <c r="AE2316" s="38"/>
      <c r="AF2316" s="177"/>
      <c r="AG2316" s="176"/>
      <c r="AN2316" s="38"/>
      <c r="AO2316" s="38"/>
      <c r="AP2316" s="38"/>
      <c r="AQ2316" s="38"/>
      <c r="AR2316" s="38"/>
      <c r="AS2316" s="38"/>
      <c r="AT2316" s="38"/>
      <c r="AU2316" s="38"/>
    </row>
    <row r="2317" spans="2:47">
      <c r="B2317" s="14"/>
      <c r="AA2317" s="38"/>
      <c r="AB2317" s="38"/>
      <c r="AC2317" s="38"/>
      <c r="AD2317" s="38"/>
      <c r="AE2317" s="38"/>
      <c r="AF2317" s="177"/>
      <c r="AG2317" s="176"/>
      <c r="AN2317" s="38"/>
      <c r="AO2317" s="38"/>
      <c r="AP2317" s="38"/>
      <c r="AQ2317" s="38"/>
      <c r="AR2317" s="38"/>
      <c r="AS2317" s="38"/>
      <c r="AT2317" s="38"/>
      <c r="AU2317" s="38"/>
    </row>
    <row r="2318" spans="2:47">
      <c r="B2318" s="14"/>
      <c r="AA2318" s="38"/>
      <c r="AB2318" s="38"/>
      <c r="AC2318" s="38"/>
      <c r="AD2318" s="38"/>
      <c r="AE2318" s="38"/>
      <c r="AF2318" s="177"/>
      <c r="AG2318" s="176"/>
      <c r="AN2318" s="38"/>
      <c r="AO2318" s="38"/>
      <c r="AP2318" s="38"/>
      <c r="AQ2318" s="38"/>
      <c r="AR2318" s="38"/>
      <c r="AS2318" s="38"/>
      <c r="AT2318" s="38"/>
      <c r="AU2318" s="38"/>
    </row>
    <row r="2319" spans="2:47">
      <c r="B2319" s="14"/>
      <c r="AA2319" s="38"/>
      <c r="AB2319" s="38"/>
      <c r="AC2319" s="38"/>
      <c r="AD2319" s="38"/>
      <c r="AE2319" s="38"/>
      <c r="AF2319" s="177"/>
      <c r="AG2319" s="176"/>
      <c r="AN2319" s="38"/>
      <c r="AO2319" s="38"/>
      <c r="AP2319" s="38"/>
      <c r="AQ2319" s="38"/>
      <c r="AR2319" s="38"/>
      <c r="AS2319" s="38"/>
      <c r="AT2319" s="38"/>
      <c r="AU2319" s="38"/>
    </row>
    <row r="2320" spans="2:47">
      <c r="B2320" s="14"/>
      <c r="AA2320" s="38"/>
      <c r="AB2320" s="38"/>
      <c r="AC2320" s="38"/>
      <c r="AD2320" s="38"/>
      <c r="AE2320" s="38"/>
      <c r="AF2320" s="177"/>
      <c r="AG2320" s="176"/>
      <c r="AN2320" s="38"/>
      <c r="AO2320" s="38"/>
      <c r="AP2320" s="38"/>
      <c r="AQ2320" s="38"/>
      <c r="AR2320" s="38"/>
      <c r="AS2320" s="38"/>
      <c r="AT2320" s="38"/>
      <c r="AU2320" s="38"/>
    </row>
    <row r="2321" spans="2:47">
      <c r="B2321" s="14"/>
      <c r="AA2321" s="38"/>
      <c r="AB2321" s="38"/>
      <c r="AC2321" s="38"/>
      <c r="AD2321" s="38"/>
      <c r="AE2321" s="38"/>
      <c r="AF2321" s="177"/>
      <c r="AG2321" s="176"/>
      <c r="AN2321" s="38"/>
      <c r="AO2321" s="38"/>
      <c r="AP2321" s="38"/>
      <c r="AQ2321" s="38"/>
      <c r="AR2321" s="38"/>
      <c r="AS2321" s="38"/>
      <c r="AT2321" s="38"/>
      <c r="AU2321" s="38"/>
    </row>
    <row r="2322" spans="2:47">
      <c r="B2322" s="14"/>
      <c r="AA2322" s="38"/>
      <c r="AB2322" s="38"/>
      <c r="AC2322" s="38"/>
      <c r="AD2322" s="38"/>
      <c r="AE2322" s="38"/>
      <c r="AF2322" s="177"/>
      <c r="AG2322" s="176"/>
      <c r="AN2322" s="38"/>
      <c r="AO2322" s="38"/>
      <c r="AP2322" s="38"/>
      <c r="AQ2322" s="38"/>
      <c r="AR2322" s="38"/>
      <c r="AS2322" s="38"/>
      <c r="AT2322" s="38"/>
      <c r="AU2322" s="38"/>
    </row>
    <row r="2323" spans="2:47">
      <c r="B2323" s="14"/>
      <c r="AA2323" s="38"/>
      <c r="AB2323" s="38"/>
      <c r="AC2323" s="38"/>
      <c r="AD2323" s="38"/>
      <c r="AE2323" s="38"/>
      <c r="AF2323" s="177"/>
      <c r="AG2323" s="176"/>
      <c r="AN2323" s="38"/>
      <c r="AO2323" s="38"/>
      <c r="AP2323" s="38"/>
      <c r="AQ2323" s="38"/>
      <c r="AR2323" s="38"/>
      <c r="AS2323" s="38"/>
      <c r="AT2323" s="38"/>
      <c r="AU2323" s="38"/>
    </row>
    <row r="2324" spans="2:47">
      <c r="B2324" s="14"/>
      <c r="AA2324" s="38"/>
      <c r="AB2324" s="38"/>
      <c r="AC2324" s="38"/>
      <c r="AD2324" s="38"/>
      <c r="AE2324" s="38"/>
      <c r="AF2324" s="177"/>
      <c r="AG2324" s="176"/>
      <c r="AN2324" s="38"/>
      <c r="AO2324" s="38"/>
      <c r="AP2324" s="38"/>
      <c r="AQ2324" s="38"/>
      <c r="AR2324" s="38"/>
      <c r="AS2324" s="38"/>
      <c r="AT2324" s="38"/>
      <c r="AU2324" s="38"/>
    </row>
    <row r="2325" spans="2:47">
      <c r="B2325" s="14"/>
      <c r="AA2325" s="38"/>
      <c r="AB2325" s="38"/>
      <c r="AC2325" s="38"/>
      <c r="AD2325" s="38"/>
      <c r="AE2325" s="38"/>
      <c r="AF2325" s="177"/>
      <c r="AG2325" s="176"/>
      <c r="AN2325" s="38"/>
      <c r="AO2325" s="38"/>
      <c r="AP2325" s="38"/>
      <c r="AQ2325" s="38"/>
      <c r="AR2325" s="38"/>
      <c r="AS2325" s="38"/>
      <c r="AT2325" s="38"/>
      <c r="AU2325" s="38"/>
    </row>
    <row r="2326" spans="2:47">
      <c r="B2326" s="14"/>
      <c r="AA2326" s="38"/>
      <c r="AB2326" s="38"/>
      <c r="AC2326" s="38"/>
      <c r="AD2326" s="38"/>
      <c r="AE2326" s="38"/>
      <c r="AF2326" s="177"/>
      <c r="AG2326" s="176"/>
      <c r="AN2326" s="38"/>
      <c r="AO2326" s="38"/>
      <c r="AP2326" s="38"/>
      <c r="AQ2326" s="38"/>
      <c r="AR2326" s="38"/>
      <c r="AS2326" s="38"/>
      <c r="AT2326" s="38"/>
      <c r="AU2326" s="38"/>
    </row>
    <row r="2327" spans="2:47">
      <c r="B2327" s="14"/>
      <c r="AA2327" s="38"/>
      <c r="AB2327" s="38"/>
      <c r="AC2327" s="38"/>
      <c r="AD2327" s="38"/>
      <c r="AE2327" s="38"/>
      <c r="AF2327" s="177"/>
      <c r="AG2327" s="176"/>
      <c r="AN2327" s="38"/>
      <c r="AO2327" s="38"/>
      <c r="AP2327" s="38"/>
      <c r="AQ2327" s="38"/>
      <c r="AR2327" s="38"/>
      <c r="AS2327" s="38"/>
      <c r="AT2327" s="38"/>
      <c r="AU2327" s="38"/>
    </row>
    <row r="2328" spans="2:47">
      <c r="B2328" s="14"/>
      <c r="AA2328" s="38"/>
      <c r="AB2328" s="38"/>
      <c r="AC2328" s="38"/>
      <c r="AD2328" s="38"/>
      <c r="AE2328" s="38"/>
      <c r="AF2328" s="177"/>
      <c r="AG2328" s="176"/>
      <c r="AN2328" s="38"/>
      <c r="AO2328" s="38"/>
      <c r="AP2328" s="38"/>
      <c r="AQ2328" s="38"/>
      <c r="AR2328" s="38"/>
      <c r="AS2328" s="38"/>
      <c r="AT2328" s="38"/>
      <c r="AU2328" s="38"/>
    </row>
    <row r="2329" spans="2:47">
      <c r="B2329" s="14"/>
      <c r="AA2329" s="38"/>
      <c r="AB2329" s="38"/>
      <c r="AC2329" s="38"/>
      <c r="AD2329" s="38"/>
      <c r="AE2329" s="38"/>
      <c r="AF2329" s="177"/>
      <c r="AG2329" s="176"/>
      <c r="AN2329" s="38"/>
      <c r="AO2329" s="38"/>
      <c r="AP2329" s="38"/>
      <c r="AQ2329" s="38"/>
      <c r="AR2329" s="38"/>
      <c r="AS2329" s="38"/>
      <c r="AT2329" s="38"/>
      <c r="AU2329" s="38"/>
    </row>
    <row r="2330" spans="2:47">
      <c r="B2330" s="14"/>
      <c r="AA2330" s="38"/>
      <c r="AB2330" s="38"/>
      <c r="AC2330" s="38"/>
      <c r="AD2330" s="38"/>
      <c r="AE2330" s="38"/>
      <c r="AF2330" s="177"/>
      <c r="AG2330" s="176"/>
      <c r="AN2330" s="38"/>
      <c r="AO2330" s="38"/>
      <c r="AP2330" s="38"/>
      <c r="AQ2330" s="38"/>
      <c r="AR2330" s="38"/>
      <c r="AS2330" s="38"/>
      <c r="AT2330" s="38"/>
      <c r="AU2330" s="38"/>
    </row>
    <row r="2331" spans="2:47">
      <c r="B2331" s="14"/>
      <c r="AA2331" s="38"/>
      <c r="AB2331" s="38"/>
      <c r="AC2331" s="38"/>
      <c r="AD2331" s="38"/>
      <c r="AE2331" s="38"/>
      <c r="AF2331" s="177"/>
      <c r="AG2331" s="176"/>
      <c r="AN2331" s="38"/>
      <c r="AO2331" s="38"/>
      <c r="AP2331" s="38"/>
      <c r="AQ2331" s="38"/>
      <c r="AR2331" s="38"/>
      <c r="AS2331" s="38"/>
      <c r="AT2331" s="38"/>
      <c r="AU2331" s="38"/>
    </row>
    <row r="2332" spans="2:47">
      <c r="B2332" s="14"/>
      <c r="AA2332" s="38"/>
      <c r="AB2332" s="38"/>
      <c r="AC2332" s="38"/>
      <c r="AD2332" s="38"/>
      <c r="AE2332" s="38"/>
      <c r="AF2332" s="177"/>
      <c r="AG2332" s="176"/>
      <c r="AN2332" s="38"/>
      <c r="AO2332" s="38"/>
      <c r="AP2332" s="38"/>
      <c r="AQ2332" s="38"/>
      <c r="AR2332" s="38"/>
      <c r="AS2332" s="38"/>
      <c r="AT2332" s="38"/>
      <c r="AU2332" s="38"/>
    </row>
    <row r="2333" spans="2:47">
      <c r="B2333" s="14"/>
      <c r="AA2333" s="38"/>
      <c r="AB2333" s="38"/>
      <c r="AC2333" s="38"/>
      <c r="AD2333" s="38"/>
      <c r="AE2333" s="38"/>
      <c r="AF2333" s="177"/>
      <c r="AG2333" s="176"/>
      <c r="AN2333" s="38"/>
      <c r="AO2333" s="38"/>
      <c r="AP2333" s="38"/>
      <c r="AQ2333" s="38"/>
      <c r="AR2333" s="38"/>
      <c r="AS2333" s="38"/>
      <c r="AT2333" s="38"/>
      <c r="AU2333" s="38"/>
    </row>
    <row r="2334" spans="2:47">
      <c r="B2334" s="14"/>
      <c r="AA2334" s="38"/>
      <c r="AB2334" s="38"/>
      <c r="AC2334" s="38"/>
      <c r="AD2334" s="38"/>
      <c r="AE2334" s="38"/>
      <c r="AF2334" s="177"/>
      <c r="AG2334" s="176"/>
      <c r="AN2334" s="38"/>
      <c r="AO2334" s="38"/>
      <c r="AP2334" s="38"/>
      <c r="AQ2334" s="38"/>
      <c r="AR2334" s="38"/>
      <c r="AS2334" s="38"/>
      <c r="AT2334" s="38"/>
      <c r="AU2334" s="38"/>
    </row>
    <row r="2335" spans="2:47">
      <c r="B2335" s="14"/>
      <c r="AA2335" s="38"/>
      <c r="AB2335" s="38"/>
      <c r="AC2335" s="38"/>
      <c r="AD2335" s="38"/>
      <c r="AE2335" s="38"/>
      <c r="AF2335" s="177"/>
      <c r="AG2335" s="176"/>
      <c r="AN2335" s="38"/>
      <c r="AO2335" s="38"/>
      <c r="AP2335" s="38"/>
      <c r="AQ2335" s="38"/>
      <c r="AR2335" s="38"/>
      <c r="AS2335" s="38"/>
      <c r="AT2335" s="38"/>
      <c r="AU2335" s="38"/>
    </row>
    <row r="2336" spans="2:47">
      <c r="B2336" s="14"/>
      <c r="AA2336" s="38"/>
      <c r="AB2336" s="38"/>
      <c r="AC2336" s="38"/>
      <c r="AD2336" s="38"/>
      <c r="AE2336" s="38"/>
      <c r="AF2336" s="177"/>
      <c r="AG2336" s="176"/>
      <c r="AN2336" s="38"/>
      <c r="AO2336" s="38"/>
      <c r="AP2336" s="38"/>
      <c r="AQ2336" s="38"/>
      <c r="AR2336" s="38"/>
      <c r="AS2336" s="38"/>
      <c r="AT2336" s="38"/>
      <c r="AU2336" s="38"/>
    </row>
    <row r="2337" spans="2:47">
      <c r="B2337" s="14"/>
      <c r="AA2337" s="38"/>
      <c r="AB2337" s="38"/>
      <c r="AC2337" s="38"/>
      <c r="AD2337" s="38"/>
      <c r="AE2337" s="38"/>
      <c r="AF2337" s="177"/>
      <c r="AG2337" s="176"/>
      <c r="AN2337" s="38"/>
      <c r="AO2337" s="38"/>
      <c r="AP2337" s="38"/>
      <c r="AQ2337" s="38"/>
      <c r="AR2337" s="38"/>
      <c r="AS2337" s="38"/>
      <c r="AT2337" s="38"/>
      <c r="AU2337" s="38"/>
    </row>
    <row r="2338" spans="2:47">
      <c r="B2338" s="14"/>
      <c r="AA2338" s="38"/>
      <c r="AB2338" s="38"/>
      <c r="AC2338" s="38"/>
      <c r="AD2338" s="38"/>
      <c r="AE2338" s="38"/>
      <c r="AF2338" s="177"/>
      <c r="AG2338" s="176"/>
      <c r="AN2338" s="38"/>
      <c r="AO2338" s="38"/>
      <c r="AP2338" s="38"/>
      <c r="AQ2338" s="38"/>
      <c r="AR2338" s="38"/>
      <c r="AS2338" s="38"/>
      <c r="AT2338" s="38"/>
      <c r="AU2338" s="38"/>
    </row>
    <row r="2339" spans="2:47">
      <c r="B2339" s="14"/>
      <c r="AA2339" s="38"/>
      <c r="AB2339" s="38"/>
      <c r="AC2339" s="38"/>
      <c r="AD2339" s="38"/>
      <c r="AE2339" s="38"/>
      <c r="AF2339" s="177"/>
      <c r="AG2339" s="176"/>
      <c r="AN2339" s="38"/>
      <c r="AO2339" s="38"/>
      <c r="AP2339" s="38"/>
      <c r="AQ2339" s="38"/>
      <c r="AR2339" s="38"/>
      <c r="AS2339" s="38"/>
      <c r="AT2339" s="38"/>
      <c r="AU2339" s="38"/>
    </row>
    <row r="2340" spans="2:47">
      <c r="B2340" s="14"/>
      <c r="AA2340" s="38"/>
      <c r="AB2340" s="38"/>
      <c r="AC2340" s="38"/>
      <c r="AD2340" s="38"/>
      <c r="AE2340" s="38"/>
      <c r="AF2340" s="177"/>
      <c r="AG2340" s="176"/>
      <c r="AN2340" s="38"/>
      <c r="AO2340" s="38"/>
      <c r="AP2340" s="38"/>
      <c r="AQ2340" s="38"/>
      <c r="AR2340" s="38"/>
      <c r="AS2340" s="38"/>
      <c r="AT2340" s="38"/>
      <c r="AU2340" s="38"/>
    </row>
    <row r="2341" spans="2:47">
      <c r="B2341" s="14"/>
      <c r="AA2341" s="38"/>
      <c r="AB2341" s="38"/>
      <c r="AC2341" s="38"/>
      <c r="AD2341" s="38"/>
      <c r="AE2341" s="38"/>
      <c r="AF2341" s="177"/>
      <c r="AG2341" s="176"/>
      <c r="AN2341" s="38"/>
      <c r="AO2341" s="38"/>
      <c r="AP2341" s="38"/>
      <c r="AQ2341" s="38"/>
      <c r="AR2341" s="38"/>
      <c r="AS2341" s="38"/>
      <c r="AT2341" s="38"/>
      <c r="AU2341" s="38"/>
    </row>
    <row r="2342" spans="2:47">
      <c r="B2342" s="14"/>
      <c r="AA2342" s="38"/>
      <c r="AB2342" s="38"/>
      <c r="AC2342" s="38"/>
      <c r="AD2342" s="38"/>
      <c r="AE2342" s="38"/>
      <c r="AF2342" s="177"/>
      <c r="AG2342" s="176"/>
      <c r="AN2342" s="38"/>
      <c r="AO2342" s="38"/>
      <c r="AP2342" s="38"/>
      <c r="AQ2342" s="38"/>
      <c r="AR2342" s="38"/>
      <c r="AS2342" s="38"/>
      <c r="AT2342" s="38"/>
      <c r="AU2342" s="38"/>
    </row>
    <row r="2343" spans="2:47">
      <c r="B2343" s="14"/>
      <c r="AA2343" s="38"/>
      <c r="AB2343" s="38"/>
      <c r="AC2343" s="38"/>
      <c r="AD2343" s="38"/>
      <c r="AE2343" s="38"/>
      <c r="AF2343" s="177"/>
      <c r="AG2343" s="176"/>
      <c r="AN2343" s="38"/>
      <c r="AO2343" s="38"/>
      <c r="AP2343" s="38"/>
      <c r="AQ2343" s="38"/>
      <c r="AR2343" s="38"/>
      <c r="AS2343" s="38"/>
      <c r="AT2343" s="38"/>
      <c r="AU2343" s="38"/>
    </row>
    <row r="2344" spans="2:47">
      <c r="B2344" s="14"/>
      <c r="AA2344" s="38"/>
      <c r="AB2344" s="38"/>
      <c r="AC2344" s="38"/>
      <c r="AD2344" s="38"/>
      <c r="AE2344" s="38"/>
      <c r="AF2344" s="177"/>
      <c r="AG2344" s="176"/>
      <c r="AN2344" s="38"/>
      <c r="AO2344" s="38"/>
      <c r="AP2344" s="38"/>
      <c r="AQ2344" s="38"/>
      <c r="AR2344" s="38"/>
      <c r="AS2344" s="38"/>
      <c r="AT2344" s="38"/>
      <c r="AU2344" s="38"/>
    </row>
    <row r="2345" spans="2:47">
      <c r="B2345" s="14"/>
      <c r="AA2345" s="38"/>
      <c r="AB2345" s="38"/>
      <c r="AC2345" s="38"/>
      <c r="AD2345" s="38"/>
      <c r="AE2345" s="38"/>
      <c r="AF2345" s="177"/>
      <c r="AG2345" s="176"/>
      <c r="AN2345" s="38"/>
      <c r="AO2345" s="38"/>
      <c r="AP2345" s="38"/>
      <c r="AQ2345" s="38"/>
      <c r="AR2345" s="38"/>
      <c r="AS2345" s="38"/>
      <c r="AT2345" s="38"/>
      <c r="AU2345" s="38"/>
    </row>
    <row r="2346" spans="2:47">
      <c r="B2346" s="14"/>
      <c r="AA2346" s="38"/>
      <c r="AB2346" s="38"/>
      <c r="AC2346" s="38"/>
      <c r="AD2346" s="38"/>
      <c r="AE2346" s="38"/>
      <c r="AF2346" s="177"/>
      <c r="AG2346" s="176"/>
      <c r="AN2346" s="38"/>
      <c r="AO2346" s="38"/>
      <c r="AP2346" s="38"/>
      <c r="AQ2346" s="38"/>
      <c r="AR2346" s="38"/>
      <c r="AS2346" s="38"/>
      <c r="AT2346" s="38"/>
      <c r="AU2346" s="38"/>
    </row>
    <row r="2347" spans="2:47">
      <c r="B2347" s="14"/>
      <c r="AA2347" s="38"/>
      <c r="AB2347" s="38"/>
      <c r="AC2347" s="38"/>
      <c r="AD2347" s="38"/>
      <c r="AE2347" s="38"/>
      <c r="AF2347" s="177"/>
      <c r="AG2347" s="176"/>
      <c r="AN2347" s="38"/>
      <c r="AO2347" s="38"/>
      <c r="AP2347" s="38"/>
      <c r="AQ2347" s="38"/>
      <c r="AR2347" s="38"/>
      <c r="AS2347" s="38"/>
      <c r="AT2347" s="38"/>
      <c r="AU2347" s="38"/>
    </row>
    <row r="2348" spans="2:47">
      <c r="B2348" s="14"/>
      <c r="AA2348" s="38"/>
      <c r="AB2348" s="38"/>
      <c r="AC2348" s="38"/>
      <c r="AD2348" s="38"/>
      <c r="AE2348" s="38"/>
      <c r="AF2348" s="177"/>
      <c r="AG2348" s="176"/>
      <c r="AN2348" s="38"/>
      <c r="AO2348" s="38"/>
      <c r="AP2348" s="38"/>
      <c r="AQ2348" s="38"/>
      <c r="AR2348" s="38"/>
      <c r="AS2348" s="38"/>
      <c r="AT2348" s="38"/>
      <c r="AU2348" s="38"/>
    </row>
    <row r="2349" spans="2:47">
      <c r="B2349" s="14"/>
      <c r="AA2349" s="38"/>
      <c r="AB2349" s="38"/>
      <c r="AC2349" s="38"/>
      <c r="AD2349" s="38"/>
      <c r="AE2349" s="38"/>
      <c r="AF2349" s="177"/>
      <c r="AG2349" s="176"/>
      <c r="AN2349" s="38"/>
      <c r="AO2349" s="38"/>
      <c r="AP2349" s="38"/>
      <c r="AQ2349" s="38"/>
      <c r="AR2349" s="38"/>
      <c r="AS2349" s="38"/>
      <c r="AT2349" s="38"/>
      <c r="AU2349" s="38"/>
    </row>
    <row r="2350" spans="2:47">
      <c r="B2350" s="14"/>
      <c r="AA2350" s="38"/>
      <c r="AB2350" s="38"/>
      <c r="AC2350" s="38"/>
      <c r="AD2350" s="38"/>
      <c r="AE2350" s="38"/>
      <c r="AF2350" s="177"/>
      <c r="AG2350" s="176"/>
      <c r="AN2350" s="38"/>
      <c r="AO2350" s="38"/>
      <c r="AP2350" s="38"/>
      <c r="AQ2350" s="38"/>
      <c r="AR2350" s="38"/>
      <c r="AS2350" s="38"/>
      <c r="AT2350" s="38"/>
      <c r="AU2350" s="38"/>
    </row>
    <row r="2351" spans="2:47">
      <c r="B2351" s="14"/>
      <c r="AA2351" s="38"/>
      <c r="AB2351" s="38"/>
      <c r="AC2351" s="38"/>
      <c r="AD2351" s="38"/>
      <c r="AE2351" s="38"/>
      <c r="AF2351" s="177"/>
      <c r="AG2351" s="176"/>
      <c r="AN2351" s="38"/>
      <c r="AO2351" s="38"/>
      <c r="AP2351" s="38"/>
      <c r="AQ2351" s="38"/>
      <c r="AR2351" s="38"/>
      <c r="AS2351" s="38"/>
      <c r="AT2351" s="38"/>
      <c r="AU2351" s="38"/>
    </row>
    <row r="2352" spans="2:47">
      <c r="B2352" s="14"/>
      <c r="AA2352" s="38"/>
      <c r="AB2352" s="38"/>
      <c r="AC2352" s="38"/>
      <c r="AD2352" s="38"/>
      <c r="AE2352" s="38"/>
      <c r="AF2352" s="177"/>
      <c r="AG2352" s="176"/>
      <c r="AN2352" s="38"/>
      <c r="AO2352" s="38"/>
      <c r="AP2352" s="38"/>
      <c r="AQ2352" s="38"/>
      <c r="AR2352" s="38"/>
      <c r="AS2352" s="38"/>
      <c r="AT2352" s="38"/>
      <c r="AU2352" s="38"/>
    </row>
    <row r="2353" spans="2:47">
      <c r="B2353" s="14"/>
      <c r="AA2353" s="38"/>
      <c r="AB2353" s="38"/>
      <c r="AC2353" s="38"/>
      <c r="AD2353" s="38"/>
      <c r="AE2353" s="38"/>
      <c r="AF2353" s="177"/>
      <c r="AG2353" s="176"/>
      <c r="AN2353" s="38"/>
      <c r="AO2353" s="38"/>
      <c r="AP2353" s="38"/>
      <c r="AQ2353" s="38"/>
      <c r="AR2353" s="38"/>
      <c r="AS2353" s="38"/>
      <c r="AT2353" s="38"/>
      <c r="AU2353" s="38"/>
    </row>
    <row r="2354" spans="2:47">
      <c r="B2354" s="14"/>
      <c r="AA2354" s="38"/>
      <c r="AB2354" s="38"/>
      <c r="AC2354" s="38"/>
      <c r="AD2354" s="38"/>
      <c r="AE2354" s="38"/>
      <c r="AF2354" s="177"/>
      <c r="AG2354" s="176"/>
      <c r="AN2354" s="38"/>
      <c r="AO2354" s="38"/>
      <c r="AP2354" s="38"/>
      <c r="AQ2354" s="38"/>
      <c r="AR2354" s="38"/>
      <c r="AS2354" s="38"/>
      <c r="AT2354" s="38"/>
      <c r="AU2354" s="38"/>
    </row>
    <row r="2355" spans="2:47">
      <c r="B2355" s="14"/>
      <c r="AA2355" s="38"/>
      <c r="AB2355" s="38"/>
      <c r="AC2355" s="38"/>
      <c r="AD2355" s="38"/>
      <c r="AE2355" s="38"/>
      <c r="AF2355" s="177"/>
      <c r="AG2355" s="176"/>
      <c r="AN2355" s="38"/>
      <c r="AO2355" s="38"/>
      <c r="AP2355" s="38"/>
      <c r="AQ2355" s="38"/>
      <c r="AR2355" s="38"/>
      <c r="AS2355" s="38"/>
      <c r="AT2355" s="38"/>
      <c r="AU2355" s="38"/>
    </row>
    <row r="2356" spans="2:47">
      <c r="B2356" s="14"/>
      <c r="AA2356" s="38"/>
      <c r="AB2356" s="38"/>
      <c r="AC2356" s="38"/>
      <c r="AD2356" s="38"/>
      <c r="AE2356" s="38"/>
      <c r="AF2356" s="177"/>
      <c r="AG2356" s="176"/>
      <c r="AN2356" s="38"/>
      <c r="AO2356" s="38"/>
      <c r="AP2356" s="38"/>
      <c r="AQ2356" s="38"/>
      <c r="AR2356" s="38"/>
      <c r="AS2356" s="38"/>
      <c r="AT2356" s="38"/>
      <c r="AU2356" s="38"/>
    </row>
    <row r="2357" spans="2:47">
      <c r="B2357" s="14"/>
      <c r="AA2357" s="38"/>
      <c r="AB2357" s="38"/>
      <c r="AC2357" s="38"/>
      <c r="AD2357" s="38"/>
      <c r="AE2357" s="38"/>
      <c r="AF2357" s="177"/>
      <c r="AG2357" s="176"/>
      <c r="AN2357" s="38"/>
      <c r="AO2357" s="38"/>
      <c r="AP2357" s="38"/>
      <c r="AQ2357" s="38"/>
      <c r="AR2357" s="38"/>
      <c r="AS2357" s="38"/>
      <c r="AT2357" s="38"/>
      <c r="AU2357" s="38"/>
    </row>
    <row r="2358" spans="2:47">
      <c r="B2358" s="14"/>
      <c r="AA2358" s="38"/>
      <c r="AB2358" s="38"/>
      <c r="AC2358" s="38"/>
      <c r="AD2358" s="38"/>
      <c r="AE2358" s="38"/>
      <c r="AF2358" s="177"/>
      <c r="AG2358" s="176"/>
      <c r="AN2358" s="38"/>
      <c r="AO2358" s="38"/>
      <c r="AP2358" s="38"/>
      <c r="AQ2358" s="38"/>
      <c r="AR2358" s="38"/>
      <c r="AS2358" s="38"/>
      <c r="AT2358" s="38"/>
      <c r="AU2358" s="38"/>
    </row>
    <row r="2359" spans="2:47">
      <c r="B2359" s="14"/>
      <c r="AA2359" s="38"/>
      <c r="AB2359" s="38"/>
      <c r="AC2359" s="38"/>
      <c r="AD2359" s="38"/>
      <c r="AE2359" s="38"/>
      <c r="AF2359" s="177"/>
      <c r="AG2359" s="176"/>
      <c r="AN2359" s="38"/>
      <c r="AO2359" s="38"/>
      <c r="AP2359" s="38"/>
      <c r="AQ2359" s="38"/>
      <c r="AR2359" s="38"/>
      <c r="AS2359" s="38"/>
      <c r="AT2359" s="38"/>
      <c r="AU2359" s="38"/>
    </row>
    <row r="2360" spans="2:47">
      <c r="B2360" s="14"/>
      <c r="AA2360" s="38"/>
      <c r="AB2360" s="38"/>
      <c r="AC2360" s="38"/>
      <c r="AD2360" s="38"/>
      <c r="AE2360" s="38"/>
      <c r="AF2360" s="177"/>
      <c r="AG2360" s="176"/>
      <c r="AN2360" s="38"/>
      <c r="AO2360" s="38"/>
      <c r="AP2360" s="38"/>
      <c r="AQ2360" s="38"/>
      <c r="AR2360" s="38"/>
      <c r="AS2360" s="38"/>
      <c r="AT2360" s="38"/>
      <c r="AU2360" s="38"/>
    </row>
    <row r="2361" spans="2:47">
      <c r="B2361" s="14"/>
      <c r="AA2361" s="38"/>
      <c r="AB2361" s="38"/>
      <c r="AC2361" s="38"/>
      <c r="AD2361" s="38"/>
      <c r="AE2361" s="38"/>
      <c r="AF2361" s="177"/>
      <c r="AG2361" s="176"/>
      <c r="AN2361" s="38"/>
      <c r="AO2361" s="38"/>
      <c r="AP2361" s="38"/>
      <c r="AQ2361" s="38"/>
      <c r="AR2361" s="38"/>
      <c r="AS2361" s="38"/>
      <c r="AT2361" s="38"/>
      <c r="AU2361" s="38"/>
    </row>
    <row r="2362" spans="2:47">
      <c r="B2362" s="14"/>
      <c r="AA2362" s="38"/>
      <c r="AB2362" s="38"/>
      <c r="AC2362" s="38"/>
      <c r="AD2362" s="38"/>
      <c r="AE2362" s="38"/>
      <c r="AF2362" s="177"/>
      <c r="AG2362" s="176"/>
      <c r="AN2362" s="38"/>
      <c r="AO2362" s="38"/>
      <c r="AP2362" s="38"/>
      <c r="AQ2362" s="38"/>
      <c r="AR2362" s="38"/>
      <c r="AS2362" s="38"/>
      <c r="AT2362" s="38"/>
      <c r="AU2362" s="38"/>
    </row>
    <row r="2363" spans="2:47">
      <c r="B2363" s="14"/>
      <c r="AA2363" s="38"/>
      <c r="AB2363" s="38"/>
      <c r="AC2363" s="38"/>
      <c r="AD2363" s="38"/>
      <c r="AE2363" s="38"/>
      <c r="AF2363" s="177"/>
      <c r="AG2363" s="176"/>
      <c r="AN2363" s="38"/>
      <c r="AO2363" s="38"/>
      <c r="AP2363" s="38"/>
      <c r="AQ2363" s="38"/>
      <c r="AR2363" s="38"/>
      <c r="AS2363" s="38"/>
      <c r="AT2363" s="38"/>
      <c r="AU2363" s="38"/>
    </row>
    <row r="2364" spans="2:47">
      <c r="B2364" s="14"/>
      <c r="AA2364" s="38"/>
      <c r="AB2364" s="38"/>
      <c r="AC2364" s="38"/>
      <c r="AD2364" s="38"/>
      <c r="AE2364" s="38"/>
      <c r="AF2364" s="177"/>
      <c r="AG2364" s="176"/>
      <c r="AN2364" s="38"/>
      <c r="AO2364" s="38"/>
      <c r="AP2364" s="38"/>
      <c r="AQ2364" s="38"/>
      <c r="AR2364" s="38"/>
      <c r="AS2364" s="38"/>
      <c r="AT2364" s="38"/>
      <c r="AU2364" s="38"/>
    </row>
    <row r="2365" spans="2:47">
      <c r="B2365" s="14"/>
      <c r="AA2365" s="38"/>
      <c r="AB2365" s="38"/>
      <c r="AC2365" s="38"/>
      <c r="AD2365" s="38"/>
      <c r="AE2365" s="38"/>
      <c r="AF2365" s="177"/>
      <c r="AG2365" s="176"/>
      <c r="AN2365" s="38"/>
      <c r="AO2365" s="38"/>
      <c r="AP2365" s="38"/>
      <c r="AQ2365" s="38"/>
      <c r="AR2365" s="38"/>
      <c r="AS2365" s="38"/>
      <c r="AT2365" s="38"/>
      <c r="AU2365" s="38"/>
    </row>
    <row r="2366" spans="2:47">
      <c r="B2366" s="14"/>
      <c r="AA2366" s="38"/>
      <c r="AB2366" s="38"/>
      <c r="AC2366" s="38"/>
      <c r="AD2366" s="38"/>
      <c r="AE2366" s="38"/>
      <c r="AF2366" s="177"/>
      <c r="AG2366" s="176"/>
      <c r="AN2366" s="38"/>
      <c r="AO2366" s="38"/>
      <c r="AP2366" s="38"/>
      <c r="AQ2366" s="38"/>
      <c r="AR2366" s="38"/>
      <c r="AS2366" s="38"/>
      <c r="AT2366" s="38"/>
      <c r="AU2366" s="38"/>
    </row>
    <row r="2367" spans="2:47">
      <c r="B2367" s="14"/>
      <c r="AA2367" s="38"/>
      <c r="AB2367" s="38"/>
      <c r="AC2367" s="38"/>
      <c r="AD2367" s="38"/>
      <c r="AE2367" s="38"/>
      <c r="AF2367" s="177"/>
      <c r="AG2367" s="176"/>
      <c r="AN2367" s="38"/>
      <c r="AO2367" s="38"/>
      <c r="AP2367" s="38"/>
      <c r="AQ2367" s="38"/>
      <c r="AR2367" s="38"/>
      <c r="AS2367" s="38"/>
      <c r="AT2367" s="38"/>
      <c r="AU2367" s="38"/>
    </row>
    <row r="2368" spans="2:47">
      <c r="B2368" s="14"/>
      <c r="AA2368" s="38"/>
      <c r="AB2368" s="38"/>
      <c r="AC2368" s="38"/>
      <c r="AD2368" s="38"/>
      <c r="AE2368" s="38"/>
      <c r="AF2368" s="177"/>
      <c r="AG2368" s="176"/>
      <c r="AN2368" s="38"/>
      <c r="AO2368" s="38"/>
      <c r="AP2368" s="38"/>
      <c r="AQ2368" s="38"/>
      <c r="AR2368" s="38"/>
      <c r="AS2368" s="38"/>
      <c r="AT2368" s="38"/>
      <c r="AU2368" s="38"/>
    </row>
    <row r="2369" spans="2:47">
      <c r="B2369" s="14"/>
      <c r="AA2369" s="38"/>
      <c r="AB2369" s="38"/>
      <c r="AC2369" s="38"/>
      <c r="AD2369" s="38"/>
      <c r="AE2369" s="38"/>
      <c r="AF2369" s="177"/>
      <c r="AG2369" s="176"/>
      <c r="AN2369" s="38"/>
      <c r="AO2369" s="38"/>
      <c r="AP2369" s="38"/>
      <c r="AQ2369" s="38"/>
      <c r="AR2369" s="38"/>
      <c r="AS2369" s="38"/>
      <c r="AT2369" s="38"/>
      <c r="AU2369" s="38"/>
    </row>
    <row r="2370" spans="2:47">
      <c r="B2370" s="14"/>
      <c r="AA2370" s="38"/>
      <c r="AB2370" s="38"/>
      <c r="AC2370" s="38"/>
      <c r="AD2370" s="38"/>
      <c r="AE2370" s="38"/>
      <c r="AF2370" s="177"/>
      <c r="AG2370" s="176"/>
      <c r="AN2370" s="38"/>
      <c r="AO2370" s="38"/>
      <c r="AP2370" s="38"/>
      <c r="AQ2370" s="38"/>
      <c r="AR2370" s="38"/>
      <c r="AS2370" s="38"/>
      <c r="AT2370" s="38"/>
      <c r="AU2370" s="38"/>
    </row>
    <row r="2371" spans="2:47">
      <c r="B2371" s="14"/>
      <c r="AA2371" s="38"/>
      <c r="AB2371" s="38"/>
      <c r="AC2371" s="38"/>
      <c r="AD2371" s="38"/>
      <c r="AE2371" s="38"/>
      <c r="AF2371" s="177"/>
      <c r="AG2371" s="176"/>
      <c r="AN2371" s="38"/>
      <c r="AO2371" s="38"/>
      <c r="AP2371" s="38"/>
      <c r="AQ2371" s="38"/>
      <c r="AR2371" s="38"/>
      <c r="AS2371" s="38"/>
      <c r="AT2371" s="38"/>
      <c r="AU2371" s="38"/>
    </row>
    <row r="2372" spans="2:47">
      <c r="B2372" s="14"/>
      <c r="AA2372" s="38"/>
      <c r="AB2372" s="38"/>
      <c r="AC2372" s="38"/>
      <c r="AD2372" s="38"/>
      <c r="AE2372" s="38"/>
      <c r="AF2372" s="177"/>
      <c r="AG2372" s="176"/>
      <c r="AN2372" s="38"/>
      <c r="AO2372" s="38"/>
      <c r="AP2372" s="38"/>
      <c r="AQ2372" s="38"/>
      <c r="AR2372" s="38"/>
      <c r="AS2372" s="38"/>
      <c r="AT2372" s="38"/>
      <c r="AU2372" s="38"/>
    </row>
    <row r="2373" spans="2:47">
      <c r="B2373" s="14"/>
      <c r="AA2373" s="38"/>
      <c r="AB2373" s="38"/>
      <c r="AC2373" s="38"/>
      <c r="AD2373" s="38"/>
      <c r="AE2373" s="38"/>
      <c r="AF2373" s="177"/>
      <c r="AG2373" s="176"/>
      <c r="AN2373" s="38"/>
      <c r="AO2373" s="38"/>
      <c r="AP2373" s="38"/>
      <c r="AQ2373" s="38"/>
      <c r="AR2373" s="38"/>
      <c r="AS2373" s="38"/>
      <c r="AT2373" s="38"/>
      <c r="AU2373" s="38"/>
    </row>
    <row r="2374" spans="2:47">
      <c r="B2374" s="14"/>
      <c r="AA2374" s="38"/>
      <c r="AB2374" s="38"/>
      <c r="AC2374" s="38"/>
      <c r="AD2374" s="38"/>
      <c r="AE2374" s="38"/>
      <c r="AF2374" s="177"/>
      <c r="AG2374" s="176"/>
      <c r="AN2374" s="38"/>
      <c r="AO2374" s="38"/>
      <c r="AP2374" s="38"/>
      <c r="AQ2374" s="38"/>
      <c r="AR2374" s="38"/>
      <c r="AS2374" s="38"/>
      <c r="AT2374" s="38"/>
      <c r="AU2374" s="38"/>
    </row>
    <row r="2375" spans="2:47">
      <c r="B2375" s="14"/>
      <c r="AA2375" s="38"/>
      <c r="AB2375" s="38"/>
      <c r="AC2375" s="38"/>
      <c r="AD2375" s="38"/>
      <c r="AE2375" s="38"/>
      <c r="AF2375" s="177"/>
      <c r="AG2375" s="176"/>
      <c r="AN2375" s="38"/>
      <c r="AO2375" s="38"/>
      <c r="AP2375" s="38"/>
      <c r="AQ2375" s="38"/>
      <c r="AR2375" s="38"/>
      <c r="AS2375" s="38"/>
      <c r="AT2375" s="38"/>
      <c r="AU2375" s="38"/>
    </row>
    <row r="2376" spans="2:47">
      <c r="B2376" s="14"/>
      <c r="AA2376" s="38"/>
      <c r="AB2376" s="38"/>
      <c r="AC2376" s="38"/>
      <c r="AD2376" s="38"/>
      <c r="AE2376" s="38"/>
      <c r="AF2376" s="177"/>
      <c r="AG2376" s="176"/>
      <c r="AN2376" s="38"/>
      <c r="AO2376" s="38"/>
      <c r="AP2376" s="38"/>
      <c r="AQ2376" s="38"/>
      <c r="AR2376" s="38"/>
      <c r="AS2376" s="38"/>
      <c r="AT2376" s="38"/>
      <c r="AU2376" s="38"/>
    </row>
    <row r="2377" spans="2:47">
      <c r="B2377" s="14"/>
      <c r="AA2377" s="38"/>
      <c r="AB2377" s="38"/>
      <c r="AC2377" s="38"/>
      <c r="AD2377" s="38"/>
      <c r="AE2377" s="38"/>
      <c r="AF2377" s="177"/>
      <c r="AG2377" s="176"/>
      <c r="AN2377" s="38"/>
      <c r="AO2377" s="38"/>
      <c r="AP2377" s="38"/>
      <c r="AQ2377" s="38"/>
      <c r="AR2377" s="38"/>
      <c r="AS2377" s="38"/>
      <c r="AT2377" s="38"/>
      <c r="AU2377" s="38"/>
    </row>
    <row r="2378" spans="2:47">
      <c r="B2378" s="14"/>
      <c r="AA2378" s="38"/>
      <c r="AB2378" s="38"/>
      <c r="AC2378" s="38"/>
      <c r="AD2378" s="38"/>
      <c r="AE2378" s="38"/>
      <c r="AF2378" s="177"/>
      <c r="AG2378" s="176"/>
      <c r="AN2378" s="38"/>
      <c r="AO2378" s="38"/>
      <c r="AP2378" s="38"/>
      <c r="AQ2378" s="38"/>
      <c r="AR2378" s="38"/>
      <c r="AS2378" s="38"/>
      <c r="AT2378" s="38"/>
      <c r="AU2378" s="38"/>
    </row>
    <row r="2379" spans="2:47">
      <c r="B2379" s="14"/>
      <c r="AA2379" s="38"/>
      <c r="AB2379" s="38"/>
      <c r="AC2379" s="38"/>
      <c r="AD2379" s="38"/>
      <c r="AE2379" s="38"/>
      <c r="AF2379" s="177"/>
      <c r="AG2379" s="176"/>
      <c r="AN2379" s="38"/>
      <c r="AO2379" s="38"/>
      <c r="AP2379" s="38"/>
      <c r="AQ2379" s="38"/>
      <c r="AR2379" s="38"/>
      <c r="AS2379" s="38"/>
      <c r="AT2379" s="38"/>
      <c r="AU2379" s="38"/>
    </row>
    <row r="2380" spans="2:47">
      <c r="B2380" s="14"/>
      <c r="AA2380" s="38"/>
      <c r="AB2380" s="38"/>
      <c r="AC2380" s="38"/>
      <c r="AD2380" s="38"/>
      <c r="AE2380" s="38"/>
      <c r="AF2380" s="177"/>
      <c r="AG2380" s="176"/>
      <c r="AN2380" s="38"/>
      <c r="AO2380" s="38"/>
      <c r="AP2380" s="38"/>
      <c r="AQ2380" s="38"/>
      <c r="AR2380" s="38"/>
      <c r="AS2380" s="38"/>
      <c r="AT2380" s="38"/>
      <c r="AU2380" s="38"/>
    </row>
    <row r="2381" spans="2:47">
      <c r="B2381" s="14"/>
      <c r="AA2381" s="38"/>
      <c r="AB2381" s="38"/>
      <c r="AC2381" s="38"/>
      <c r="AD2381" s="38"/>
      <c r="AE2381" s="38"/>
      <c r="AF2381" s="177"/>
      <c r="AG2381" s="176"/>
      <c r="AN2381" s="38"/>
      <c r="AO2381" s="38"/>
      <c r="AP2381" s="38"/>
      <c r="AQ2381" s="38"/>
      <c r="AR2381" s="38"/>
      <c r="AS2381" s="38"/>
      <c r="AT2381" s="38"/>
      <c r="AU2381" s="38"/>
    </row>
    <row r="2382" spans="2:47">
      <c r="B2382" s="14"/>
      <c r="AA2382" s="38"/>
      <c r="AB2382" s="38"/>
      <c r="AC2382" s="38"/>
      <c r="AD2382" s="38"/>
      <c r="AE2382" s="38"/>
      <c r="AF2382" s="177"/>
      <c r="AG2382" s="176"/>
      <c r="AN2382" s="38"/>
      <c r="AO2382" s="38"/>
      <c r="AP2382" s="38"/>
      <c r="AQ2382" s="38"/>
      <c r="AR2382" s="38"/>
      <c r="AS2382" s="38"/>
      <c r="AT2382" s="38"/>
      <c r="AU2382" s="38"/>
    </row>
    <row r="2383" spans="2:47">
      <c r="B2383" s="14"/>
      <c r="AA2383" s="38"/>
      <c r="AB2383" s="38"/>
      <c r="AC2383" s="38"/>
      <c r="AD2383" s="38"/>
      <c r="AE2383" s="38"/>
      <c r="AF2383" s="177"/>
      <c r="AG2383" s="176"/>
      <c r="AN2383" s="38"/>
      <c r="AO2383" s="38"/>
      <c r="AP2383" s="38"/>
      <c r="AQ2383" s="38"/>
      <c r="AR2383" s="38"/>
      <c r="AS2383" s="38"/>
      <c r="AT2383" s="38"/>
      <c r="AU2383" s="38"/>
    </row>
    <row r="2384" spans="2:47">
      <c r="B2384" s="14"/>
      <c r="AA2384" s="38"/>
      <c r="AB2384" s="38"/>
      <c r="AC2384" s="38"/>
      <c r="AD2384" s="38"/>
      <c r="AE2384" s="38"/>
      <c r="AF2384" s="177"/>
      <c r="AG2384" s="176"/>
      <c r="AN2384" s="38"/>
      <c r="AO2384" s="38"/>
      <c r="AP2384" s="38"/>
      <c r="AQ2384" s="38"/>
      <c r="AR2384" s="38"/>
      <c r="AS2384" s="38"/>
      <c r="AT2384" s="38"/>
      <c r="AU2384" s="38"/>
    </row>
    <row r="2385" spans="2:47">
      <c r="B2385" s="14"/>
      <c r="AA2385" s="38"/>
      <c r="AB2385" s="38"/>
      <c r="AC2385" s="38"/>
      <c r="AD2385" s="38"/>
      <c r="AE2385" s="38"/>
      <c r="AF2385" s="177"/>
      <c r="AG2385" s="176"/>
      <c r="AN2385" s="38"/>
      <c r="AO2385" s="38"/>
      <c r="AP2385" s="38"/>
      <c r="AQ2385" s="38"/>
      <c r="AR2385" s="38"/>
      <c r="AS2385" s="38"/>
      <c r="AT2385" s="38"/>
      <c r="AU2385" s="38"/>
    </row>
    <row r="2386" spans="2:47">
      <c r="B2386" s="14"/>
      <c r="AA2386" s="38"/>
      <c r="AB2386" s="38"/>
      <c r="AC2386" s="38"/>
      <c r="AD2386" s="38"/>
      <c r="AE2386" s="38"/>
      <c r="AF2386" s="177"/>
      <c r="AG2386" s="176"/>
      <c r="AN2386" s="38"/>
      <c r="AO2386" s="38"/>
      <c r="AP2386" s="38"/>
      <c r="AQ2386" s="38"/>
      <c r="AR2386" s="38"/>
      <c r="AS2386" s="38"/>
      <c r="AT2386" s="38"/>
      <c r="AU2386" s="38"/>
    </row>
    <row r="2387" spans="2:47">
      <c r="B2387" s="14"/>
      <c r="AA2387" s="38"/>
      <c r="AB2387" s="38"/>
      <c r="AC2387" s="38"/>
      <c r="AD2387" s="38"/>
      <c r="AE2387" s="38"/>
      <c r="AF2387" s="177"/>
      <c r="AG2387" s="176"/>
      <c r="AN2387" s="38"/>
      <c r="AO2387" s="38"/>
      <c r="AP2387" s="38"/>
      <c r="AQ2387" s="38"/>
      <c r="AR2387" s="38"/>
      <c r="AS2387" s="38"/>
      <c r="AT2387" s="38"/>
      <c r="AU2387" s="38"/>
    </row>
    <row r="2388" spans="2:47">
      <c r="B2388" s="14"/>
      <c r="AA2388" s="38"/>
      <c r="AB2388" s="38"/>
      <c r="AC2388" s="38"/>
      <c r="AD2388" s="38"/>
      <c r="AE2388" s="38"/>
      <c r="AF2388" s="177"/>
      <c r="AG2388" s="176"/>
      <c r="AN2388" s="38"/>
      <c r="AO2388" s="38"/>
      <c r="AP2388" s="38"/>
      <c r="AQ2388" s="38"/>
      <c r="AR2388" s="38"/>
      <c r="AS2388" s="38"/>
      <c r="AT2388" s="38"/>
      <c r="AU2388" s="38"/>
    </row>
    <row r="2389" spans="2:47">
      <c r="B2389" s="14"/>
      <c r="AA2389" s="38"/>
      <c r="AB2389" s="38"/>
      <c r="AC2389" s="38"/>
      <c r="AD2389" s="38"/>
      <c r="AE2389" s="38"/>
      <c r="AF2389" s="177"/>
      <c r="AG2389" s="176"/>
      <c r="AN2389" s="38"/>
      <c r="AO2389" s="38"/>
      <c r="AP2389" s="38"/>
      <c r="AQ2389" s="38"/>
      <c r="AR2389" s="38"/>
      <c r="AS2389" s="38"/>
      <c r="AT2389" s="38"/>
      <c r="AU2389" s="38"/>
    </row>
    <row r="2390" spans="2:47">
      <c r="B2390" s="14"/>
      <c r="AA2390" s="38"/>
      <c r="AB2390" s="38"/>
      <c r="AC2390" s="38"/>
      <c r="AD2390" s="38"/>
      <c r="AE2390" s="38"/>
      <c r="AF2390" s="177"/>
      <c r="AG2390" s="176"/>
      <c r="AN2390" s="38"/>
      <c r="AO2390" s="38"/>
      <c r="AP2390" s="38"/>
      <c r="AQ2390" s="38"/>
      <c r="AR2390" s="38"/>
      <c r="AS2390" s="38"/>
      <c r="AT2390" s="38"/>
      <c r="AU2390" s="38"/>
    </row>
    <row r="2391" spans="2:47">
      <c r="B2391" s="14"/>
      <c r="AA2391" s="38"/>
      <c r="AB2391" s="38"/>
      <c r="AC2391" s="38"/>
      <c r="AD2391" s="38"/>
      <c r="AE2391" s="38"/>
      <c r="AF2391" s="177"/>
      <c r="AG2391" s="176"/>
      <c r="AN2391" s="38"/>
      <c r="AO2391" s="38"/>
      <c r="AP2391" s="38"/>
      <c r="AQ2391" s="38"/>
      <c r="AR2391" s="38"/>
      <c r="AS2391" s="38"/>
      <c r="AT2391" s="38"/>
      <c r="AU2391" s="38"/>
    </row>
    <row r="2392" spans="2:47">
      <c r="B2392" s="14"/>
      <c r="AA2392" s="38"/>
      <c r="AB2392" s="38"/>
      <c r="AC2392" s="38"/>
      <c r="AD2392" s="38"/>
      <c r="AE2392" s="38"/>
      <c r="AF2392" s="177"/>
      <c r="AG2392" s="176"/>
      <c r="AN2392" s="38"/>
      <c r="AO2392" s="38"/>
      <c r="AP2392" s="38"/>
      <c r="AQ2392" s="38"/>
      <c r="AR2392" s="38"/>
      <c r="AS2392" s="38"/>
      <c r="AT2392" s="38"/>
      <c r="AU2392" s="38"/>
    </row>
    <row r="2393" spans="2:47">
      <c r="B2393" s="14"/>
      <c r="AA2393" s="38"/>
      <c r="AB2393" s="38"/>
      <c r="AC2393" s="38"/>
      <c r="AD2393" s="38"/>
      <c r="AE2393" s="38"/>
      <c r="AF2393" s="177"/>
      <c r="AG2393" s="176"/>
      <c r="AN2393" s="38"/>
      <c r="AO2393" s="38"/>
      <c r="AP2393" s="38"/>
      <c r="AQ2393" s="38"/>
      <c r="AR2393" s="38"/>
      <c r="AS2393" s="38"/>
      <c r="AT2393" s="38"/>
      <c r="AU2393" s="38"/>
    </row>
    <row r="2394" spans="2:47">
      <c r="B2394" s="14"/>
      <c r="AA2394" s="38"/>
      <c r="AB2394" s="38"/>
      <c r="AC2394" s="38"/>
      <c r="AD2394" s="38"/>
      <c r="AE2394" s="38"/>
      <c r="AF2394" s="177"/>
      <c r="AG2394" s="176"/>
      <c r="AN2394" s="38"/>
      <c r="AO2394" s="38"/>
      <c r="AP2394" s="38"/>
      <c r="AQ2394" s="38"/>
      <c r="AR2394" s="38"/>
      <c r="AS2394" s="38"/>
      <c r="AT2394" s="38"/>
      <c r="AU2394" s="38"/>
    </row>
    <row r="2395" spans="2:47">
      <c r="B2395" s="14"/>
      <c r="AA2395" s="38"/>
      <c r="AB2395" s="38"/>
      <c r="AC2395" s="38"/>
      <c r="AD2395" s="38"/>
      <c r="AE2395" s="38"/>
      <c r="AF2395" s="177"/>
      <c r="AG2395" s="176"/>
      <c r="AN2395" s="38"/>
      <c r="AO2395" s="38"/>
      <c r="AP2395" s="38"/>
      <c r="AQ2395" s="38"/>
      <c r="AR2395" s="38"/>
      <c r="AS2395" s="38"/>
      <c r="AT2395" s="38"/>
      <c r="AU2395" s="38"/>
    </row>
    <row r="2396" spans="2:47">
      <c r="B2396" s="14"/>
      <c r="AA2396" s="38"/>
      <c r="AB2396" s="38"/>
      <c r="AC2396" s="38"/>
      <c r="AD2396" s="38"/>
      <c r="AE2396" s="38"/>
      <c r="AF2396" s="177"/>
      <c r="AG2396" s="176"/>
      <c r="AN2396" s="38"/>
      <c r="AO2396" s="38"/>
      <c r="AP2396" s="38"/>
      <c r="AQ2396" s="38"/>
      <c r="AR2396" s="38"/>
      <c r="AS2396" s="38"/>
      <c r="AT2396" s="38"/>
      <c r="AU2396" s="38"/>
    </row>
    <row r="2397" spans="2:47">
      <c r="B2397" s="14"/>
      <c r="AA2397" s="38"/>
      <c r="AB2397" s="38"/>
      <c r="AC2397" s="38"/>
      <c r="AD2397" s="38"/>
      <c r="AE2397" s="38"/>
      <c r="AF2397" s="177"/>
      <c r="AG2397" s="176"/>
      <c r="AN2397" s="38"/>
      <c r="AO2397" s="38"/>
      <c r="AP2397" s="38"/>
      <c r="AQ2397" s="38"/>
      <c r="AR2397" s="38"/>
      <c r="AS2397" s="38"/>
      <c r="AT2397" s="38"/>
      <c r="AU2397" s="38"/>
    </row>
    <row r="2398" spans="2:47">
      <c r="B2398" s="14"/>
      <c r="AA2398" s="38"/>
      <c r="AB2398" s="38"/>
      <c r="AC2398" s="38"/>
      <c r="AD2398" s="38"/>
      <c r="AE2398" s="38"/>
      <c r="AF2398" s="177"/>
      <c r="AG2398" s="176"/>
      <c r="AN2398" s="38"/>
      <c r="AO2398" s="38"/>
      <c r="AP2398" s="38"/>
      <c r="AQ2398" s="38"/>
      <c r="AR2398" s="38"/>
      <c r="AS2398" s="38"/>
      <c r="AT2398" s="38"/>
      <c r="AU2398" s="38"/>
    </row>
    <row r="2399" spans="2:47">
      <c r="B2399" s="14"/>
      <c r="AA2399" s="38"/>
      <c r="AB2399" s="38"/>
      <c r="AC2399" s="38"/>
      <c r="AD2399" s="38"/>
      <c r="AE2399" s="38"/>
      <c r="AF2399" s="177"/>
      <c r="AG2399" s="176"/>
      <c r="AN2399" s="38"/>
      <c r="AO2399" s="38"/>
      <c r="AP2399" s="38"/>
      <c r="AQ2399" s="38"/>
      <c r="AR2399" s="38"/>
      <c r="AS2399" s="38"/>
      <c r="AT2399" s="38"/>
      <c r="AU2399" s="38"/>
    </row>
    <row r="2400" spans="2:47">
      <c r="B2400" s="14"/>
      <c r="AA2400" s="38"/>
      <c r="AB2400" s="38"/>
      <c r="AC2400" s="38"/>
      <c r="AD2400" s="38"/>
      <c r="AE2400" s="38"/>
      <c r="AF2400" s="177"/>
      <c r="AG2400" s="176"/>
      <c r="AN2400" s="38"/>
      <c r="AO2400" s="38"/>
      <c r="AP2400" s="38"/>
      <c r="AQ2400" s="38"/>
      <c r="AR2400" s="38"/>
      <c r="AS2400" s="38"/>
      <c r="AT2400" s="38"/>
      <c r="AU2400" s="38"/>
    </row>
    <row r="2401" spans="2:47">
      <c r="B2401" s="14"/>
      <c r="AA2401" s="38"/>
      <c r="AB2401" s="38"/>
      <c r="AC2401" s="38"/>
      <c r="AD2401" s="38"/>
      <c r="AE2401" s="38"/>
      <c r="AF2401" s="177"/>
      <c r="AG2401" s="176"/>
      <c r="AN2401" s="38"/>
      <c r="AO2401" s="38"/>
      <c r="AP2401" s="38"/>
      <c r="AQ2401" s="38"/>
      <c r="AR2401" s="38"/>
      <c r="AS2401" s="38"/>
      <c r="AT2401" s="38"/>
      <c r="AU2401" s="38"/>
    </row>
    <row r="2402" spans="2:47">
      <c r="B2402" s="14"/>
      <c r="AA2402" s="38"/>
      <c r="AB2402" s="38"/>
      <c r="AC2402" s="38"/>
      <c r="AD2402" s="38"/>
      <c r="AE2402" s="38"/>
      <c r="AF2402" s="177"/>
      <c r="AG2402" s="176"/>
      <c r="AN2402" s="38"/>
      <c r="AO2402" s="38"/>
      <c r="AP2402" s="38"/>
      <c r="AQ2402" s="38"/>
      <c r="AR2402" s="38"/>
      <c r="AS2402" s="38"/>
      <c r="AT2402" s="38"/>
      <c r="AU2402" s="38"/>
    </row>
    <row r="2403" spans="2:47">
      <c r="B2403" s="14"/>
      <c r="AA2403" s="38"/>
      <c r="AB2403" s="38"/>
      <c r="AC2403" s="38"/>
      <c r="AD2403" s="38"/>
      <c r="AE2403" s="38"/>
      <c r="AF2403" s="177"/>
      <c r="AG2403" s="176"/>
      <c r="AN2403" s="38"/>
      <c r="AO2403" s="38"/>
      <c r="AP2403" s="38"/>
      <c r="AQ2403" s="38"/>
      <c r="AR2403" s="38"/>
      <c r="AS2403" s="38"/>
      <c r="AT2403" s="38"/>
      <c r="AU2403" s="38"/>
    </row>
    <row r="2404" spans="2:47">
      <c r="B2404" s="14"/>
      <c r="AA2404" s="38"/>
      <c r="AB2404" s="38"/>
      <c r="AC2404" s="38"/>
      <c r="AD2404" s="38"/>
      <c r="AE2404" s="38"/>
      <c r="AF2404" s="177"/>
      <c r="AG2404" s="176"/>
      <c r="AN2404" s="38"/>
      <c r="AO2404" s="38"/>
      <c r="AP2404" s="38"/>
      <c r="AQ2404" s="38"/>
      <c r="AR2404" s="38"/>
      <c r="AS2404" s="38"/>
      <c r="AT2404" s="38"/>
      <c r="AU2404" s="38"/>
    </row>
    <row r="2405" spans="2:47">
      <c r="B2405" s="14"/>
      <c r="AA2405" s="38"/>
      <c r="AB2405" s="38"/>
      <c r="AC2405" s="38"/>
      <c r="AD2405" s="38"/>
      <c r="AE2405" s="38"/>
      <c r="AF2405" s="177"/>
      <c r="AG2405" s="176"/>
      <c r="AN2405" s="38"/>
      <c r="AO2405" s="38"/>
      <c r="AP2405" s="38"/>
      <c r="AQ2405" s="38"/>
      <c r="AR2405" s="38"/>
      <c r="AS2405" s="38"/>
      <c r="AT2405" s="38"/>
      <c r="AU2405" s="38"/>
    </row>
    <row r="2406" spans="2:47">
      <c r="B2406" s="14"/>
      <c r="AA2406" s="38"/>
      <c r="AB2406" s="38"/>
      <c r="AC2406" s="38"/>
      <c r="AD2406" s="38"/>
      <c r="AE2406" s="38"/>
      <c r="AF2406" s="177"/>
      <c r="AG2406" s="176"/>
      <c r="AN2406" s="38"/>
      <c r="AO2406" s="38"/>
      <c r="AP2406" s="38"/>
      <c r="AQ2406" s="38"/>
      <c r="AR2406" s="38"/>
      <c r="AS2406" s="38"/>
      <c r="AT2406" s="38"/>
      <c r="AU2406" s="38"/>
    </row>
    <row r="2407" spans="2:47">
      <c r="B2407" s="14"/>
      <c r="AA2407" s="38"/>
      <c r="AB2407" s="38"/>
      <c r="AC2407" s="38"/>
      <c r="AD2407" s="38"/>
      <c r="AE2407" s="38"/>
      <c r="AF2407" s="177"/>
      <c r="AG2407" s="176"/>
      <c r="AN2407" s="38"/>
      <c r="AO2407" s="38"/>
      <c r="AP2407" s="38"/>
      <c r="AQ2407" s="38"/>
      <c r="AR2407" s="38"/>
      <c r="AS2407" s="38"/>
      <c r="AT2407" s="38"/>
      <c r="AU2407" s="38"/>
    </row>
    <row r="2408" spans="2:47">
      <c r="B2408" s="14"/>
      <c r="AA2408" s="38"/>
      <c r="AB2408" s="38"/>
      <c r="AC2408" s="38"/>
      <c r="AD2408" s="38"/>
      <c r="AE2408" s="38"/>
      <c r="AF2408" s="177"/>
      <c r="AG2408" s="176"/>
      <c r="AN2408" s="38"/>
      <c r="AO2408" s="38"/>
      <c r="AP2408" s="38"/>
      <c r="AQ2408" s="38"/>
      <c r="AR2408" s="38"/>
      <c r="AS2408" s="38"/>
      <c r="AT2408" s="38"/>
      <c r="AU2408" s="38"/>
    </row>
    <row r="2409" spans="2:47">
      <c r="B2409" s="14"/>
      <c r="AA2409" s="38"/>
      <c r="AB2409" s="38"/>
      <c r="AC2409" s="38"/>
      <c r="AD2409" s="38"/>
      <c r="AE2409" s="38"/>
      <c r="AF2409" s="177"/>
      <c r="AG2409" s="176"/>
      <c r="AN2409" s="38"/>
      <c r="AO2409" s="38"/>
      <c r="AP2409" s="38"/>
      <c r="AQ2409" s="38"/>
      <c r="AR2409" s="38"/>
      <c r="AS2409" s="38"/>
      <c r="AT2409" s="38"/>
      <c r="AU2409" s="38"/>
    </row>
    <row r="2410" spans="2:47">
      <c r="B2410" s="14"/>
      <c r="AA2410" s="38"/>
      <c r="AB2410" s="38"/>
      <c r="AC2410" s="38"/>
      <c r="AD2410" s="38"/>
      <c r="AE2410" s="38"/>
      <c r="AF2410" s="177"/>
      <c r="AG2410" s="176"/>
      <c r="AN2410" s="38"/>
      <c r="AO2410" s="38"/>
      <c r="AP2410" s="38"/>
      <c r="AQ2410" s="38"/>
      <c r="AR2410" s="38"/>
      <c r="AS2410" s="38"/>
      <c r="AT2410" s="38"/>
      <c r="AU2410" s="38"/>
    </row>
    <row r="2411" spans="2:47">
      <c r="B2411" s="14"/>
      <c r="AA2411" s="38"/>
      <c r="AB2411" s="38"/>
      <c r="AC2411" s="38"/>
      <c r="AD2411" s="38"/>
      <c r="AE2411" s="38"/>
      <c r="AF2411" s="177"/>
      <c r="AG2411" s="176"/>
      <c r="AN2411" s="38"/>
      <c r="AO2411" s="38"/>
      <c r="AP2411" s="38"/>
      <c r="AQ2411" s="38"/>
      <c r="AR2411" s="38"/>
      <c r="AS2411" s="38"/>
      <c r="AT2411" s="38"/>
      <c r="AU2411" s="38"/>
    </row>
    <row r="2412" spans="2:47">
      <c r="B2412" s="14"/>
      <c r="AA2412" s="38"/>
      <c r="AB2412" s="38"/>
      <c r="AC2412" s="38"/>
      <c r="AD2412" s="38"/>
      <c r="AE2412" s="38"/>
      <c r="AF2412" s="177"/>
      <c r="AG2412" s="176"/>
      <c r="AN2412" s="38"/>
      <c r="AO2412" s="38"/>
      <c r="AP2412" s="38"/>
      <c r="AQ2412" s="38"/>
      <c r="AR2412" s="38"/>
      <c r="AS2412" s="38"/>
      <c r="AT2412" s="38"/>
      <c r="AU2412" s="38"/>
    </row>
    <row r="2413" spans="2:47">
      <c r="B2413" s="14"/>
      <c r="AA2413" s="38"/>
      <c r="AB2413" s="38"/>
      <c r="AC2413" s="38"/>
      <c r="AD2413" s="38"/>
      <c r="AE2413" s="38"/>
      <c r="AF2413" s="177"/>
      <c r="AG2413" s="176"/>
      <c r="AN2413" s="38"/>
      <c r="AO2413" s="38"/>
      <c r="AP2413" s="38"/>
      <c r="AQ2413" s="38"/>
      <c r="AR2413" s="38"/>
      <c r="AS2413" s="38"/>
      <c r="AT2413" s="38"/>
      <c r="AU2413" s="38"/>
    </row>
    <row r="2414" spans="2:47">
      <c r="B2414" s="14"/>
      <c r="AA2414" s="38"/>
      <c r="AB2414" s="38"/>
      <c r="AC2414" s="38"/>
      <c r="AD2414" s="38"/>
      <c r="AE2414" s="38"/>
      <c r="AF2414" s="177"/>
      <c r="AG2414" s="176"/>
      <c r="AN2414" s="38"/>
      <c r="AO2414" s="38"/>
      <c r="AP2414" s="38"/>
      <c r="AQ2414" s="38"/>
      <c r="AR2414" s="38"/>
      <c r="AS2414" s="38"/>
      <c r="AT2414" s="38"/>
      <c r="AU2414" s="38"/>
    </row>
    <row r="2415" spans="2:47">
      <c r="B2415" s="14"/>
      <c r="AA2415" s="38"/>
      <c r="AB2415" s="38"/>
      <c r="AC2415" s="38"/>
      <c r="AD2415" s="38"/>
      <c r="AE2415" s="38"/>
      <c r="AF2415" s="177"/>
      <c r="AG2415" s="176"/>
      <c r="AN2415" s="38"/>
      <c r="AO2415" s="38"/>
      <c r="AP2415" s="38"/>
      <c r="AQ2415" s="38"/>
      <c r="AR2415" s="38"/>
      <c r="AS2415" s="38"/>
      <c r="AT2415" s="38"/>
      <c r="AU2415" s="38"/>
    </row>
    <row r="2416" spans="2:47">
      <c r="B2416" s="14"/>
      <c r="AA2416" s="38"/>
      <c r="AB2416" s="38"/>
      <c r="AC2416" s="38"/>
      <c r="AD2416" s="38"/>
      <c r="AE2416" s="38"/>
      <c r="AF2416" s="177"/>
      <c r="AG2416" s="176"/>
      <c r="AN2416" s="38"/>
      <c r="AO2416" s="38"/>
      <c r="AP2416" s="38"/>
      <c r="AQ2416" s="38"/>
      <c r="AR2416" s="38"/>
      <c r="AS2416" s="38"/>
      <c r="AT2416" s="38"/>
      <c r="AU2416" s="38"/>
    </row>
    <row r="2417" spans="2:47">
      <c r="B2417" s="14"/>
      <c r="AA2417" s="38"/>
      <c r="AB2417" s="38"/>
      <c r="AC2417" s="38"/>
      <c r="AD2417" s="38"/>
      <c r="AE2417" s="38"/>
      <c r="AF2417" s="177"/>
      <c r="AG2417" s="176"/>
      <c r="AN2417" s="38"/>
      <c r="AO2417" s="38"/>
      <c r="AP2417" s="38"/>
      <c r="AQ2417" s="38"/>
      <c r="AR2417" s="38"/>
      <c r="AS2417" s="38"/>
      <c r="AT2417" s="38"/>
      <c r="AU2417" s="38"/>
    </row>
    <row r="2418" spans="2:47">
      <c r="B2418" s="14"/>
      <c r="AA2418" s="38"/>
      <c r="AB2418" s="38"/>
      <c r="AC2418" s="38"/>
      <c r="AD2418" s="38"/>
      <c r="AE2418" s="38"/>
      <c r="AF2418" s="177"/>
      <c r="AG2418" s="176"/>
      <c r="AN2418" s="38"/>
      <c r="AO2418" s="38"/>
      <c r="AP2418" s="38"/>
      <c r="AQ2418" s="38"/>
      <c r="AR2418" s="38"/>
      <c r="AS2418" s="38"/>
      <c r="AT2418" s="38"/>
      <c r="AU2418" s="38"/>
    </row>
    <row r="2419" spans="2:47">
      <c r="B2419" s="14"/>
      <c r="AA2419" s="38"/>
      <c r="AB2419" s="38"/>
      <c r="AC2419" s="38"/>
      <c r="AD2419" s="38"/>
      <c r="AE2419" s="38"/>
      <c r="AF2419" s="177"/>
      <c r="AG2419" s="176"/>
      <c r="AN2419" s="38"/>
      <c r="AO2419" s="38"/>
      <c r="AP2419" s="38"/>
      <c r="AQ2419" s="38"/>
      <c r="AR2419" s="38"/>
      <c r="AS2419" s="38"/>
      <c r="AT2419" s="38"/>
      <c r="AU2419" s="38"/>
    </row>
    <row r="2420" spans="2:47">
      <c r="B2420" s="14"/>
      <c r="AA2420" s="38"/>
      <c r="AB2420" s="38"/>
      <c r="AC2420" s="38"/>
      <c r="AD2420" s="38"/>
      <c r="AE2420" s="38"/>
      <c r="AF2420" s="177"/>
      <c r="AG2420" s="176"/>
      <c r="AN2420" s="38"/>
      <c r="AO2420" s="38"/>
      <c r="AP2420" s="38"/>
      <c r="AQ2420" s="38"/>
      <c r="AR2420" s="38"/>
      <c r="AS2420" s="38"/>
      <c r="AT2420" s="38"/>
      <c r="AU2420" s="38"/>
    </row>
    <row r="2421" spans="2:47">
      <c r="B2421" s="14"/>
      <c r="AA2421" s="38"/>
      <c r="AB2421" s="38"/>
      <c r="AC2421" s="38"/>
      <c r="AD2421" s="38"/>
      <c r="AE2421" s="38"/>
      <c r="AF2421" s="177"/>
      <c r="AG2421" s="176"/>
      <c r="AN2421" s="38"/>
      <c r="AO2421" s="38"/>
      <c r="AP2421" s="38"/>
      <c r="AQ2421" s="38"/>
      <c r="AR2421" s="38"/>
      <c r="AS2421" s="38"/>
      <c r="AT2421" s="38"/>
      <c r="AU2421" s="38"/>
    </row>
    <row r="2422" spans="2:47">
      <c r="B2422" s="14"/>
      <c r="AA2422" s="38"/>
      <c r="AB2422" s="38"/>
      <c r="AC2422" s="38"/>
      <c r="AD2422" s="38"/>
      <c r="AE2422" s="38"/>
      <c r="AF2422" s="177"/>
      <c r="AG2422" s="176"/>
      <c r="AN2422" s="38"/>
      <c r="AO2422" s="38"/>
      <c r="AP2422" s="38"/>
      <c r="AQ2422" s="38"/>
      <c r="AR2422" s="38"/>
      <c r="AS2422" s="38"/>
      <c r="AT2422" s="38"/>
      <c r="AU2422" s="38"/>
    </row>
    <row r="2423" spans="2:47">
      <c r="B2423" s="14"/>
      <c r="AA2423" s="38"/>
      <c r="AB2423" s="38"/>
      <c r="AC2423" s="38"/>
      <c r="AD2423" s="38"/>
      <c r="AE2423" s="38"/>
      <c r="AF2423" s="177"/>
      <c r="AG2423" s="176"/>
      <c r="AN2423" s="38"/>
      <c r="AO2423" s="38"/>
      <c r="AP2423" s="38"/>
      <c r="AQ2423" s="38"/>
      <c r="AR2423" s="38"/>
      <c r="AS2423" s="38"/>
      <c r="AT2423" s="38"/>
      <c r="AU2423" s="38"/>
    </row>
    <row r="2424" spans="2:47">
      <c r="B2424" s="14"/>
      <c r="AA2424" s="38"/>
      <c r="AB2424" s="38"/>
      <c r="AC2424" s="38"/>
      <c r="AD2424" s="38"/>
      <c r="AE2424" s="38"/>
      <c r="AF2424" s="177"/>
      <c r="AG2424" s="176"/>
      <c r="AN2424" s="38"/>
      <c r="AO2424" s="38"/>
      <c r="AP2424" s="38"/>
      <c r="AQ2424" s="38"/>
      <c r="AR2424" s="38"/>
      <c r="AS2424" s="38"/>
      <c r="AT2424" s="38"/>
      <c r="AU2424" s="38"/>
    </row>
    <row r="2425" spans="2:47">
      <c r="B2425" s="14"/>
      <c r="AA2425" s="38"/>
      <c r="AB2425" s="38"/>
      <c r="AC2425" s="38"/>
      <c r="AD2425" s="38"/>
      <c r="AE2425" s="38"/>
      <c r="AF2425" s="177"/>
      <c r="AG2425" s="176"/>
      <c r="AN2425" s="38"/>
      <c r="AO2425" s="38"/>
      <c r="AP2425" s="38"/>
      <c r="AQ2425" s="38"/>
      <c r="AR2425" s="38"/>
      <c r="AS2425" s="38"/>
      <c r="AT2425" s="38"/>
      <c r="AU2425" s="38"/>
    </row>
    <row r="2426" spans="2:47">
      <c r="B2426" s="14"/>
      <c r="AA2426" s="38"/>
      <c r="AB2426" s="38"/>
      <c r="AC2426" s="38"/>
      <c r="AD2426" s="38"/>
      <c r="AE2426" s="38"/>
      <c r="AF2426" s="177"/>
      <c r="AG2426" s="176"/>
      <c r="AN2426" s="38"/>
      <c r="AO2426" s="38"/>
      <c r="AP2426" s="38"/>
      <c r="AQ2426" s="38"/>
      <c r="AR2426" s="38"/>
      <c r="AS2426" s="38"/>
      <c r="AT2426" s="38"/>
      <c r="AU2426" s="38"/>
    </row>
    <row r="2427" spans="2:47">
      <c r="B2427" s="14"/>
      <c r="AA2427" s="38"/>
      <c r="AB2427" s="38"/>
      <c r="AC2427" s="38"/>
      <c r="AD2427" s="38"/>
      <c r="AE2427" s="38"/>
      <c r="AF2427" s="177"/>
      <c r="AG2427" s="176"/>
      <c r="AN2427" s="38"/>
      <c r="AO2427" s="38"/>
      <c r="AP2427" s="38"/>
      <c r="AQ2427" s="38"/>
      <c r="AR2427" s="38"/>
      <c r="AS2427" s="38"/>
      <c r="AT2427" s="38"/>
      <c r="AU2427" s="38"/>
    </row>
    <row r="2428" spans="2:47">
      <c r="B2428" s="14"/>
      <c r="AA2428" s="38"/>
      <c r="AB2428" s="38"/>
      <c r="AC2428" s="38"/>
      <c r="AD2428" s="38"/>
      <c r="AE2428" s="38"/>
      <c r="AF2428" s="177"/>
      <c r="AG2428" s="176"/>
      <c r="AN2428" s="38"/>
      <c r="AO2428" s="38"/>
      <c r="AP2428" s="38"/>
      <c r="AQ2428" s="38"/>
      <c r="AR2428" s="38"/>
      <c r="AS2428" s="38"/>
      <c r="AT2428" s="38"/>
      <c r="AU2428" s="38"/>
    </row>
    <row r="2429" spans="2:47">
      <c r="B2429" s="14"/>
      <c r="AA2429" s="38"/>
      <c r="AB2429" s="38"/>
      <c r="AC2429" s="38"/>
      <c r="AD2429" s="38"/>
      <c r="AE2429" s="38"/>
      <c r="AF2429" s="177"/>
      <c r="AG2429" s="176"/>
      <c r="AN2429" s="38"/>
      <c r="AO2429" s="38"/>
      <c r="AP2429" s="38"/>
      <c r="AQ2429" s="38"/>
      <c r="AR2429" s="38"/>
      <c r="AS2429" s="38"/>
      <c r="AT2429" s="38"/>
      <c r="AU2429" s="38"/>
    </row>
    <row r="2430" spans="2:47">
      <c r="B2430" s="14"/>
      <c r="AA2430" s="38"/>
      <c r="AB2430" s="38"/>
      <c r="AC2430" s="38"/>
      <c r="AD2430" s="38"/>
      <c r="AE2430" s="38"/>
      <c r="AF2430" s="177"/>
      <c r="AG2430" s="176"/>
      <c r="AN2430" s="38"/>
      <c r="AO2430" s="38"/>
      <c r="AP2430" s="38"/>
      <c r="AQ2430" s="38"/>
      <c r="AR2430" s="38"/>
      <c r="AS2430" s="38"/>
      <c r="AT2430" s="38"/>
      <c r="AU2430" s="38"/>
    </row>
    <row r="2431" spans="2:47">
      <c r="B2431" s="14"/>
      <c r="AA2431" s="38"/>
      <c r="AB2431" s="38"/>
      <c r="AC2431" s="38"/>
      <c r="AD2431" s="38"/>
      <c r="AE2431" s="38"/>
      <c r="AF2431" s="177"/>
      <c r="AG2431" s="176"/>
      <c r="AN2431" s="38"/>
      <c r="AO2431" s="38"/>
      <c r="AP2431" s="38"/>
      <c r="AQ2431" s="38"/>
      <c r="AR2431" s="38"/>
      <c r="AS2431" s="38"/>
      <c r="AT2431" s="38"/>
      <c r="AU2431" s="38"/>
    </row>
    <row r="2432" spans="2:47">
      <c r="B2432" s="14"/>
      <c r="AA2432" s="38"/>
      <c r="AB2432" s="38"/>
      <c r="AC2432" s="38"/>
      <c r="AD2432" s="38"/>
      <c r="AE2432" s="38"/>
      <c r="AF2432" s="177"/>
      <c r="AG2432" s="176"/>
      <c r="AN2432" s="38"/>
      <c r="AO2432" s="38"/>
      <c r="AP2432" s="38"/>
      <c r="AQ2432" s="38"/>
      <c r="AR2432" s="38"/>
      <c r="AS2432" s="38"/>
      <c r="AT2432" s="38"/>
      <c r="AU2432" s="38"/>
    </row>
    <row r="2433" spans="2:47">
      <c r="B2433" s="14"/>
      <c r="AA2433" s="38"/>
      <c r="AB2433" s="38"/>
      <c r="AC2433" s="38"/>
      <c r="AD2433" s="38"/>
      <c r="AE2433" s="38"/>
      <c r="AF2433" s="177"/>
      <c r="AG2433" s="176"/>
      <c r="AN2433" s="38"/>
      <c r="AO2433" s="38"/>
      <c r="AP2433" s="38"/>
      <c r="AQ2433" s="38"/>
      <c r="AR2433" s="38"/>
      <c r="AS2433" s="38"/>
      <c r="AT2433" s="38"/>
      <c r="AU2433" s="38"/>
    </row>
    <row r="2434" spans="2:47">
      <c r="B2434" s="14"/>
      <c r="AA2434" s="38"/>
      <c r="AB2434" s="38"/>
      <c r="AC2434" s="38"/>
      <c r="AD2434" s="38"/>
      <c r="AE2434" s="38"/>
      <c r="AF2434" s="177"/>
      <c r="AG2434" s="176"/>
      <c r="AN2434" s="38"/>
      <c r="AO2434" s="38"/>
      <c r="AP2434" s="38"/>
      <c r="AQ2434" s="38"/>
      <c r="AR2434" s="38"/>
      <c r="AS2434" s="38"/>
      <c r="AT2434" s="38"/>
      <c r="AU2434" s="38"/>
    </row>
    <row r="2435" spans="2:47">
      <c r="B2435" s="14"/>
      <c r="AA2435" s="38"/>
      <c r="AB2435" s="38"/>
      <c r="AC2435" s="38"/>
      <c r="AD2435" s="38"/>
      <c r="AE2435" s="38"/>
      <c r="AF2435" s="177"/>
      <c r="AG2435" s="176"/>
      <c r="AN2435" s="38"/>
      <c r="AO2435" s="38"/>
      <c r="AP2435" s="38"/>
      <c r="AQ2435" s="38"/>
      <c r="AR2435" s="38"/>
      <c r="AS2435" s="38"/>
      <c r="AT2435" s="38"/>
      <c r="AU2435" s="38"/>
    </row>
    <row r="2436" spans="2:47">
      <c r="B2436" s="14"/>
      <c r="AA2436" s="38"/>
      <c r="AB2436" s="38"/>
      <c r="AC2436" s="38"/>
      <c r="AD2436" s="38"/>
      <c r="AE2436" s="38"/>
      <c r="AF2436" s="177"/>
      <c r="AG2436" s="176"/>
      <c r="AN2436" s="38"/>
      <c r="AO2436" s="38"/>
      <c r="AP2436" s="38"/>
      <c r="AQ2436" s="38"/>
      <c r="AR2436" s="38"/>
      <c r="AS2436" s="38"/>
      <c r="AT2436" s="38"/>
      <c r="AU2436" s="38"/>
    </row>
    <row r="2437" spans="2:47">
      <c r="B2437" s="14"/>
      <c r="AA2437" s="38"/>
      <c r="AB2437" s="38"/>
      <c r="AC2437" s="38"/>
      <c r="AD2437" s="38"/>
      <c r="AE2437" s="38"/>
      <c r="AF2437" s="177"/>
      <c r="AG2437" s="176"/>
      <c r="AN2437" s="38"/>
      <c r="AO2437" s="38"/>
      <c r="AP2437" s="38"/>
      <c r="AQ2437" s="38"/>
      <c r="AR2437" s="38"/>
      <c r="AS2437" s="38"/>
      <c r="AT2437" s="38"/>
      <c r="AU2437" s="38"/>
    </row>
    <row r="2438" spans="2:47">
      <c r="B2438" s="14"/>
      <c r="AA2438" s="38"/>
      <c r="AB2438" s="38"/>
      <c r="AC2438" s="38"/>
      <c r="AD2438" s="38"/>
      <c r="AE2438" s="38"/>
      <c r="AF2438" s="177"/>
      <c r="AG2438" s="176"/>
      <c r="AN2438" s="38"/>
      <c r="AO2438" s="38"/>
      <c r="AP2438" s="38"/>
      <c r="AQ2438" s="38"/>
      <c r="AR2438" s="38"/>
      <c r="AS2438" s="38"/>
      <c r="AT2438" s="38"/>
      <c r="AU2438" s="38"/>
    </row>
    <row r="2439" spans="2:47">
      <c r="B2439" s="14"/>
      <c r="AA2439" s="38"/>
      <c r="AB2439" s="38"/>
      <c r="AC2439" s="38"/>
      <c r="AD2439" s="38"/>
      <c r="AE2439" s="38"/>
      <c r="AF2439" s="177"/>
      <c r="AG2439" s="176"/>
      <c r="AN2439" s="38"/>
      <c r="AO2439" s="38"/>
      <c r="AP2439" s="38"/>
      <c r="AQ2439" s="38"/>
      <c r="AR2439" s="38"/>
      <c r="AS2439" s="38"/>
      <c r="AT2439" s="38"/>
      <c r="AU2439" s="38"/>
    </row>
    <row r="2440" spans="2:47">
      <c r="B2440" s="14"/>
      <c r="AA2440" s="38"/>
      <c r="AB2440" s="38"/>
      <c r="AC2440" s="38"/>
      <c r="AD2440" s="38"/>
      <c r="AE2440" s="38"/>
      <c r="AF2440" s="177"/>
      <c r="AG2440" s="176"/>
      <c r="AN2440" s="38"/>
      <c r="AO2440" s="38"/>
      <c r="AP2440" s="38"/>
      <c r="AQ2440" s="38"/>
      <c r="AR2440" s="38"/>
      <c r="AS2440" s="38"/>
      <c r="AT2440" s="38"/>
      <c r="AU2440" s="38"/>
    </row>
    <row r="2441" spans="2:47">
      <c r="B2441" s="14"/>
      <c r="AA2441" s="38"/>
      <c r="AB2441" s="38"/>
      <c r="AC2441" s="38"/>
      <c r="AD2441" s="38"/>
      <c r="AE2441" s="38"/>
      <c r="AF2441" s="177"/>
      <c r="AG2441" s="176"/>
      <c r="AN2441" s="38"/>
      <c r="AO2441" s="38"/>
      <c r="AP2441" s="38"/>
      <c r="AQ2441" s="38"/>
      <c r="AR2441" s="38"/>
      <c r="AS2441" s="38"/>
      <c r="AT2441" s="38"/>
      <c r="AU2441" s="38"/>
    </row>
    <row r="2442" spans="2:47">
      <c r="B2442" s="14"/>
      <c r="AA2442" s="38"/>
      <c r="AB2442" s="38"/>
      <c r="AC2442" s="38"/>
      <c r="AD2442" s="38"/>
      <c r="AE2442" s="38"/>
      <c r="AF2442" s="177"/>
      <c r="AG2442" s="176"/>
      <c r="AN2442" s="38"/>
      <c r="AO2442" s="38"/>
      <c r="AP2442" s="38"/>
      <c r="AQ2442" s="38"/>
      <c r="AR2442" s="38"/>
      <c r="AS2442" s="38"/>
      <c r="AT2442" s="38"/>
      <c r="AU2442" s="38"/>
    </row>
    <row r="2443" spans="2:47">
      <c r="B2443" s="14"/>
      <c r="AA2443" s="38"/>
      <c r="AB2443" s="38"/>
      <c r="AC2443" s="38"/>
      <c r="AD2443" s="38"/>
      <c r="AE2443" s="38"/>
      <c r="AF2443" s="177"/>
      <c r="AG2443" s="176"/>
      <c r="AN2443" s="38"/>
      <c r="AO2443" s="38"/>
      <c r="AP2443" s="38"/>
      <c r="AQ2443" s="38"/>
      <c r="AR2443" s="38"/>
      <c r="AS2443" s="38"/>
      <c r="AT2443" s="38"/>
      <c r="AU2443" s="38"/>
    </row>
    <row r="2444" spans="2:47">
      <c r="B2444" s="14"/>
      <c r="AA2444" s="38"/>
      <c r="AB2444" s="38"/>
      <c r="AC2444" s="38"/>
      <c r="AD2444" s="38"/>
      <c r="AE2444" s="38"/>
      <c r="AF2444" s="177"/>
      <c r="AG2444" s="176"/>
      <c r="AN2444" s="38"/>
      <c r="AO2444" s="38"/>
      <c r="AP2444" s="38"/>
      <c r="AQ2444" s="38"/>
      <c r="AR2444" s="38"/>
      <c r="AS2444" s="38"/>
      <c r="AT2444" s="38"/>
      <c r="AU2444" s="38"/>
    </row>
    <row r="2445" spans="2:47">
      <c r="B2445" s="14"/>
      <c r="AA2445" s="38"/>
      <c r="AB2445" s="38"/>
      <c r="AC2445" s="38"/>
      <c r="AD2445" s="38"/>
      <c r="AE2445" s="38"/>
      <c r="AF2445" s="177"/>
      <c r="AG2445" s="176"/>
      <c r="AN2445" s="38"/>
      <c r="AO2445" s="38"/>
      <c r="AP2445" s="38"/>
      <c r="AQ2445" s="38"/>
      <c r="AR2445" s="38"/>
      <c r="AS2445" s="38"/>
      <c r="AT2445" s="38"/>
      <c r="AU2445" s="38"/>
    </row>
    <row r="2446" spans="2:47">
      <c r="B2446" s="14"/>
      <c r="AA2446" s="38"/>
      <c r="AB2446" s="38"/>
      <c r="AC2446" s="38"/>
      <c r="AD2446" s="38"/>
      <c r="AE2446" s="38"/>
      <c r="AF2446" s="177"/>
      <c r="AG2446" s="176"/>
      <c r="AN2446" s="38"/>
      <c r="AO2446" s="38"/>
      <c r="AP2446" s="38"/>
      <c r="AQ2446" s="38"/>
      <c r="AR2446" s="38"/>
      <c r="AS2446" s="38"/>
      <c r="AT2446" s="38"/>
      <c r="AU2446" s="38"/>
    </row>
    <row r="2447" spans="2:47">
      <c r="B2447" s="14"/>
      <c r="AA2447" s="38"/>
      <c r="AB2447" s="38"/>
      <c r="AC2447" s="38"/>
      <c r="AD2447" s="38"/>
      <c r="AE2447" s="38"/>
      <c r="AF2447" s="177"/>
      <c r="AG2447" s="176"/>
      <c r="AN2447" s="38"/>
      <c r="AO2447" s="38"/>
      <c r="AP2447" s="38"/>
      <c r="AQ2447" s="38"/>
      <c r="AR2447" s="38"/>
      <c r="AS2447" s="38"/>
      <c r="AT2447" s="38"/>
      <c r="AU2447" s="38"/>
    </row>
    <row r="2448" spans="2:47">
      <c r="B2448" s="14"/>
      <c r="AA2448" s="38"/>
      <c r="AB2448" s="38"/>
      <c r="AC2448" s="38"/>
      <c r="AD2448" s="38"/>
      <c r="AE2448" s="38"/>
      <c r="AF2448" s="177"/>
      <c r="AG2448" s="176"/>
      <c r="AN2448" s="38"/>
      <c r="AO2448" s="38"/>
      <c r="AP2448" s="38"/>
      <c r="AQ2448" s="38"/>
      <c r="AR2448" s="38"/>
      <c r="AS2448" s="38"/>
      <c r="AT2448" s="38"/>
      <c r="AU2448" s="38"/>
    </row>
    <row r="2449" spans="2:47">
      <c r="B2449" s="14"/>
      <c r="AA2449" s="38"/>
      <c r="AB2449" s="38"/>
      <c r="AC2449" s="38"/>
      <c r="AD2449" s="38"/>
      <c r="AE2449" s="38"/>
      <c r="AF2449" s="177"/>
      <c r="AG2449" s="176"/>
      <c r="AN2449" s="38"/>
      <c r="AO2449" s="38"/>
      <c r="AP2449" s="38"/>
      <c r="AQ2449" s="38"/>
      <c r="AR2449" s="38"/>
      <c r="AS2449" s="38"/>
      <c r="AT2449" s="38"/>
      <c r="AU2449" s="38"/>
    </row>
    <row r="2450" spans="2:47">
      <c r="B2450" s="14"/>
      <c r="AA2450" s="38"/>
      <c r="AB2450" s="38"/>
      <c r="AC2450" s="38"/>
      <c r="AD2450" s="38"/>
      <c r="AE2450" s="38"/>
      <c r="AF2450" s="177"/>
      <c r="AG2450" s="176"/>
      <c r="AN2450" s="38"/>
      <c r="AO2450" s="38"/>
      <c r="AP2450" s="38"/>
      <c r="AQ2450" s="38"/>
      <c r="AR2450" s="38"/>
      <c r="AS2450" s="38"/>
      <c r="AT2450" s="38"/>
      <c r="AU2450" s="38"/>
    </row>
    <row r="2451" spans="2:47">
      <c r="B2451" s="14"/>
      <c r="AA2451" s="38"/>
      <c r="AB2451" s="38"/>
      <c r="AC2451" s="38"/>
      <c r="AD2451" s="38"/>
      <c r="AE2451" s="38"/>
      <c r="AF2451" s="177"/>
      <c r="AG2451" s="176"/>
      <c r="AN2451" s="38"/>
      <c r="AO2451" s="38"/>
      <c r="AP2451" s="38"/>
      <c r="AQ2451" s="38"/>
      <c r="AR2451" s="38"/>
      <c r="AS2451" s="38"/>
      <c r="AT2451" s="38"/>
      <c r="AU2451" s="38"/>
    </row>
    <row r="2452" spans="2:47">
      <c r="B2452" s="14"/>
      <c r="AA2452" s="38"/>
      <c r="AB2452" s="38"/>
      <c r="AC2452" s="38"/>
      <c r="AD2452" s="38"/>
      <c r="AE2452" s="38"/>
      <c r="AF2452" s="177"/>
      <c r="AG2452" s="176"/>
      <c r="AN2452" s="38"/>
      <c r="AO2452" s="38"/>
      <c r="AP2452" s="38"/>
      <c r="AQ2452" s="38"/>
      <c r="AR2452" s="38"/>
      <c r="AS2452" s="38"/>
      <c r="AT2452" s="38"/>
      <c r="AU2452" s="38"/>
    </row>
    <row r="2453" spans="2:47">
      <c r="B2453" s="14"/>
      <c r="AA2453" s="38"/>
      <c r="AB2453" s="38"/>
      <c r="AC2453" s="38"/>
      <c r="AD2453" s="38"/>
      <c r="AE2453" s="38"/>
      <c r="AF2453" s="177"/>
      <c r="AG2453" s="176"/>
      <c r="AN2453" s="38"/>
      <c r="AO2453" s="38"/>
      <c r="AP2453" s="38"/>
      <c r="AQ2453" s="38"/>
      <c r="AR2453" s="38"/>
      <c r="AS2453" s="38"/>
      <c r="AT2453" s="38"/>
      <c r="AU2453" s="38"/>
    </row>
    <row r="2454" spans="2:47">
      <c r="B2454" s="14"/>
      <c r="AA2454" s="38"/>
      <c r="AB2454" s="38"/>
      <c r="AC2454" s="38"/>
      <c r="AD2454" s="38"/>
      <c r="AE2454" s="38"/>
      <c r="AF2454" s="177"/>
      <c r="AG2454" s="176"/>
      <c r="AN2454" s="38"/>
      <c r="AO2454" s="38"/>
      <c r="AP2454" s="38"/>
      <c r="AQ2454" s="38"/>
      <c r="AR2454" s="38"/>
      <c r="AS2454" s="38"/>
      <c r="AT2454" s="38"/>
      <c r="AU2454" s="38"/>
    </row>
    <row r="2455" spans="2:47">
      <c r="B2455" s="14"/>
      <c r="AA2455" s="38"/>
      <c r="AB2455" s="38"/>
      <c r="AC2455" s="38"/>
      <c r="AD2455" s="38"/>
      <c r="AE2455" s="38"/>
      <c r="AF2455" s="177"/>
      <c r="AG2455" s="176"/>
      <c r="AN2455" s="38"/>
      <c r="AO2455" s="38"/>
      <c r="AP2455" s="38"/>
      <c r="AQ2455" s="38"/>
      <c r="AR2455" s="38"/>
      <c r="AS2455" s="38"/>
      <c r="AT2455" s="38"/>
      <c r="AU2455" s="38"/>
    </row>
    <row r="2456" spans="2:47">
      <c r="B2456" s="14"/>
      <c r="AA2456" s="38"/>
      <c r="AB2456" s="38"/>
      <c r="AC2456" s="38"/>
      <c r="AD2456" s="38"/>
      <c r="AE2456" s="38"/>
      <c r="AF2456" s="177"/>
      <c r="AG2456" s="176"/>
      <c r="AN2456" s="38"/>
      <c r="AO2456" s="38"/>
      <c r="AP2456" s="38"/>
      <c r="AQ2456" s="38"/>
      <c r="AR2456" s="38"/>
      <c r="AS2456" s="38"/>
      <c r="AT2456" s="38"/>
      <c r="AU2456" s="38"/>
    </row>
    <row r="2457" spans="2:47">
      <c r="B2457" s="14"/>
      <c r="AA2457" s="38"/>
      <c r="AB2457" s="38"/>
      <c r="AC2457" s="38"/>
      <c r="AD2457" s="38"/>
      <c r="AE2457" s="38"/>
      <c r="AF2457" s="177"/>
      <c r="AG2457" s="176"/>
      <c r="AN2457" s="38"/>
      <c r="AO2457" s="38"/>
      <c r="AP2457" s="38"/>
      <c r="AQ2457" s="38"/>
      <c r="AR2457" s="38"/>
      <c r="AS2457" s="38"/>
      <c r="AT2457" s="38"/>
      <c r="AU2457" s="38"/>
    </row>
    <row r="2458" spans="2:47">
      <c r="B2458" s="14"/>
      <c r="AA2458" s="38"/>
      <c r="AB2458" s="38"/>
      <c r="AC2458" s="38"/>
      <c r="AD2458" s="38"/>
      <c r="AE2458" s="38"/>
      <c r="AF2458" s="177"/>
      <c r="AG2458" s="176"/>
      <c r="AN2458" s="38"/>
      <c r="AO2458" s="38"/>
      <c r="AP2458" s="38"/>
      <c r="AQ2458" s="38"/>
      <c r="AR2458" s="38"/>
      <c r="AS2458" s="38"/>
      <c r="AT2458" s="38"/>
      <c r="AU2458" s="38"/>
    </row>
    <row r="2459" spans="2:47">
      <c r="B2459" s="14"/>
      <c r="AA2459" s="38"/>
      <c r="AB2459" s="38"/>
      <c r="AC2459" s="38"/>
      <c r="AD2459" s="38"/>
      <c r="AE2459" s="38"/>
      <c r="AF2459" s="177"/>
      <c r="AG2459" s="176"/>
      <c r="AN2459" s="38"/>
      <c r="AO2459" s="38"/>
      <c r="AP2459" s="38"/>
      <c r="AQ2459" s="38"/>
      <c r="AR2459" s="38"/>
      <c r="AS2459" s="38"/>
      <c r="AT2459" s="38"/>
      <c r="AU2459" s="38"/>
    </row>
    <row r="2460" spans="2:47">
      <c r="B2460" s="14"/>
      <c r="AA2460" s="38"/>
      <c r="AB2460" s="38"/>
      <c r="AC2460" s="38"/>
      <c r="AD2460" s="38"/>
      <c r="AE2460" s="38"/>
      <c r="AF2460" s="177"/>
      <c r="AG2460" s="176"/>
      <c r="AN2460" s="38"/>
      <c r="AO2460" s="38"/>
      <c r="AP2460" s="38"/>
      <c r="AQ2460" s="38"/>
      <c r="AR2460" s="38"/>
      <c r="AS2460" s="38"/>
      <c r="AT2460" s="38"/>
      <c r="AU2460" s="38"/>
    </row>
    <row r="2461" spans="2:47">
      <c r="B2461" s="14"/>
      <c r="AA2461" s="38"/>
      <c r="AB2461" s="38"/>
      <c r="AC2461" s="38"/>
      <c r="AD2461" s="38"/>
      <c r="AE2461" s="38"/>
      <c r="AF2461" s="177"/>
      <c r="AG2461" s="176"/>
      <c r="AN2461" s="38"/>
      <c r="AO2461" s="38"/>
      <c r="AP2461" s="38"/>
      <c r="AQ2461" s="38"/>
      <c r="AR2461" s="38"/>
      <c r="AS2461" s="38"/>
      <c r="AT2461" s="38"/>
      <c r="AU2461" s="38"/>
    </row>
    <row r="2462" spans="2:47">
      <c r="B2462" s="14"/>
      <c r="AA2462" s="38"/>
      <c r="AB2462" s="38"/>
      <c r="AC2462" s="38"/>
      <c r="AD2462" s="38"/>
      <c r="AE2462" s="38"/>
      <c r="AF2462" s="177"/>
      <c r="AG2462" s="176"/>
      <c r="AN2462" s="38"/>
      <c r="AO2462" s="38"/>
      <c r="AP2462" s="38"/>
      <c r="AQ2462" s="38"/>
      <c r="AR2462" s="38"/>
      <c r="AS2462" s="38"/>
      <c r="AT2462" s="38"/>
      <c r="AU2462" s="38"/>
    </row>
    <row r="2463" spans="2:47">
      <c r="B2463" s="14"/>
      <c r="AA2463" s="38"/>
      <c r="AB2463" s="38"/>
      <c r="AC2463" s="38"/>
      <c r="AD2463" s="38"/>
      <c r="AE2463" s="38"/>
      <c r="AF2463" s="177"/>
      <c r="AG2463" s="176"/>
      <c r="AN2463" s="38"/>
      <c r="AO2463" s="38"/>
      <c r="AP2463" s="38"/>
      <c r="AQ2463" s="38"/>
      <c r="AR2463" s="38"/>
      <c r="AS2463" s="38"/>
      <c r="AT2463" s="38"/>
      <c r="AU2463" s="38"/>
    </row>
    <row r="2464" spans="2:47">
      <c r="B2464" s="14"/>
      <c r="AA2464" s="38"/>
      <c r="AB2464" s="38"/>
      <c r="AC2464" s="38"/>
      <c r="AD2464" s="38"/>
      <c r="AE2464" s="38"/>
      <c r="AF2464" s="177"/>
      <c r="AG2464" s="176"/>
      <c r="AN2464" s="38"/>
      <c r="AO2464" s="38"/>
      <c r="AP2464" s="38"/>
      <c r="AQ2464" s="38"/>
      <c r="AR2464" s="38"/>
      <c r="AS2464" s="38"/>
      <c r="AT2464" s="38"/>
      <c r="AU2464" s="38"/>
    </row>
    <row r="2465" spans="2:47">
      <c r="B2465" s="14"/>
      <c r="AA2465" s="38"/>
      <c r="AB2465" s="38"/>
      <c r="AC2465" s="38"/>
      <c r="AD2465" s="38"/>
      <c r="AE2465" s="38"/>
      <c r="AF2465" s="177"/>
      <c r="AG2465" s="176"/>
      <c r="AN2465" s="38"/>
      <c r="AO2465" s="38"/>
      <c r="AP2465" s="38"/>
      <c r="AQ2465" s="38"/>
      <c r="AR2465" s="38"/>
      <c r="AS2465" s="38"/>
      <c r="AT2465" s="38"/>
      <c r="AU2465" s="38"/>
    </row>
    <row r="2466" spans="2:47">
      <c r="B2466" s="14"/>
      <c r="AA2466" s="38"/>
      <c r="AB2466" s="38"/>
      <c r="AC2466" s="38"/>
      <c r="AD2466" s="38"/>
      <c r="AE2466" s="38"/>
      <c r="AF2466" s="177"/>
      <c r="AG2466" s="176"/>
      <c r="AN2466" s="38"/>
      <c r="AO2466" s="38"/>
      <c r="AP2466" s="38"/>
      <c r="AQ2466" s="38"/>
      <c r="AR2466" s="38"/>
      <c r="AS2466" s="38"/>
      <c r="AT2466" s="38"/>
      <c r="AU2466" s="38"/>
    </row>
    <row r="2467" spans="2:47">
      <c r="B2467" s="14"/>
      <c r="AA2467" s="38"/>
      <c r="AB2467" s="38"/>
      <c r="AC2467" s="38"/>
      <c r="AD2467" s="38"/>
      <c r="AE2467" s="38"/>
      <c r="AF2467" s="177"/>
      <c r="AG2467" s="176"/>
      <c r="AN2467" s="38"/>
      <c r="AO2467" s="38"/>
      <c r="AP2467" s="38"/>
      <c r="AQ2467" s="38"/>
      <c r="AR2467" s="38"/>
      <c r="AS2467" s="38"/>
      <c r="AT2467" s="38"/>
      <c r="AU2467" s="38"/>
    </row>
    <row r="2468" spans="2:47">
      <c r="B2468" s="14"/>
      <c r="AA2468" s="38"/>
      <c r="AB2468" s="38"/>
      <c r="AC2468" s="38"/>
      <c r="AD2468" s="38"/>
      <c r="AE2468" s="38"/>
      <c r="AF2468" s="177"/>
      <c r="AG2468" s="176"/>
      <c r="AN2468" s="38"/>
      <c r="AO2468" s="38"/>
      <c r="AP2468" s="38"/>
      <c r="AQ2468" s="38"/>
      <c r="AR2468" s="38"/>
      <c r="AS2468" s="38"/>
      <c r="AT2468" s="38"/>
      <c r="AU2468" s="38"/>
    </row>
    <row r="2469" spans="2:47">
      <c r="B2469" s="14"/>
      <c r="AA2469" s="38"/>
      <c r="AB2469" s="38"/>
      <c r="AC2469" s="38"/>
      <c r="AD2469" s="38"/>
      <c r="AE2469" s="38"/>
      <c r="AF2469" s="177"/>
      <c r="AG2469" s="176"/>
      <c r="AN2469" s="38"/>
      <c r="AO2469" s="38"/>
      <c r="AP2469" s="38"/>
      <c r="AQ2469" s="38"/>
      <c r="AR2469" s="38"/>
      <c r="AS2469" s="38"/>
      <c r="AT2469" s="38"/>
      <c r="AU2469" s="38"/>
    </row>
    <row r="2470" spans="2:47">
      <c r="B2470" s="14"/>
      <c r="AA2470" s="38"/>
      <c r="AB2470" s="38"/>
      <c r="AC2470" s="38"/>
      <c r="AD2470" s="38"/>
      <c r="AE2470" s="38"/>
      <c r="AF2470" s="177"/>
      <c r="AG2470" s="176"/>
      <c r="AN2470" s="38"/>
      <c r="AO2470" s="38"/>
      <c r="AP2470" s="38"/>
      <c r="AQ2470" s="38"/>
      <c r="AR2470" s="38"/>
      <c r="AS2470" s="38"/>
      <c r="AT2470" s="38"/>
      <c r="AU2470" s="38"/>
    </row>
    <row r="2471" spans="2:47">
      <c r="B2471" s="14"/>
      <c r="AA2471" s="38"/>
      <c r="AB2471" s="38"/>
      <c r="AC2471" s="38"/>
      <c r="AD2471" s="38"/>
      <c r="AE2471" s="38"/>
      <c r="AF2471" s="177"/>
      <c r="AG2471" s="176"/>
      <c r="AN2471" s="38"/>
      <c r="AO2471" s="38"/>
      <c r="AP2471" s="38"/>
      <c r="AQ2471" s="38"/>
      <c r="AR2471" s="38"/>
      <c r="AS2471" s="38"/>
      <c r="AT2471" s="38"/>
      <c r="AU2471" s="38"/>
    </row>
    <row r="2472" spans="2:47">
      <c r="B2472" s="14"/>
      <c r="AA2472" s="38"/>
      <c r="AB2472" s="38"/>
      <c r="AC2472" s="38"/>
      <c r="AD2472" s="38"/>
      <c r="AE2472" s="38"/>
      <c r="AF2472" s="177"/>
      <c r="AG2472" s="176"/>
      <c r="AN2472" s="38"/>
      <c r="AO2472" s="38"/>
      <c r="AP2472" s="38"/>
      <c r="AQ2472" s="38"/>
      <c r="AR2472" s="38"/>
      <c r="AS2472" s="38"/>
      <c r="AT2472" s="38"/>
      <c r="AU2472" s="38"/>
    </row>
    <row r="2473" spans="2:47">
      <c r="B2473" s="14"/>
      <c r="AA2473" s="38"/>
      <c r="AB2473" s="38"/>
      <c r="AC2473" s="38"/>
      <c r="AD2473" s="38"/>
      <c r="AE2473" s="38"/>
      <c r="AF2473" s="177"/>
      <c r="AG2473" s="176"/>
      <c r="AN2473" s="38"/>
      <c r="AO2473" s="38"/>
      <c r="AP2473" s="38"/>
      <c r="AQ2473" s="38"/>
      <c r="AR2473" s="38"/>
      <c r="AS2473" s="38"/>
      <c r="AT2473" s="38"/>
      <c r="AU2473" s="38"/>
    </row>
    <row r="2474" spans="2:47">
      <c r="B2474" s="14"/>
      <c r="AA2474" s="38"/>
      <c r="AB2474" s="38"/>
      <c r="AC2474" s="38"/>
      <c r="AD2474" s="38"/>
      <c r="AE2474" s="38"/>
      <c r="AF2474" s="177"/>
      <c r="AG2474" s="176"/>
      <c r="AN2474" s="38"/>
      <c r="AO2474" s="38"/>
      <c r="AP2474" s="38"/>
      <c r="AQ2474" s="38"/>
      <c r="AR2474" s="38"/>
      <c r="AS2474" s="38"/>
      <c r="AT2474" s="38"/>
      <c r="AU2474" s="38"/>
    </row>
    <row r="2475" spans="2:47">
      <c r="B2475" s="14"/>
      <c r="AA2475" s="38"/>
      <c r="AB2475" s="38"/>
      <c r="AC2475" s="38"/>
      <c r="AD2475" s="38"/>
      <c r="AE2475" s="38"/>
      <c r="AF2475" s="177"/>
      <c r="AG2475" s="176"/>
      <c r="AN2475" s="38"/>
      <c r="AO2475" s="38"/>
      <c r="AP2475" s="38"/>
      <c r="AQ2475" s="38"/>
      <c r="AR2475" s="38"/>
      <c r="AS2475" s="38"/>
      <c r="AT2475" s="38"/>
      <c r="AU2475" s="38"/>
    </row>
    <row r="2476" spans="2:47">
      <c r="B2476" s="14"/>
      <c r="AA2476" s="38"/>
      <c r="AB2476" s="38"/>
      <c r="AC2476" s="38"/>
      <c r="AD2476" s="38"/>
      <c r="AE2476" s="38"/>
      <c r="AF2476" s="177"/>
      <c r="AG2476" s="176"/>
      <c r="AN2476" s="38"/>
      <c r="AO2476" s="38"/>
      <c r="AP2476" s="38"/>
      <c r="AQ2476" s="38"/>
      <c r="AR2476" s="38"/>
      <c r="AS2476" s="38"/>
      <c r="AT2476" s="38"/>
      <c r="AU2476" s="38"/>
    </row>
    <row r="2477" spans="2:47">
      <c r="B2477" s="14"/>
      <c r="AA2477" s="38"/>
      <c r="AB2477" s="38"/>
      <c r="AC2477" s="38"/>
      <c r="AD2477" s="38"/>
      <c r="AE2477" s="38"/>
      <c r="AF2477" s="177"/>
      <c r="AG2477" s="176"/>
      <c r="AN2477" s="38"/>
      <c r="AO2477" s="38"/>
      <c r="AP2477" s="38"/>
      <c r="AQ2477" s="38"/>
      <c r="AR2477" s="38"/>
      <c r="AS2477" s="38"/>
      <c r="AT2477" s="38"/>
      <c r="AU2477" s="38"/>
    </row>
    <row r="2478" spans="2:47">
      <c r="B2478" s="14"/>
      <c r="AA2478" s="38"/>
      <c r="AB2478" s="38"/>
      <c r="AC2478" s="38"/>
      <c r="AD2478" s="38"/>
      <c r="AE2478" s="38"/>
      <c r="AF2478" s="177"/>
      <c r="AG2478" s="176"/>
      <c r="AN2478" s="38"/>
      <c r="AO2478" s="38"/>
      <c r="AP2478" s="38"/>
      <c r="AQ2478" s="38"/>
      <c r="AR2478" s="38"/>
      <c r="AS2478" s="38"/>
      <c r="AT2478" s="38"/>
      <c r="AU2478" s="38"/>
    </row>
    <row r="2479" spans="2:47">
      <c r="B2479" s="14"/>
      <c r="AA2479" s="38"/>
      <c r="AB2479" s="38"/>
      <c r="AC2479" s="38"/>
      <c r="AD2479" s="38"/>
      <c r="AE2479" s="38"/>
      <c r="AF2479" s="177"/>
      <c r="AG2479" s="176"/>
      <c r="AN2479" s="38"/>
      <c r="AO2479" s="38"/>
      <c r="AP2479" s="38"/>
      <c r="AQ2479" s="38"/>
      <c r="AR2479" s="38"/>
      <c r="AS2479" s="38"/>
      <c r="AT2479" s="38"/>
      <c r="AU2479" s="38"/>
    </row>
    <row r="2480" spans="2:47">
      <c r="B2480" s="14"/>
      <c r="AA2480" s="38"/>
      <c r="AB2480" s="38"/>
      <c r="AC2480" s="38"/>
      <c r="AD2480" s="38"/>
      <c r="AE2480" s="38"/>
      <c r="AF2480" s="177"/>
      <c r="AG2480" s="176"/>
      <c r="AN2480" s="38"/>
      <c r="AO2480" s="38"/>
      <c r="AP2480" s="38"/>
      <c r="AQ2480" s="38"/>
      <c r="AR2480" s="38"/>
      <c r="AS2480" s="38"/>
      <c r="AT2480" s="38"/>
      <c r="AU2480" s="38"/>
    </row>
    <row r="2481" spans="2:47">
      <c r="B2481" s="14"/>
      <c r="AA2481" s="38"/>
      <c r="AB2481" s="38"/>
      <c r="AC2481" s="38"/>
      <c r="AD2481" s="38"/>
      <c r="AE2481" s="38"/>
      <c r="AF2481" s="177"/>
      <c r="AG2481" s="176"/>
      <c r="AN2481" s="38"/>
      <c r="AO2481" s="38"/>
      <c r="AP2481" s="38"/>
      <c r="AQ2481" s="38"/>
      <c r="AR2481" s="38"/>
      <c r="AS2481" s="38"/>
      <c r="AT2481" s="38"/>
      <c r="AU2481" s="38"/>
    </row>
    <row r="2482" spans="2:47">
      <c r="B2482" s="14"/>
      <c r="AA2482" s="38"/>
      <c r="AB2482" s="38"/>
      <c r="AC2482" s="38"/>
      <c r="AD2482" s="38"/>
      <c r="AE2482" s="38"/>
      <c r="AF2482" s="177"/>
      <c r="AG2482" s="176"/>
      <c r="AN2482" s="38"/>
      <c r="AO2482" s="38"/>
      <c r="AP2482" s="38"/>
      <c r="AQ2482" s="38"/>
      <c r="AR2482" s="38"/>
      <c r="AS2482" s="38"/>
      <c r="AT2482" s="38"/>
      <c r="AU2482" s="38"/>
    </row>
    <row r="2483" spans="2:47">
      <c r="B2483" s="14"/>
      <c r="AA2483" s="38"/>
      <c r="AB2483" s="38"/>
      <c r="AC2483" s="38"/>
      <c r="AD2483" s="38"/>
      <c r="AE2483" s="38"/>
      <c r="AF2483" s="177"/>
      <c r="AG2483" s="176"/>
      <c r="AN2483" s="38"/>
      <c r="AO2483" s="38"/>
      <c r="AP2483" s="38"/>
      <c r="AQ2483" s="38"/>
      <c r="AR2483" s="38"/>
      <c r="AS2483" s="38"/>
      <c r="AT2483" s="38"/>
      <c r="AU2483" s="38"/>
    </row>
    <row r="2484" spans="2:47">
      <c r="B2484" s="14"/>
      <c r="AA2484" s="38"/>
      <c r="AB2484" s="38"/>
      <c r="AC2484" s="38"/>
      <c r="AD2484" s="38"/>
      <c r="AE2484" s="38"/>
      <c r="AF2484" s="177"/>
      <c r="AG2484" s="176"/>
      <c r="AN2484" s="38"/>
      <c r="AO2484" s="38"/>
      <c r="AP2484" s="38"/>
      <c r="AQ2484" s="38"/>
      <c r="AR2484" s="38"/>
      <c r="AS2484" s="38"/>
      <c r="AT2484" s="38"/>
      <c r="AU2484" s="38"/>
    </row>
    <row r="2485" spans="2:47">
      <c r="B2485" s="14"/>
      <c r="AA2485" s="38"/>
      <c r="AB2485" s="38"/>
      <c r="AC2485" s="38"/>
      <c r="AD2485" s="38"/>
      <c r="AE2485" s="38"/>
      <c r="AF2485" s="177"/>
      <c r="AG2485" s="176"/>
      <c r="AN2485" s="38"/>
      <c r="AO2485" s="38"/>
      <c r="AP2485" s="38"/>
      <c r="AQ2485" s="38"/>
      <c r="AR2485" s="38"/>
      <c r="AS2485" s="38"/>
      <c r="AT2485" s="38"/>
      <c r="AU2485" s="38"/>
    </row>
    <row r="2486" spans="2:47">
      <c r="B2486" s="14"/>
      <c r="AA2486" s="38"/>
      <c r="AB2486" s="38"/>
      <c r="AC2486" s="38"/>
      <c r="AD2486" s="38"/>
      <c r="AE2486" s="38"/>
      <c r="AF2486" s="177"/>
      <c r="AG2486" s="176"/>
      <c r="AN2486" s="38"/>
      <c r="AO2486" s="38"/>
      <c r="AP2486" s="38"/>
      <c r="AQ2486" s="38"/>
      <c r="AR2486" s="38"/>
      <c r="AS2486" s="38"/>
      <c r="AT2486" s="38"/>
      <c r="AU2486" s="38"/>
    </row>
    <row r="2487" spans="2:47">
      <c r="B2487" s="14"/>
      <c r="AA2487" s="38"/>
      <c r="AB2487" s="38"/>
      <c r="AC2487" s="38"/>
      <c r="AD2487" s="38"/>
      <c r="AE2487" s="38"/>
      <c r="AF2487" s="177"/>
      <c r="AG2487" s="176"/>
      <c r="AN2487" s="38"/>
      <c r="AO2487" s="38"/>
      <c r="AP2487" s="38"/>
      <c r="AQ2487" s="38"/>
      <c r="AR2487" s="38"/>
      <c r="AS2487" s="38"/>
      <c r="AT2487" s="38"/>
      <c r="AU2487" s="38"/>
    </row>
    <row r="2488" spans="2:47">
      <c r="B2488" s="14"/>
      <c r="AA2488" s="38"/>
      <c r="AB2488" s="38"/>
      <c r="AC2488" s="38"/>
      <c r="AD2488" s="38"/>
      <c r="AE2488" s="38"/>
      <c r="AF2488" s="177"/>
      <c r="AG2488" s="176"/>
      <c r="AN2488" s="38"/>
      <c r="AO2488" s="38"/>
      <c r="AP2488" s="38"/>
      <c r="AQ2488" s="38"/>
      <c r="AR2488" s="38"/>
      <c r="AS2488" s="38"/>
      <c r="AT2488" s="38"/>
      <c r="AU2488" s="38"/>
    </row>
    <row r="2489" spans="2:47">
      <c r="B2489" s="14"/>
      <c r="AA2489" s="38"/>
      <c r="AB2489" s="38"/>
      <c r="AC2489" s="38"/>
      <c r="AD2489" s="38"/>
      <c r="AE2489" s="38"/>
      <c r="AF2489" s="177"/>
      <c r="AG2489" s="176"/>
      <c r="AN2489" s="38"/>
      <c r="AO2489" s="38"/>
      <c r="AP2489" s="38"/>
      <c r="AQ2489" s="38"/>
      <c r="AR2489" s="38"/>
      <c r="AS2489" s="38"/>
      <c r="AT2489" s="38"/>
      <c r="AU2489" s="38"/>
    </row>
    <row r="2490" spans="2:47">
      <c r="B2490" s="14"/>
      <c r="AA2490" s="38"/>
      <c r="AB2490" s="38"/>
      <c r="AC2490" s="38"/>
      <c r="AD2490" s="38"/>
      <c r="AE2490" s="38"/>
      <c r="AF2490" s="177"/>
      <c r="AG2490" s="176"/>
      <c r="AN2490" s="38"/>
      <c r="AO2490" s="38"/>
      <c r="AP2490" s="38"/>
      <c r="AQ2490" s="38"/>
      <c r="AR2490" s="38"/>
      <c r="AS2490" s="38"/>
      <c r="AT2490" s="38"/>
      <c r="AU2490" s="38"/>
    </row>
    <row r="2491" spans="2:47">
      <c r="B2491" s="14"/>
      <c r="AA2491" s="38"/>
      <c r="AB2491" s="38"/>
      <c r="AC2491" s="38"/>
      <c r="AD2491" s="38"/>
      <c r="AE2491" s="38"/>
      <c r="AF2491" s="177"/>
      <c r="AG2491" s="176"/>
      <c r="AN2491" s="38"/>
      <c r="AO2491" s="38"/>
      <c r="AP2491" s="38"/>
      <c r="AQ2491" s="38"/>
      <c r="AR2491" s="38"/>
      <c r="AS2491" s="38"/>
      <c r="AT2491" s="38"/>
      <c r="AU2491" s="38"/>
    </row>
    <row r="2492" spans="2:47">
      <c r="B2492" s="14"/>
      <c r="AA2492" s="38"/>
      <c r="AB2492" s="38"/>
      <c r="AC2492" s="38"/>
      <c r="AD2492" s="38"/>
      <c r="AE2492" s="38"/>
      <c r="AF2492" s="177"/>
      <c r="AG2492" s="176"/>
      <c r="AN2492" s="38"/>
      <c r="AO2492" s="38"/>
      <c r="AP2492" s="38"/>
      <c r="AQ2492" s="38"/>
      <c r="AR2492" s="38"/>
      <c r="AS2492" s="38"/>
      <c r="AT2492" s="38"/>
      <c r="AU2492" s="38"/>
    </row>
    <row r="2493" spans="2:47">
      <c r="B2493" s="14"/>
      <c r="AA2493" s="38"/>
      <c r="AB2493" s="38"/>
      <c r="AC2493" s="38"/>
      <c r="AD2493" s="38"/>
      <c r="AE2493" s="38"/>
      <c r="AF2493" s="177"/>
      <c r="AG2493" s="176"/>
      <c r="AN2493" s="38"/>
      <c r="AO2493" s="38"/>
      <c r="AP2493" s="38"/>
      <c r="AQ2493" s="38"/>
      <c r="AR2493" s="38"/>
      <c r="AS2493" s="38"/>
      <c r="AT2493" s="38"/>
      <c r="AU2493" s="38"/>
    </row>
    <row r="2494" spans="2:47">
      <c r="B2494" s="14"/>
      <c r="AA2494" s="38"/>
      <c r="AB2494" s="38"/>
      <c r="AC2494" s="38"/>
      <c r="AD2494" s="38"/>
      <c r="AE2494" s="38"/>
      <c r="AF2494" s="177"/>
      <c r="AG2494" s="176"/>
      <c r="AN2494" s="38"/>
      <c r="AO2494" s="38"/>
      <c r="AP2494" s="38"/>
      <c r="AQ2494" s="38"/>
      <c r="AR2494" s="38"/>
      <c r="AS2494" s="38"/>
      <c r="AT2494" s="38"/>
      <c r="AU2494" s="38"/>
    </row>
    <row r="2495" spans="2:47">
      <c r="B2495" s="14"/>
      <c r="AA2495" s="38"/>
      <c r="AB2495" s="38"/>
      <c r="AC2495" s="38"/>
      <c r="AD2495" s="38"/>
      <c r="AE2495" s="38"/>
      <c r="AF2495" s="177"/>
      <c r="AG2495" s="176"/>
      <c r="AN2495" s="38"/>
      <c r="AO2495" s="38"/>
      <c r="AP2495" s="38"/>
      <c r="AQ2495" s="38"/>
      <c r="AR2495" s="38"/>
      <c r="AS2495" s="38"/>
      <c r="AT2495" s="38"/>
      <c r="AU2495" s="38"/>
    </row>
    <row r="2496" spans="2:47">
      <c r="B2496" s="14"/>
      <c r="AA2496" s="38"/>
      <c r="AB2496" s="38"/>
      <c r="AC2496" s="38"/>
      <c r="AD2496" s="38"/>
      <c r="AE2496" s="38"/>
      <c r="AF2496" s="177"/>
      <c r="AG2496" s="176"/>
      <c r="AN2496" s="38"/>
      <c r="AO2496" s="38"/>
      <c r="AP2496" s="38"/>
      <c r="AQ2496" s="38"/>
      <c r="AR2496" s="38"/>
      <c r="AS2496" s="38"/>
      <c r="AT2496" s="38"/>
      <c r="AU2496" s="38"/>
    </row>
    <row r="2497" spans="2:47">
      <c r="B2497" s="14"/>
      <c r="AA2497" s="38"/>
      <c r="AB2497" s="38"/>
      <c r="AC2497" s="38"/>
      <c r="AD2497" s="38"/>
      <c r="AE2497" s="38"/>
      <c r="AF2497" s="177"/>
      <c r="AG2497" s="176"/>
      <c r="AN2497" s="38"/>
      <c r="AO2497" s="38"/>
      <c r="AP2497" s="38"/>
      <c r="AQ2497" s="38"/>
      <c r="AR2497" s="38"/>
      <c r="AS2497" s="38"/>
      <c r="AT2497" s="38"/>
      <c r="AU2497" s="38"/>
    </row>
    <row r="2498" spans="2:47">
      <c r="B2498" s="14"/>
      <c r="AA2498" s="38"/>
      <c r="AB2498" s="38"/>
      <c r="AC2498" s="38"/>
      <c r="AD2498" s="38"/>
      <c r="AE2498" s="38"/>
      <c r="AF2498" s="177"/>
      <c r="AG2498" s="176"/>
      <c r="AN2498" s="38"/>
      <c r="AO2498" s="38"/>
      <c r="AP2498" s="38"/>
      <c r="AQ2498" s="38"/>
      <c r="AR2498" s="38"/>
      <c r="AS2498" s="38"/>
      <c r="AT2498" s="38"/>
      <c r="AU2498" s="38"/>
    </row>
    <row r="2499" spans="2:47">
      <c r="B2499" s="14"/>
      <c r="AA2499" s="38"/>
      <c r="AB2499" s="38"/>
      <c r="AC2499" s="38"/>
      <c r="AD2499" s="38"/>
      <c r="AE2499" s="38"/>
      <c r="AF2499" s="177"/>
      <c r="AG2499" s="176"/>
      <c r="AN2499" s="38"/>
      <c r="AO2499" s="38"/>
      <c r="AP2499" s="38"/>
      <c r="AQ2499" s="38"/>
      <c r="AR2499" s="38"/>
      <c r="AS2499" s="38"/>
      <c r="AT2499" s="38"/>
      <c r="AU2499" s="38"/>
    </row>
    <row r="2500" spans="2:47">
      <c r="B2500" s="14"/>
      <c r="AA2500" s="38"/>
      <c r="AB2500" s="38"/>
      <c r="AC2500" s="38"/>
      <c r="AD2500" s="38"/>
      <c r="AE2500" s="38"/>
      <c r="AF2500" s="177"/>
      <c r="AG2500" s="176"/>
      <c r="AN2500" s="38"/>
      <c r="AO2500" s="38"/>
      <c r="AP2500" s="38"/>
      <c r="AQ2500" s="38"/>
      <c r="AR2500" s="38"/>
      <c r="AS2500" s="38"/>
      <c r="AT2500" s="38"/>
      <c r="AU2500" s="38"/>
    </row>
    <row r="2501" spans="2:47">
      <c r="B2501" s="14"/>
      <c r="AA2501" s="38"/>
      <c r="AB2501" s="38"/>
      <c r="AC2501" s="38"/>
      <c r="AD2501" s="38"/>
      <c r="AE2501" s="38"/>
      <c r="AF2501" s="177"/>
      <c r="AG2501" s="176"/>
      <c r="AN2501" s="38"/>
      <c r="AO2501" s="38"/>
      <c r="AP2501" s="38"/>
      <c r="AQ2501" s="38"/>
      <c r="AR2501" s="38"/>
      <c r="AS2501" s="38"/>
      <c r="AT2501" s="38"/>
      <c r="AU2501" s="38"/>
    </row>
    <row r="2502" spans="2:47">
      <c r="B2502" s="14"/>
      <c r="AA2502" s="38"/>
      <c r="AB2502" s="38"/>
      <c r="AC2502" s="38"/>
      <c r="AD2502" s="38"/>
      <c r="AE2502" s="38"/>
      <c r="AF2502" s="177"/>
      <c r="AG2502" s="176"/>
      <c r="AN2502" s="38"/>
      <c r="AO2502" s="38"/>
      <c r="AP2502" s="38"/>
      <c r="AQ2502" s="38"/>
      <c r="AR2502" s="38"/>
      <c r="AS2502" s="38"/>
      <c r="AT2502" s="38"/>
      <c r="AU2502" s="38"/>
    </row>
    <row r="2503" spans="2:47">
      <c r="B2503" s="14"/>
      <c r="AA2503" s="38"/>
      <c r="AB2503" s="38"/>
      <c r="AC2503" s="38"/>
      <c r="AD2503" s="38"/>
      <c r="AE2503" s="38"/>
      <c r="AF2503" s="177"/>
      <c r="AG2503" s="176"/>
      <c r="AN2503" s="38"/>
      <c r="AO2503" s="38"/>
      <c r="AP2503" s="38"/>
      <c r="AQ2503" s="38"/>
      <c r="AR2503" s="38"/>
      <c r="AS2503" s="38"/>
      <c r="AT2503" s="38"/>
      <c r="AU2503" s="38"/>
    </row>
    <row r="2504" spans="2:47">
      <c r="B2504" s="14"/>
      <c r="AA2504" s="38"/>
      <c r="AB2504" s="38"/>
      <c r="AC2504" s="38"/>
      <c r="AD2504" s="38"/>
      <c r="AE2504" s="38"/>
      <c r="AF2504" s="177"/>
      <c r="AG2504" s="176"/>
      <c r="AN2504" s="38"/>
      <c r="AO2504" s="38"/>
      <c r="AP2504" s="38"/>
      <c r="AQ2504" s="38"/>
      <c r="AR2504" s="38"/>
      <c r="AS2504" s="38"/>
      <c r="AT2504" s="38"/>
      <c r="AU2504" s="38"/>
    </row>
    <row r="2505" spans="2:47">
      <c r="B2505" s="14"/>
      <c r="AA2505" s="38"/>
      <c r="AB2505" s="38"/>
      <c r="AC2505" s="38"/>
      <c r="AD2505" s="38"/>
      <c r="AE2505" s="38"/>
      <c r="AF2505" s="177"/>
      <c r="AG2505" s="176"/>
      <c r="AN2505" s="38"/>
      <c r="AO2505" s="38"/>
      <c r="AP2505" s="38"/>
      <c r="AQ2505" s="38"/>
      <c r="AR2505" s="38"/>
      <c r="AS2505" s="38"/>
      <c r="AT2505" s="38"/>
      <c r="AU2505" s="38"/>
    </row>
    <row r="2506" spans="2:47">
      <c r="B2506" s="14"/>
      <c r="AA2506" s="38"/>
      <c r="AB2506" s="38"/>
      <c r="AC2506" s="38"/>
      <c r="AD2506" s="38"/>
      <c r="AE2506" s="38"/>
      <c r="AF2506" s="177"/>
      <c r="AG2506" s="176"/>
      <c r="AN2506" s="38"/>
      <c r="AO2506" s="38"/>
      <c r="AP2506" s="38"/>
      <c r="AQ2506" s="38"/>
      <c r="AR2506" s="38"/>
      <c r="AS2506" s="38"/>
      <c r="AT2506" s="38"/>
      <c r="AU2506" s="38"/>
    </row>
    <row r="2507" spans="2:47">
      <c r="B2507" s="14"/>
      <c r="AA2507" s="38"/>
      <c r="AB2507" s="38"/>
      <c r="AC2507" s="38"/>
      <c r="AD2507" s="38"/>
      <c r="AE2507" s="38"/>
      <c r="AF2507" s="177"/>
      <c r="AG2507" s="176"/>
      <c r="AN2507" s="38"/>
      <c r="AO2507" s="38"/>
      <c r="AP2507" s="38"/>
      <c r="AQ2507" s="38"/>
      <c r="AR2507" s="38"/>
      <c r="AS2507" s="38"/>
      <c r="AT2507" s="38"/>
      <c r="AU2507" s="38"/>
    </row>
    <row r="2508" spans="2:47">
      <c r="B2508" s="14"/>
      <c r="AA2508" s="38"/>
      <c r="AB2508" s="38"/>
      <c r="AC2508" s="38"/>
      <c r="AD2508" s="38"/>
      <c r="AE2508" s="38"/>
      <c r="AF2508" s="177"/>
      <c r="AG2508" s="176"/>
      <c r="AN2508" s="38"/>
      <c r="AO2508" s="38"/>
      <c r="AP2508" s="38"/>
      <c r="AQ2508" s="38"/>
      <c r="AR2508" s="38"/>
      <c r="AS2508" s="38"/>
      <c r="AT2508" s="38"/>
      <c r="AU2508" s="38"/>
    </row>
    <row r="2509" spans="2:47">
      <c r="B2509" s="14"/>
      <c r="AA2509" s="38"/>
      <c r="AB2509" s="38"/>
      <c r="AC2509" s="38"/>
      <c r="AD2509" s="38"/>
      <c r="AE2509" s="38"/>
      <c r="AF2509" s="177"/>
      <c r="AG2509" s="176"/>
      <c r="AN2509" s="38"/>
      <c r="AO2509" s="38"/>
      <c r="AP2509" s="38"/>
      <c r="AQ2509" s="38"/>
      <c r="AR2509" s="38"/>
      <c r="AS2509" s="38"/>
      <c r="AT2509" s="38"/>
      <c r="AU2509" s="38"/>
    </row>
    <row r="2510" spans="2:47">
      <c r="B2510" s="14"/>
      <c r="AA2510" s="38"/>
      <c r="AB2510" s="38"/>
      <c r="AC2510" s="38"/>
      <c r="AD2510" s="38"/>
      <c r="AE2510" s="38"/>
      <c r="AF2510" s="177"/>
      <c r="AG2510" s="176"/>
      <c r="AN2510" s="38"/>
      <c r="AO2510" s="38"/>
      <c r="AP2510" s="38"/>
      <c r="AQ2510" s="38"/>
      <c r="AR2510" s="38"/>
      <c r="AS2510" s="38"/>
      <c r="AT2510" s="38"/>
      <c r="AU2510" s="38"/>
    </row>
    <row r="2511" spans="2:47">
      <c r="B2511" s="14"/>
      <c r="AA2511" s="38"/>
      <c r="AB2511" s="38"/>
      <c r="AC2511" s="38"/>
      <c r="AD2511" s="38"/>
      <c r="AE2511" s="38"/>
      <c r="AF2511" s="177"/>
      <c r="AG2511" s="176"/>
      <c r="AN2511" s="38"/>
      <c r="AO2511" s="38"/>
      <c r="AP2511" s="38"/>
      <c r="AQ2511" s="38"/>
      <c r="AR2511" s="38"/>
      <c r="AS2511" s="38"/>
      <c r="AT2511" s="38"/>
      <c r="AU2511" s="38"/>
    </row>
    <row r="2512" spans="2:47">
      <c r="B2512" s="14"/>
      <c r="AA2512" s="38"/>
      <c r="AB2512" s="38"/>
      <c r="AC2512" s="38"/>
      <c r="AD2512" s="38"/>
      <c r="AE2512" s="38"/>
      <c r="AF2512" s="177"/>
      <c r="AG2512" s="176"/>
      <c r="AN2512" s="38"/>
      <c r="AO2512" s="38"/>
      <c r="AP2512" s="38"/>
      <c r="AQ2512" s="38"/>
      <c r="AR2512" s="38"/>
      <c r="AS2512" s="38"/>
      <c r="AT2512" s="38"/>
      <c r="AU2512" s="38"/>
    </row>
    <row r="2513" spans="2:47">
      <c r="B2513" s="14"/>
      <c r="AA2513" s="38"/>
      <c r="AB2513" s="38"/>
      <c r="AC2513" s="38"/>
      <c r="AD2513" s="38"/>
      <c r="AE2513" s="38"/>
      <c r="AF2513" s="177"/>
      <c r="AG2513" s="176"/>
      <c r="AN2513" s="38"/>
      <c r="AO2513" s="38"/>
      <c r="AP2513" s="38"/>
      <c r="AQ2513" s="38"/>
      <c r="AR2513" s="38"/>
      <c r="AS2513" s="38"/>
      <c r="AT2513" s="38"/>
      <c r="AU2513" s="38"/>
    </row>
    <row r="2514" spans="2:47">
      <c r="B2514" s="14"/>
      <c r="AA2514" s="38"/>
      <c r="AB2514" s="38"/>
      <c r="AC2514" s="38"/>
      <c r="AD2514" s="38"/>
      <c r="AE2514" s="38"/>
      <c r="AF2514" s="177"/>
      <c r="AG2514" s="176"/>
      <c r="AN2514" s="38"/>
      <c r="AO2514" s="38"/>
      <c r="AP2514" s="38"/>
      <c r="AQ2514" s="38"/>
      <c r="AR2514" s="38"/>
      <c r="AS2514" s="38"/>
      <c r="AT2514" s="38"/>
      <c r="AU2514" s="38"/>
    </row>
    <row r="2515" spans="2:47">
      <c r="B2515" s="14"/>
      <c r="AA2515" s="38"/>
      <c r="AB2515" s="38"/>
      <c r="AC2515" s="38"/>
      <c r="AD2515" s="38"/>
      <c r="AE2515" s="38"/>
      <c r="AF2515" s="177"/>
      <c r="AG2515" s="176"/>
      <c r="AN2515" s="38"/>
      <c r="AO2515" s="38"/>
      <c r="AP2515" s="38"/>
      <c r="AQ2515" s="38"/>
      <c r="AR2515" s="38"/>
      <c r="AS2515" s="38"/>
      <c r="AT2515" s="38"/>
      <c r="AU2515" s="38"/>
    </row>
    <row r="2516" spans="2:47">
      <c r="B2516" s="14"/>
      <c r="AA2516" s="38"/>
      <c r="AB2516" s="38"/>
      <c r="AC2516" s="38"/>
      <c r="AD2516" s="38"/>
      <c r="AE2516" s="38"/>
      <c r="AF2516" s="177"/>
      <c r="AG2516" s="176"/>
      <c r="AN2516" s="38"/>
      <c r="AO2516" s="38"/>
      <c r="AP2516" s="38"/>
      <c r="AQ2516" s="38"/>
      <c r="AR2516" s="38"/>
      <c r="AS2516" s="38"/>
      <c r="AT2516" s="38"/>
      <c r="AU2516" s="38"/>
    </row>
    <row r="2517" spans="2:47">
      <c r="B2517" s="14"/>
      <c r="AA2517" s="38"/>
      <c r="AB2517" s="38"/>
      <c r="AC2517" s="38"/>
      <c r="AD2517" s="38"/>
      <c r="AE2517" s="38"/>
      <c r="AF2517" s="177"/>
      <c r="AG2517" s="176"/>
      <c r="AN2517" s="38"/>
      <c r="AO2517" s="38"/>
      <c r="AP2517" s="38"/>
      <c r="AQ2517" s="38"/>
      <c r="AR2517" s="38"/>
      <c r="AS2517" s="38"/>
      <c r="AT2517" s="38"/>
      <c r="AU2517" s="38"/>
    </row>
    <row r="2518" spans="2:47">
      <c r="B2518" s="14"/>
      <c r="AA2518" s="38"/>
      <c r="AB2518" s="38"/>
      <c r="AC2518" s="38"/>
      <c r="AD2518" s="38"/>
      <c r="AE2518" s="38"/>
      <c r="AF2518" s="177"/>
      <c r="AG2518" s="176"/>
      <c r="AN2518" s="38"/>
      <c r="AO2518" s="38"/>
      <c r="AP2518" s="38"/>
      <c r="AQ2518" s="38"/>
      <c r="AR2518" s="38"/>
      <c r="AS2518" s="38"/>
      <c r="AT2518" s="38"/>
      <c r="AU2518" s="38"/>
    </row>
    <row r="2519" spans="2:47">
      <c r="B2519" s="14"/>
      <c r="AA2519" s="38"/>
      <c r="AB2519" s="38"/>
      <c r="AC2519" s="38"/>
      <c r="AD2519" s="38"/>
      <c r="AE2519" s="38"/>
      <c r="AF2519" s="177"/>
      <c r="AG2519" s="176"/>
      <c r="AN2519" s="38"/>
      <c r="AO2519" s="38"/>
      <c r="AP2519" s="38"/>
      <c r="AQ2519" s="38"/>
      <c r="AR2519" s="38"/>
      <c r="AS2519" s="38"/>
      <c r="AT2519" s="38"/>
      <c r="AU2519" s="38"/>
    </row>
    <row r="2520" spans="2:47">
      <c r="B2520" s="14"/>
      <c r="AA2520" s="38"/>
      <c r="AB2520" s="38"/>
      <c r="AC2520" s="38"/>
      <c r="AD2520" s="38"/>
      <c r="AE2520" s="38"/>
      <c r="AF2520" s="177"/>
      <c r="AG2520" s="176"/>
      <c r="AN2520" s="38"/>
      <c r="AO2520" s="38"/>
      <c r="AP2520" s="38"/>
      <c r="AQ2520" s="38"/>
      <c r="AR2520" s="38"/>
      <c r="AS2520" s="38"/>
      <c r="AT2520" s="38"/>
      <c r="AU2520" s="38"/>
    </row>
    <row r="2521" spans="2:47">
      <c r="B2521" s="14"/>
      <c r="AA2521" s="38"/>
      <c r="AB2521" s="38"/>
      <c r="AC2521" s="38"/>
      <c r="AD2521" s="38"/>
      <c r="AE2521" s="38"/>
      <c r="AF2521" s="177"/>
      <c r="AG2521" s="176"/>
      <c r="AN2521" s="38"/>
      <c r="AO2521" s="38"/>
      <c r="AP2521" s="38"/>
      <c r="AQ2521" s="38"/>
      <c r="AR2521" s="38"/>
      <c r="AS2521" s="38"/>
      <c r="AT2521" s="38"/>
      <c r="AU2521" s="38"/>
    </row>
    <row r="2522" spans="2:47">
      <c r="B2522" s="14"/>
      <c r="AA2522" s="38"/>
      <c r="AB2522" s="38"/>
      <c r="AC2522" s="38"/>
      <c r="AD2522" s="38"/>
      <c r="AE2522" s="38"/>
      <c r="AF2522" s="177"/>
      <c r="AG2522" s="176"/>
      <c r="AN2522" s="38"/>
      <c r="AO2522" s="38"/>
      <c r="AP2522" s="38"/>
      <c r="AQ2522" s="38"/>
      <c r="AR2522" s="38"/>
      <c r="AS2522" s="38"/>
      <c r="AT2522" s="38"/>
      <c r="AU2522" s="38"/>
    </row>
    <row r="2523" spans="2:47">
      <c r="B2523" s="14"/>
      <c r="AA2523" s="38"/>
      <c r="AB2523" s="38"/>
      <c r="AC2523" s="38"/>
      <c r="AD2523" s="38"/>
      <c r="AE2523" s="38"/>
      <c r="AF2523" s="177"/>
      <c r="AG2523" s="176"/>
      <c r="AN2523" s="38"/>
      <c r="AO2523" s="38"/>
      <c r="AP2523" s="38"/>
      <c r="AQ2523" s="38"/>
      <c r="AR2523" s="38"/>
      <c r="AS2523" s="38"/>
      <c r="AT2523" s="38"/>
      <c r="AU2523" s="38"/>
    </row>
    <row r="2524" spans="2:47">
      <c r="B2524" s="14"/>
      <c r="AA2524" s="38"/>
      <c r="AB2524" s="38"/>
      <c r="AC2524" s="38"/>
      <c r="AD2524" s="38"/>
      <c r="AE2524" s="38"/>
      <c r="AF2524" s="177"/>
      <c r="AG2524" s="176"/>
      <c r="AN2524" s="38"/>
      <c r="AO2524" s="38"/>
      <c r="AP2524" s="38"/>
      <c r="AQ2524" s="38"/>
      <c r="AR2524" s="38"/>
      <c r="AS2524" s="38"/>
      <c r="AT2524" s="38"/>
      <c r="AU2524" s="38"/>
    </row>
    <row r="2525" spans="2:47">
      <c r="B2525" s="14"/>
      <c r="AA2525" s="38"/>
      <c r="AB2525" s="38"/>
      <c r="AC2525" s="38"/>
      <c r="AD2525" s="38"/>
      <c r="AE2525" s="38"/>
      <c r="AF2525" s="177"/>
      <c r="AG2525" s="176"/>
      <c r="AN2525" s="38"/>
      <c r="AO2525" s="38"/>
      <c r="AP2525" s="38"/>
      <c r="AQ2525" s="38"/>
      <c r="AR2525" s="38"/>
      <c r="AS2525" s="38"/>
      <c r="AT2525" s="38"/>
      <c r="AU2525" s="38"/>
    </row>
    <row r="2526" spans="2:47">
      <c r="B2526" s="14"/>
      <c r="AA2526" s="38"/>
      <c r="AB2526" s="38"/>
      <c r="AC2526" s="38"/>
      <c r="AD2526" s="38"/>
      <c r="AE2526" s="38"/>
      <c r="AF2526" s="177"/>
      <c r="AG2526" s="176"/>
      <c r="AN2526" s="38"/>
      <c r="AO2526" s="38"/>
      <c r="AP2526" s="38"/>
      <c r="AQ2526" s="38"/>
      <c r="AR2526" s="38"/>
      <c r="AS2526" s="38"/>
      <c r="AT2526" s="38"/>
      <c r="AU2526" s="38"/>
    </row>
    <row r="2527" spans="2:47">
      <c r="B2527" s="14"/>
      <c r="AA2527" s="38"/>
      <c r="AB2527" s="38"/>
      <c r="AC2527" s="38"/>
      <c r="AD2527" s="38"/>
      <c r="AE2527" s="38"/>
      <c r="AF2527" s="177"/>
      <c r="AG2527" s="176"/>
      <c r="AN2527" s="38"/>
      <c r="AO2527" s="38"/>
      <c r="AP2527" s="38"/>
      <c r="AQ2527" s="38"/>
      <c r="AR2527" s="38"/>
      <c r="AS2527" s="38"/>
      <c r="AT2527" s="38"/>
      <c r="AU2527" s="38"/>
    </row>
    <row r="2528" spans="2:47">
      <c r="B2528" s="14"/>
      <c r="AA2528" s="38"/>
      <c r="AB2528" s="38"/>
      <c r="AC2528" s="38"/>
      <c r="AD2528" s="38"/>
      <c r="AE2528" s="38"/>
      <c r="AF2528" s="177"/>
      <c r="AG2528" s="176"/>
      <c r="AN2528" s="38"/>
      <c r="AO2528" s="38"/>
      <c r="AP2528" s="38"/>
      <c r="AQ2528" s="38"/>
      <c r="AR2528" s="38"/>
      <c r="AS2528" s="38"/>
      <c r="AT2528" s="38"/>
      <c r="AU2528" s="38"/>
    </row>
    <row r="2529" spans="2:47">
      <c r="B2529" s="14"/>
      <c r="AA2529" s="38"/>
      <c r="AB2529" s="38"/>
      <c r="AC2529" s="38"/>
      <c r="AD2529" s="38"/>
      <c r="AE2529" s="38"/>
      <c r="AF2529" s="177"/>
      <c r="AG2529" s="176"/>
      <c r="AN2529" s="38"/>
      <c r="AO2529" s="38"/>
      <c r="AP2529" s="38"/>
      <c r="AQ2529" s="38"/>
      <c r="AR2529" s="38"/>
      <c r="AS2529" s="38"/>
      <c r="AT2529" s="38"/>
      <c r="AU2529" s="38"/>
    </row>
    <row r="2530" spans="2:47">
      <c r="B2530" s="14"/>
      <c r="AA2530" s="38"/>
      <c r="AB2530" s="38"/>
      <c r="AC2530" s="38"/>
      <c r="AD2530" s="38"/>
      <c r="AE2530" s="38"/>
      <c r="AF2530" s="177"/>
      <c r="AG2530" s="176"/>
      <c r="AN2530" s="38"/>
      <c r="AO2530" s="38"/>
      <c r="AP2530" s="38"/>
      <c r="AQ2530" s="38"/>
      <c r="AR2530" s="38"/>
      <c r="AS2530" s="38"/>
      <c r="AT2530" s="38"/>
      <c r="AU2530" s="38"/>
    </row>
    <row r="2531" spans="2:47">
      <c r="B2531" s="14"/>
      <c r="AA2531" s="38"/>
      <c r="AB2531" s="38"/>
      <c r="AC2531" s="38"/>
      <c r="AD2531" s="38"/>
      <c r="AE2531" s="38"/>
      <c r="AF2531" s="177"/>
      <c r="AG2531" s="176"/>
      <c r="AN2531" s="38"/>
      <c r="AO2531" s="38"/>
      <c r="AP2531" s="38"/>
      <c r="AQ2531" s="38"/>
      <c r="AR2531" s="38"/>
      <c r="AS2531" s="38"/>
      <c r="AT2531" s="38"/>
      <c r="AU2531" s="38"/>
    </row>
    <row r="2532" spans="2:47">
      <c r="B2532" s="14"/>
      <c r="AA2532" s="38"/>
      <c r="AB2532" s="38"/>
      <c r="AC2532" s="38"/>
      <c r="AD2532" s="38"/>
      <c r="AE2532" s="38"/>
      <c r="AF2532" s="177"/>
      <c r="AG2532" s="176"/>
      <c r="AN2532" s="38"/>
      <c r="AO2532" s="38"/>
      <c r="AP2532" s="38"/>
      <c r="AQ2532" s="38"/>
      <c r="AR2532" s="38"/>
      <c r="AS2532" s="38"/>
      <c r="AT2532" s="38"/>
      <c r="AU2532" s="38"/>
    </row>
    <row r="2533" spans="2:47">
      <c r="B2533" s="14"/>
      <c r="AA2533" s="38"/>
      <c r="AB2533" s="38"/>
      <c r="AC2533" s="38"/>
      <c r="AD2533" s="38"/>
      <c r="AE2533" s="38"/>
      <c r="AF2533" s="177"/>
      <c r="AG2533" s="176"/>
      <c r="AN2533" s="38"/>
      <c r="AO2533" s="38"/>
      <c r="AP2533" s="38"/>
      <c r="AQ2533" s="38"/>
      <c r="AR2533" s="38"/>
      <c r="AS2533" s="38"/>
      <c r="AT2533" s="38"/>
      <c r="AU2533" s="38"/>
    </row>
    <row r="2534" spans="2:47">
      <c r="B2534" s="14"/>
      <c r="AA2534" s="38"/>
      <c r="AB2534" s="38"/>
      <c r="AC2534" s="38"/>
      <c r="AD2534" s="38"/>
      <c r="AE2534" s="38"/>
      <c r="AF2534" s="177"/>
      <c r="AG2534" s="176"/>
      <c r="AN2534" s="38"/>
      <c r="AO2534" s="38"/>
      <c r="AP2534" s="38"/>
      <c r="AQ2534" s="38"/>
      <c r="AR2534" s="38"/>
      <c r="AS2534" s="38"/>
      <c r="AT2534" s="38"/>
      <c r="AU2534" s="38"/>
    </row>
    <row r="2535" spans="2:47">
      <c r="B2535" s="14"/>
      <c r="AA2535" s="38"/>
      <c r="AB2535" s="38"/>
      <c r="AC2535" s="38"/>
      <c r="AD2535" s="38"/>
      <c r="AE2535" s="38"/>
      <c r="AF2535" s="177"/>
      <c r="AG2535" s="176"/>
      <c r="AN2535" s="38"/>
      <c r="AO2535" s="38"/>
      <c r="AP2535" s="38"/>
      <c r="AQ2535" s="38"/>
      <c r="AR2535" s="38"/>
      <c r="AS2535" s="38"/>
      <c r="AT2535" s="38"/>
      <c r="AU2535" s="38"/>
    </row>
    <row r="2536" spans="2:47">
      <c r="B2536" s="14"/>
      <c r="AA2536" s="38"/>
      <c r="AB2536" s="38"/>
      <c r="AC2536" s="38"/>
      <c r="AD2536" s="38"/>
      <c r="AE2536" s="38"/>
      <c r="AF2536" s="177"/>
      <c r="AG2536" s="176"/>
      <c r="AN2536" s="38"/>
      <c r="AO2536" s="38"/>
      <c r="AP2536" s="38"/>
      <c r="AQ2536" s="38"/>
      <c r="AR2536" s="38"/>
      <c r="AS2536" s="38"/>
      <c r="AT2536" s="38"/>
      <c r="AU2536" s="38"/>
    </row>
    <row r="2537" spans="2:47">
      <c r="B2537" s="14"/>
      <c r="AA2537" s="38"/>
      <c r="AB2537" s="38"/>
      <c r="AC2537" s="38"/>
      <c r="AD2537" s="38"/>
      <c r="AE2537" s="38"/>
      <c r="AF2537" s="177"/>
      <c r="AG2537" s="176"/>
      <c r="AN2537" s="38"/>
      <c r="AO2537" s="38"/>
      <c r="AP2537" s="38"/>
      <c r="AQ2537" s="38"/>
      <c r="AR2537" s="38"/>
      <c r="AS2537" s="38"/>
      <c r="AT2537" s="38"/>
      <c r="AU2537" s="38"/>
    </row>
    <row r="2538" spans="2:47">
      <c r="B2538" s="14"/>
      <c r="AA2538" s="38"/>
      <c r="AB2538" s="38"/>
      <c r="AC2538" s="38"/>
      <c r="AD2538" s="38"/>
      <c r="AE2538" s="38"/>
      <c r="AF2538" s="177"/>
      <c r="AG2538" s="176"/>
      <c r="AN2538" s="38"/>
      <c r="AO2538" s="38"/>
      <c r="AP2538" s="38"/>
      <c r="AQ2538" s="38"/>
      <c r="AR2538" s="38"/>
      <c r="AS2538" s="38"/>
      <c r="AT2538" s="38"/>
      <c r="AU2538" s="38"/>
    </row>
    <row r="2539" spans="2:47">
      <c r="B2539" s="14"/>
      <c r="AA2539" s="38"/>
      <c r="AB2539" s="38"/>
      <c r="AC2539" s="38"/>
      <c r="AD2539" s="38"/>
      <c r="AE2539" s="38"/>
      <c r="AF2539" s="177"/>
      <c r="AG2539" s="176"/>
      <c r="AN2539" s="38"/>
      <c r="AO2539" s="38"/>
      <c r="AP2539" s="38"/>
      <c r="AQ2539" s="38"/>
      <c r="AR2539" s="38"/>
      <c r="AS2539" s="38"/>
      <c r="AT2539" s="38"/>
      <c r="AU2539" s="38"/>
    </row>
    <row r="2540" spans="2:47">
      <c r="B2540" s="14"/>
      <c r="AA2540" s="38"/>
      <c r="AB2540" s="38"/>
      <c r="AC2540" s="38"/>
      <c r="AD2540" s="38"/>
      <c r="AE2540" s="38"/>
      <c r="AF2540" s="177"/>
      <c r="AG2540" s="176"/>
      <c r="AN2540" s="38"/>
      <c r="AO2540" s="38"/>
      <c r="AP2540" s="38"/>
      <c r="AQ2540" s="38"/>
      <c r="AR2540" s="38"/>
      <c r="AS2540" s="38"/>
      <c r="AT2540" s="38"/>
      <c r="AU2540" s="38"/>
    </row>
    <row r="2541" spans="2:47">
      <c r="B2541" s="14"/>
      <c r="AA2541" s="38"/>
      <c r="AB2541" s="38"/>
      <c r="AC2541" s="38"/>
      <c r="AD2541" s="38"/>
      <c r="AE2541" s="38"/>
      <c r="AF2541" s="177"/>
      <c r="AG2541" s="176"/>
      <c r="AN2541" s="38"/>
      <c r="AO2541" s="38"/>
      <c r="AP2541" s="38"/>
      <c r="AQ2541" s="38"/>
      <c r="AR2541" s="38"/>
      <c r="AS2541" s="38"/>
      <c r="AT2541" s="38"/>
      <c r="AU2541" s="38"/>
    </row>
    <row r="2542" spans="2:47">
      <c r="B2542" s="14"/>
      <c r="AA2542" s="38"/>
      <c r="AB2542" s="38"/>
      <c r="AC2542" s="38"/>
      <c r="AD2542" s="38"/>
      <c r="AE2542" s="38"/>
      <c r="AF2542" s="177"/>
      <c r="AG2542" s="176"/>
      <c r="AN2542" s="38"/>
      <c r="AO2542" s="38"/>
      <c r="AP2542" s="38"/>
      <c r="AQ2542" s="38"/>
      <c r="AR2542" s="38"/>
      <c r="AS2542" s="38"/>
      <c r="AT2542" s="38"/>
      <c r="AU2542" s="38"/>
    </row>
    <row r="2543" spans="2:47">
      <c r="B2543" s="14"/>
    </row>
    <row r="2544" spans="2:47">
      <c r="B2544" s="14"/>
    </row>
    <row r="2545" spans="2:2">
      <c r="B2545" s="14"/>
    </row>
    <row r="2546" spans="2:2">
      <c r="B2546" s="14"/>
    </row>
    <row r="2547" spans="2:2">
      <c r="B2547" s="14"/>
    </row>
    <row r="2548" spans="2:2">
      <c r="B2548" s="14"/>
    </row>
    <row r="2549" spans="2:2">
      <c r="B2549" s="14"/>
    </row>
    <row r="2550" spans="2:2">
      <c r="B2550" s="14"/>
    </row>
    <row r="2551" spans="2:2">
      <c r="B2551" s="14"/>
    </row>
    <row r="2552" spans="2:2">
      <c r="B2552" s="14"/>
    </row>
    <row r="2553" spans="2:2">
      <c r="B2553" s="14"/>
    </row>
    <row r="2554" spans="2:2">
      <c r="B2554" s="14"/>
    </row>
    <row r="2555" spans="2:2">
      <c r="B2555" s="14"/>
    </row>
    <row r="2556" spans="2:2">
      <c r="B2556" s="14"/>
    </row>
    <row r="2557" spans="2:2">
      <c r="B2557" s="14"/>
    </row>
    <row r="2558" spans="2:2">
      <c r="B2558" s="14"/>
    </row>
    <row r="2559" spans="2:2">
      <c r="B2559" s="14"/>
    </row>
    <row r="2560" spans="2:2">
      <c r="B2560" s="14"/>
    </row>
    <row r="2561" spans="2:2">
      <c r="B2561" s="14"/>
    </row>
    <row r="2562" spans="2:2">
      <c r="B2562" s="14"/>
    </row>
    <row r="2563" spans="2:2">
      <c r="B2563" s="14"/>
    </row>
    <row r="2564" spans="2:2">
      <c r="B2564" s="14"/>
    </row>
    <row r="2565" spans="2:2">
      <c r="B2565" s="14"/>
    </row>
    <row r="2566" spans="2:2">
      <c r="B2566" s="14"/>
    </row>
    <row r="2567" spans="2:2">
      <c r="B2567" s="14"/>
    </row>
    <row r="2568" spans="2:2">
      <c r="B2568" s="14"/>
    </row>
    <row r="2569" spans="2:2">
      <c r="B2569" s="14"/>
    </row>
    <row r="2570" spans="2:2">
      <c r="B2570" s="14"/>
    </row>
    <row r="2571" spans="2:2">
      <c r="B2571" s="14"/>
    </row>
    <row r="2572" spans="2:2">
      <c r="B2572" s="14"/>
    </row>
    <row r="2573" spans="2:2">
      <c r="B2573" s="14"/>
    </row>
    <row r="2574" spans="2:2">
      <c r="B2574" s="14"/>
    </row>
    <row r="2575" spans="2:2">
      <c r="B2575" s="14"/>
    </row>
    <row r="2576" spans="2:2">
      <c r="B2576" s="14"/>
    </row>
    <row r="2577" spans="2:2">
      <c r="B2577" s="14"/>
    </row>
    <row r="2578" spans="2:2">
      <c r="B2578" s="14"/>
    </row>
    <row r="2579" spans="2:2">
      <c r="B2579" s="14"/>
    </row>
    <row r="2580" spans="2:2">
      <c r="B2580" s="14"/>
    </row>
    <row r="2581" spans="2:2">
      <c r="B2581" s="14"/>
    </row>
    <row r="2582" spans="2:2">
      <c r="B2582" s="14"/>
    </row>
    <row r="2583" spans="2:2">
      <c r="B2583" s="14"/>
    </row>
    <row r="2584" spans="2:2">
      <c r="B2584" s="14"/>
    </row>
    <row r="2585" spans="2:2">
      <c r="B2585" s="14"/>
    </row>
    <row r="2586" spans="2:2">
      <c r="B2586" s="14"/>
    </row>
    <row r="2587" spans="2:2">
      <c r="B2587" s="14"/>
    </row>
    <row r="2588" spans="2:2">
      <c r="B2588" s="14"/>
    </row>
    <row r="2589" spans="2:2">
      <c r="B2589" s="14"/>
    </row>
    <row r="2590" spans="2:2">
      <c r="B2590" s="14"/>
    </row>
    <row r="2591" spans="2:2">
      <c r="B2591" s="14"/>
    </row>
    <row r="2592" spans="2:2">
      <c r="B2592" s="14"/>
    </row>
    <row r="2593" spans="2:2">
      <c r="B2593" s="14"/>
    </row>
    <row r="2594" spans="2:2">
      <c r="B2594" s="14"/>
    </row>
    <row r="2595" spans="2:2">
      <c r="B2595" s="14"/>
    </row>
    <row r="2596" spans="2:2">
      <c r="B2596" s="14"/>
    </row>
    <row r="2597" spans="2:2">
      <c r="B2597" s="14"/>
    </row>
    <row r="2598" spans="2:2">
      <c r="B2598" s="14"/>
    </row>
    <row r="2599" spans="2:2">
      <c r="B2599" s="14"/>
    </row>
    <row r="2600" spans="2:2">
      <c r="B2600" s="14"/>
    </row>
    <row r="2601" spans="2:2">
      <c r="B2601" s="14"/>
    </row>
    <row r="2602" spans="2:2">
      <c r="B2602" s="14"/>
    </row>
    <row r="2603" spans="2:2">
      <c r="B2603" s="14"/>
    </row>
    <row r="2604" spans="2:2">
      <c r="B2604" s="14"/>
    </row>
    <row r="2605" spans="2:2">
      <c r="B2605" s="14"/>
    </row>
    <row r="2606" spans="2:2">
      <c r="B2606" s="14"/>
    </row>
    <row r="2607" spans="2:2">
      <c r="B2607" s="14"/>
    </row>
    <row r="2608" spans="2:2">
      <c r="B2608" s="14"/>
    </row>
    <row r="2609" spans="2:2">
      <c r="B2609" s="14"/>
    </row>
    <row r="2610" spans="2:2">
      <c r="B2610" s="14"/>
    </row>
    <row r="2611" spans="2:2">
      <c r="B2611" s="14"/>
    </row>
    <row r="2612" spans="2:2">
      <c r="B2612" s="14"/>
    </row>
    <row r="2613" spans="2:2">
      <c r="B2613" s="14"/>
    </row>
    <row r="2614" spans="2:2">
      <c r="B2614" s="14"/>
    </row>
    <row r="2615" spans="2:2">
      <c r="B2615" s="14"/>
    </row>
    <row r="2616" spans="2:2">
      <c r="B2616" s="14"/>
    </row>
    <row r="2617" spans="2:2">
      <c r="B2617" s="14"/>
    </row>
    <row r="2618" spans="2:2">
      <c r="B2618" s="14"/>
    </row>
    <row r="2619" spans="2:2">
      <c r="B2619" s="14"/>
    </row>
    <row r="2620" spans="2:2">
      <c r="B2620" s="14"/>
    </row>
    <row r="2621" spans="2:2">
      <c r="B2621" s="14"/>
    </row>
    <row r="2622" spans="2:2">
      <c r="B2622" s="14"/>
    </row>
    <row r="2623" spans="2:2">
      <c r="B2623" s="14"/>
    </row>
    <row r="2624" spans="2:2">
      <c r="B2624" s="14"/>
    </row>
    <row r="2625" spans="2:2">
      <c r="B2625" s="14"/>
    </row>
    <row r="2626" spans="2:2">
      <c r="B2626" s="14"/>
    </row>
    <row r="2627" spans="2:2">
      <c r="B2627" s="14"/>
    </row>
    <row r="2628" spans="2:2">
      <c r="B2628" s="14"/>
    </row>
    <row r="2629" spans="2:2">
      <c r="B2629" s="14"/>
    </row>
    <row r="2630" spans="2:2">
      <c r="B2630" s="14"/>
    </row>
    <row r="2631" spans="2:2">
      <c r="B2631" s="14"/>
    </row>
    <row r="2632" spans="2:2">
      <c r="B2632" s="14"/>
    </row>
    <row r="2633" spans="2:2">
      <c r="B2633" s="14"/>
    </row>
    <row r="2634" spans="2:2">
      <c r="B2634" s="14"/>
    </row>
    <row r="2635" spans="2:2">
      <c r="B2635" s="14"/>
    </row>
    <row r="2636" spans="2:2">
      <c r="B2636" s="14"/>
    </row>
    <row r="2637" spans="2:2">
      <c r="B2637" s="14"/>
    </row>
    <row r="2638" spans="2:2">
      <c r="B2638" s="14"/>
    </row>
    <row r="2639" spans="2:2">
      <c r="B2639" s="14"/>
    </row>
    <row r="2640" spans="2:2">
      <c r="B2640" s="14"/>
    </row>
    <row r="2641" spans="2:2">
      <c r="B2641" s="14"/>
    </row>
    <row r="2642" spans="2:2">
      <c r="B2642" s="14"/>
    </row>
    <row r="2643" spans="2:2">
      <c r="B2643" s="14"/>
    </row>
    <row r="2644" spans="2:2">
      <c r="B2644" s="14"/>
    </row>
    <row r="2645" spans="2:2">
      <c r="B2645" s="14"/>
    </row>
    <row r="2646" spans="2:2">
      <c r="B2646" s="14"/>
    </row>
    <row r="2647" spans="2:2">
      <c r="B2647" s="14"/>
    </row>
    <row r="2648" spans="2:2">
      <c r="B2648" s="14"/>
    </row>
    <row r="2649" spans="2:2">
      <c r="B2649" s="14"/>
    </row>
    <row r="2650" spans="2:2">
      <c r="B2650" s="14"/>
    </row>
    <row r="2651" spans="2:2">
      <c r="B2651" s="14"/>
    </row>
    <row r="2652" spans="2:2">
      <c r="B2652" s="14"/>
    </row>
    <row r="2653" spans="2:2">
      <c r="B2653" s="14"/>
    </row>
    <row r="2654" spans="2:2">
      <c r="B2654" s="14"/>
    </row>
    <row r="2655" spans="2:2">
      <c r="B2655" s="14"/>
    </row>
    <row r="2656" spans="2:2">
      <c r="B2656" s="14"/>
    </row>
    <row r="2657" spans="2:2">
      <c r="B2657" s="14"/>
    </row>
    <row r="2658" spans="2:2">
      <c r="B2658" s="14"/>
    </row>
    <row r="2659" spans="2:2">
      <c r="B2659" s="14"/>
    </row>
    <row r="2660" spans="2:2">
      <c r="B2660" s="14"/>
    </row>
    <row r="2661" spans="2:2">
      <c r="B2661" s="14"/>
    </row>
    <row r="2662" spans="2:2">
      <c r="B2662" s="14"/>
    </row>
    <row r="2663" spans="2:2">
      <c r="B2663" s="14"/>
    </row>
    <row r="2664" spans="2:2">
      <c r="B2664" s="14"/>
    </row>
    <row r="2665" spans="2:2">
      <c r="B2665" s="14"/>
    </row>
    <row r="2666" spans="2:2">
      <c r="B2666" s="14"/>
    </row>
    <row r="2667" spans="2:2">
      <c r="B2667" s="14"/>
    </row>
    <row r="2668" spans="2:2">
      <c r="B2668" s="14"/>
    </row>
    <row r="2669" spans="2:2">
      <c r="B2669" s="14"/>
    </row>
    <row r="2670" spans="2:2">
      <c r="B2670" s="14"/>
    </row>
    <row r="2671" spans="2:2">
      <c r="B2671" s="14"/>
    </row>
    <row r="2672" spans="2:2">
      <c r="B2672" s="14"/>
    </row>
    <row r="2673" spans="2:2">
      <c r="B2673" s="14"/>
    </row>
    <row r="2674" spans="2:2">
      <c r="B2674" s="14"/>
    </row>
    <row r="2675" spans="2:2">
      <c r="B2675" s="14"/>
    </row>
    <row r="2676" spans="2:2">
      <c r="B2676" s="14"/>
    </row>
    <row r="2677" spans="2:2">
      <c r="B2677" s="14"/>
    </row>
    <row r="2678" spans="2:2">
      <c r="B2678" s="14"/>
    </row>
    <row r="2679" spans="2:2">
      <c r="B2679" s="14"/>
    </row>
    <row r="2680" spans="2:2">
      <c r="B2680" s="14"/>
    </row>
    <row r="2681" spans="2:2">
      <c r="B2681" s="14"/>
    </row>
    <row r="2682" spans="2:2">
      <c r="B2682" s="14"/>
    </row>
    <row r="2683" spans="2:2">
      <c r="B2683" s="14"/>
    </row>
    <row r="2684" spans="2:2">
      <c r="B2684" s="14"/>
    </row>
    <row r="2685" spans="2:2">
      <c r="B2685" s="14"/>
    </row>
    <row r="2686" spans="2:2">
      <c r="B2686" s="14"/>
    </row>
    <row r="2687" spans="2:2">
      <c r="B2687" s="14"/>
    </row>
    <row r="2688" spans="2:2">
      <c r="B2688" s="14"/>
    </row>
    <row r="2689" spans="2:2">
      <c r="B2689" s="14"/>
    </row>
    <row r="2690" spans="2:2">
      <c r="B2690" s="14"/>
    </row>
    <row r="2691" spans="2:2">
      <c r="B2691" s="14"/>
    </row>
    <row r="2692" spans="2:2">
      <c r="B2692" s="14"/>
    </row>
    <row r="2693" spans="2:2">
      <c r="B2693" s="14"/>
    </row>
    <row r="2694" spans="2:2">
      <c r="B2694" s="14"/>
    </row>
    <row r="2695" spans="2:2">
      <c r="B2695" s="14"/>
    </row>
    <row r="2696" spans="2:2">
      <c r="B2696" s="14"/>
    </row>
    <row r="2697" spans="2:2">
      <c r="B2697" s="14"/>
    </row>
    <row r="2698" spans="2:2">
      <c r="B2698" s="14"/>
    </row>
    <row r="2699" spans="2:2">
      <c r="B2699" s="14"/>
    </row>
    <row r="2700" spans="2:2">
      <c r="B2700" s="14"/>
    </row>
    <row r="2701" spans="2:2">
      <c r="B2701" s="14"/>
    </row>
    <row r="2702" spans="2:2">
      <c r="B2702" s="14"/>
    </row>
    <row r="2703" spans="2:2">
      <c r="B2703" s="14"/>
    </row>
    <row r="2704" spans="2:2">
      <c r="B2704" s="14"/>
    </row>
    <row r="2705" spans="2:2">
      <c r="B2705" s="14"/>
    </row>
    <row r="2706" spans="2:2">
      <c r="B2706" s="14"/>
    </row>
    <row r="2707" spans="2:2">
      <c r="B2707" s="14"/>
    </row>
    <row r="2708" spans="2:2">
      <c r="B2708" s="14"/>
    </row>
    <row r="2709" spans="2:2">
      <c r="B2709" s="14"/>
    </row>
    <row r="2710" spans="2:2">
      <c r="B2710" s="14"/>
    </row>
    <row r="2711" spans="2:2">
      <c r="B2711" s="14"/>
    </row>
    <row r="2712" spans="2:2">
      <c r="B2712" s="14"/>
    </row>
    <row r="2713" spans="2:2">
      <c r="B2713" s="14"/>
    </row>
    <row r="2714" spans="2:2">
      <c r="B2714" s="14"/>
    </row>
    <row r="2715" spans="2:2">
      <c r="B2715" s="14"/>
    </row>
    <row r="2716" spans="2:2">
      <c r="B2716" s="14"/>
    </row>
    <row r="2717" spans="2:2">
      <c r="B2717" s="14"/>
    </row>
    <row r="2718" spans="2:2">
      <c r="B2718" s="14"/>
    </row>
    <row r="2719" spans="2:2">
      <c r="B2719" s="14"/>
    </row>
    <row r="2720" spans="2:2">
      <c r="B2720" s="14"/>
    </row>
    <row r="2721" spans="2:2">
      <c r="B2721" s="14"/>
    </row>
    <row r="2722" spans="2:2">
      <c r="B2722" s="14"/>
    </row>
    <row r="2723" spans="2:2">
      <c r="B2723" s="14"/>
    </row>
    <row r="2724" spans="2:2">
      <c r="B2724" s="14"/>
    </row>
    <row r="2725" spans="2:2">
      <c r="B2725" s="14"/>
    </row>
    <row r="2726" spans="2:2">
      <c r="B2726" s="14"/>
    </row>
    <row r="2727" spans="2:2">
      <c r="B2727" s="14"/>
    </row>
    <row r="2728" spans="2:2">
      <c r="B2728" s="14"/>
    </row>
    <row r="2729" spans="2:2">
      <c r="B2729" s="14"/>
    </row>
    <row r="2730" spans="2:2">
      <c r="B2730" s="14"/>
    </row>
    <row r="2731" spans="2:2">
      <c r="B2731" s="14"/>
    </row>
    <row r="2732" spans="2:2">
      <c r="B2732" s="14"/>
    </row>
    <row r="2733" spans="2:2">
      <c r="B2733" s="14"/>
    </row>
    <row r="2734" spans="2:2">
      <c r="B2734" s="14"/>
    </row>
    <row r="2735" spans="2:2">
      <c r="B2735" s="14"/>
    </row>
    <row r="2736" spans="2:2">
      <c r="B2736" s="14"/>
    </row>
    <row r="2737" spans="2:2">
      <c r="B2737" s="14"/>
    </row>
    <row r="2738" spans="2:2">
      <c r="B2738" s="14"/>
    </row>
    <row r="2739" spans="2:2">
      <c r="B2739" s="14"/>
    </row>
    <row r="2740" spans="2:2">
      <c r="B2740" s="14"/>
    </row>
    <row r="2741" spans="2:2">
      <c r="B2741" s="14"/>
    </row>
    <row r="2742" spans="2:2">
      <c r="B2742" s="14"/>
    </row>
    <row r="2743" spans="2:2">
      <c r="B2743" s="14"/>
    </row>
    <row r="2744" spans="2:2">
      <c r="B2744" s="14"/>
    </row>
    <row r="2745" spans="2:2">
      <c r="B2745" s="14"/>
    </row>
    <row r="2746" spans="2:2">
      <c r="B2746" s="14"/>
    </row>
    <row r="2747" spans="2:2">
      <c r="B2747" s="14"/>
    </row>
    <row r="2748" spans="2:2">
      <c r="B2748" s="14"/>
    </row>
    <row r="2749" spans="2:2">
      <c r="B2749" s="14"/>
    </row>
    <row r="2750" spans="2:2">
      <c r="B2750" s="14"/>
    </row>
    <row r="2751" spans="2:2">
      <c r="B2751" s="14"/>
    </row>
    <row r="2752" spans="2:2">
      <c r="B2752" s="14"/>
    </row>
    <row r="2753" spans="2:2">
      <c r="B2753" s="14"/>
    </row>
    <row r="2754" spans="2:2">
      <c r="B2754" s="14"/>
    </row>
    <row r="2755" spans="2:2">
      <c r="B2755" s="14"/>
    </row>
    <row r="2756" spans="2:2">
      <c r="B2756" s="14"/>
    </row>
    <row r="2757" spans="2:2">
      <c r="B2757" s="14"/>
    </row>
    <row r="2758" spans="2:2">
      <c r="B2758" s="14"/>
    </row>
    <row r="2759" spans="2:2">
      <c r="B2759" s="14"/>
    </row>
    <row r="2760" spans="2:2">
      <c r="B2760" s="14"/>
    </row>
    <row r="2761" spans="2:2">
      <c r="B2761" s="14"/>
    </row>
    <row r="2762" spans="2:2">
      <c r="B2762" s="14"/>
    </row>
    <row r="2763" spans="2:2">
      <c r="B2763" s="14"/>
    </row>
    <row r="2764" spans="2:2">
      <c r="B2764" s="14"/>
    </row>
    <row r="2765" spans="2:2">
      <c r="B2765" s="14"/>
    </row>
    <row r="2766" spans="2:2">
      <c r="B2766" s="14"/>
    </row>
    <row r="2767" spans="2:2">
      <c r="B2767" s="14"/>
    </row>
    <row r="2768" spans="2:2">
      <c r="B2768" s="14"/>
    </row>
    <row r="2769" spans="2:2">
      <c r="B2769" s="14"/>
    </row>
    <row r="2770" spans="2:2">
      <c r="B2770" s="14"/>
    </row>
    <row r="2771" spans="2:2">
      <c r="B2771" s="14"/>
    </row>
    <row r="2772" spans="2:2">
      <c r="B2772" s="14"/>
    </row>
    <row r="2773" spans="2:2">
      <c r="B2773" s="14"/>
    </row>
    <row r="2774" spans="2:2">
      <c r="B2774" s="14"/>
    </row>
    <row r="2775" spans="2:2">
      <c r="B2775" s="14"/>
    </row>
    <row r="2776" spans="2:2">
      <c r="B2776" s="14"/>
    </row>
    <row r="2777" spans="2:2">
      <c r="B2777" s="14"/>
    </row>
    <row r="2778" spans="2:2">
      <c r="B2778" s="14"/>
    </row>
    <row r="2779" spans="2:2">
      <c r="B2779" s="14"/>
    </row>
    <row r="2780" spans="2:2">
      <c r="B2780" s="14"/>
    </row>
    <row r="2781" spans="2:2">
      <c r="B2781" s="14"/>
    </row>
    <row r="2782" spans="2:2">
      <c r="B2782" s="14"/>
    </row>
    <row r="2783" spans="2:2">
      <c r="B2783" s="14"/>
    </row>
    <row r="2784" spans="2:2">
      <c r="B2784" s="14"/>
    </row>
    <row r="2785" spans="2:2">
      <c r="B2785" s="14"/>
    </row>
    <row r="2786" spans="2:2">
      <c r="B2786" s="14"/>
    </row>
    <row r="2787" spans="2:2">
      <c r="B2787" s="14"/>
    </row>
    <row r="2788" spans="2:2">
      <c r="B2788" s="14"/>
    </row>
    <row r="2789" spans="2:2">
      <c r="B2789" s="14"/>
    </row>
    <row r="2790" spans="2:2">
      <c r="B2790" s="14"/>
    </row>
    <row r="2791" spans="2:2">
      <c r="B2791" s="14"/>
    </row>
    <row r="2792" spans="2:2">
      <c r="B2792" s="14"/>
    </row>
    <row r="2793" spans="2:2">
      <c r="B2793" s="14"/>
    </row>
    <row r="2794" spans="2:2">
      <c r="B2794" s="14"/>
    </row>
    <row r="2795" spans="2:2">
      <c r="B2795" s="14"/>
    </row>
    <row r="2796" spans="2:2">
      <c r="B2796" s="14"/>
    </row>
    <row r="2797" spans="2:2">
      <c r="B2797" s="14"/>
    </row>
    <row r="2798" spans="2:2">
      <c r="B2798" s="14"/>
    </row>
    <row r="2799" spans="2:2">
      <c r="B2799" s="14"/>
    </row>
    <row r="2800" spans="2:2">
      <c r="B2800" s="14"/>
    </row>
    <row r="2801" spans="2:2">
      <c r="B2801" s="14"/>
    </row>
    <row r="2802" spans="2:2">
      <c r="B2802" s="14"/>
    </row>
    <row r="2803" spans="2:2">
      <c r="B2803" s="14"/>
    </row>
    <row r="2804" spans="2:2">
      <c r="B2804" s="14"/>
    </row>
    <row r="2805" spans="2:2">
      <c r="B2805" s="14"/>
    </row>
    <row r="2806" spans="2:2">
      <c r="B2806" s="14"/>
    </row>
    <row r="2807" spans="2:2">
      <c r="B2807" s="14"/>
    </row>
    <row r="2808" spans="2:2">
      <c r="B2808" s="14"/>
    </row>
    <row r="2809" spans="2:2">
      <c r="B2809" s="14"/>
    </row>
    <row r="2810" spans="2:2">
      <c r="B2810" s="14"/>
    </row>
    <row r="2811" spans="2:2">
      <c r="B2811" s="14"/>
    </row>
    <row r="2812" spans="2:2">
      <c r="B2812" s="14"/>
    </row>
    <row r="2813" spans="2:2">
      <c r="B2813" s="14"/>
    </row>
    <row r="2814" spans="2:2">
      <c r="B2814" s="14"/>
    </row>
    <row r="2815" spans="2:2">
      <c r="B2815" s="14"/>
    </row>
    <row r="2816" spans="2:2">
      <c r="B2816" s="14"/>
    </row>
    <row r="2817" spans="2:2">
      <c r="B2817" s="14"/>
    </row>
    <row r="2818" spans="2:2">
      <c r="B2818" s="14"/>
    </row>
    <row r="2819" spans="2:2">
      <c r="B2819" s="14"/>
    </row>
    <row r="2820" spans="2:2">
      <c r="B2820" s="14"/>
    </row>
    <row r="2821" spans="2:2">
      <c r="B2821" s="14"/>
    </row>
    <row r="2822" spans="2:2">
      <c r="B2822" s="14"/>
    </row>
    <row r="2823" spans="2:2">
      <c r="B2823" s="14"/>
    </row>
    <row r="2824" spans="2:2">
      <c r="B2824" s="14"/>
    </row>
    <row r="2825" spans="2:2">
      <c r="B2825" s="14"/>
    </row>
    <row r="2826" spans="2:2">
      <c r="B2826" s="14"/>
    </row>
    <row r="2827" spans="2:2">
      <c r="B2827" s="14"/>
    </row>
    <row r="2828" spans="2:2">
      <c r="B2828" s="14"/>
    </row>
    <row r="2829" spans="2:2">
      <c r="B2829" s="14"/>
    </row>
    <row r="2830" spans="2:2">
      <c r="B2830" s="14"/>
    </row>
    <row r="2831" spans="2:2">
      <c r="B2831" s="14"/>
    </row>
    <row r="2832" spans="2:2">
      <c r="B2832" s="14"/>
    </row>
    <row r="2833" spans="2:2">
      <c r="B2833" s="14"/>
    </row>
    <row r="2834" spans="2:2">
      <c r="B2834" s="14"/>
    </row>
    <row r="2835" spans="2:2">
      <c r="B2835" s="14"/>
    </row>
    <row r="2836" spans="2:2">
      <c r="B2836" s="14"/>
    </row>
    <row r="2837" spans="2:2">
      <c r="B2837" s="14"/>
    </row>
    <row r="2838" spans="2:2">
      <c r="B2838" s="14"/>
    </row>
    <row r="2839" spans="2:2">
      <c r="B2839" s="14"/>
    </row>
    <row r="2840" spans="2:2">
      <c r="B2840" s="14"/>
    </row>
    <row r="2841" spans="2:2">
      <c r="B2841" s="14"/>
    </row>
    <row r="2842" spans="2:2">
      <c r="B2842" s="14"/>
    </row>
    <row r="2843" spans="2:2">
      <c r="B2843" s="14"/>
    </row>
    <row r="2844" spans="2:2">
      <c r="B2844" s="14"/>
    </row>
    <row r="2845" spans="2:2">
      <c r="B2845" s="14"/>
    </row>
    <row r="2846" spans="2:2">
      <c r="B2846" s="14"/>
    </row>
    <row r="2847" spans="2:2">
      <c r="B2847" s="14"/>
    </row>
    <row r="2848" spans="2:2">
      <c r="B2848" s="14"/>
    </row>
    <row r="2849" spans="2:2">
      <c r="B2849" s="14"/>
    </row>
    <row r="2850" spans="2:2">
      <c r="B2850" s="14"/>
    </row>
    <row r="2851" spans="2:2">
      <c r="B2851" s="14"/>
    </row>
    <row r="2852" spans="2:2">
      <c r="B2852" s="14"/>
    </row>
    <row r="2853" spans="2:2">
      <c r="B2853" s="14"/>
    </row>
    <row r="2854" spans="2:2">
      <c r="B2854" s="14"/>
    </row>
    <row r="2855" spans="2:2">
      <c r="B2855" s="14"/>
    </row>
    <row r="2856" spans="2:2">
      <c r="B2856" s="14"/>
    </row>
    <row r="2857" spans="2:2">
      <c r="B2857" s="14"/>
    </row>
    <row r="2858" spans="2:2">
      <c r="B2858" s="14"/>
    </row>
    <row r="2859" spans="2:2">
      <c r="B2859" s="14"/>
    </row>
    <row r="2860" spans="2:2">
      <c r="B2860" s="14"/>
    </row>
    <row r="2861" spans="2:2">
      <c r="B2861" s="14"/>
    </row>
    <row r="2862" spans="2:2">
      <c r="B2862" s="14"/>
    </row>
    <row r="2863" spans="2:2">
      <c r="B2863" s="14"/>
    </row>
    <row r="2864" spans="2:2">
      <c r="B2864" s="14"/>
    </row>
    <row r="2865" spans="2:2">
      <c r="B2865" s="14"/>
    </row>
    <row r="2866" spans="2:2">
      <c r="B2866" s="14"/>
    </row>
    <row r="2867" spans="2:2">
      <c r="B2867" s="14"/>
    </row>
    <row r="2868" spans="2:2">
      <c r="B2868" s="14"/>
    </row>
    <row r="2869" spans="2:2">
      <c r="B2869" s="14"/>
    </row>
    <row r="2870" spans="2:2">
      <c r="B2870" s="14"/>
    </row>
    <row r="2871" spans="2:2">
      <c r="B2871" s="14"/>
    </row>
    <row r="2872" spans="2:2">
      <c r="B2872" s="14"/>
    </row>
    <row r="2873" spans="2:2">
      <c r="B2873" s="14"/>
    </row>
    <row r="2874" spans="2:2">
      <c r="B2874" s="14"/>
    </row>
    <row r="2875" spans="2:2">
      <c r="B2875" s="14"/>
    </row>
    <row r="2876" spans="2:2">
      <c r="B2876" s="14"/>
    </row>
    <row r="2877" spans="2:2">
      <c r="B2877" s="14"/>
    </row>
    <row r="2878" spans="2:2">
      <c r="B2878" s="14"/>
    </row>
    <row r="2879" spans="2:2">
      <c r="B2879" s="14"/>
    </row>
    <row r="2880" spans="2:2">
      <c r="B2880" s="14"/>
    </row>
    <row r="2881" spans="2:2">
      <c r="B2881" s="14"/>
    </row>
    <row r="2882" spans="2:2">
      <c r="B2882" s="14"/>
    </row>
    <row r="2883" spans="2:2">
      <c r="B2883" s="14"/>
    </row>
    <row r="2884" spans="2:2">
      <c r="B2884" s="14"/>
    </row>
    <row r="2885" spans="2:2">
      <c r="B2885" s="14"/>
    </row>
    <row r="2886" spans="2:2">
      <c r="B2886" s="14"/>
    </row>
    <row r="2887" spans="2:2">
      <c r="B2887" s="14"/>
    </row>
    <row r="2888" spans="2:2">
      <c r="B2888" s="14"/>
    </row>
    <row r="2889" spans="2:2">
      <c r="B2889" s="14"/>
    </row>
    <row r="2890" spans="2:2">
      <c r="B2890" s="14"/>
    </row>
    <row r="2891" spans="2:2">
      <c r="B2891" s="14"/>
    </row>
    <row r="2892" spans="2:2">
      <c r="B2892" s="14"/>
    </row>
    <row r="2893" spans="2:2">
      <c r="B2893" s="14"/>
    </row>
    <row r="2894" spans="2:2">
      <c r="B2894" s="14"/>
    </row>
    <row r="2895" spans="2:2">
      <c r="B2895" s="14"/>
    </row>
    <row r="2896" spans="2:2">
      <c r="B2896" s="14"/>
    </row>
    <row r="2897" spans="2:2">
      <c r="B2897" s="14"/>
    </row>
    <row r="2898" spans="2:2">
      <c r="B2898" s="14"/>
    </row>
    <row r="2899" spans="2:2">
      <c r="B2899" s="14"/>
    </row>
    <row r="2900" spans="2:2">
      <c r="B2900" s="14"/>
    </row>
    <row r="2901" spans="2:2">
      <c r="B2901" s="14"/>
    </row>
    <row r="2902" spans="2:2">
      <c r="B2902" s="14"/>
    </row>
    <row r="2903" spans="2:2">
      <c r="B2903" s="14"/>
    </row>
    <row r="2904" spans="2:2">
      <c r="B2904" s="14"/>
    </row>
    <row r="2905" spans="2:2">
      <c r="B2905" s="14"/>
    </row>
    <row r="2906" spans="2:2">
      <c r="B2906" s="14"/>
    </row>
    <row r="2907" spans="2:2">
      <c r="B2907" s="14"/>
    </row>
    <row r="2908" spans="2:2">
      <c r="B2908" s="14"/>
    </row>
    <row r="2909" spans="2:2">
      <c r="B2909" s="14"/>
    </row>
    <row r="2910" spans="2:2">
      <c r="B2910" s="14"/>
    </row>
    <row r="2911" spans="2:2">
      <c r="B2911" s="14"/>
    </row>
    <row r="2912" spans="2:2">
      <c r="B2912" s="14"/>
    </row>
    <row r="2913" spans="2:2">
      <c r="B2913" s="14"/>
    </row>
    <row r="2914" spans="2:2">
      <c r="B2914" s="14"/>
    </row>
    <row r="2915" spans="2:2">
      <c r="B2915" s="14"/>
    </row>
    <row r="2916" spans="2:2">
      <c r="B2916" s="14"/>
    </row>
    <row r="2917" spans="2:2">
      <c r="B2917" s="14"/>
    </row>
    <row r="2918" spans="2:2">
      <c r="B2918" s="14"/>
    </row>
    <row r="2919" spans="2:2">
      <c r="B2919" s="14"/>
    </row>
    <row r="2920" spans="2:2">
      <c r="B2920" s="14"/>
    </row>
    <row r="2921" spans="2:2">
      <c r="B2921" s="14"/>
    </row>
    <row r="2922" spans="2:2">
      <c r="B2922" s="14"/>
    </row>
    <row r="2923" spans="2:2">
      <c r="B2923" s="14"/>
    </row>
    <row r="2924" spans="2:2">
      <c r="B2924" s="14"/>
    </row>
    <row r="2925" spans="2:2">
      <c r="B2925" s="14"/>
    </row>
    <row r="2926" spans="2:2">
      <c r="B2926" s="14"/>
    </row>
    <row r="2927" spans="2:2">
      <c r="B2927" s="14"/>
    </row>
    <row r="2928" spans="2:2">
      <c r="B2928" s="14"/>
    </row>
    <row r="2929" spans="2:2">
      <c r="B2929" s="14"/>
    </row>
    <row r="2930" spans="2:2">
      <c r="B2930" s="14"/>
    </row>
    <row r="2931" spans="2:2">
      <c r="B2931" s="14"/>
    </row>
    <row r="2932" spans="2:2">
      <c r="B2932" s="14"/>
    </row>
    <row r="2933" spans="2:2">
      <c r="B2933" s="14"/>
    </row>
    <row r="2934" spans="2:2">
      <c r="B2934" s="14"/>
    </row>
    <row r="2935" spans="2:2">
      <c r="B2935" s="14"/>
    </row>
    <row r="2936" spans="2:2">
      <c r="B2936" s="14"/>
    </row>
    <row r="2937" spans="2:2">
      <c r="B2937" s="14"/>
    </row>
    <row r="2938" spans="2:2">
      <c r="B2938" s="14"/>
    </row>
    <row r="2939" spans="2:2">
      <c r="B2939" s="14"/>
    </row>
    <row r="2940" spans="2:2">
      <c r="B2940" s="14"/>
    </row>
    <row r="2941" spans="2:2">
      <c r="B2941" s="14"/>
    </row>
    <row r="2942" spans="2:2">
      <c r="B2942" s="14"/>
    </row>
    <row r="2943" spans="2:2">
      <c r="B2943" s="14"/>
    </row>
    <row r="2944" spans="2:2">
      <c r="B2944" s="14"/>
    </row>
    <row r="2945" spans="2:2">
      <c r="B2945" s="14"/>
    </row>
    <row r="2946" spans="2:2">
      <c r="B2946" s="14"/>
    </row>
    <row r="2947" spans="2:2">
      <c r="B2947" s="14"/>
    </row>
    <row r="2948" spans="2:2">
      <c r="B2948" s="14"/>
    </row>
    <row r="2949" spans="2:2">
      <c r="B2949" s="14"/>
    </row>
    <row r="2950" spans="2:2">
      <c r="B2950" s="14"/>
    </row>
    <row r="2951" spans="2:2">
      <c r="B2951" s="14"/>
    </row>
    <row r="2952" spans="2:2">
      <c r="B2952" s="14"/>
    </row>
    <row r="2953" spans="2:2">
      <c r="B2953" s="14"/>
    </row>
    <row r="2954" spans="2:2">
      <c r="B2954" s="14"/>
    </row>
    <row r="2955" spans="2:2">
      <c r="B2955" s="14"/>
    </row>
    <row r="2956" spans="2:2">
      <c r="B2956" s="14"/>
    </row>
    <row r="2957" spans="2:2">
      <c r="B2957" s="14"/>
    </row>
    <row r="2958" spans="2:2">
      <c r="B2958" s="14"/>
    </row>
    <row r="2959" spans="2:2">
      <c r="B2959" s="14"/>
    </row>
    <row r="2960" spans="2:2">
      <c r="B2960" s="14"/>
    </row>
    <row r="2961" spans="2:2">
      <c r="B2961" s="14"/>
    </row>
    <row r="2962" spans="2:2">
      <c r="B2962" s="14"/>
    </row>
    <row r="2963" spans="2:2">
      <c r="B2963" s="14"/>
    </row>
    <row r="2964" spans="2:2">
      <c r="B2964" s="14"/>
    </row>
    <row r="2965" spans="2:2">
      <c r="B2965" s="14"/>
    </row>
    <row r="2966" spans="2:2">
      <c r="B2966" s="14"/>
    </row>
    <row r="2967" spans="2:2">
      <c r="B2967" s="14"/>
    </row>
    <row r="2968" spans="2:2">
      <c r="B2968" s="14"/>
    </row>
    <row r="2969" spans="2:2">
      <c r="B2969" s="14"/>
    </row>
    <row r="2970" spans="2:2">
      <c r="B2970" s="14"/>
    </row>
    <row r="2971" spans="2:2">
      <c r="B2971" s="14"/>
    </row>
    <row r="2972" spans="2:2">
      <c r="B2972" s="14"/>
    </row>
    <row r="2973" spans="2:2">
      <c r="B2973" s="14"/>
    </row>
    <row r="2974" spans="2:2">
      <c r="B2974" s="14"/>
    </row>
    <row r="2975" spans="2:2">
      <c r="B2975" s="14"/>
    </row>
    <row r="2976" spans="2:2">
      <c r="B2976" s="14"/>
    </row>
    <row r="2977" spans="2:2">
      <c r="B2977" s="14"/>
    </row>
    <row r="2978" spans="2:2">
      <c r="B2978" s="14"/>
    </row>
    <row r="2979" spans="2:2">
      <c r="B2979" s="14"/>
    </row>
    <row r="2980" spans="2:2">
      <c r="B2980" s="14"/>
    </row>
    <row r="2981" spans="2:2">
      <c r="B2981" s="14"/>
    </row>
    <row r="2982" spans="2:2">
      <c r="B2982" s="14"/>
    </row>
    <row r="2983" spans="2:2">
      <c r="B2983" s="14"/>
    </row>
    <row r="2984" spans="2:2">
      <c r="B2984" s="14"/>
    </row>
    <row r="2985" spans="2:2">
      <c r="B2985" s="14"/>
    </row>
    <row r="2986" spans="2:2">
      <c r="B2986" s="14"/>
    </row>
    <row r="2987" spans="2:2">
      <c r="B2987" s="14"/>
    </row>
    <row r="2988" spans="2:2">
      <c r="B2988" s="14"/>
    </row>
    <row r="2989" spans="2:2">
      <c r="B2989" s="14"/>
    </row>
    <row r="2990" spans="2:2">
      <c r="B2990" s="14"/>
    </row>
    <row r="2991" spans="2:2">
      <c r="B2991" s="14"/>
    </row>
    <row r="2992" spans="2:2">
      <c r="B2992" s="14"/>
    </row>
    <row r="2993" spans="2:2">
      <c r="B2993" s="14"/>
    </row>
    <row r="2994" spans="2:2">
      <c r="B2994" s="14"/>
    </row>
    <row r="2995" spans="2:2">
      <c r="B2995" s="14"/>
    </row>
    <row r="2996" spans="2:2">
      <c r="B2996" s="14"/>
    </row>
    <row r="2997" spans="2:2">
      <c r="B2997" s="14"/>
    </row>
    <row r="2998" spans="2:2">
      <c r="B2998" s="14"/>
    </row>
    <row r="2999" spans="2:2">
      <c r="B2999" s="14"/>
    </row>
    <row r="3000" spans="2:2">
      <c r="B3000" s="14"/>
    </row>
    <row r="3001" spans="2:2">
      <c r="B3001" s="14"/>
    </row>
    <row r="3002" spans="2:2">
      <c r="B3002" s="14"/>
    </row>
    <row r="3003" spans="2:2">
      <c r="B3003" s="14"/>
    </row>
    <row r="3004" spans="2:2">
      <c r="B3004" s="14"/>
    </row>
    <row r="3005" spans="2:2">
      <c r="B3005" s="14"/>
    </row>
    <row r="3006" spans="2:2">
      <c r="B3006" s="14"/>
    </row>
    <row r="3007" spans="2:2">
      <c r="B3007" s="14"/>
    </row>
    <row r="3008" spans="2:2">
      <c r="B3008" s="14"/>
    </row>
    <row r="3009" spans="2:2">
      <c r="B3009" s="14"/>
    </row>
    <row r="3010" spans="2:2">
      <c r="B3010" s="14"/>
    </row>
    <row r="3011" spans="2:2">
      <c r="B3011" s="14"/>
    </row>
    <row r="3012" spans="2:2">
      <c r="B3012" s="14"/>
    </row>
    <row r="3013" spans="2:2">
      <c r="B3013" s="14"/>
    </row>
    <row r="3014" spans="2:2">
      <c r="B3014" s="14"/>
    </row>
    <row r="3015" spans="2:2">
      <c r="B3015" s="14"/>
    </row>
    <row r="3016" spans="2:2">
      <c r="B3016" s="14"/>
    </row>
    <row r="3017" spans="2:2">
      <c r="B3017" s="14"/>
    </row>
    <row r="3018" spans="2:2">
      <c r="B3018" s="14"/>
    </row>
    <row r="3019" spans="2:2">
      <c r="B3019" s="14"/>
    </row>
    <row r="3020" spans="2:2">
      <c r="B3020" s="14"/>
    </row>
    <row r="3021" spans="2:2">
      <c r="B3021" s="14"/>
    </row>
    <row r="3022" spans="2:2">
      <c r="B3022" s="14"/>
    </row>
    <row r="3023" spans="2:2">
      <c r="B3023" s="14"/>
    </row>
    <row r="3024" spans="2:2">
      <c r="B3024" s="14"/>
    </row>
    <row r="3025" spans="2:2">
      <c r="B3025" s="14"/>
    </row>
    <row r="3026" spans="2:2">
      <c r="B3026" s="14"/>
    </row>
    <row r="3027" spans="2:2">
      <c r="B3027" s="14"/>
    </row>
    <row r="3028" spans="2:2">
      <c r="B3028" s="14"/>
    </row>
    <row r="3029" spans="2:2">
      <c r="B3029" s="14"/>
    </row>
    <row r="3030" spans="2:2">
      <c r="B3030" s="14"/>
    </row>
    <row r="3031" spans="2:2">
      <c r="B3031" s="14"/>
    </row>
    <row r="3032" spans="2:2">
      <c r="B3032" s="14"/>
    </row>
    <row r="3033" spans="2:2">
      <c r="B3033" s="14"/>
    </row>
    <row r="3034" spans="2:2">
      <c r="B3034" s="14"/>
    </row>
    <row r="3035" spans="2:2">
      <c r="B3035" s="14"/>
    </row>
    <row r="3036" spans="2:2">
      <c r="B3036" s="14"/>
    </row>
    <row r="3037" spans="2:2">
      <c r="B3037" s="14"/>
    </row>
    <row r="3038" spans="2:2">
      <c r="B3038" s="14"/>
    </row>
    <row r="3039" spans="2:2">
      <c r="B3039" s="14"/>
    </row>
    <row r="3040" spans="2:2">
      <c r="B3040" s="14"/>
    </row>
    <row r="3041" spans="2:2">
      <c r="B3041" s="14"/>
    </row>
    <row r="3042" spans="2:2">
      <c r="B3042" s="14"/>
    </row>
    <row r="3043" spans="2:2">
      <c r="B3043" s="14"/>
    </row>
    <row r="3044" spans="2:2">
      <c r="B3044" s="14"/>
    </row>
    <row r="3045" spans="2:2">
      <c r="B3045" s="14"/>
    </row>
    <row r="3046" spans="2:2">
      <c r="B3046" s="14"/>
    </row>
    <row r="3047" spans="2:2">
      <c r="B3047" s="14"/>
    </row>
    <row r="3048" spans="2:2">
      <c r="B3048" s="14"/>
    </row>
    <row r="3049" spans="2:2">
      <c r="B3049" s="14"/>
    </row>
    <row r="3050" spans="2:2">
      <c r="B3050" s="14"/>
    </row>
    <row r="3051" spans="2:2">
      <c r="B3051" s="14"/>
    </row>
    <row r="3052" spans="2:2">
      <c r="B3052" s="14"/>
    </row>
    <row r="3053" spans="2:2">
      <c r="B3053" s="14"/>
    </row>
    <row r="3054" spans="2:2">
      <c r="B3054" s="14"/>
    </row>
    <row r="3055" spans="2:2">
      <c r="B3055" s="14"/>
    </row>
    <row r="3056" spans="2:2">
      <c r="B3056" s="14"/>
    </row>
    <row r="3057" spans="2:2">
      <c r="B3057" s="14"/>
    </row>
    <row r="3058" spans="2:2">
      <c r="B3058" s="14"/>
    </row>
    <row r="3059" spans="2:2">
      <c r="B3059" s="14"/>
    </row>
    <row r="3060" spans="2:2">
      <c r="B3060" s="14"/>
    </row>
    <row r="3061" spans="2:2">
      <c r="B3061" s="14"/>
    </row>
    <row r="3062" spans="2:2">
      <c r="B3062" s="14"/>
    </row>
    <row r="3063" spans="2:2">
      <c r="B3063" s="14"/>
    </row>
    <row r="3064" spans="2:2">
      <c r="B3064" s="14"/>
    </row>
    <row r="3065" spans="2:2">
      <c r="B3065" s="14"/>
    </row>
    <row r="3066" spans="2:2">
      <c r="B3066" s="14"/>
    </row>
    <row r="3067" spans="2:2">
      <c r="B3067" s="14"/>
    </row>
    <row r="3068" spans="2:2">
      <c r="B3068" s="14"/>
    </row>
    <row r="3069" spans="2:2">
      <c r="B3069" s="14"/>
    </row>
    <row r="3070" spans="2:2">
      <c r="B3070" s="14"/>
    </row>
    <row r="3071" spans="2:2">
      <c r="B3071" s="14"/>
    </row>
    <row r="3072" spans="2:2">
      <c r="B3072" s="14"/>
    </row>
    <row r="3073" spans="2:2">
      <c r="B3073" s="14"/>
    </row>
    <row r="3074" spans="2:2">
      <c r="B3074" s="14"/>
    </row>
    <row r="3075" spans="2:2">
      <c r="B3075" s="14"/>
    </row>
    <row r="3076" spans="2:2">
      <c r="B3076" s="14"/>
    </row>
    <row r="3077" spans="2:2">
      <c r="B3077" s="14"/>
    </row>
    <row r="3078" spans="2:2">
      <c r="B3078" s="14"/>
    </row>
    <row r="3079" spans="2:2">
      <c r="B3079" s="14"/>
    </row>
    <row r="3080" spans="2:2">
      <c r="B3080" s="14"/>
    </row>
    <row r="3081" spans="2:2">
      <c r="B3081" s="14"/>
    </row>
    <row r="3082" spans="2:2">
      <c r="B3082" s="14"/>
    </row>
    <row r="3083" spans="2:2">
      <c r="B3083" s="14"/>
    </row>
    <row r="3084" spans="2:2">
      <c r="B3084" s="14"/>
    </row>
    <row r="3085" spans="2:2">
      <c r="B3085" s="14"/>
    </row>
    <row r="3086" spans="2:2">
      <c r="B3086" s="14"/>
    </row>
    <row r="3087" spans="2:2">
      <c r="B3087" s="14"/>
    </row>
    <row r="3088" spans="2:2">
      <c r="B3088" s="14"/>
    </row>
    <row r="3089" spans="2:2">
      <c r="B3089" s="14"/>
    </row>
    <row r="3090" spans="2:2">
      <c r="B3090" s="14"/>
    </row>
    <row r="3091" spans="2:2">
      <c r="B3091" s="14"/>
    </row>
    <row r="3092" spans="2:2">
      <c r="B3092" s="14"/>
    </row>
    <row r="3093" spans="2:2">
      <c r="B3093" s="14"/>
    </row>
    <row r="3094" spans="2:2">
      <c r="B3094" s="14"/>
    </row>
    <row r="3095" spans="2:2">
      <c r="B3095" s="14"/>
    </row>
    <row r="3096" spans="2:2">
      <c r="B3096" s="14"/>
    </row>
    <row r="3097" spans="2:2">
      <c r="B3097" s="14"/>
    </row>
    <row r="3098" spans="2:2">
      <c r="B3098" s="14"/>
    </row>
    <row r="3099" spans="2:2">
      <c r="B3099" s="14"/>
    </row>
    <row r="3100" spans="2:2">
      <c r="B3100" s="14"/>
    </row>
    <row r="3101" spans="2:2">
      <c r="B3101" s="14"/>
    </row>
    <row r="3102" spans="2:2">
      <c r="B3102" s="14"/>
    </row>
    <row r="3103" spans="2:2">
      <c r="B3103" s="14"/>
    </row>
    <row r="3104" spans="2:2">
      <c r="B3104" s="14"/>
    </row>
    <row r="3105" spans="2:2">
      <c r="B3105" s="14"/>
    </row>
    <row r="3106" spans="2:2">
      <c r="B3106" s="14"/>
    </row>
    <row r="3107" spans="2:2">
      <c r="B3107" s="14"/>
    </row>
    <row r="3108" spans="2:2">
      <c r="B3108" s="14"/>
    </row>
    <row r="3109" spans="2:2">
      <c r="B3109" s="14"/>
    </row>
    <row r="3110" spans="2:2">
      <c r="B3110" s="14"/>
    </row>
    <row r="3111" spans="2:2">
      <c r="B3111" s="14"/>
    </row>
    <row r="3112" spans="2:2">
      <c r="B3112" s="14"/>
    </row>
    <row r="3113" spans="2:2">
      <c r="B3113" s="14"/>
    </row>
    <row r="3114" spans="2:2">
      <c r="B3114" s="14"/>
    </row>
    <row r="3115" spans="2:2">
      <c r="B3115" s="14"/>
    </row>
    <row r="3116" spans="2:2">
      <c r="B3116" s="14"/>
    </row>
    <row r="3117" spans="2:2">
      <c r="B3117" s="14"/>
    </row>
    <row r="3118" spans="2:2">
      <c r="B3118" s="14"/>
    </row>
    <row r="3119" spans="2:2">
      <c r="B3119" s="14"/>
    </row>
    <row r="3120" spans="2:2">
      <c r="B3120" s="14"/>
    </row>
    <row r="3121" spans="2:2">
      <c r="B3121" s="14"/>
    </row>
    <row r="3122" spans="2:2">
      <c r="B3122" s="14"/>
    </row>
    <row r="3123" spans="2:2">
      <c r="B3123" s="14"/>
    </row>
    <row r="3124" spans="2:2">
      <c r="B3124" s="14"/>
    </row>
    <row r="3125" spans="2:2">
      <c r="B3125" s="14"/>
    </row>
    <row r="3126" spans="2:2">
      <c r="B3126" s="14"/>
    </row>
    <row r="3127" spans="2:2">
      <c r="B3127" s="14"/>
    </row>
    <row r="3128" spans="2:2">
      <c r="B3128" s="14"/>
    </row>
    <row r="3129" spans="2:2">
      <c r="B3129" s="14"/>
    </row>
    <row r="3130" spans="2:2">
      <c r="B3130" s="14"/>
    </row>
    <row r="3131" spans="2:2">
      <c r="B3131" s="14"/>
    </row>
    <row r="3132" spans="2:2">
      <c r="B3132" s="14"/>
    </row>
    <row r="3133" spans="2:2">
      <c r="B3133" s="14"/>
    </row>
    <row r="3134" spans="2:2">
      <c r="B3134" s="14"/>
    </row>
    <row r="3135" spans="2:2">
      <c r="B3135" s="14"/>
    </row>
    <row r="3136" spans="2:2">
      <c r="B3136" s="14"/>
    </row>
    <row r="3137" spans="2:2">
      <c r="B3137" s="14"/>
    </row>
    <row r="3138" spans="2:2">
      <c r="B3138" s="14"/>
    </row>
    <row r="3139" spans="2:2">
      <c r="B3139" s="14"/>
    </row>
    <row r="3140" spans="2:2">
      <c r="B3140" s="14"/>
    </row>
    <row r="3141" spans="2:2">
      <c r="B3141" s="14"/>
    </row>
    <row r="3142" spans="2:2">
      <c r="B3142" s="14"/>
    </row>
    <row r="3143" spans="2:2">
      <c r="B3143" s="14"/>
    </row>
    <row r="3144" spans="2:2">
      <c r="B3144" s="14"/>
    </row>
    <row r="3145" spans="2:2">
      <c r="B3145" s="14"/>
    </row>
    <row r="3146" spans="2:2">
      <c r="B3146" s="14"/>
    </row>
    <row r="3147" spans="2:2">
      <c r="B3147" s="14"/>
    </row>
    <row r="3148" spans="2:2">
      <c r="B3148" s="14"/>
    </row>
    <row r="3149" spans="2:2">
      <c r="B3149" s="14"/>
    </row>
    <row r="3150" spans="2:2">
      <c r="B3150" s="14"/>
    </row>
    <row r="3151" spans="2:2">
      <c r="B3151" s="14"/>
    </row>
    <row r="3152" spans="2:2">
      <c r="B3152" s="14"/>
    </row>
    <row r="3153" spans="2:2">
      <c r="B3153" s="14"/>
    </row>
    <row r="3154" spans="2:2">
      <c r="B3154" s="14"/>
    </row>
    <row r="3155" spans="2:2">
      <c r="B3155" s="14"/>
    </row>
    <row r="3156" spans="2:2">
      <c r="B3156" s="14"/>
    </row>
    <row r="3157" spans="2:2">
      <c r="B3157" s="14"/>
    </row>
    <row r="3158" spans="2:2">
      <c r="B3158" s="14"/>
    </row>
    <row r="3159" spans="2:2">
      <c r="B3159" s="14"/>
    </row>
    <row r="3160" spans="2:2">
      <c r="B3160" s="14"/>
    </row>
    <row r="3161" spans="2:2">
      <c r="B3161" s="14"/>
    </row>
    <row r="3162" spans="2:2">
      <c r="B3162" s="14"/>
    </row>
    <row r="3163" spans="2:2">
      <c r="B3163" s="14"/>
    </row>
    <row r="3164" spans="2:2">
      <c r="B3164" s="14"/>
    </row>
    <row r="3165" spans="2:2">
      <c r="B3165" s="14"/>
    </row>
    <row r="3166" spans="2:2">
      <c r="B3166" s="14"/>
    </row>
    <row r="3167" spans="2:2">
      <c r="B3167" s="14"/>
    </row>
    <row r="3168" spans="2:2">
      <c r="B3168" s="14"/>
    </row>
    <row r="3169" spans="2:2">
      <c r="B3169" s="14"/>
    </row>
    <row r="3170" spans="2:2">
      <c r="B3170" s="14"/>
    </row>
    <row r="3171" spans="2:2">
      <c r="B3171" s="14"/>
    </row>
    <row r="3172" spans="2:2">
      <c r="B3172" s="14"/>
    </row>
    <row r="3173" spans="2:2">
      <c r="B3173" s="14"/>
    </row>
    <row r="3174" spans="2:2">
      <c r="B3174" s="14"/>
    </row>
    <row r="3175" spans="2:2">
      <c r="B3175" s="14"/>
    </row>
    <row r="3176" spans="2:2">
      <c r="B3176" s="14"/>
    </row>
    <row r="3177" spans="2:2">
      <c r="B3177" s="14"/>
    </row>
    <row r="3178" spans="2:2">
      <c r="B3178" s="14"/>
    </row>
    <row r="3179" spans="2:2">
      <c r="B3179" s="14"/>
    </row>
    <row r="3180" spans="2:2">
      <c r="B3180" s="14"/>
    </row>
    <row r="3181" spans="2:2">
      <c r="B3181" s="14"/>
    </row>
    <row r="3182" spans="2:2">
      <c r="B3182" s="14"/>
    </row>
    <row r="3183" spans="2:2">
      <c r="B3183" s="14"/>
    </row>
    <row r="3184" spans="2:2">
      <c r="B3184" s="14"/>
    </row>
    <row r="3185" spans="2:2">
      <c r="B3185" s="14"/>
    </row>
    <row r="3186" spans="2:2">
      <c r="B3186" s="14"/>
    </row>
    <row r="3187" spans="2:2">
      <c r="B3187" s="14"/>
    </row>
    <row r="3188" spans="2:2">
      <c r="B3188" s="14"/>
    </row>
    <row r="3189" spans="2:2">
      <c r="B3189" s="14"/>
    </row>
    <row r="3190" spans="2:2">
      <c r="B3190" s="14"/>
    </row>
    <row r="3191" spans="2:2">
      <c r="B3191" s="14"/>
    </row>
    <row r="3192" spans="2:2">
      <c r="B3192" s="14"/>
    </row>
    <row r="3193" spans="2:2">
      <c r="B3193" s="14"/>
    </row>
    <row r="3194" spans="2:2">
      <c r="B3194" s="14"/>
    </row>
    <row r="3195" spans="2:2">
      <c r="B3195" s="14"/>
    </row>
    <row r="3196" spans="2:2">
      <c r="B3196" s="14"/>
    </row>
    <row r="3197" spans="2:2">
      <c r="B3197" s="14"/>
    </row>
    <row r="3198" spans="2:2">
      <c r="B3198" s="14"/>
    </row>
    <row r="3199" spans="2:2">
      <c r="B3199" s="14"/>
    </row>
    <row r="3200" spans="2:2">
      <c r="B3200" s="14"/>
    </row>
    <row r="3201" spans="2:2">
      <c r="B3201" s="14"/>
    </row>
    <row r="3202" spans="2:2">
      <c r="B3202" s="14"/>
    </row>
    <row r="3203" spans="2:2">
      <c r="B3203" s="14"/>
    </row>
    <row r="3204" spans="2:2">
      <c r="B3204" s="14"/>
    </row>
    <row r="3205" spans="2:2">
      <c r="B3205" s="14"/>
    </row>
    <row r="3206" spans="2:2">
      <c r="B3206" s="14"/>
    </row>
    <row r="3207" spans="2:2">
      <c r="B3207" s="14"/>
    </row>
    <row r="3208" spans="2:2">
      <c r="B3208" s="14"/>
    </row>
    <row r="3209" spans="2:2">
      <c r="B3209" s="14"/>
    </row>
    <row r="3210" spans="2:2">
      <c r="B3210" s="14"/>
    </row>
    <row r="3211" spans="2:2">
      <c r="B3211" s="14"/>
    </row>
    <row r="3212" spans="2:2">
      <c r="B3212" s="14"/>
    </row>
    <row r="3213" spans="2:2">
      <c r="B3213" s="14"/>
    </row>
    <row r="3214" spans="2:2">
      <c r="B3214" s="14"/>
    </row>
    <row r="3215" spans="2:2">
      <c r="B3215" s="14"/>
    </row>
    <row r="3216" spans="2:2">
      <c r="B3216" s="14"/>
    </row>
    <row r="3217" spans="2:2">
      <c r="B3217" s="14"/>
    </row>
    <row r="3218" spans="2:2">
      <c r="B3218" s="14"/>
    </row>
    <row r="3219" spans="2:2">
      <c r="B3219" s="14"/>
    </row>
    <row r="3220" spans="2:2">
      <c r="B3220" s="14"/>
    </row>
    <row r="3221" spans="2:2">
      <c r="B3221" s="14"/>
    </row>
    <row r="3222" spans="2:2">
      <c r="B3222" s="14"/>
    </row>
    <row r="3223" spans="2:2">
      <c r="B3223" s="14"/>
    </row>
    <row r="3224" spans="2:2">
      <c r="B3224" s="14"/>
    </row>
    <row r="3225" spans="2:2">
      <c r="B3225" s="14"/>
    </row>
    <row r="3226" spans="2:2">
      <c r="B3226" s="14"/>
    </row>
    <row r="3227" spans="2:2">
      <c r="B3227" s="14"/>
    </row>
    <row r="3228" spans="2:2">
      <c r="B3228" s="14"/>
    </row>
    <row r="3229" spans="2:2">
      <c r="B3229" s="14"/>
    </row>
    <row r="3230" spans="2:2">
      <c r="B3230" s="14"/>
    </row>
    <row r="3231" spans="2:2">
      <c r="B3231" s="14"/>
    </row>
    <row r="3232" spans="2:2">
      <c r="B3232" s="14"/>
    </row>
    <row r="3233" spans="2:2">
      <c r="B3233" s="14"/>
    </row>
    <row r="3234" spans="2:2">
      <c r="B3234" s="14"/>
    </row>
    <row r="3235" spans="2:2">
      <c r="B3235" s="14"/>
    </row>
    <row r="3236" spans="2:2">
      <c r="B3236" s="14"/>
    </row>
    <row r="3237" spans="2:2">
      <c r="B3237" s="14"/>
    </row>
    <row r="3238" spans="2:2">
      <c r="B3238" s="14"/>
    </row>
    <row r="3239" spans="2:2">
      <c r="B3239" s="14"/>
    </row>
    <row r="3240" spans="2:2">
      <c r="B3240" s="14"/>
    </row>
    <row r="3241" spans="2:2">
      <c r="B3241" s="14"/>
    </row>
    <row r="3242" spans="2:2">
      <c r="B3242" s="14"/>
    </row>
    <row r="3243" spans="2:2">
      <c r="B3243" s="14"/>
    </row>
    <row r="3244" spans="2:2">
      <c r="B3244" s="14"/>
    </row>
    <row r="3245" spans="2:2">
      <c r="B3245" s="14"/>
    </row>
    <row r="3246" spans="2:2">
      <c r="B3246" s="14"/>
    </row>
    <row r="3247" spans="2:2">
      <c r="B3247" s="14"/>
    </row>
    <row r="3248" spans="2:2">
      <c r="B3248" s="14"/>
    </row>
    <row r="3249" spans="2:2">
      <c r="B3249" s="14"/>
    </row>
    <row r="3250" spans="2:2">
      <c r="B3250" s="14"/>
    </row>
    <row r="3251" spans="2:2">
      <c r="B3251" s="14"/>
    </row>
    <row r="3252" spans="2:2">
      <c r="B3252" s="14"/>
    </row>
    <row r="3253" spans="2:2">
      <c r="B3253" s="14"/>
    </row>
    <row r="3254" spans="2:2">
      <c r="B3254" s="14"/>
    </row>
    <row r="3255" spans="2:2">
      <c r="B3255" s="14"/>
    </row>
    <row r="3256" spans="2:2">
      <c r="B3256" s="14"/>
    </row>
    <row r="3257" spans="2:2">
      <c r="B3257" s="14"/>
    </row>
    <row r="3258" spans="2:2">
      <c r="B3258" s="14"/>
    </row>
    <row r="3259" spans="2:2">
      <c r="B3259" s="14"/>
    </row>
    <row r="3260" spans="2:2">
      <c r="B3260" s="14"/>
    </row>
    <row r="3261" spans="2:2">
      <c r="B3261" s="14"/>
    </row>
    <row r="3262" spans="2:2">
      <c r="B3262" s="14"/>
    </row>
    <row r="3263" spans="2:2">
      <c r="B3263" s="14"/>
    </row>
    <row r="3264" spans="2:2">
      <c r="B3264" s="14"/>
    </row>
    <row r="3265" spans="2:2">
      <c r="B3265" s="14"/>
    </row>
    <row r="3266" spans="2:2">
      <c r="B3266" s="14"/>
    </row>
    <row r="3267" spans="2:2">
      <c r="B3267" s="14"/>
    </row>
    <row r="3268" spans="2:2">
      <c r="B3268" s="14"/>
    </row>
    <row r="3269" spans="2:2">
      <c r="B3269" s="14"/>
    </row>
    <row r="3270" spans="2:2">
      <c r="B3270" s="14"/>
    </row>
    <row r="3271" spans="2:2">
      <c r="B3271" s="14"/>
    </row>
    <row r="3272" spans="2:2">
      <c r="B3272" s="14"/>
    </row>
    <row r="3273" spans="2:2">
      <c r="B3273" s="14"/>
    </row>
    <row r="3274" spans="2:2">
      <c r="B3274" s="14"/>
    </row>
    <row r="3275" spans="2:2">
      <c r="B3275" s="14"/>
    </row>
    <row r="3276" spans="2:2">
      <c r="B3276" s="14"/>
    </row>
    <row r="3277" spans="2:2">
      <c r="B3277" s="14"/>
    </row>
    <row r="3278" spans="2:2">
      <c r="B3278" s="14"/>
    </row>
    <row r="3279" spans="2:2">
      <c r="B3279" s="14"/>
    </row>
    <row r="3280" spans="2:2">
      <c r="B3280" s="14"/>
    </row>
    <row r="3281" spans="2:2">
      <c r="B3281" s="14"/>
    </row>
    <row r="3282" spans="2:2">
      <c r="B3282" s="14"/>
    </row>
    <row r="3283" spans="2:2">
      <c r="B3283" s="14"/>
    </row>
    <row r="3284" spans="2:2">
      <c r="B3284" s="14"/>
    </row>
    <row r="3285" spans="2:2">
      <c r="B3285" s="14"/>
    </row>
    <row r="3286" spans="2:2">
      <c r="B3286" s="14"/>
    </row>
    <row r="3287" spans="2:2">
      <c r="B3287" s="14"/>
    </row>
    <row r="3288" spans="2:2">
      <c r="B3288" s="14"/>
    </row>
    <row r="3289" spans="2:2">
      <c r="B3289" s="14"/>
    </row>
    <row r="3290" spans="2:2">
      <c r="B3290" s="14"/>
    </row>
    <row r="3291" spans="2:2">
      <c r="B3291" s="14"/>
    </row>
    <row r="3292" spans="2:2">
      <c r="B3292" s="14"/>
    </row>
    <row r="3293" spans="2:2">
      <c r="B3293" s="14"/>
    </row>
    <row r="3294" spans="2:2">
      <c r="B3294" s="14"/>
    </row>
    <row r="3295" spans="2:2">
      <c r="B3295" s="14"/>
    </row>
    <row r="3296" spans="2:2">
      <c r="B3296" s="14"/>
    </row>
    <row r="3297" spans="2:2">
      <c r="B3297" s="14"/>
    </row>
    <row r="3298" spans="2:2">
      <c r="B3298" s="14"/>
    </row>
    <row r="3299" spans="2:2">
      <c r="B3299" s="14"/>
    </row>
    <row r="3300" spans="2:2">
      <c r="B3300" s="14"/>
    </row>
    <row r="3301" spans="2:2">
      <c r="B3301" s="14"/>
    </row>
    <row r="3302" spans="2:2">
      <c r="B3302" s="14"/>
    </row>
    <row r="3303" spans="2:2">
      <c r="B3303" s="14"/>
    </row>
    <row r="3304" spans="2:2">
      <c r="B3304" s="14"/>
    </row>
    <row r="3305" spans="2:2">
      <c r="B3305" s="14"/>
    </row>
    <row r="3306" spans="2:2">
      <c r="B3306" s="14"/>
    </row>
    <row r="3307" spans="2:2">
      <c r="B3307" s="14"/>
    </row>
    <row r="3308" spans="2:2">
      <c r="B3308" s="14"/>
    </row>
    <row r="3309" spans="2:2">
      <c r="B3309" s="14"/>
    </row>
    <row r="3310" spans="2:2">
      <c r="B3310" s="14"/>
    </row>
    <row r="3311" spans="2:2">
      <c r="B3311" s="14"/>
    </row>
    <row r="3312" spans="2:2">
      <c r="B3312" s="14"/>
    </row>
    <row r="3313" spans="2:2">
      <c r="B3313" s="14"/>
    </row>
    <row r="3314" spans="2:2">
      <c r="B3314" s="14"/>
    </row>
    <row r="3315" spans="2:2">
      <c r="B3315" s="14"/>
    </row>
    <row r="3316" spans="2:2">
      <c r="B3316" s="14"/>
    </row>
    <row r="3317" spans="2:2">
      <c r="B3317" s="14"/>
    </row>
    <row r="3318" spans="2:2">
      <c r="B3318" s="14"/>
    </row>
    <row r="3319" spans="2:2">
      <c r="B3319" s="14"/>
    </row>
    <row r="3320" spans="2:2">
      <c r="B3320" s="14"/>
    </row>
    <row r="3321" spans="2:2">
      <c r="B3321" s="14"/>
    </row>
    <row r="3322" spans="2:2">
      <c r="B3322" s="14"/>
    </row>
    <row r="3323" spans="2:2">
      <c r="B3323" s="14"/>
    </row>
    <row r="3324" spans="2:2">
      <c r="B3324" s="14"/>
    </row>
    <row r="3325" spans="2:2">
      <c r="B3325" s="14"/>
    </row>
    <row r="3326" spans="2:2">
      <c r="B3326" s="14"/>
    </row>
    <row r="3327" spans="2:2">
      <c r="B3327" s="14"/>
    </row>
    <row r="3328" spans="2:2">
      <c r="B3328" s="14"/>
    </row>
    <row r="3329" spans="2:2">
      <c r="B3329" s="14"/>
    </row>
    <row r="3330" spans="2:2">
      <c r="B3330" s="14"/>
    </row>
    <row r="3331" spans="2:2">
      <c r="B3331" s="14"/>
    </row>
    <row r="3332" spans="2:2">
      <c r="B3332" s="14"/>
    </row>
    <row r="3333" spans="2:2">
      <c r="B3333" s="14"/>
    </row>
    <row r="3334" spans="2:2">
      <c r="B3334" s="14"/>
    </row>
    <row r="3335" spans="2:2">
      <c r="B3335" s="14"/>
    </row>
    <row r="3336" spans="2:2">
      <c r="B3336" s="14"/>
    </row>
    <row r="3337" spans="2:2">
      <c r="B3337" s="14"/>
    </row>
    <row r="3338" spans="2:2">
      <c r="B3338" s="14"/>
    </row>
    <row r="3339" spans="2:2">
      <c r="B3339" s="14"/>
    </row>
    <row r="3340" spans="2:2">
      <c r="B3340" s="14"/>
    </row>
    <row r="3341" spans="2:2">
      <c r="B3341" s="14"/>
    </row>
    <row r="3342" spans="2:2">
      <c r="B3342" s="14"/>
    </row>
    <row r="3343" spans="2:2">
      <c r="B3343" s="14"/>
    </row>
    <row r="3344" spans="2:2">
      <c r="B3344" s="14"/>
    </row>
    <row r="3345" spans="2:2">
      <c r="B3345" s="14"/>
    </row>
    <row r="3346" spans="2:2">
      <c r="B3346" s="14"/>
    </row>
    <row r="3347" spans="2:2">
      <c r="B3347" s="14"/>
    </row>
    <row r="3348" spans="2:2">
      <c r="B3348" s="14"/>
    </row>
    <row r="3349" spans="2:2">
      <c r="B3349" s="14"/>
    </row>
    <row r="3350" spans="2:2">
      <c r="B3350" s="14"/>
    </row>
    <row r="3351" spans="2:2">
      <c r="B3351" s="14"/>
    </row>
    <row r="3352" spans="2:2">
      <c r="B3352" s="14"/>
    </row>
    <row r="3353" spans="2:2">
      <c r="B3353" s="14"/>
    </row>
    <row r="3354" spans="2:2">
      <c r="B3354" s="14"/>
    </row>
    <row r="3355" spans="2:2">
      <c r="B3355" s="14"/>
    </row>
    <row r="3356" spans="2:2">
      <c r="B3356" s="14"/>
    </row>
    <row r="3357" spans="2:2">
      <c r="B3357" s="14"/>
    </row>
    <row r="3358" spans="2:2">
      <c r="B3358" s="14"/>
    </row>
    <row r="3359" spans="2:2">
      <c r="B3359" s="14"/>
    </row>
    <row r="3360" spans="2:2">
      <c r="B3360" s="14"/>
    </row>
    <row r="3361" spans="2:2">
      <c r="B3361" s="14"/>
    </row>
    <row r="3362" spans="2:2">
      <c r="B3362" s="14"/>
    </row>
    <row r="3363" spans="2:2">
      <c r="B3363" s="14"/>
    </row>
    <row r="3364" spans="2:2">
      <c r="B3364" s="14"/>
    </row>
    <row r="3365" spans="2:2">
      <c r="B3365" s="14"/>
    </row>
    <row r="3366" spans="2:2">
      <c r="B3366" s="14"/>
    </row>
    <row r="3367" spans="2:2">
      <c r="B3367" s="14"/>
    </row>
    <row r="3368" spans="2:2">
      <c r="B3368" s="14"/>
    </row>
    <row r="3369" spans="2:2">
      <c r="B3369" s="14"/>
    </row>
    <row r="3370" spans="2:2">
      <c r="B3370" s="14"/>
    </row>
    <row r="3371" spans="2:2">
      <c r="B3371" s="14"/>
    </row>
    <row r="3372" spans="2:2">
      <c r="B3372" s="14"/>
    </row>
    <row r="3373" spans="2:2">
      <c r="B3373" s="14"/>
    </row>
    <row r="3374" spans="2:2">
      <c r="B3374" s="14"/>
    </row>
    <row r="3375" spans="2:2">
      <c r="B3375" s="14"/>
    </row>
    <row r="3376" spans="2:2">
      <c r="B3376" s="14"/>
    </row>
    <row r="3377" spans="2:2">
      <c r="B3377" s="14"/>
    </row>
    <row r="3378" spans="2:2">
      <c r="B3378" s="14"/>
    </row>
    <row r="3379" spans="2:2">
      <c r="B3379" s="14"/>
    </row>
    <row r="3380" spans="2:2">
      <c r="B3380" s="14"/>
    </row>
    <row r="3381" spans="2:2">
      <c r="B3381" s="14"/>
    </row>
    <row r="3382" spans="2:2">
      <c r="B3382" s="14"/>
    </row>
    <row r="3383" spans="2:2">
      <c r="B3383" s="14"/>
    </row>
    <row r="3384" spans="2:2">
      <c r="B3384" s="14"/>
    </row>
    <row r="3385" spans="2:2">
      <c r="B3385" s="14"/>
    </row>
    <row r="3386" spans="2:2">
      <c r="B3386" s="14"/>
    </row>
    <row r="3387" spans="2:2">
      <c r="B3387" s="14"/>
    </row>
    <row r="3388" spans="2:2">
      <c r="B3388" s="14"/>
    </row>
    <row r="3389" spans="2:2">
      <c r="B3389" s="14"/>
    </row>
    <row r="3390" spans="2:2">
      <c r="B3390" s="14"/>
    </row>
    <row r="3391" spans="2:2">
      <c r="B3391" s="14"/>
    </row>
    <row r="3392" spans="2:2">
      <c r="B3392" s="14"/>
    </row>
    <row r="3393" spans="2:2">
      <c r="B3393" s="14"/>
    </row>
    <row r="3394" spans="2:2">
      <c r="B3394" s="14"/>
    </row>
    <row r="3395" spans="2:2">
      <c r="B3395" s="14"/>
    </row>
    <row r="3396" spans="2:2">
      <c r="B3396" s="14"/>
    </row>
    <row r="3397" spans="2:2">
      <c r="B3397" s="14"/>
    </row>
    <row r="3398" spans="2:2">
      <c r="B3398" s="14"/>
    </row>
    <row r="3399" spans="2:2">
      <c r="B3399" s="14"/>
    </row>
    <row r="3400" spans="2:2">
      <c r="B3400" s="14"/>
    </row>
    <row r="3401" spans="2:2">
      <c r="B3401" s="14"/>
    </row>
    <row r="3402" spans="2:2">
      <c r="B3402" s="14"/>
    </row>
    <row r="3403" spans="2:2">
      <c r="B3403" s="14"/>
    </row>
    <row r="3404" spans="2:2">
      <c r="B3404" s="14"/>
    </row>
    <row r="3405" spans="2:2">
      <c r="B3405" s="14"/>
    </row>
    <row r="3406" spans="2:2">
      <c r="B3406" s="14"/>
    </row>
    <row r="3407" spans="2:2">
      <c r="B3407" s="14"/>
    </row>
    <row r="3408" spans="2:2">
      <c r="B3408" s="14"/>
    </row>
    <row r="3409" spans="2:2">
      <c r="B3409" s="14"/>
    </row>
    <row r="3410" spans="2:2">
      <c r="B3410" s="14"/>
    </row>
    <row r="3411" spans="2:2">
      <c r="B3411" s="14"/>
    </row>
    <row r="3412" spans="2:2">
      <c r="B3412" s="14"/>
    </row>
    <row r="3413" spans="2:2">
      <c r="B3413" s="14"/>
    </row>
    <row r="3414" spans="2:2">
      <c r="B3414" s="14"/>
    </row>
    <row r="3415" spans="2:2">
      <c r="B3415" s="14"/>
    </row>
    <row r="3416" spans="2:2">
      <c r="B3416" s="14"/>
    </row>
    <row r="3417" spans="2:2">
      <c r="B3417" s="14"/>
    </row>
    <row r="3418" spans="2:2">
      <c r="B3418" s="14"/>
    </row>
    <row r="3419" spans="2:2">
      <c r="B3419" s="14"/>
    </row>
    <row r="3420" spans="2:2">
      <c r="B3420" s="14"/>
    </row>
    <row r="3421" spans="2:2">
      <c r="B3421" s="14"/>
    </row>
    <row r="3422" spans="2:2">
      <c r="B3422" s="14"/>
    </row>
    <row r="3423" spans="2:2">
      <c r="B3423" s="14"/>
    </row>
    <row r="3424" spans="2:2">
      <c r="B3424" s="14"/>
    </row>
    <row r="3425" spans="2:2">
      <c r="B3425" s="14"/>
    </row>
    <row r="3426" spans="2:2">
      <c r="B3426" s="14"/>
    </row>
    <row r="3427" spans="2:2">
      <c r="B3427" s="14"/>
    </row>
    <row r="3428" spans="2:2">
      <c r="B3428" s="14"/>
    </row>
    <row r="3429" spans="2:2">
      <c r="B3429" s="14"/>
    </row>
    <row r="3430" spans="2:2">
      <c r="B3430" s="14"/>
    </row>
    <row r="3431" spans="2:2">
      <c r="B3431" s="14"/>
    </row>
    <row r="3432" spans="2:2">
      <c r="B3432" s="14"/>
    </row>
    <row r="3433" spans="2:2">
      <c r="B3433" s="14"/>
    </row>
    <row r="3434" spans="2:2">
      <c r="B3434" s="14"/>
    </row>
    <row r="3435" spans="2:2">
      <c r="B3435" s="14"/>
    </row>
    <row r="3436" spans="2:2">
      <c r="B3436" s="14"/>
    </row>
    <row r="3437" spans="2:2">
      <c r="B3437" s="14"/>
    </row>
    <row r="3438" spans="2:2">
      <c r="B3438" s="14"/>
    </row>
    <row r="3439" spans="2:2">
      <c r="B3439" s="14"/>
    </row>
    <row r="3440" spans="2:2">
      <c r="B3440" s="14"/>
    </row>
    <row r="3441" spans="2:2">
      <c r="B3441" s="14"/>
    </row>
    <row r="3442" spans="2:2">
      <c r="B3442" s="14"/>
    </row>
    <row r="3443" spans="2:2">
      <c r="B3443" s="14"/>
    </row>
    <row r="3444" spans="2:2">
      <c r="B3444" s="14"/>
    </row>
    <row r="3445" spans="2:2">
      <c r="B3445" s="14"/>
    </row>
    <row r="3446" spans="2:2">
      <c r="B3446" s="14"/>
    </row>
    <row r="3447" spans="2:2">
      <c r="B3447" s="14"/>
    </row>
    <row r="3448" spans="2:2">
      <c r="B3448" s="14"/>
    </row>
    <row r="3449" spans="2:2">
      <c r="B3449" s="14"/>
    </row>
    <row r="3450" spans="2:2">
      <c r="B3450" s="14"/>
    </row>
    <row r="3451" spans="2:2">
      <c r="B3451" s="14"/>
    </row>
    <row r="3452" spans="2:2">
      <c r="B3452" s="14"/>
    </row>
    <row r="3453" spans="2:2">
      <c r="B3453" s="14"/>
    </row>
    <row r="3454" spans="2:2">
      <c r="B3454" s="14"/>
    </row>
    <row r="3455" spans="2:2">
      <c r="B3455" s="14"/>
    </row>
    <row r="3456" spans="2:2">
      <c r="B3456" s="14"/>
    </row>
    <row r="3457" spans="2:2">
      <c r="B3457" s="14"/>
    </row>
    <row r="3458" spans="2:2">
      <c r="B3458" s="14"/>
    </row>
    <row r="3459" spans="2:2">
      <c r="B3459" s="14"/>
    </row>
    <row r="3460" spans="2:2">
      <c r="B3460" s="14"/>
    </row>
    <row r="3461" spans="2:2">
      <c r="B3461" s="14"/>
    </row>
    <row r="3462" spans="2:2">
      <c r="B3462" s="14"/>
    </row>
    <row r="3463" spans="2:2">
      <c r="B3463" s="14"/>
    </row>
    <row r="3464" spans="2:2">
      <c r="B3464" s="14"/>
    </row>
    <row r="3465" spans="2:2">
      <c r="B3465" s="14"/>
    </row>
    <row r="3466" spans="2:2">
      <c r="B3466" s="14"/>
    </row>
    <row r="3467" spans="2:2">
      <c r="B3467" s="14"/>
    </row>
    <row r="3468" spans="2:2">
      <c r="B3468" s="14"/>
    </row>
    <row r="3469" spans="2:2">
      <c r="B3469" s="14"/>
    </row>
    <row r="3470" spans="2:2">
      <c r="B3470" s="14"/>
    </row>
    <row r="3471" spans="2:2">
      <c r="B3471" s="14"/>
    </row>
    <row r="3472" spans="2:2">
      <c r="B3472" s="14"/>
    </row>
    <row r="3473" spans="2:2">
      <c r="B3473" s="14"/>
    </row>
    <row r="3474" spans="2:2">
      <c r="B3474" s="14"/>
    </row>
    <row r="3475" spans="2:2">
      <c r="B3475" s="14"/>
    </row>
    <row r="3476" spans="2:2">
      <c r="B3476" s="14"/>
    </row>
    <row r="3477" spans="2:2">
      <c r="B3477" s="14"/>
    </row>
    <row r="3478" spans="2:2">
      <c r="B3478" s="14"/>
    </row>
    <row r="3479" spans="2:2">
      <c r="B3479" s="14"/>
    </row>
    <row r="3480" spans="2:2">
      <c r="B3480" s="14"/>
    </row>
    <row r="3481" spans="2:2">
      <c r="B3481" s="14"/>
    </row>
    <row r="3482" spans="2:2">
      <c r="B3482" s="14"/>
    </row>
    <row r="3483" spans="2:2">
      <c r="B3483" s="14"/>
    </row>
    <row r="3484" spans="2:2">
      <c r="B3484" s="14"/>
    </row>
    <row r="3485" spans="2:2">
      <c r="B3485" s="14"/>
    </row>
    <row r="3486" spans="2:2">
      <c r="B3486" s="14"/>
    </row>
    <row r="3487" spans="2:2">
      <c r="B3487" s="14"/>
    </row>
    <row r="3488" spans="2:2">
      <c r="B3488" s="14"/>
    </row>
    <row r="3489" spans="2:2">
      <c r="B3489" s="14"/>
    </row>
    <row r="3490" spans="2:2">
      <c r="B3490" s="14"/>
    </row>
    <row r="3491" spans="2:2">
      <c r="B3491" s="14"/>
    </row>
    <row r="3492" spans="2:2">
      <c r="B3492" s="14"/>
    </row>
    <row r="3493" spans="2:2">
      <c r="B3493" s="14"/>
    </row>
    <row r="3494" spans="2:2">
      <c r="B3494" s="14"/>
    </row>
    <row r="3495" spans="2:2">
      <c r="B3495" s="14"/>
    </row>
    <row r="3496" spans="2:2">
      <c r="B3496" s="14"/>
    </row>
    <row r="3497" spans="2:2">
      <c r="B3497" s="14"/>
    </row>
    <row r="3498" spans="2:2">
      <c r="B3498" s="14"/>
    </row>
    <row r="3499" spans="2:2">
      <c r="B3499" s="14"/>
    </row>
    <row r="3500" spans="2:2">
      <c r="B3500" s="14"/>
    </row>
    <row r="3501" spans="2:2">
      <c r="B3501" s="14"/>
    </row>
    <row r="3502" spans="2:2">
      <c r="B3502" s="14"/>
    </row>
    <row r="3503" spans="2:2">
      <c r="B3503" s="14"/>
    </row>
    <row r="3504" spans="2:2">
      <c r="B3504" s="14"/>
    </row>
    <row r="3505" spans="2:2">
      <c r="B3505" s="14"/>
    </row>
    <row r="3506" spans="2:2">
      <c r="B3506" s="14"/>
    </row>
    <row r="3507" spans="2:2">
      <c r="B3507" s="14"/>
    </row>
    <row r="3508" spans="2:2">
      <c r="B3508" s="14"/>
    </row>
    <row r="3509" spans="2:2">
      <c r="B3509" s="14"/>
    </row>
    <row r="3510" spans="2:2">
      <c r="B3510" s="14"/>
    </row>
    <row r="3511" spans="2:2">
      <c r="B3511" s="14"/>
    </row>
    <row r="3512" spans="2:2">
      <c r="B3512" s="14"/>
    </row>
    <row r="3513" spans="2:2">
      <c r="B3513" s="14"/>
    </row>
    <row r="3514" spans="2:2">
      <c r="B3514" s="14"/>
    </row>
    <row r="3515" spans="2:2">
      <c r="B3515" s="14"/>
    </row>
    <row r="3516" spans="2:2">
      <c r="B3516" s="14"/>
    </row>
    <row r="3517" spans="2:2">
      <c r="B3517" s="14"/>
    </row>
    <row r="3518" spans="2:2">
      <c r="B3518" s="14"/>
    </row>
    <row r="3519" spans="2:2">
      <c r="B3519" s="14"/>
    </row>
    <row r="3520" spans="2:2">
      <c r="B3520" s="14"/>
    </row>
    <row r="3521" spans="2:2">
      <c r="B3521" s="14"/>
    </row>
    <row r="3522" spans="2:2">
      <c r="B3522" s="14"/>
    </row>
    <row r="3523" spans="2:2">
      <c r="B3523" s="14"/>
    </row>
    <row r="3524" spans="2:2">
      <c r="B3524" s="14"/>
    </row>
    <row r="3525" spans="2:2">
      <c r="B3525" s="14"/>
    </row>
    <row r="3526" spans="2:2">
      <c r="B3526" s="14"/>
    </row>
    <row r="3527" spans="2:2">
      <c r="B3527" s="14"/>
    </row>
    <row r="3528" spans="2:2">
      <c r="B3528" s="14"/>
    </row>
    <row r="3529" spans="2:2">
      <c r="B3529" s="14"/>
    </row>
    <row r="3530" spans="2:2">
      <c r="B3530" s="14"/>
    </row>
    <row r="3531" spans="2:2">
      <c r="B3531" s="14"/>
    </row>
    <row r="3532" spans="2:2">
      <c r="B3532" s="14"/>
    </row>
    <row r="3533" spans="2:2">
      <c r="B3533" s="14"/>
    </row>
    <row r="3534" spans="2:2">
      <c r="B3534" s="14"/>
    </row>
    <row r="3535" spans="2:2">
      <c r="B3535" s="14"/>
    </row>
    <row r="3536" spans="2:2">
      <c r="B3536" s="14"/>
    </row>
    <row r="3537" spans="2:2">
      <c r="B3537" s="14"/>
    </row>
    <row r="3538" spans="2:2">
      <c r="B3538" s="14"/>
    </row>
    <row r="3539" spans="2:2">
      <c r="B3539" s="14"/>
    </row>
    <row r="3540" spans="2:2">
      <c r="B3540" s="14"/>
    </row>
    <row r="3541" spans="2:2">
      <c r="B3541" s="14"/>
    </row>
    <row r="3542" spans="2:2">
      <c r="B3542" s="14"/>
    </row>
    <row r="3543" spans="2:2">
      <c r="B3543" s="14"/>
    </row>
    <row r="3544" spans="2:2">
      <c r="B3544" s="14"/>
    </row>
    <row r="3545" spans="2:2">
      <c r="B3545" s="14"/>
    </row>
    <row r="3546" spans="2:2">
      <c r="B3546" s="14"/>
    </row>
    <row r="3547" spans="2:2">
      <c r="B3547" s="14"/>
    </row>
    <row r="3548" spans="2:2">
      <c r="B3548" s="14"/>
    </row>
    <row r="3549" spans="2:2">
      <c r="B3549" s="14"/>
    </row>
    <row r="3550" spans="2:2">
      <c r="B3550" s="14"/>
    </row>
    <row r="3551" spans="2:2">
      <c r="B3551" s="14"/>
    </row>
    <row r="3552" spans="2:2">
      <c r="B3552" s="14"/>
    </row>
    <row r="3553" spans="2:2">
      <c r="B3553" s="14"/>
    </row>
    <row r="3554" spans="2:2">
      <c r="B3554" s="14"/>
    </row>
    <row r="3555" spans="2:2">
      <c r="B3555" s="14"/>
    </row>
    <row r="3556" spans="2:2">
      <c r="B3556" s="14"/>
    </row>
    <row r="3557" spans="2:2">
      <c r="B3557" s="14"/>
    </row>
    <row r="3558" spans="2:2">
      <c r="B3558" s="14"/>
    </row>
    <row r="3559" spans="2:2">
      <c r="B3559" s="14"/>
    </row>
    <row r="3560" spans="2:2">
      <c r="B3560" s="14"/>
    </row>
    <row r="3561" spans="2:2">
      <c r="B3561" s="14"/>
    </row>
    <row r="3562" spans="2:2">
      <c r="B3562" s="14"/>
    </row>
    <row r="3563" spans="2:2">
      <c r="B3563" s="14"/>
    </row>
    <row r="3564" spans="2:2">
      <c r="B3564" s="14"/>
    </row>
    <row r="3565" spans="2:2">
      <c r="B3565" s="14"/>
    </row>
    <row r="3566" spans="2:2">
      <c r="B3566" s="14"/>
    </row>
    <row r="3567" spans="2:2">
      <c r="B3567" s="14"/>
    </row>
    <row r="3568" spans="2:2">
      <c r="B3568" s="14"/>
    </row>
    <row r="3569" spans="2:2">
      <c r="B3569" s="14"/>
    </row>
    <row r="3570" spans="2:2">
      <c r="B3570" s="14"/>
    </row>
    <row r="3571" spans="2:2">
      <c r="B3571" s="14"/>
    </row>
    <row r="3572" spans="2:2">
      <c r="B3572" s="14"/>
    </row>
    <row r="3573" spans="2:2">
      <c r="B3573" s="14"/>
    </row>
    <row r="3574" spans="2:2">
      <c r="B3574" s="14"/>
    </row>
    <row r="3575" spans="2:2">
      <c r="B3575" s="14"/>
    </row>
    <row r="3576" spans="2:2">
      <c r="B3576" s="14"/>
    </row>
    <row r="3577" spans="2:2">
      <c r="B3577" s="14"/>
    </row>
    <row r="3578" spans="2:2">
      <c r="B3578" s="14"/>
    </row>
    <row r="3579" spans="2:2">
      <c r="B3579" s="14"/>
    </row>
    <row r="3580" spans="2:2">
      <c r="B3580" s="14"/>
    </row>
    <row r="3581" spans="2:2">
      <c r="B3581" s="14"/>
    </row>
    <row r="3582" spans="2:2">
      <c r="B3582" s="14"/>
    </row>
    <row r="3583" spans="2:2">
      <c r="B3583" s="14"/>
    </row>
    <row r="3584" spans="2:2">
      <c r="B3584" s="14"/>
    </row>
    <row r="3585" spans="2:2">
      <c r="B3585" s="14"/>
    </row>
    <row r="3586" spans="2:2">
      <c r="B3586" s="14"/>
    </row>
    <row r="3587" spans="2:2">
      <c r="B3587" s="14"/>
    </row>
    <row r="3588" spans="2:2">
      <c r="B3588" s="14"/>
    </row>
    <row r="3589" spans="2:2">
      <c r="B3589" s="14"/>
    </row>
    <row r="3590" spans="2:2">
      <c r="B3590" s="14"/>
    </row>
    <row r="3591" spans="2:2">
      <c r="B3591" s="14"/>
    </row>
    <row r="3592" spans="2:2">
      <c r="B3592" s="14"/>
    </row>
    <row r="3593" spans="2:2">
      <c r="B3593" s="14"/>
    </row>
    <row r="3594" spans="2:2">
      <c r="B3594" s="14"/>
    </row>
    <row r="3595" spans="2:2">
      <c r="B3595" s="14"/>
    </row>
    <row r="3596" spans="2:2">
      <c r="B3596" s="14"/>
    </row>
    <row r="3597" spans="2:2">
      <c r="B3597" s="14"/>
    </row>
    <row r="3598" spans="2:2">
      <c r="B3598" s="14"/>
    </row>
    <row r="3599" spans="2:2">
      <c r="B3599" s="14"/>
    </row>
    <row r="3600" spans="2:2">
      <c r="B3600" s="14"/>
    </row>
    <row r="3601" spans="2:2">
      <c r="B3601" s="14"/>
    </row>
    <row r="3602" spans="2:2">
      <c r="B3602" s="14"/>
    </row>
    <row r="3603" spans="2:2">
      <c r="B3603" s="14"/>
    </row>
    <row r="3604" spans="2:2">
      <c r="B3604" s="14"/>
    </row>
    <row r="3605" spans="2:2">
      <c r="B3605" s="14"/>
    </row>
    <row r="3606" spans="2:2">
      <c r="B3606" s="14"/>
    </row>
    <row r="3607" spans="2:2">
      <c r="B3607" s="14"/>
    </row>
    <row r="3608" spans="2:2">
      <c r="B3608" s="14"/>
    </row>
    <row r="3609" spans="2:2">
      <c r="B3609" s="14"/>
    </row>
    <row r="3610" spans="2:2">
      <c r="B3610" s="14"/>
    </row>
    <row r="3611" spans="2:2">
      <c r="B3611" s="14"/>
    </row>
    <row r="3612" spans="2:2">
      <c r="B3612" s="14"/>
    </row>
    <row r="3613" spans="2:2">
      <c r="B3613" s="14"/>
    </row>
    <row r="3614" spans="2:2">
      <c r="B3614" s="14"/>
    </row>
    <row r="3615" spans="2:2">
      <c r="B3615" s="14"/>
    </row>
    <row r="3616" spans="2:2">
      <c r="B3616" s="14"/>
    </row>
    <row r="3617" spans="2:2">
      <c r="B3617" s="14"/>
    </row>
    <row r="3618" spans="2:2">
      <c r="B3618" s="14"/>
    </row>
    <row r="3619" spans="2:2">
      <c r="B3619" s="14"/>
    </row>
    <row r="3620" spans="2:2">
      <c r="B3620" s="14"/>
    </row>
    <row r="3621" spans="2:2">
      <c r="B3621" s="14"/>
    </row>
    <row r="3622" spans="2:2">
      <c r="B3622" s="14"/>
    </row>
    <row r="3623" spans="2:2">
      <c r="B3623" s="14"/>
    </row>
    <row r="3624" spans="2:2">
      <c r="B3624" s="14"/>
    </row>
    <row r="3625" spans="2:2">
      <c r="B3625" s="14"/>
    </row>
    <row r="3626" spans="2:2">
      <c r="B3626" s="14"/>
    </row>
    <row r="3627" spans="2:2">
      <c r="B3627" s="14"/>
    </row>
    <row r="3628" spans="2:2">
      <c r="B3628" s="14"/>
    </row>
    <row r="3629" spans="2:2">
      <c r="B3629" s="14"/>
    </row>
    <row r="3630" spans="2:2">
      <c r="B3630" s="14"/>
    </row>
    <row r="3631" spans="2:2">
      <c r="B3631" s="14"/>
    </row>
    <row r="3632" spans="2:2">
      <c r="B3632" s="14"/>
    </row>
    <row r="3633" spans="2:2">
      <c r="B3633" s="14"/>
    </row>
    <row r="3634" spans="2:2">
      <c r="B3634" s="14"/>
    </row>
    <row r="3635" spans="2:2">
      <c r="B3635" s="14"/>
    </row>
    <row r="3636" spans="2:2">
      <c r="B3636" s="14"/>
    </row>
    <row r="3637" spans="2:2">
      <c r="B3637" s="14"/>
    </row>
    <row r="3638" spans="2:2">
      <c r="B3638" s="14"/>
    </row>
    <row r="3639" spans="2:2">
      <c r="B3639" s="14"/>
    </row>
    <row r="3640" spans="2:2">
      <c r="B3640" s="14"/>
    </row>
    <row r="3641" spans="2:2">
      <c r="B3641" s="14"/>
    </row>
    <row r="3642" spans="2:2">
      <c r="B3642" s="14"/>
    </row>
    <row r="3643" spans="2:2">
      <c r="B3643" s="14"/>
    </row>
    <row r="3644" spans="2:2">
      <c r="B3644" s="14"/>
    </row>
    <row r="3645" spans="2:2">
      <c r="B3645" s="14"/>
    </row>
    <row r="3646" spans="2:2">
      <c r="B3646" s="14"/>
    </row>
    <row r="3647" spans="2:2">
      <c r="B3647" s="14"/>
    </row>
    <row r="3648" spans="2:2">
      <c r="B3648" s="14"/>
    </row>
    <row r="3649" spans="2:2">
      <c r="B3649" s="14"/>
    </row>
    <row r="3650" spans="2:2">
      <c r="B3650" s="14"/>
    </row>
    <row r="3651" spans="2:2">
      <c r="B3651" s="14"/>
    </row>
    <row r="3652" spans="2:2">
      <c r="B3652" s="14"/>
    </row>
    <row r="3653" spans="2:2">
      <c r="B3653" s="14"/>
    </row>
    <row r="3654" spans="2:2">
      <c r="B3654" s="14"/>
    </row>
    <row r="3655" spans="2:2">
      <c r="B3655" s="14"/>
    </row>
    <row r="3656" spans="2:2">
      <c r="B3656" s="14"/>
    </row>
    <row r="3657" spans="2:2">
      <c r="B3657" s="14"/>
    </row>
    <row r="3658" spans="2:2">
      <c r="B3658" s="14"/>
    </row>
    <row r="3659" spans="2:2">
      <c r="B3659" s="14"/>
    </row>
    <row r="3660" spans="2:2">
      <c r="B3660" s="14"/>
    </row>
    <row r="3661" spans="2:2">
      <c r="B3661" s="14"/>
    </row>
    <row r="3662" spans="2:2">
      <c r="B3662" s="14"/>
    </row>
    <row r="3663" spans="2:2">
      <c r="B3663" s="14"/>
    </row>
    <row r="3664" spans="2:2">
      <c r="B3664" s="14"/>
    </row>
    <row r="3665" spans="2:2">
      <c r="B3665" s="14"/>
    </row>
    <row r="3666" spans="2:2">
      <c r="B3666" s="14"/>
    </row>
    <row r="3667" spans="2:2">
      <c r="B3667" s="14"/>
    </row>
    <row r="3668" spans="2:2">
      <c r="B3668" s="14"/>
    </row>
    <row r="3669" spans="2:2">
      <c r="B3669" s="14"/>
    </row>
    <row r="3670" spans="2:2">
      <c r="B3670" s="14"/>
    </row>
    <row r="3671" spans="2:2">
      <c r="B3671" s="14"/>
    </row>
    <row r="3672" spans="2:2">
      <c r="B3672" s="14"/>
    </row>
    <row r="3673" spans="2:2">
      <c r="B3673" s="14"/>
    </row>
    <row r="3674" spans="2:2">
      <c r="B3674" s="14"/>
    </row>
    <row r="3675" spans="2:2">
      <c r="B3675" s="14"/>
    </row>
    <row r="3676" spans="2:2">
      <c r="B3676" s="14"/>
    </row>
    <row r="3677" spans="2:2">
      <c r="B3677" s="14"/>
    </row>
    <row r="3678" spans="2:2">
      <c r="B3678" s="14"/>
    </row>
    <row r="3679" spans="2:2">
      <c r="B3679" s="14"/>
    </row>
    <row r="3680" spans="2:2">
      <c r="B3680" s="14"/>
    </row>
    <row r="3681" spans="2:2">
      <c r="B3681" s="14"/>
    </row>
    <row r="3682" spans="2:2">
      <c r="B3682" s="14"/>
    </row>
    <row r="3683" spans="2:2">
      <c r="B3683" s="14"/>
    </row>
    <row r="3684" spans="2:2">
      <c r="B3684" s="14"/>
    </row>
    <row r="3685" spans="2:2">
      <c r="B3685" s="14"/>
    </row>
    <row r="3686" spans="2:2">
      <c r="B3686" s="14"/>
    </row>
    <row r="3687" spans="2:2">
      <c r="B3687" s="14"/>
    </row>
    <row r="3688" spans="2:2">
      <c r="B3688" s="14"/>
    </row>
    <row r="3689" spans="2:2">
      <c r="B3689" s="14"/>
    </row>
    <row r="3690" spans="2:2">
      <c r="B3690" s="14"/>
    </row>
    <row r="3691" spans="2:2">
      <c r="B3691" s="14"/>
    </row>
    <row r="3692" spans="2:2">
      <c r="B3692" s="14"/>
    </row>
    <row r="3693" spans="2:2">
      <c r="B3693" s="14"/>
    </row>
    <row r="3694" spans="2:2">
      <c r="B3694" s="14"/>
    </row>
    <row r="3695" spans="2:2">
      <c r="B3695" s="14"/>
    </row>
    <row r="3696" spans="2:2">
      <c r="B3696" s="14"/>
    </row>
    <row r="3697" spans="2:2">
      <c r="B3697" s="14"/>
    </row>
    <row r="3698" spans="2:2">
      <c r="B3698" s="14"/>
    </row>
    <row r="3699" spans="2:2">
      <c r="B3699" s="14"/>
    </row>
    <row r="3700" spans="2:2">
      <c r="B3700" s="14"/>
    </row>
    <row r="3701" spans="2:2">
      <c r="B3701" s="14"/>
    </row>
    <row r="3702" spans="2:2">
      <c r="B3702" s="14"/>
    </row>
    <row r="3703" spans="2:2">
      <c r="B3703" s="14"/>
    </row>
    <row r="3704" spans="2:2">
      <c r="B3704" s="14"/>
    </row>
    <row r="3705" spans="2:2">
      <c r="B3705" s="14"/>
    </row>
    <row r="3706" spans="2:2">
      <c r="B3706" s="14"/>
    </row>
    <row r="3707" spans="2:2">
      <c r="B3707" s="14"/>
    </row>
    <row r="3708" spans="2:2">
      <c r="B3708" s="14"/>
    </row>
    <row r="3709" spans="2:2">
      <c r="B3709" s="14"/>
    </row>
    <row r="3710" spans="2:2">
      <c r="B3710" s="14"/>
    </row>
    <row r="3711" spans="2:2">
      <c r="B3711" s="14"/>
    </row>
    <row r="3712" spans="2:2">
      <c r="B3712" s="14"/>
    </row>
    <row r="3713" spans="2:2">
      <c r="B3713" s="14"/>
    </row>
    <row r="3714" spans="2:2">
      <c r="B3714" s="14"/>
    </row>
    <row r="3715" spans="2:2">
      <c r="B3715" s="14"/>
    </row>
    <row r="3716" spans="2:2">
      <c r="B3716" s="14"/>
    </row>
    <row r="3717" spans="2:2">
      <c r="B3717" s="14"/>
    </row>
    <row r="3718" spans="2:2">
      <c r="B3718" s="14"/>
    </row>
    <row r="3719" spans="2:2">
      <c r="B3719" s="14"/>
    </row>
    <row r="3720" spans="2:2">
      <c r="B3720" s="14"/>
    </row>
    <row r="3721" spans="2:2">
      <c r="B3721" s="14"/>
    </row>
    <row r="3722" spans="2:2">
      <c r="B3722" s="14"/>
    </row>
    <row r="3723" spans="2:2">
      <c r="B3723" s="14"/>
    </row>
    <row r="3724" spans="2:2">
      <c r="B3724" s="14"/>
    </row>
    <row r="3725" spans="2:2">
      <c r="B3725" s="14"/>
    </row>
    <row r="3726" spans="2:2">
      <c r="B3726" s="14"/>
    </row>
    <row r="3727" spans="2:2">
      <c r="B3727" s="14"/>
    </row>
    <row r="3728" spans="2:2">
      <c r="B3728" s="14"/>
    </row>
    <row r="3729" spans="2:2">
      <c r="B3729" s="14"/>
    </row>
    <row r="3730" spans="2:2">
      <c r="B3730" s="14"/>
    </row>
    <row r="3731" spans="2:2">
      <c r="B3731" s="14"/>
    </row>
    <row r="3732" spans="2:2">
      <c r="B3732" s="14"/>
    </row>
    <row r="3733" spans="2:2">
      <c r="B3733" s="14"/>
    </row>
    <row r="3734" spans="2:2">
      <c r="B3734" s="14"/>
    </row>
    <row r="3735" spans="2:2">
      <c r="B3735" s="14"/>
    </row>
    <row r="3736" spans="2:2">
      <c r="B3736" s="14"/>
    </row>
    <row r="3737" spans="2:2">
      <c r="B3737" s="14"/>
    </row>
    <row r="3738" spans="2:2">
      <c r="B3738" s="14"/>
    </row>
    <row r="3739" spans="2:2">
      <c r="B3739" s="14"/>
    </row>
    <row r="3740" spans="2:2">
      <c r="B3740" s="14"/>
    </row>
    <row r="3741" spans="2:2">
      <c r="B3741" s="14"/>
    </row>
    <row r="3742" spans="2:2">
      <c r="B3742" s="14"/>
    </row>
    <row r="3743" spans="2:2">
      <c r="B3743" s="14"/>
    </row>
    <row r="3744" spans="2:2">
      <c r="B3744" s="14"/>
    </row>
    <row r="3745" spans="2:2">
      <c r="B3745" s="14"/>
    </row>
    <row r="3746" spans="2:2">
      <c r="B3746" s="14"/>
    </row>
    <row r="3747" spans="2:2">
      <c r="B3747" s="14"/>
    </row>
    <row r="3748" spans="2:2">
      <c r="B3748" s="14"/>
    </row>
    <row r="3749" spans="2:2">
      <c r="B3749" s="14"/>
    </row>
    <row r="3750" spans="2:2">
      <c r="B3750" s="14"/>
    </row>
    <row r="3751" spans="2:2">
      <c r="B3751" s="14"/>
    </row>
    <row r="3752" spans="2:2">
      <c r="B3752" s="14"/>
    </row>
    <row r="3753" spans="2:2">
      <c r="B3753" s="14"/>
    </row>
    <row r="3754" spans="2:2">
      <c r="B3754" s="14"/>
    </row>
    <row r="3755" spans="2:2">
      <c r="B3755" s="14"/>
    </row>
    <row r="3756" spans="2:2">
      <c r="B3756" s="14"/>
    </row>
    <row r="3757" spans="2:2">
      <c r="B3757" s="14"/>
    </row>
    <row r="3758" spans="2:2">
      <c r="B3758" s="14"/>
    </row>
    <row r="3759" spans="2:2">
      <c r="B3759" s="14"/>
    </row>
    <row r="3760" spans="2:2">
      <c r="B3760" s="14"/>
    </row>
    <row r="3761" spans="2:2">
      <c r="B3761" s="14"/>
    </row>
    <row r="3762" spans="2:2">
      <c r="B3762" s="14"/>
    </row>
    <row r="3763" spans="2:2">
      <c r="B3763" s="14"/>
    </row>
    <row r="3764" spans="2:2">
      <c r="B3764" s="14"/>
    </row>
    <row r="3765" spans="2:2">
      <c r="B3765" s="14"/>
    </row>
    <row r="3766" spans="2:2">
      <c r="B3766" s="14"/>
    </row>
    <row r="3767" spans="2:2">
      <c r="B3767" s="14"/>
    </row>
    <row r="3768" spans="2:2">
      <c r="B3768" s="14"/>
    </row>
    <row r="3769" spans="2:2">
      <c r="B3769" s="14"/>
    </row>
    <row r="3770" spans="2:2">
      <c r="B3770" s="14"/>
    </row>
    <row r="3771" spans="2:2">
      <c r="B3771" s="14"/>
    </row>
    <row r="3772" spans="2:2">
      <c r="B3772" s="14"/>
    </row>
    <row r="3773" spans="2:2">
      <c r="B3773" s="14"/>
    </row>
    <row r="3774" spans="2:2">
      <c r="B3774" s="14"/>
    </row>
    <row r="3775" spans="2:2">
      <c r="B3775" s="14"/>
    </row>
    <row r="3776" spans="2:2">
      <c r="B3776" s="14"/>
    </row>
    <row r="3777" spans="2:2">
      <c r="B3777" s="14"/>
    </row>
    <row r="3778" spans="2:2">
      <c r="B3778" s="14"/>
    </row>
    <row r="3779" spans="2:2">
      <c r="B3779" s="14"/>
    </row>
    <row r="3780" spans="2:2">
      <c r="B3780" s="14"/>
    </row>
    <row r="3781" spans="2:2">
      <c r="B3781" s="14"/>
    </row>
    <row r="3782" spans="2:2">
      <c r="B3782" s="14"/>
    </row>
    <row r="3783" spans="2:2">
      <c r="B3783" s="14"/>
    </row>
    <row r="3784" spans="2:2">
      <c r="B3784" s="14"/>
    </row>
    <row r="3785" spans="2:2">
      <c r="B3785" s="14"/>
    </row>
    <row r="3786" spans="2:2">
      <c r="B3786" s="14"/>
    </row>
    <row r="3787" spans="2:2">
      <c r="B3787" s="14"/>
    </row>
    <row r="3788" spans="2:2">
      <c r="B3788" s="14"/>
    </row>
    <row r="3789" spans="2:2">
      <c r="B3789" s="14"/>
    </row>
    <row r="3790" spans="2:2">
      <c r="B3790" s="14"/>
    </row>
    <row r="3791" spans="2:2">
      <c r="B3791" s="14"/>
    </row>
    <row r="3792" spans="2:2">
      <c r="B3792" s="14"/>
    </row>
    <row r="3793" spans="2:2">
      <c r="B3793" s="14"/>
    </row>
    <row r="3794" spans="2:2">
      <c r="B3794" s="14"/>
    </row>
    <row r="3795" spans="2:2">
      <c r="B3795" s="14"/>
    </row>
    <row r="3796" spans="2:2">
      <c r="B3796" s="14"/>
    </row>
    <row r="3797" spans="2:2">
      <c r="B3797" s="14"/>
    </row>
    <row r="3798" spans="2:2">
      <c r="B3798" s="14"/>
    </row>
    <row r="3799" spans="2:2">
      <c r="B3799" s="14"/>
    </row>
    <row r="3800" spans="2:2">
      <c r="B3800" s="14"/>
    </row>
    <row r="3801" spans="2:2">
      <c r="B3801" s="14"/>
    </row>
    <row r="3802" spans="2:2">
      <c r="B3802" s="14"/>
    </row>
    <row r="3803" spans="2:2">
      <c r="B3803" s="14"/>
    </row>
    <row r="3804" spans="2:2">
      <c r="B3804" s="14"/>
    </row>
    <row r="3805" spans="2:2">
      <c r="B3805" s="14"/>
    </row>
    <row r="3806" spans="2:2">
      <c r="B3806" s="14"/>
    </row>
    <row r="3807" spans="2:2">
      <c r="B3807" s="14"/>
    </row>
    <row r="3808" spans="2:2">
      <c r="B3808" s="14"/>
    </row>
    <row r="3809" spans="2:2">
      <c r="B3809" s="14"/>
    </row>
    <row r="3810" spans="2:2">
      <c r="B3810" s="14"/>
    </row>
    <row r="3811" spans="2:2">
      <c r="B3811" s="14"/>
    </row>
    <row r="3812" spans="2:2">
      <c r="B3812" s="14"/>
    </row>
    <row r="3813" spans="2:2">
      <c r="B3813" s="14"/>
    </row>
    <row r="3814" spans="2:2">
      <c r="B3814" s="14"/>
    </row>
    <row r="3815" spans="2:2">
      <c r="B3815" s="14"/>
    </row>
    <row r="3816" spans="2:2">
      <c r="B3816" s="14"/>
    </row>
    <row r="3817" spans="2:2">
      <c r="B3817" s="14"/>
    </row>
    <row r="3818" spans="2:2">
      <c r="B3818" s="14"/>
    </row>
    <row r="3819" spans="2:2">
      <c r="B3819" s="14"/>
    </row>
    <row r="3820" spans="2:2">
      <c r="B3820" s="14"/>
    </row>
    <row r="3821" spans="2:2">
      <c r="B3821" s="14"/>
    </row>
    <row r="3822" spans="2:2">
      <c r="B3822" s="14"/>
    </row>
    <row r="3823" spans="2:2">
      <c r="B3823" s="14"/>
    </row>
    <row r="3824" spans="2:2">
      <c r="B3824" s="14"/>
    </row>
    <row r="3825" spans="2:2">
      <c r="B3825" s="14"/>
    </row>
    <row r="3826" spans="2:2">
      <c r="B3826" s="14"/>
    </row>
    <row r="3827" spans="2:2">
      <c r="B3827" s="14"/>
    </row>
    <row r="3828" spans="2:2">
      <c r="B3828" s="14"/>
    </row>
    <row r="3829" spans="2:2">
      <c r="B3829" s="14"/>
    </row>
    <row r="3830" spans="2:2">
      <c r="B3830" s="14"/>
    </row>
    <row r="3831" spans="2:2">
      <c r="B3831" s="14"/>
    </row>
    <row r="3832" spans="2:2">
      <c r="B3832" s="14"/>
    </row>
    <row r="3833" spans="2:2">
      <c r="B3833" s="14"/>
    </row>
    <row r="3834" spans="2:2">
      <c r="B3834" s="14"/>
    </row>
    <row r="3835" spans="2:2">
      <c r="B3835" s="14"/>
    </row>
    <row r="3836" spans="2:2">
      <c r="B3836" s="14"/>
    </row>
    <row r="3837" spans="2:2">
      <c r="B3837" s="14"/>
    </row>
    <row r="3838" spans="2:2">
      <c r="B3838" s="14"/>
    </row>
    <row r="3839" spans="2:2">
      <c r="B3839" s="14"/>
    </row>
    <row r="3840" spans="2:2">
      <c r="B3840" s="14"/>
    </row>
    <row r="3841" spans="2:2">
      <c r="B3841" s="14"/>
    </row>
    <row r="3842" spans="2:2">
      <c r="B3842" s="14"/>
    </row>
    <row r="3843" spans="2:2">
      <c r="B3843" s="14"/>
    </row>
    <row r="3844" spans="2:2">
      <c r="B3844" s="14"/>
    </row>
    <row r="3845" spans="2:2">
      <c r="B3845" s="14"/>
    </row>
    <row r="3846" spans="2:2">
      <c r="B3846" s="14"/>
    </row>
    <row r="3847" spans="2:2">
      <c r="B3847" s="14"/>
    </row>
    <row r="3848" spans="2:2">
      <c r="B3848" s="14"/>
    </row>
    <row r="3849" spans="2:2">
      <c r="B3849" s="14"/>
    </row>
    <row r="3850" spans="2:2">
      <c r="B3850" s="14"/>
    </row>
    <row r="3851" spans="2:2">
      <c r="B3851" s="14"/>
    </row>
    <row r="3852" spans="2:2">
      <c r="B3852" s="14"/>
    </row>
    <row r="3853" spans="2:2">
      <c r="B3853" s="14"/>
    </row>
    <row r="3854" spans="2:2">
      <c r="B3854" s="14"/>
    </row>
    <row r="3855" spans="2:2">
      <c r="B3855" s="14"/>
    </row>
    <row r="3856" spans="2:2">
      <c r="B3856" s="14"/>
    </row>
    <row r="3857" spans="2:2">
      <c r="B3857" s="14"/>
    </row>
    <row r="3858" spans="2:2">
      <c r="B3858" s="14"/>
    </row>
    <row r="3859" spans="2:2">
      <c r="B3859" s="14"/>
    </row>
    <row r="3860" spans="2:2">
      <c r="B3860" s="14"/>
    </row>
    <row r="3861" spans="2:2">
      <c r="B3861" s="14"/>
    </row>
    <row r="3862" spans="2:2">
      <c r="B3862" s="14"/>
    </row>
    <row r="3863" spans="2:2">
      <c r="B3863" s="14"/>
    </row>
    <row r="3864" spans="2:2">
      <c r="B3864" s="14"/>
    </row>
    <row r="3865" spans="2:2">
      <c r="B3865" s="14"/>
    </row>
    <row r="3866" spans="2:2">
      <c r="B3866" s="14"/>
    </row>
    <row r="3867" spans="2:2">
      <c r="B3867" s="14"/>
    </row>
    <row r="3868" spans="2:2">
      <c r="B3868" s="14"/>
    </row>
    <row r="3869" spans="2:2">
      <c r="B3869" s="14"/>
    </row>
    <row r="3870" spans="2:2">
      <c r="B3870" s="14"/>
    </row>
    <row r="3871" spans="2:2">
      <c r="B3871" s="14"/>
    </row>
    <row r="3872" spans="2:2">
      <c r="B3872" s="14"/>
    </row>
    <row r="3873" spans="2:2">
      <c r="B3873" s="14"/>
    </row>
    <row r="3874" spans="2:2">
      <c r="B3874" s="14"/>
    </row>
    <row r="3875" spans="2:2">
      <c r="B3875" s="14"/>
    </row>
    <row r="3876" spans="2:2">
      <c r="B3876" s="14"/>
    </row>
    <row r="3877" spans="2:2">
      <c r="B3877" s="14"/>
    </row>
    <row r="3878" spans="2:2">
      <c r="B3878" s="14"/>
    </row>
    <row r="3879" spans="2:2">
      <c r="B3879" s="14"/>
    </row>
    <row r="3880" spans="2:2">
      <c r="B3880" s="14"/>
    </row>
    <row r="3881" spans="2:2">
      <c r="B3881" s="14"/>
    </row>
    <row r="3882" spans="2:2">
      <c r="B3882" s="14"/>
    </row>
    <row r="3883" spans="2:2">
      <c r="B3883" s="14"/>
    </row>
    <row r="3884" spans="2:2">
      <c r="B3884" s="14"/>
    </row>
    <row r="3885" spans="2:2">
      <c r="B3885" s="14"/>
    </row>
    <row r="3886" spans="2:2">
      <c r="B3886" s="14"/>
    </row>
    <row r="3887" spans="2:2">
      <c r="B3887" s="14"/>
    </row>
    <row r="3888" spans="2:2">
      <c r="B3888" s="14"/>
    </row>
    <row r="3889" spans="2:2">
      <c r="B3889" s="14"/>
    </row>
    <row r="3890" spans="2:2">
      <c r="B3890" s="14"/>
    </row>
    <row r="3891" spans="2:2">
      <c r="B3891" s="14"/>
    </row>
    <row r="3892" spans="2:2">
      <c r="B3892" s="14"/>
    </row>
    <row r="3893" spans="2:2">
      <c r="B3893" s="14"/>
    </row>
    <row r="3894" spans="2:2">
      <c r="B3894" s="14"/>
    </row>
    <row r="3895" spans="2:2">
      <c r="B3895" s="14"/>
    </row>
    <row r="3896" spans="2:2">
      <c r="B3896" s="14"/>
    </row>
    <row r="3897" spans="2:2">
      <c r="B3897" s="14"/>
    </row>
    <row r="3898" spans="2:2">
      <c r="B3898" s="14"/>
    </row>
    <row r="3899" spans="2:2">
      <c r="B3899" s="14"/>
    </row>
    <row r="3900" spans="2:2">
      <c r="B3900" s="14"/>
    </row>
    <row r="3901" spans="2:2">
      <c r="B3901" s="14"/>
    </row>
    <row r="3902" spans="2:2">
      <c r="B3902" s="14"/>
    </row>
    <row r="3903" spans="2:2">
      <c r="B3903" s="14"/>
    </row>
    <row r="3904" spans="2:2">
      <c r="B3904" s="14"/>
    </row>
    <row r="3905" spans="2:2">
      <c r="B3905" s="14"/>
    </row>
    <row r="3906" spans="2:2">
      <c r="B3906" s="14"/>
    </row>
    <row r="3907" spans="2:2">
      <c r="B3907" s="14"/>
    </row>
    <row r="3908" spans="2:2">
      <c r="B3908" s="14"/>
    </row>
    <row r="3909" spans="2:2">
      <c r="B3909" s="14"/>
    </row>
    <row r="3910" spans="2:2">
      <c r="B3910" s="14"/>
    </row>
    <row r="3911" spans="2:2">
      <c r="B3911" s="14"/>
    </row>
    <row r="3912" spans="2:2">
      <c r="B3912" s="14"/>
    </row>
    <row r="3913" spans="2:2">
      <c r="B3913" s="14"/>
    </row>
    <row r="3914" spans="2:2">
      <c r="B3914" s="14"/>
    </row>
    <row r="3915" spans="2:2">
      <c r="B3915" s="14"/>
    </row>
    <row r="3916" spans="2:2">
      <c r="B3916" s="14"/>
    </row>
    <row r="3917" spans="2:2">
      <c r="B3917" s="14"/>
    </row>
    <row r="3918" spans="2:2">
      <c r="B3918" s="14"/>
    </row>
    <row r="3919" spans="2:2">
      <c r="B3919" s="14"/>
    </row>
    <row r="3920" spans="2:2">
      <c r="B3920" s="14"/>
    </row>
    <row r="3921" spans="2:2">
      <c r="B3921" s="14"/>
    </row>
    <row r="3922" spans="2:2">
      <c r="B3922" s="14"/>
    </row>
    <row r="3923" spans="2:2">
      <c r="B3923" s="14"/>
    </row>
    <row r="3924" spans="2:2">
      <c r="B3924" s="14"/>
    </row>
    <row r="3925" spans="2:2">
      <c r="B3925" s="14"/>
    </row>
    <row r="3926" spans="2:2">
      <c r="B3926" s="14"/>
    </row>
    <row r="3927" spans="2:2">
      <c r="B3927" s="14"/>
    </row>
    <row r="3928" spans="2:2">
      <c r="B3928" s="14"/>
    </row>
    <row r="3929" spans="2:2">
      <c r="B3929" s="14"/>
    </row>
    <row r="3930" spans="2:2">
      <c r="B3930" s="14"/>
    </row>
    <row r="3931" spans="2:2">
      <c r="B3931" s="14"/>
    </row>
    <row r="3932" spans="2:2">
      <c r="B3932" s="14"/>
    </row>
    <row r="3933" spans="2:2">
      <c r="B3933" s="14"/>
    </row>
    <row r="3934" spans="2:2">
      <c r="B3934" s="14"/>
    </row>
    <row r="3935" spans="2:2">
      <c r="B3935" s="14"/>
    </row>
    <row r="3936" spans="2:2">
      <c r="B3936" s="14"/>
    </row>
    <row r="3937" spans="2:2">
      <c r="B3937" s="14"/>
    </row>
    <row r="3938" spans="2:2">
      <c r="B3938" s="14"/>
    </row>
    <row r="3939" spans="2:2">
      <c r="B3939" s="14"/>
    </row>
    <row r="3940" spans="2:2">
      <c r="B3940" s="14"/>
    </row>
    <row r="3941" spans="2:2">
      <c r="B3941" s="14"/>
    </row>
    <row r="3942" spans="2:2">
      <c r="B3942" s="14"/>
    </row>
    <row r="3943" spans="2:2">
      <c r="B3943" s="14"/>
    </row>
    <row r="3944" spans="2:2">
      <c r="B3944" s="14"/>
    </row>
    <row r="3945" spans="2:2">
      <c r="B3945" s="14"/>
    </row>
    <row r="3946" spans="2:2">
      <c r="B3946" s="14"/>
    </row>
    <row r="3947" spans="2:2">
      <c r="B3947" s="14"/>
    </row>
    <row r="3948" spans="2:2">
      <c r="B3948" s="14"/>
    </row>
    <row r="3949" spans="2:2">
      <c r="B3949" s="14"/>
    </row>
    <row r="3950" spans="2:2">
      <c r="B3950" s="14"/>
    </row>
    <row r="3951" spans="2:2">
      <c r="B3951" s="14"/>
    </row>
    <row r="3952" spans="2:2">
      <c r="B3952" s="14"/>
    </row>
    <row r="3953" spans="2:2">
      <c r="B3953" s="14"/>
    </row>
    <row r="3954" spans="2:2">
      <c r="B3954" s="14"/>
    </row>
    <row r="3955" spans="2:2">
      <c r="B3955" s="14"/>
    </row>
    <row r="3956" spans="2:2">
      <c r="B3956" s="14"/>
    </row>
    <row r="3957" spans="2:2">
      <c r="B3957" s="14"/>
    </row>
    <row r="3958" spans="2:2">
      <c r="B3958" s="14"/>
    </row>
    <row r="3959" spans="2:2">
      <c r="B3959" s="14"/>
    </row>
    <row r="3960" spans="2:2">
      <c r="B3960" s="14"/>
    </row>
    <row r="3961" spans="2:2">
      <c r="B3961" s="14"/>
    </row>
    <row r="3962" spans="2:2">
      <c r="B3962" s="14"/>
    </row>
    <row r="3963" spans="2:2">
      <c r="B3963" s="14"/>
    </row>
    <row r="3964" spans="2:2">
      <c r="B3964" s="14"/>
    </row>
    <row r="3965" spans="2:2">
      <c r="B3965" s="14"/>
    </row>
    <row r="3966" spans="2:2">
      <c r="B3966" s="14"/>
    </row>
    <row r="3967" spans="2:2">
      <c r="B3967" s="14"/>
    </row>
    <row r="3968" spans="2:2">
      <c r="B3968" s="14"/>
    </row>
    <row r="3969" spans="2:2">
      <c r="B3969" s="14"/>
    </row>
    <row r="3970" spans="2:2">
      <c r="B3970" s="14"/>
    </row>
    <row r="3971" spans="2:2">
      <c r="B3971" s="14"/>
    </row>
    <row r="3972" spans="2:2">
      <c r="B3972" s="14"/>
    </row>
    <row r="3973" spans="2:2">
      <c r="B3973" s="14"/>
    </row>
    <row r="3974" spans="2:2">
      <c r="B3974" s="14"/>
    </row>
    <row r="3975" spans="2:2">
      <c r="B3975" s="14"/>
    </row>
    <row r="3976" spans="2:2">
      <c r="B3976" s="14"/>
    </row>
    <row r="3977" spans="2:2">
      <c r="B3977" s="14"/>
    </row>
    <row r="3978" spans="2:2">
      <c r="B3978" s="14"/>
    </row>
    <row r="3979" spans="2:2">
      <c r="B3979" s="14"/>
    </row>
    <row r="3980" spans="2:2">
      <c r="B3980" s="14"/>
    </row>
    <row r="3981" spans="2:2">
      <c r="B3981" s="14"/>
    </row>
    <row r="3982" spans="2:2">
      <c r="B3982" s="14"/>
    </row>
    <row r="3983" spans="2:2">
      <c r="B3983" s="14"/>
    </row>
    <row r="3984" spans="2:2">
      <c r="B3984" s="14"/>
    </row>
    <row r="3985" spans="2:2">
      <c r="B3985" s="14"/>
    </row>
    <row r="3986" spans="2:2">
      <c r="B3986" s="14"/>
    </row>
    <row r="3987" spans="2:2">
      <c r="B3987" s="14"/>
    </row>
    <row r="3988" spans="2:2">
      <c r="B3988" s="14"/>
    </row>
    <row r="3989" spans="2:2">
      <c r="B3989" s="14"/>
    </row>
    <row r="3990" spans="2:2">
      <c r="B3990" s="14"/>
    </row>
    <row r="3991" spans="2:2">
      <c r="B3991" s="14"/>
    </row>
    <row r="3992" spans="2:2">
      <c r="B3992" s="14"/>
    </row>
    <row r="3993" spans="2:2">
      <c r="B3993" s="14"/>
    </row>
    <row r="3994" spans="2:2">
      <c r="B3994" s="14"/>
    </row>
    <row r="3995" spans="2:2">
      <c r="B3995" s="14"/>
    </row>
    <row r="3996" spans="2:2">
      <c r="B3996" s="14"/>
    </row>
    <row r="3997" spans="2:2">
      <c r="B3997" s="14"/>
    </row>
    <row r="3998" spans="2:2">
      <c r="B3998" s="14"/>
    </row>
    <row r="3999" spans="2:2">
      <c r="B3999" s="14"/>
    </row>
    <row r="4000" spans="2:2">
      <c r="B4000" s="14"/>
    </row>
    <row r="4001" spans="2:2">
      <c r="B4001" s="14"/>
    </row>
    <row r="4002" spans="2:2">
      <c r="B4002" s="14"/>
    </row>
    <row r="4003" spans="2:2">
      <c r="B4003" s="14"/>
    </row>
    <row r="4004" spans="2:2">
      <c r="B4004" s="14"/>
    </row>
    <row r="4005" spans="2:2">
      <c r="B4005" s="14"/>
    </row>
    <row r="4006" spans="2:2">
      <c r="B4006" s="14"/>
    </row>
    <row r="4007" spans="2:2">
      <c r="B4007" s="14"/>
    </row>
    <row r="4008" spans="2:2">
      <c r="B4008" s="14"/>
    </row>
    <row r="4009" spans="2:2">
      <c r="B4009" s="14"/>
    </row>
    <row r="4010" spans="2:2">
      <c r="B4010" s="14"/>
    </row>
    <row r="4011" spans="2:2">
      <c r="B4011" s="14"/>
    </row>
    <row r="4012" spans="2:2">
      <c r="B4012" s="14"/>
    </row>
    <row r="4013" spans="2:2">
      <c r="B4013" s="14"/>
    </row>
    <row r="4014" spans="2:2">
      <c r="B4014" s="14"/>
    </row>
    <row r="4015" spans="2:2">
      <c r="B4015" s="14"/>
    </row>
    <row r="4016" spans="2:2">
      <c r="B4016" s="14"/>
    </row>
    <row r="4017" spans="2:2">
      <c r="B4017" s="14"/>
    </row>
    <row r="4018" spans="2:2">
      <c r="B4018" s="14"/>
    </row>
    <row r="4019" spans="2:2">
      <c r="B4019" s="14"/>
    </row>
    <row r="4020" spans="2:2">
      <c r="B4020" s="14"/>
    </row>
    <row r="4021" spans="2:2">
      <c r="B4021" s="14"/>
    </row>
    <row r="4022" spans="2:2">
      <c r="B4022" s="14"/>
    </row>
    <row r="4023" spans="2:2">
      <c r="B4023" s="14"/>
    </row>
    <row r="4024" spans="2:2">
      <c r="B4024" s="14"/>
    </row>
    <row r="4025" spans="2:2">
      <c r="B4025" s="14"/>
    </row>
    <row r="4026" spans="2:2">
      <c r="B4026" s="14"/>
    </row>
    <row r="4027" spans="2:2">
      <c r="B4027" s="14"/>
    </row>
    <row r="4028" spans="2:2">
      <c r="B4028" s="14"/>
    </row>
    <row r="4029" spans="2:2">
      <c r="B4029" s="14"/>
    </row>
    <row r="4030" spans="2:2">
      <c r="B4030" s="14"/>
    </row>
    <row r="4031" spans="2:2">
      <c r="B4031" s="14"/>
    </row>
    <row r="4032" spans="2:2">
      <c r="B4032" s="14"/>
    </row>
    <row r="4033" spans="2:2">
      <c r="B4033" s="14"/>
    </row>
    <row r="4034" spans="2:2">
      <c r="B4034" s="14"/>
    </row>
    <row r="4035" spans="2:2">
      <c r="B4035" s="14"/>
    </row>
    <row r="4036" spans="2:2">
      <c r="B4036" s="14"/>
    </row>
    <row r="4037" spans="2:2">
      <c r="B4037" s="14"/>
    </row>
    <row r="4038" spans="2:2">
      <c r="B4038" s="14"/>
    </row>
    <row r="4039" spans="2:2">
      <c r="B4039" s="14"/>
    </row>
    <row r="4040" spans="2:2">
      <c r="B4040" s="14"/>
    </row>
    <row r="4041" spans="2:2">
      <c r="B4041" s="14"/>
    </row>
    <row r="4042" spans="2:2">
      <c r="B4042" s="14"/>
    </row>
    <row r="4043" spans="2:2">
      <c r="B4043" s="14"/>
    </row>
    <row r="4044" spans="2:2">
      <c r="B4044" s="14"/>
    </row>
    <row r="4045" spans="2:2">
      <c r="B4045" s="14"/>
    </row>
    <row r="4046" spans="2:2">
      <c r="B4046" s="14"/>
    </row>
    <row r="4047" spans="2:2">
      <c r="B4047" s="14"/>
    </row>
    <row r="4048" spans="2:2">
      <c r="B4048" s="14"/>
    </row>
    <row r="4049" spans="2:2">
      <c r="B4049" s="14"/>
    </row>
    <row r="4050" spans="2:2">
      <c r="B4050" s="14"/>
    </row>
    <row r="4051" spans="2:2">
      <c r="B4051" s="14"/>
    </row>
    <row r="4052" spans="2:2">
      <c r="B4052" s="14"/>
    </row>
    <row r="4053" spans="2:2">
      <c r="B4053" s="14"/>
    </row>
    <row r="4054" spans="2:2">
      <c r="B4054" s="14"/>
    </row>
    <row r="4055" spans="2:2">
      <c r="B4055" s="14"/>
    </row>
    <row r="4056" spans="2:2">
      <c r="B4056" s="14"/>
    </row>
    <row r="4057" spans="2:2">
      <c r="B4057" s="14"/>
    </row>
    <row r="4058" spans="2:2">
      <c r="B4058" s="14"/>
    </row>
    <row r="4059" spans="2:2">
      <c r="B4059" s="14"/>
    </row>
    <row r="4060" spans="2:2">
      <c r="B4060" s="14"/>
    </row>
    <row r="4061" spans="2:2">
      <c r="B4061" s="14"/>
    </row>
    <row r="4062" spans="2:2">
      <c r="B4062" s="14"/>
    </row>
    <row r="4063" spans="2:2">
      <c r="B4063" s="14"/>
    </row>
    <row r="4064" spans="2:2">
      <c r="B4064" s="14"/>
    </row>
    <row r="4065" spans="2:2">
      <c r="B4065" s="14"/>
    </row>
    <row r="4066" spans="2:2">
      <c r="B4066" s="14"/>
    </row>
    <row r="4067" spans="2:2">
      <c r="B4067" s="14"/>
    </row>
    <row r="4068" spans="2:2">
      <c r="B4068" s="14"/>
    </row>
    <row r="4069" spans="2:2">
      <c r="B4069" s="14"/>
    </row>
    <row r="4070" spans="2:2">
      <c r="B4070" s="14"/>
    </row>
    <row r="4071" spans="2:2">
      <c r="B4071" s="14"/>
    </row>
    <row r="4072" spans="2:2">
      <c r="B4072" s="14"/>
    </row>
    <row r="4073" spans="2:2">
      <c r="B4073" s="14"/>
    </row>
    <row r="4074" spans="2:2">
      <c r="B4074" s="14"/>
    </row>
    <row r="4075" spans="2:2">
      <c r="B4075" s="14"/>
    </row>
    <row r="4076" spans="2:2">
      <c r="B4076" s="14"/>
    </row>
    <row r="4077" spans="2:2">
      <c r="B4077" s="14"/>
    </row>
    <row r="4078" spans="2:2">
      <c r="B4078" s="14"/>
    </row>
    <row r="4079" spans="2:2">
      <c r="B4079" s="14"/>
    </row>
    <row r="4080" spans="2:2">
      <c r="B4080" s="14"/>
    </row>
    <row r="4081" spans="2:2">
      <c r="B4081" s="14"/>
    </row>
    <row r="4082" spans="2:2">
      <c r="B4082" s="14"/>
    </row>
    <row r="4083" spans="2:2">
      <c r="B4083" s="14"/>
    </row>
    <row r="4084" spans="2:2">
      <c r="B4084" s="14"/>
    </row>
    <row r="4085" spans="2:2">
      <c r="B4085" s="14"/>
    </row>
    <row r="4086" spans="2:2">
      <c r="B4086" s="14"/>
    </row>
    <row r="4087" spans="2:2">
      <c r="B4087" s="14"/>
    </row>
    <row r="4088" spans="2:2">
      <c r="B4088" s="14"/>
    </row>
    <row r="4089" spans="2:2">
      <c r="B4089" s="14"/>
    </row>
    <row r="4090" spans="2:2">
      <c r="B4090" s="14"/>
    </row>
    <row r="4091" spans="2:2">
      <c r="B4091" s="14"/>
    </row>
    <row r="4092" spans="2:2">
      <c r="B4092" s="14"/>
    </row>
    <row r="4093" spans="2:2">
      <c r="B4093" s="14"/>
    </row>
    <row r="4094" spans="2:2">
      <c r="B4094" s="14"/>
    </row>
    <row r="4095" spans="2:2">
      <c r="B4095" s="14"/>
    </row>
    <row r="4096" spans="2:2">
      <c r="B4096" s="14"/>
    </row>
    <row r="4097" spans="2:2">
      <c r="B4097" s="14"/>
    </row>
    <row r="4098" spans="2:2">
      <c r="B4098" s="14"/>
    </row>
    <row r="4099" spans="2:2">
      <c r="B4099" s="14"/>
    </row>
    <row r="4100" spans="2:2">
      <c r="B4100" s="14"/>
    </row>
    <row r="4101" spans="2:2">
      <c r="B4101" s="14"/>
    </row>
    <row r="4102" spans="2:2">
      <c r="B4102" s="14"/>
    </row>
    <row r="4103" spans="2:2">
      <c r="B4103" s="14"/>
    </row>
    <row r="4104" spans="2:2">
      <c r="B4104" s="14"/>
    </row>
    <row r="4105" spans="2:2">
      <c r="B4105" s="14"/>
    </row>
    <row r="4106" spans="2:2">
      <c r="B4106" s="14"/>
    </row>
    <row r="4107" spans="2:2">
      <c r="B4107" s="14"/>
    </row>
    <row r="4108" spans="2:2">
      <c r="B4108" s="14"/>
    </row>
    <row r="4109" spans="2:2">
      <c r="B4109" s="14"/>
    </row>
    <row r="4110" spans="2:2">
      <c r="B4110" s="14"/>
    </row>
    <row r="4111" spans="2:2">
      <c r="B4111" s="14"/>
    </row>
    <row r="4112" spans="2:2">
      <c r="B4112" s="14"/>
    </row>
    <row r="4113" spans="2:2">
      <c r="B4113" s="14"/>
    </row>
    <row r="4114" spans="2:2">
      <c r="B4114" s="14"/>
    </row>
    <row r="4115" spans="2:2">
      <c r="B4115" s="14"/>
    </row>
    <row r="4116" spans="2:2">
      <c r="B4116" s="14"/>
    </row>
    <row r="4117" spans="2:2">
      <c r="B4117" s="14"/>
    </row>
    <row r="4118" spans="2:2">
      <c r="B4118" s="14"/>
    </row>
    <row r="4119" spans="2:2">
      <c r="B4119" s="14"/>
    </row>
    <row r="4120" spans="2:2">
      <c r="B4120" s="14"/>
    </row>
    <row r="4121" spans="2:2">
      <c r="B4121" s="14"/>
    </row>
    <row r="4122" spans="2:2">
      <c r="B4122" s="14"/>
    </row>
    <row r="4123" spans="2:2">
      <c r="B4123" s="14"/>
    </row>
    <row r="4124" spans="2:2">
      <c r="B4124" s="14"/>
    </row>
    <row r="4125" spans="2:2">
      <c r="B4125" s="14"/>
    </row>
    <row r="4126" spans="2:2">
      <c r="B4126" s="14"/>
    </row>
    <row r="4127" spans="2:2">
      <c r="B4127" s="14"/>
    </row>
    <row r="4128" spans="2:2">
      <c r="B4128" s="14"/>
    </row>
    <row r="4129" spans="2:2">
      <c r="B4129" s="14"/>
    </row>
    <row r="4130" spans="2:2">
      <c r="B4130" s="14"/>
    </row>
    <row r="4131" spans="2:2">
      <c r="B4131" s="14"/>
    </row>
    <row r="4132" spans="2:2">
      <c r="B4132" s="14"/>
    </row>
    <row r="4133" spans="2:2">
      <c r="B4133" s="14"/>
    </row>
    <row r="4134" spans="2:2">
      <c r="B4134" s="14"/>
    </row>
    <row r="4135" spans="2:2">
      <c r="B4135" s="14"/>
    </row>
    <row r="4136" spans="2:2">
      <c r="B4136" s="14"/>
    </row>
    <row r="4137" spans="2:2">
      <c r="B4137" s="14"/>
    </row>
    <row r="4138" spans="2:2">
      <c r="B4138" s="14"/>
    </row>
    <row r="4139" spans="2:2">
      <c r="B4139" s="14"/>
    </row>
    <row r="4140" spans="2:2">
      <c r="B4140" s="14"/>
    </row>
    <row r="4141" spans="2:2">
      <c r="B4141" s="14"/>
    </row>
    <row r="4142" spans="2:2">
      <c r="B4142" s="14"/>
    </row>
    <row r="4143" spans="2:2">
      <c r="B4143" s="14"/>
    </row>
    <row r="4144" spans="2:2">
      <c r="B4144" s="14"/>
    </row>
    <row r="4145" spans="2:2">
      <c r="B4145" s="14"/>
    </row>
    <row r="4146" spans="2:2">
      <c r="B4146" s="14"/>
    </row>
    <row r="4147" spans="2:2">
      <c r="B4147" s="14"/>
    </row>
    <row r="4148" spans="2:2">
      <c r="B4148" s="14"/>
    </row>
    <row r="4149" spans="2:2">
      <c r="B4149" s="14"/>
    </row>
    <row r="4150" spans="2:2">
      <c r="B4150" s="14"/>
    </row>
    <row r="4151" spans="2:2">
      <c r="B4151" s="14"/>
    </row>
    <row r="4152" spans="2:2">
      <c r="B4152" s="14"/>
    </row>
    <row r="4153" spans="2:2">
      <c r="B4153" s="14"/>
    </row>
    <row r="4154" spans="2:2">
      <c r="B4154" s="14"/>
    </row>
    <row r="4155" spans="2:2">
      <c r="B4155" s="14"/>
    </row>
    <row r="4156" spans="2:2">
      <c r="B4156" s="14"/>
    </row>
    <row r="4157" spans="2:2">
      <c r="B4157" s="14"/>
    </row>
    <row r="4158" spans="2:2">
      <c r="B4158" s="14"/>
    </row>
    <row r="4159" spans="2:2">
      <c r="B4159" s="14"/>
    </row>
    <row r="4160" spans="2:2">
      <c r="B4160" s="14"/>
    </row>
    <row r="4161" spans="2:2">
      <c r="B4161" s="14"/>
    </row>
    <row r="4162" spans="2:2">
      <c r="B4162" s="14"/>
    </row>
    <row r="4163" spans="2:2">
      <c r="B4163" s="14"/>
    </row>
    <row r="4164" spans="2:2">
      <c r="B4164" s="14"/>
    </row>
    <row r="4165" spans="2:2">
      <c r="B4165" s="14"/>
    </row>
    <row r="4166" spans="2:2">
      <c r="B4166" s="14"/>
    </row>
    <row r="4167" spans="2:2">
      <c r="B4167" s="14"/>
    </row>
    <row r="4168" spans="2:2">
      <c r="B4168" s="14"/>
    </row>
    <row r="4169" spans="2:2">
      <c r="B4169" s="14"/>
    </row>
    <row r="4170" spans="2:2">
      <c r="B4170" s="14"/>
    </row>
    <row r="4171" spans="2:2">
      <c r="B4171" s="14"/>
    </row>
    <row r="4172" spans="2:2">
      <c r="B4172" s="14"/>
    </row>
    <row r="4173" spans="2:2">
      <c r="B4173" s="14"/>
    </row>
    <row r="4174" spans="2:2">
      <c r="B4174" s="14"/>
    </row>
    <row r="4175" spans="2:2">
      <c r="B4175" s="14"/>
    </row>
    <row r="4176" spans="2:2">
      <c r="B4176" s="14"/>
    </row>
    <row r="4177" spans="2:2">
      <c r="B4177" s="14"/>
    </row>
    <row r="4178" spans="2:2">
      <c r="B4178" s="14"/>
    </row>
    <row r="4179" spans="2:2">
      <c r="B4179" s="14"/>
    </row>
    <row r="4180" spans="2:2">
      <c r="B4180" s="14"/>
    </row>
    <row r="4181" spans="2:2">
      <c r="B4181" s="14"/>
    </row>
    <row r="4182" spans="2:2">
      <c r="B4182" s="14"/>
    </row>
    <row r="4183" spans="2:2">
      <c r="B4183" s="14"/>
    </row>
    <row r="4184" spans="2:2">
      <c r="B4184" s="14"/>
    </row>
    <row r="4185" spans="2:2">
      <c r="B4185" s="14"/>
    </row>
    <row r="4186" spans="2:2">
      <c r="B4186" s="14"/>
    </row>
    <row r="4187" spans="2:2">
      <c r="B4187" s="14"/>
    </row>
    <row r="4188" spans="2:2">
      <c r="B4188" s="14"/>
    </row>
    <row r="4189" spans="2:2">
      <c r="B4189" s="14"/>
    </row>
    <row r="4190" spans="2:2">
      <c r="B4190" s="14"/>
    </row>
    <row r="4191" spans="2:2">
      <c r="B4191" s="14"/>
    </row>
    <row r="4192" spans="2:2">
      <c r="B4192" s="14"/>
    </row>
    <row r="4193" spans="2:2">
      <c r="B4193" s="14"/>
    </row>
    <row r="4194" spans="2:2">
      <c r="B4194" s="14"/>
    </row>
    <row r="4195" spans="2:2">
      <c r="B4195" s="14"/>
    </row>
    <row r="4196" spans="2:2">
      <c r="B4196" s="14"/>
    </row>
    <row r="4197" spans="2:2">
      <c r="B4197" s="14"/>
    </row>
    <row r="4198" spans="2:2">
      <c r="B4198" s="14"/>
    </row>
    <row r="4199" spans="2:2">
      <c r="B4199" s="14"/>
    </row>
    <row r="4200" spans="2:2">
      <c r="B4200" s="14"/>
    </row>
    <row r="4201" spans="2:2">
      <c r="B4201" s="14"/>
    </row>
    <row r="4202" spans="2:2">
      <c r="B4202" s="14"/>
    </row>
    <row r="4203" spans="2:2">
      <c r="B4203" s="14"/>
    </row>
    <row r="4204" spans="2:2">
      <c r="B4204" s="14"/>
    </row>
    <row r="4205" spans="2:2">
      <c r="B4205" s="14"/>
    </row>
    <row r="4206" spans="2:2">
      <c r="B4206" s="14"/>
    </row>
    <row r="4207" spans="2:2">
      <c r="B4207" s="14"/>
    </row>
    <row r="4208" spans="2:2">
      <c r="B4208" s="14"/>
    </row>
    <row r="4209" spans="2:2">
      <c r="B4209" s="14"/>
    </row>
    <row r="4210" spans="2:2">
      <c r="B4210" s="14"/>
    </row>
    <row r="4211" spans="2:2">
      <c r="B4211" s="14"/>
    </row>
    <row r="4212" spans="2:2">
      <c r="B4212" s="14"/>
    </row>
    <row r="4213" spans="2:2">
      <c r="B4213" s="14"/>
    </row>
    <row r="4214" spans="2:2">
      <c r="B4214" s="14"/>
    </row>
    <row r="4215" spans="2:2">
      <c r="B4215" s="14"/>
    </row>
    <row r="4216" spans="2:2">
      <c r="B4216" s="14"/>
    </row>
    <row r="4217" spans="2:2">
      <c r="B4217" s="14"/>
    </row>
    <row r="4218" spans="2:2">
      <c r="B4218" s="14"/>
    </row>
    <row r="4219" spans="2:2">
      <c r="B4219" s="14"/>
    </row>
    <row r="4220" spans="2:2">
      <c r="B4220" s="14"/>
    </row>
    <row r="4221" spans="2:2">
      <c r="B4221" s="14"/>
    </row>
    <row r="4222" spans="2:2">
      <c r="B4222" s="14"/>
    </row>
    <row r="4223" spans="2:2">
      <c r="B4223" s="14"/>
    </row>
    <row r="4224" spans="2:2">
      <c r="B4224" s="14"/>
    </row>
    <row r="4225" spans="2:2">
      <c r="B4225" s="14"/>
    </row>
    <row r="4226" spans="2:2">
      <c r="B4226" s="14"/>
    </row>
    <row r="4227" spans="2:2">
      <c r="B4227" s="14"/>
    </row>
    <row r="4228" spans="2:2">
      <c r="B4228" s="14"/>
    </row>
    <row r="4229" spans="2:2">
      <c r="B4229" s="14"/>
    </row>
    <row r="4230" spans="2:2">
      <c r="B4230" s="14"/>
    </row>
    <row r="4231" spans="2:2">
      <c r="B4231" s="14"/>
    </row>
    <row r="4232" spans="2:2">
      <c r="B4232" s="14"/>
    </row>
    <row r="4233" spans="2:2">
      <c r="B4233" s="14"/>
    </row>
    <row r="4234" spans="2:2">
      <c r="B4234" s="14"/>
    </row>
    <row r="4235" spans="2:2">
      <c r="B4235" s="14"/>
    </row>
    <row r="4236" spans="2:2">
      <c r="B4236" s="14"/>
    </row>
    <row r="4237" spans="2:2">
      <c r="B4237" s="14"/>
    </row>
    <row r="4238" spans="2:2">
      <c r="B4238" s="14"/>
    </row>
    <row r="4239" spans="2:2">
      <c r="B4239" s="14"/>
    </row>
    <row r="4240" spans="2:2">
      <c r="B4240" s="14"/>
    </row>
    <row r="4241" spans="2:2">
      <c r="B4241" s="14"/>
    </row>
    <row r="4242" spans="2:2">
      <c r="B4242" s="14"/>
    </row>
    <row r="4243" spans="2:2">
      <c r="B4243" s="14"/>
    </row>
    <row r="4244" spans="2:2">
      <c r="B4244" s="14"/>
    </row>
    <row r="4245" spans="2:2">
      <c r="B4245" s="14"/>
    </row>
    <row r="4246" spans="2:2">
      <c r="B4246" s="14"/>
    </row>
    <row r="4247" spans="2:2">
      <c r="B4247" s="14"/>
    </row>
    <row r="4248" spans="2:2">
      <c r="B4248" s="14"/>
    </row>
    <row r="4249" spans="2:2">
      <c r="B4249" s="14"/>
    </row>
    <row r="4250" spans="2:2">
      <c r="B4250" s="14"/>
    </row>
    <row r="4251" spans="2:2">
      <c r="B4251" s="14"/>
    </row>
    <row r="4252" spans="2:2">
      <c r="B4252" s="14"/>
    </row>
    <row r="4253" spans="2:2">
      <c r="B4253" s="14"/>
    </row>
    <row r="4254" spans="2:2">
      <c r="B4254" s="14"/>
    </row>
    <row r="4255" spans="2:2">
      <c r="B4255" s="14"/>
    </row>
    <row r="4256" spans="2:2">
      <c r="B4256" s="14"/>
    </row>
    <row r="4257" spans="2:2">
      <c r="B4257" s="14"/>
    </row>
    <row r="4258" spans="2:2">
      <c r="B4258" s="14"/>
    </row>
    <row r="4259" spans="2:2">
      <c r="B4259" s="14"/>
    </row>
    <row r="4260" spans="2:2">
      <c r="B4260" s="14"/>
    </row>
    <row r="4261" spans="2:2">
      <c r="B4261" s="14"/>
    </row>
    <row r="4262" spans="2:2">
      <c r="B4262" s="14"/>
    </row>
    <row r="4263" spans="2:2">
      <c r="B4263" s="14"/>
    </row>
    <row r="4264" spans="2:2">
      <c r="B4264" s="14"/>
    </row>
    <row r="4265" spans="2:2">
      <c r="B4265" s="14"/>
    </row>
    <row r="4266" spans="2:2">
      <c r="B4266" s="14"/>
    </row>
    <row r="4267" spans="2:2">
      <c r="B4267" s="14"/>
    </row>
    <row r="4268" spans="2:2">
      <c r="B4268" s="14"/>
    </row>
    <row r="4269" spans="2:2">
      <c r="B4269" s="14"/>
    </row>
    <row r="4270" spans="2:2">
      <c r="B4270" s="14"/>
    </row>
    <row r="4271" spans="2:2">
      <c r="B4271" s="14"/>
    </row>
    <row r="4272" spans="2:2">
      <c r="B4272" s="14"/>
    </row>
    <row r="4273" spans="2:2">
      <c r="B4273" s="14"/>
    </row>
    <row r="4274" spans="2:2">
      <c r="B4274" s="14"/>
    </row>
    <row r="4275" spans="2:2">
      <c r="B4275" s="14"/>
    </row>
    <row r="4276" spans="2:2">
      <c r="B4276" s="14"/>
    </row>
    <row r="4277" spans="2:2">
      <c r="B4277" s="14"/>
    </row>
    <row r="4278" spans="2:2">
      <c r="B4278" s="14"/>
    </row>
    <row r="4279" spans="2:2">
      <c r="B4279" s="14"/>
    </row>
    <row r="4280" spans="2:2">
      <c r="B4280" s="14"/>
    </row>
    <row r="4281" spans="2:2">
      <c r="B4281" s="14"/>
    </row>
    <row r="4282" spans="2:2">
      <c r="B4282" s="14"/>
    </row>
    <row r="4283" spans="2:2">
      <c r="B4283" s="14"/>
    </row>
    <row r="4284" spans="2:2">
      <c r="B4284" s="14"/>
    </row>
    <row r="4285" spans="2:2">
      <c r="B4285" s="14"/>
    </row>
    <row r="4286" spans="2:2">
      <c r="B4286" s="14"/>
    </row>
    <row r="4287" spans="2:2">
      <c r="B4287" s="14"/>
    </row>
    <row r="4288" spans="2:2">
      <c r="B4288" s="14"/>
    </row>
    <row r="4289" spans="2:2">
      <c r="B4289" s="14"/>
    </row>
    <row r="4290" spans="2:2">
      <c r="B4290" s="14"/>
    </row>
    <row r="4291" spans="2:2">
      <c r="B4291" s="14"/>
    </row>
    <row r="4292" spans="2:2">
      <c r="B4292" s="14"/>
    </row>
    <row r="4293" spans="2:2">
      <c r="B4293" s="14"/>
    </row>
    <row r="4294" spans="2:2">
      <c r="B4294" s="14"/>
    </row>
    <row r="4295" spans="2:2">
      <c r="B4295" s="14"/>
    </row>
    <row r="4296" spans="2:2">
      <c r="B4296" s="14"/>
    </row>
    <row r="4297" spans="2:2">
      <c r="B4297" s="14"/>
    </row>
    <row r="4298" spans="2:2">
      <c r="B4298" s="14"/>
    </row>
    <row r="4299" spans="2:2">
      <c r="B4299" s="14"/>
    </row>
    <row r="4300" spans="2:2">
      <c r="B4300" s="14"/>
    </row>
    <row r="4301" spans="2:2">
      <c r="B4301" s="14"/>
    </row>
    <row r="4302" spans="2:2">
      <c r="B4302" s="14"/>
    </row>
    <row r="4303" spans="2:2">
      <c r="B4303" s="14"/>
    </row>
    <row r="4304" spans="2:2">
      <c r="B4304" s="14"/>
    </row>
    <row r="4305" spans="2:2">
      <c r="B4305" s="14"/>
    </row>
    <row r="4306" spans="2:2">
      <c r="B4306" s="14"/>
    </row>
    <row r="4307" spans="2:2">
      <c r="B4307" s="14"/>
    </row>
    <row r="4308" spans="2:2">
      <c r="B4308" s="14"/>
    </row>
    <row r="4309" spans="2:2">
      <c r="B4309" s="14"/>
    </row>
    <row r="4310" spans="2:2">
      <c r="B4310" s="14"/>
    </row>
    <row r="4311" spans="2:2">
      <c r="B4311" s="14"/>
    </row>
    <row r="4312" spans="2:2">
      <c r="B4312" s="14"/>
    </row>
    <row r="4313" spans="2:2">
      <c r="B4313" s="14"/>
    </row>
    <row r="4314" spans="2:2">
      <c r="B4314" s="14"/>
    </row>
    <row r="4315" spans="2:2">
      <c r="B4315" s="14"/>
    </row>
    <row r="4316" spans="2:2">
      <c r="B4316" s="14"/>
    </row>
    <row r="4317" spans="2:2">
      <c r="B4317" s="14"/>
    </row>
    <row r="4318" spans="2:2">
      <c r="B4318" s="14"/>
    </row>
    <row r="4319" spans="2:2">
      <c r="B4319" s="14"/>
    </row>
    <row r="4320" spans="2:2">
      <c r="B4320" s="14"/>
    </row>
    <row r="4321" spans="2:2">
      <c r="B4321" s="14"/>
    </row>
    <row r="4322" spans="2:2">
      <c r="B4322" s="14"/>
    </row>
    <row r="4323" spans="2:2">
      <c r="B4323" s="14"/>
    </row>
    <row r="4324" spans="2:2">
      <c r="B4324" s="14"/>
    </row>
    <row r="4325" spans="2:2">
      <c r="B4325" s="14"/>
    </row>
    <row r="4326" spans="2:2">
      <c r="B4326" s="14"/>
    </row>
    <row r="4327" spans="2:2">
      <c r="B4327" s="14"/>
    </row>
    <row r="4328" spans="2:2">
      <c r="B4328" s="14"/>
    </row>
    <row r="4329" spans="2:2">
      <c r="B4329" s="14"/>
    </row>
    <row r="4330" spans="2:2">
      <c r="B4330" s="14"/>
    </row>
    <row r="4331" spans="2:2">
      <c r="B4331" s="14"/>
    </row>
    <row r="4332" spans="2:2">
      <c r="B4332" s="14"/>
    </row>
    <row r="4333" spans="2:2">
      <c r="B4333" s="14"/>
    </row>
    <row r="4334" spans="2:2">
      <c r="B4334" s="14"/>
    </row>
    <row r="4335" spans="2:2">
      <c r="B4335" s="14"/>
    </row>
    <row r="4336" spans="2:2">
      <c r="B4336" s="14"/>
    </row>
    <row r="4337" spans="2:2">
      <c r="B4337" s="14"/>
    </row>
    <row r="4338" spans="2:2">
      <c r="B4338" s="14"/>
    </row>
    <row r="4339" spans="2:2">
      <c r="B4339" s="14"/>
    </row>
    <row r="4340" spans="2:2">
      <c r="B4340" s="14"/>
    </row>
    <row r="4341" spans="2:2">
      <c r="B4341" s="14"/>
    </row>
    <row r="4342" spans="2:2">
      <c r="B4342" s="14"/>
    </row>
    <row r="4343" spans="2:2">
      <c r="B4343" s="14"/>
    </row>
    <row r="4344" spans="2:2">
      <c r="B4344" s="14"/>
    </row>
    <row r="4345" spans="2:2">
      <c r="B4345" s="14"/>
    </row>
    <row r="4346" spans="2:2">
      <c r="B4346" s="14"/>
    </row>
    <row r="4347" spans="2:2">
      <c r="B4347" s="14"/>
    </row>
    <row r="4348" spans="2:2">
      <c r="B4348" s="14"/>
    </row>
    <row r="4349" spans="2:2">
      <c r="B4349" s="14"/>
    </row>
    <row r="4350" spans="2:2">
      <c r="B4350" s="14"/>
    </row>
    <row r="4351" spans="2:2">
      <c r="B4351" s="14"/>
    </row>
    <row r="4352" spans="2:2">
      <c r="B4352" s="14"/>
    </row>
    <row r="4353" spans="2:2">
      <c r="B4353" s="14"/>
    </row>
    <row r="4354" spans="2:2">
      <c r="B4354" s="14"/>
    </row>
    <row r="4355" spans="2:2">
      <c r="B4355" s="14"/>
    </row>
    <row r="4356" spans="2:2">
      <c r="B4356" s="14"/>
    </row>
    <row r="4357" spans="2:2">
      <c r="B4357" s="14"/>
    </row>
    <row r="4358" spans="2:2">
      <c r="B4358" s="14"/>
    </row>
    <row r="4359" spans="2:2">
      <c r="B4359" s="14"/>
    </row>
    <row r="4360" spans="2:2">
      <c r="B4360" s="14"/>
    </row>
    <row r="4361" spans="2:2">
      <c r="B4361" s="14"/>
    </row>
    <row r="4362" spans="2:2">
      <c r="B4362" s="14"/>
    </row>
    <row r="4363" spans="2:2">
      <c r="B4363" s="14"/>
    </row>
    <row r="4364" spans="2:2">
      <c r="B4364" s="14"/>
    </row>
    <row r="4365" spans="2:2">
      <c r="B4365" s="14"/>
    </row>
    <row r="4366" spans="2:2">
      <c r="B4366" s="14"/>
    </row>
    <row r="4367" spans="2:2">
      <c r="B4367" s="14"/>
    </row>
    <row r="4368" spans="2:2">
      <c r="B4368" s="14"/>
    </row>
    <row r="4369" spans="2:2">
      <c r="B4369" s="14"/>
    </row>
    <row r="4370" spans="2:2">
      <c r="B4370" s="14"/>
    </row>
    <row r="4371" spans="2:2">
      <c r="B4371" s="14"/>
    </row>
    <row r="4372" spans="2:2">
      <c r="B4372" s="14"/>
    </row>
    <row r="4373" spans="2:2">
      <c r="B4373" s="14"/>
    </row>
    <row r="4374" spans="2:2">
      <c r="B4374" s="14"/>
    </row>
    <row r="4375" spans="2:2">
      <c r="B4375" s="14"/>
    </row>
    <row r="4376" spans="2:2">
      <c r="B4376" s="14"/>
    </row>
    <row r="4377" spans="2:2">
      <c r="B4377" s="14"/>
    </row>
    <row r="4378" spans="2:2">
      <c r="B4378" s="14"/>
    </row>
    <row r="4379" spans="2:2">
      <c r="B4379" s="14"/>
    </row>
    <row r="4380" spans="2:2">
      <c r="B4380" s="14"/>
    </row>
    <row r="4381" spans="2:2">
      <c r="B4381" s="14"/>
    </row>
    <row r="4382" spans="2:2">
      <c r="B4382" s="14"/>
    </row>
    <row r="4383" spans="2:2">
      <c r="B4383" s="14"/>
    </row>
    <row r="4384" spans="2:2">
      <c r="B4384" s="14"/>
    </row>
    <row r="4385" spans="2:2">
      <c r="B4385" s="14"/>
    </row>
    <row r="4386" spans="2:2">
      <c r="B4386" s="14"/>
    </row>
    <row r="4387" spans="2:2">
      <c r="B4387" s="14"/>
    </row>
    <row r="4388" spans="2:2">
      <c r="B4388" s="14"/>
    </row>
    <row r="4389" spans="2:2">
      <c r="B4389" s="14"/>
    </row>
    <row r="4390" spans="2:2">
      <c r="B4390" s="14"/>
    </row>
    <row r="4391" spans="2:2">
      <c r="B4391" s="14"/>
    </row>
    <row r="4392" spans="2:2">
      <c r="B4392" s="14"/>
    </row>
    <row r="4393" spans="2:2">
      <c r="B4393" s="14"/>
    </row>
    <row r="4394" spans="2:2">
      <c r="B4394" s="14"/>
    </row>
    <row r="4395" spans="2:2">
      <c r="B4395" s="14"/>
    </row>
    <row r="4396" spans="2:2">
      <c r="B4396" s="14"/>
    </row>
    <row r="4397" spans="2:2">
      <c r="B4397" s="14"/>
    </row>
    <row r="4398" spans="2:2">
      <c r="B4398" s="14"/>
    </row>
    <row r="4399" spans="2:2">
      <c r="B4399" s="14"/>
    </row>
    <row r="4400" spans="2:2">
      <c r="B4400" s="14"/>
    </row>
    <row r="4401" spans="2:2">
      <c r="B4401" s="14"/>
    </row>
    <row r="4402" spans="2:2">
      <c r="B4402" s="14"/>
    </row>
    <row r="4403" spans="2:2">
      <c r="B4403" s="14"/>
    </row>
    <row r="4404" spans="2:2">
      <c r="B4404" s="14"/>
    </row>
    <row r="4405" spans="2:2">
      <c r="B4405" s="14"/>
    </row>
    <row r="4406" spans="2:2">
      <c r="B4406" s="14"/>
    </row>
    <row r="4407" spans="2:2">
      <c r="B4407" s="14"/>
    </row>
    <row r="4408" spans="2:2">
      <c r="B4408" s="14"/>
    </row>
    <row r="4409" spans="2:2">
      <c r="B4409" s="14"/>
    </row>
    <row r="4410" spans="2:2">
      <c r="B4410" s="14"/>
    </row>
    <row r="4411" spans="2:2">
      <c r="B4411" s="14"/>
    </row>
    <row r="4412" spans="2:2">
      <c r="B4412" s="14"/>
    </row>
    <row r="4413" spans="2:2">
      <c r="B4413" s="14"/>
    </row>
    <row r="4414" spans="2:2">
      <c r="B4414" s="14"/>
    </row>
    <row r="4415" spans="2:2">
      <c r="B4415" s="14"/>
    </row>
    <row r="4416" spans="2:2">
      <c r="B4416" s="14"/>
    </row>
    <row r="4417" spans="2:2">
      <c r="B4417" s="14"/>
    </row>
    <row r="4418" spans="2:2">
      <c r="B4418" s="14"/>
    </row>
    <row r="4419" spans="2:2">
      <c r="B4419" s="14"/>
    </row>
    <row r="4420" spans="2:2">
      <c r="B4420" s="14"/>
    </row>
    <row r="4421" spans="2:2">
      <c r="B4421" s="14"/>
    </row>
    <row r="4422" spans="2:2">
      <c r="B4422" s="14"/>
    </row>
    <row r="4423" spans="2:2">
      <c r="B4423" s="14"/>
    </row>
    <row r="4424" spans="2:2">
      <c r="B4424" s="14"/>
    </row>
    <row r="4425" spans="2:2">
      <c r="B4425" s="14"/>
    </row>
    <row r="4426" spans="2:2">
      <c r="B4426" s="14"/>
    </row>
    <row r="4427" spans="2:2">
      <c r="B4427" s="14"/>
    </row>
    <row r="4428" spans="2:2">
      <c r="B4428" s="14"/>
    </row>
    <row r="4429" spans="2:2">
      <c r="B4429" s="14"/>
    </row>
    <row r="4430" spans="2:2">
      <c r="B4430" s="14"/>
    </row>
    <row r="4431" spans="2:2">
      <c r="B4431" s="14"/>
    </row>
    <row r="4432" spans="2:2">
      <c r="B4432" s="14"/>
    </row>
    <row r="4433" spans="2:2">
      <c r="B4433" s="14"/>
    </row>
    <row r="4434" spans="2:2">
      <c r="B4434" s="14"/>
    </row>
    <row r="4435" spans="2:2">
      <c r="B4435" s="14"/>
    </row>
    <row r="4436" spans="2:2">
      <c r="B4436" s="14"/>
    </row>
    <row r="4437" spans="2:2">
      <c r="B4437" s="14"/>
    </row>
    <row r="4438" spans="2:2">
      <c r="B4438" s="14"/>
    </row>
    <row r="4439" spans="2:2">
      <c r="B4439" s="14"/>
    </row>
    <row r="4440" spans="2:2">
      <c r="B4440" s="14"/>
    </row>
    <row r="4441" spans="2:2">
      <c r="B4441" s="14"/>
    </row>
    <row r="4442" spans="2:2">
      <c r="B4442" s="14"/>
    </row>
    <row r="4443" spans="2:2">
      <c r="B4443" s="14"/>
    </row>
    <row r="4444" spans="2:2">
      <c r="B4444" s="14"/>
    </row>
    <row r="4445" spans="2:2">
      <c r="B4445" s="14"/>
    </row>
    <row r="4446" spans="2:2">
      <c r="B4446" s="14"/>
    </row>
    <row r="4447" spans="2:2">
      <c r="B4447" s="14"/>
    </row>
    <row r="4448" spans="2:2">
      <c r="B4448" s="14"/>
    </row>
    <row r="4449" spans="2:2">
      <c r="B4449" s="14"/>
    </row>
    <row r="4450" spans="2:2">
      <c r="B4450" s="14"/>
    </row>
    <row r="4451" spans="2:2">
      <c r="B4451" s="14"/>
    </row>
    <row r="4452" spans="2:2">
      <c r="B4452" s="14"/>
    </row>
    <row r="4453" spans="2:2">
      <c r="B4453" s="14"/>
    </row>
    <row r="4454" spans="2:2">
      <c r="B4454" s="14"/>
    </row>
    <row r="4455" spans="2:2">
      <c r="B4455" s="14"/>
    </row>
    <row r="4456" spans="2:2">
      <c r="B4456" s="14"/>
    </row>
    <row r="4457" spans="2:2">
      <c r="B4457" s="14"/>
    </row>
    <row r="4458" spans="2:2">
      <c r="B4458" s="14"/>
    </row>
    <row r="4459" spans="2:2">
      <c r="B4459" s="14"/>
    </row>
    <row r="4460" spans="2:2">
      <c r="B4460" s="14"/>
    </row>
    <row r="4461" spans="2:2">
      <c r="B4461" s="14"/>
    </row>
    <row r="4462" spans="2:2">
      <c r="B4462" s="14"/>
    </row>
    <row r="4463" spans="2:2">
      <c r="B4463" s="14"/>
    </row>
    <row r="4464" spans="2:2">
      <c r="B4464" s="14"/>
    </row>
    <row r="4465" spans="2:2">
      <c r="B4465" s="14"/>
    </row>
    <row r="4466" spans="2:2">
      <c r="B4466" s="14"/>
    </row>
    <row r="4467" spans="2:2">
      <c r="B4467" s="14"/>
    </row>
    <row r="4468" spans="2:2">
      <c r="B4468" s="14"/>
    </row>
    <row r="4469" spans="2:2">
      <c r="B4469" s="14"/>
    </row>
    <row r="4470" spans="2:2">
      <c r="B4470" s="14"/>
    </row>
    <row r="4471" spans="2:2">
      <c r="B4471" s="14"/>
    </row>
    <row r="4472" spans="2:2">
      <c r="B4472" s="14"/>
    </row>
    <row r="4473" spans="2:2">
      <c r="B4473" s="14"/>
    </row>
    <row r="4474" spans="2:2">
      <c r="B4474" s="14"/>
    </row>
    <row r="4475" spans="2:2">
      <c r="B4475" s="14"/>
    </row>
    <row r="4476" spans="2:2">
      <c r="B4476" s="14"/>
    </row>
    <row r="4477" spans="2:2">
      <c r="B4477" s="14"/>
    </row>
    <row r="4478" spans="2:2">
      <c r="B4478" s="14"/>
    </row>
    <row r="4479" spans="2:2">
      <c r="B4479" s="14"/>
    </row>
    <row r="4480" spans="2:2">
      <c r="B4480" s="14"/>
    </row>
    <row r="4481" spans="2:2">
      <c r="B4481" s="14"/>
    </row>
    <row r="4482" spans="2:2">
      <c r="B4482" s="14"/>
    </row>
    <row r="4483" spans="2:2">
      <c r="B4483" s="14"/>
    </row>
    <row r="4484" spans="2:2">
      <c r="B4484" s="14"/>
    </row>
    <row r="4485" spans="2:2">
      <c r="B4485" s="14"/>
    </row>
    <row r="4486" spans="2:2">
      <c r="B4486" s="14"/>
    </row>
    <row r="4487" spans="2:2">
      <c r="B4487" s="14"/>
    </row>
    <row r="4488" spans="2:2">
      <c r="B4488" s="14"/>
    </row>
    <row r="4489" spans="2:2">
      <c r="B4489" s="14"/>
    </row>
    <row r="4490" spans="2:2">
      <c r="B4490" s="14"/>
    </row>
    <row r="4491" spans="2:2">
      <c r="B4491" s="14"/>
    </row>
    <row r="4492" spans="2:2">
      <c r="B4492" s="14"/>
    </row>
    <row r="4493" spans="2:2">
      <c r="B4493" s="14"/>
    </row>
    <row r="4494" spans="2:2">
      <c r="B4494" s="14"/>
    </row>
    <row r="4495" spans="2:2">
      <c r="B4495" s="14"/>
    </row>
    <row r="4496" spans="2:2">
      <c r="B4496" s="14"/>
    </row>
    <row r="4497" spans="2:2">
      <c r="B4497" s="14"/>
    </row>
    <row r="4498" spans="2:2">
      <c r="B4498" s="14"/>
    </row>
    <row r="4499" spans="2:2">
      <c r="B4499" s="14"/>
    </row>
    <row r="4500" spans="2:2">
      <c r="B4500" s="14"/>
    </row>
    <row r="4501" spans="2:2">
      <c r="B4501" s="14"/>
    </row>
    <row r="4502" spans="2:2">
      <c r="B4502" s="14"/>
    </row>
    <row r="4503" spans="2:2">
      <c r="B4503" s="14"/>
    </row>
    <row r="4504" spans="2:2">
      <c r="B4504" s="14"/>
    </row>
    <row r="4505" spans="2:2">
      <c r="B4505" s="14"/>
    </row>
    <row r="4506" spans="2:2">
      <c r="B4506" s="14"/>
    </row>
    <row r="4507" spans="2:2">
      <c r="B4507" s="14"/>
    </row>
    <row r="4508" spans="2:2">
      <c r="B4508" s="14"/>
    </row>
    <row r="4509" spans="2:2">
      <c r="B4509" s="14"/>
    </row>
    <row r="4510" spans="2:2">
      <c r="B4510" s="14"/>
    </row>
    <row r="4511" spans="2:2">
      <c r="B4511" s="14"/>
    </row>
    <row r="4512" spans="2:2">
      <c r="B4512" s="14"/>
    </row>
    <row r="4513" spans="2:2">
      <c r="B4513" s="14"/>
    </row>
    <row r="4514" spans="2:2">
      <c r="B4514" s="14"/>
    </row>
    <row r="4515" spans="2:2">
      <c r="B4515" s="14"/>
    </row>
    <row r="4516" spans="2:2">
      <c r="B4516" s="14"/>
    </row>
    <row r="4517" spans="2:2">
      <c r="B4517" s="14"/>
    </row>
    <row r="4518" spans="2:2">
      <c r="B4518" s="14"/>
    </row>
    <row r="4519" spans="2:2">
      <c r="B4519" s="14"/>
    </row>
    <row r="4520" spans="2:2">
      <c r="B4520" s="14"/>
    </row>
    <row r="4521" spans="2:2">
      <c r="B4521" s="14"/>
    </row>
    <row r="4522" spans="2:2">
      <c r="B4522" s="14"/>
    </row>
    <row r="4523" spans="2:2">
      <c r="B4523" s="14"/>
    </row>
    <row r="4524" spans="2:2">
      <c r="B4524" s="14"/>
    </row>
    <row r="4525" spans="2:2">
      <c r="B4525" s="14"/>
    </row>
    <row r="4526" spans="2:2">
      <c r="B4526" s="14"/>
    </row>
    <row r="4527" spans="2:2">
      <c r="B4527" s="14"/>
    </row>
    <row r="4528" spans="2:2">
      <c r="B4528" s="14"/>
    </row>
    <row r="4529" spans="2:2">
      <c r="B4529" s="14"/>
    </row>
    <row r="4530" spans="2:2">
      <c r="B4530" s="14"/>
    </row>
    <row r="4531" spans="2:2">
      <c r="B4531" s="14"/>
    </row>
    <row r="4532" spans="2:2">
      <c r="B4532" s="14"/>
    </row>
    <row r="4533" spans="2:2">
      <c r="B4533" s="14"/>
    </row>
    <row r="4534" spans="2:2">
      <c r="B4534" s="14"/>
    </row>
    <row r="4535" spans="2:2">
      <c r="B4535" s="14"/>
    </row>
    <row r="4536" spans="2:2">
      <c r="B4536" s="14"/>
    </row>
    <row r="4537" spans="2:2">
      <c r="B4537" s="14"/>
    </row>
    <row r="4538" spans="2:2">
      <c r="B4538" s="14"/>
    </row>
    <row r="4539" spans="2:2">
      <c r="B4539" s="14"/>
    </row>
    <row r="4540" spans="2:2">
      <c r="B4540" s="14"/>
    </row>
    <row r="4541" spans="2:2">
      <c r="B4541" s="14"/>
    </row>
    <row r="4542" spans="2:2">
      <c r="B4542" s="14"/>
    </row>
    <row r="4543" spans="2:2">
      <c r="B4543" s="14"/>
    </row>
    <row r="4544" spans="2:2">
      <c r="B4544" s="14"/>
    </row>
    <row r="4545" spans="2:2">
      <c r="B4545" s="14"/>
    </row>
    <row r="4546" spans="2:2">
      <c r="B4546" s="14"/>
    </row>
    <row r="4547" spans="2:2">
      <c r="B4547" s="14"/>
    </row>
    <row r="4548" spans="2:2">
      <c r="B4548" s="14"/>
    </row>
    <row r="4549" spans="2:2">
      <c r="B4549" s="14"/>
    </row>
    <row r="4550" spans="2:2">
      <c r="B4550" s="14"/>
    </row>
    <row r="4551" spans="2:2">
      <c r="B4551" s="14"/>
    </row>
    <row r="4552" spans="2:2">
      <c r="B4552" s="14"/>
    </row>
    <row r="4553" spans="2:2">
      <c r="B4553" s="14"/>
    </row>
    <row r="4554" spans="2:2">
      <c r="B4554" s="14"/>
    </row>
    <row r="4555" spans="2:2">
      <c r="B4555" s="14"/>
    </row>
    <row r="4556" spans="2:2">
      <c r="B4556" s="14"/>
    </row>
    <row r="4557" spans="2:2">
      <c r="B4557" s="14"/>
    </row>
    <row r="4558" spans="2:2">
      <c r="B4558" s="14"/>
    </row>
    <row r="4559" spans="2:2">
      <c r="B4559" s="14"/>
    </row>
    <row r="4560" spans="2:2">
      <c r="B4560" s="14"/>
    </row>
    <row r="4561" spans="2:2">
      <c r="B4561" s="14"/>
    </row>
    <row r="4562" spans="2:2">
      <c r="B4562" s="14"/>
    </row>
    <row r="4563" spans="2:2">
      <c r="B4563" s="14"/>
    </row>
    <row r="4564" spans="2:2">
      <c r="B4564" s="14"/>
    </row>
    <row r="4565" spans="2:2">
      <c r="B4565" s="14"/>
    </row>
    <row r="4566" spans="2:2">
      <c r="B4566" s="14"/>
    </row>
    <row r="4567" spans="2:2">
      <c r="B4567" s="14"/>
    </row>
    <row r="4568" spans="2:2">
      <c r="B4568" s="14"/>
    </row>
    <row r="4569" spans="2:2">
      <c r="B4569" s="14"/>
    </row>
    <row r="4570" spans="2:2">
      <c r="B4570" s="14"/>
    </row>
    <row r="4571" spans="2:2">
      <c r="B4571" s="14"/>
    </row>
    <row r="4572" spans="2:2">
      <c r="B4572" s="14"/>
    </row>
    <row r="4573" spans="2:2">
      <c r="B4573" s="14"/>
    </row>
    <row r="4574" spans="2:2">
      <c r="B4574" s="14"/>
    </row>
    <row r="4575" spans="2:2">
      <c r="B4575" s="14"/>
    </row>
    <row r="4576" spans="2:2">
      <c r="B4576" s="14"/>
    </row>
    <row r="4577" spans="2:2">
      <c r="B4577" s="14"/>
    </row>
    <row r="4578" spans="2:2">
      <c r="B4578" s="14"/>
    </row>
    <row r="4579" spans="2:2">
      <c r="B4579" s="14"/>
    </row>
    <row r="4580" spans="2:2">
      <c r="B4580" s="14"/>
    </row>
    <row r="4581" spans="2:2">
      <c r="B4581" s="14"/>
    </row>
    <row r="4582" spans="2:2">
      <c r="B4582" s="14"/>
    </row>
    <row r="4583" spans="2:2">
      <c r="B4583" s="14"/>
    </row>
    <row r="4584" spans="2:2">
      <c r="B4584" s="14"/>
    </row>
    <row r="4585" spans="2:2">
      <c r="B4585" s="14"/>
    </row>
    <row r="4586" spans="2:2">
      <c r="B4586" s="14"/>
    </row>
    <row r="4587" spans="2:2">
      <c r="B4587" s="14"/>
    </row>
    <row r="4588" spans="2:2">
      <c r="B4588" s="14"/>
    </row>
    <row r="4589" spans="2:2">
      <c r="B4589" s="14"/>
    </row>
    <row r="4590" spans="2:2">
      <c r="B4590" s="14"/>
    </row>
    <row r="4591" spans="2:2">
      <c r="B4591" s="14"/>
    </row>
    <row r="4592" spans="2:2">
      <c r="B4592" s="14"/>
    </row>
    <row r="4593" spans="2:2">
      <c r="B4593" s="14"/>
    </row>
    <row r="4594" spans="2:2">
      <c r="B4594" s="14"/>
    </row>
    <row r="4595" spans="2:2">
      <c r="B4595" s="14"/>
    </row>
    <row r="4596" spans="2:2">
      <c r="B4596" s="14"/>
    </row>
    <row r="4597" spans="2:2">
      <c r="B4597" s="14"/>
    </row>
    <row r="4598" spans="2:2">
      <c r="B4598" s="14"/>
    </row>
    <row r="4599" spans="2:2">
      <c r="B4599" s="14"/>
    </row>
    <row r="4600" spans="2:2">
      <c r="B4600" s="14"/>
    </row>
    <row r="4601" spans="2:2">
      <c r="B4601" s="14"/>
    </row>
    <row r="4602" spans="2:2">
      <c r="B4602" s="14"/>
    </row>
    <row r="4603" spans="2:2">
      <c r="B4603" s="14"/>
    </row>
    <row r="4604" spans="2:2">
      <c r="B4604" s="14"/>
    </row>
    <row r="4605" spans="2:2">
      <c r="B4605" s="14"/>
    </row>
    <row r="4606" spans="2:2">
      <c r="B4606" s="14"/>
    </row>
    <row r="4607" spans="2:2">
      <c r="B4607" s="14"/>
    </row>
    <row r="4608" spans="2:2">
      <c r="B4608" s="14"/>
    </row>
    <row r="4609" spans="2:2">
      <c r="B4609" s="14"/>
    </row>
    <row r="4610" spans="2:2">
      <c r="B4610" s="14"/>
    </row>
    <row r="4611" spans="2:2">
      <c r="B4611" s="14"/>
    </row>
    <row r="4612" spans="2:2">
      <c r="B4612" s="14"/>
    </row>
    <row r="4613" spans="2:2">
      <c r="B4613" s="14"/>
    </row>
    <row r="4614" spans="2:2">
      <c r="B4614" s="14"/>
    </row>
    <row r="4615" spans="2:2">
      <c r="B4615" s="14"/>
    </row>
    <row r="4616" spans="2:2">
      <c r="B4616" s="14"/>
    </row>
    <row r="4617" spans="2:2">
      <c r="B4617" s="14"/>
    </row>
    <row r="4618" spans="2:2">
      <c r="B4618" s="14"/>
    </row>
    <row r="4619" spans="2:2">
      <c r="B4619" s="14"/>
    </row>
    <row r="4620" spans="2:2">
      <c r="B4620" s="14"/>
    </row>
    <row r="4621" spans="2:2">
      <c r="B4621" s="14"/>
    </row>
    <row r="4622" spans="2:2">
      <c r="B4622" s="14"/>
    </row>
    <row r="4623" spans="2:2">
      <c r="B4623" s="14"/>
    </row>
    <row r="4624" spans="2:2">
      <c r="B4624" s="14"/>
    </row>
    <row r="4625" spans="2:2">
      <c r="B4625" s="14"/>
    </row>
    <row r="4626" spans="2:2">
      <c r="B4626" s="14"/>
    </row>
    <row r="4627" spans="2:2">
      <c r="B4627" s="14"/>
    </row>
    <row r="4628" spans="2:2">
      <c r="B4628" s="14"/>
    </row>
    <row r="4629" spans="2:2">
      <c r="B4629" s="14"/>
    </row>
    <row r="4630" spans="2:2">
      <c r="B4630" s="14"/>
    </row>
    <row r="4631" spans="2:2">
      <c r="B4631" s="14"/>
    </row>
    <row r="4632" spans="2:2">
      <c r="B4632" s="14"/>
    </row>
    <row r="4633" spans="2:2">
      <c r="B4633" s="14"/>
    </row>
    <row r="4634" spans="2:2">
      <c r="B4634" s="14"/>
    </row>
    <row r="4635" spans="2:2">
      <c r="B4635" s="14"/>
    </row>
    <row r="4636" spans="2:2">
      <c r="B4636" s="14"/>
    </row>
    <row r="4637" spans="2:2">
      <c r="B4637" s="14"/>
    </row>
    <row r="4638" spans="2:2">
      <c r="B4638" s="14"/>
    </row>
    <row r="4639" spans="2:2">
      <c r="B4639" s="14"/>
    </row>
    <row r="4640" spans="2:2">
      <c r="B4640" s="14"/>
    </row>
    <row r="4641" spans="2:2">
      <c r="B4641" s="14"/>
    </row>
    <row r="4642" spans="2:2">
      <c r="B4642" s="14"/>
    </row>
    <row r="4643" spans="2:2">
      <c r="B4643" s="14"/>
    </row>
    <row r="4644" spans="2:2">
      <c r="B4644" s="14"/>
    </row>
    <row r="4645" spans="2:2">
      <c r="B4645" s="14"/>
    </row>
    <row r="4646" spans="2:2">
      <c r="B4646" s="14"/>
    </row>
    <row r="4647" spans="2:2">
      <c r="B4647" s="14"/>
    </row>
    <row r="4648" spans="2:2">
      <c r="B4648" s="14"/>
    </row>
    <row r="4649" spans="2:2">
      <c r="B4649" s="14"/>
    </row>
    <row r="4650" spans="2:2">
      <c r="B4650" s="14"/>
    </row>
    <row r="4651" spans="2:2">
      <c r="B4651" s="14"/>
    </row>
    <row r="4652" spans="2:2">
      <c r="B4652" s="14"/>
    </row>
    <row r="4653" spans="2:2">
      <c r="B4653" s="14"/>
    </row>
    <row r="4654" spans="2:2">
      <c r="B4654" s="14"/>
    </row>
    <row r="4655" spans="2:2">
      <c r="B4655" s="14"/>
    </row>
    <row r="4656" spans="2:2">
      <c r="B4656" s="14"/>
    </row>
    <row r="4657" spans="2:2">
      <c r="B4657" s="14"/>
    </row>
    <row r="4658" spans="2:2">
      <c r="B4658" s="14"/>
    </row>
    <row r="4659" spans="2:2">
      <c r="B4659" s="14"/>
    </row>
    <row r="4660" spans="2:2">
      <c r="B4660" s="14"/>
    </row>
    <row r="4661" spans="2:2">
      <c r="B4661" s="14"/>
    </row>
    <row r="4662" spans="2:2">
      <c r="B4662" s="14"/>
    </row>
    <row r="4663" spans="2:2">
      <c r="B4663" s="14"/>
    </row>
    <row r="4664" spans="2:2">
      <c r="B4664" s="14"/>
    </row>
    <row r="4665" spans="2:2">
      <c r="B4665" s="14"/>
    </row>
    <row r="4666" spans="2:2">
      <c r="B4666" s="14"/>
    </row>
    <row r="4667" spans="2:2">
      <c r="B4667" s="14"/>
    </row>
    <row r="4668" spans="2:2">
      <c r="B4668" s="14"/>
    </row>
    <row r="4669" spans="2:2">
      <c r="B4669" s="14"/>
    </row>
    <row r="4670" spans="2:2">
      <c r="B4670" s="14"/>
    </row>
    <row r="4671" spans="2:2">
      <c r="B4671" s="14"/>
    </row>
    <row r="4672" spans="2:2">
      <c r="B4672" s="14"/>
    </row>
    <row r="4673" spans="2:2">
      <c r="B4673" s="14"/>
    </row>
    <row r="4674" spans="2:2">
      <c r="B4674" s="14"/>
    </row>
    <row r="4675" spans="2:2">
      <c r="B4675" s="14"/>
    </row>
    <row r="4676" spans="2:2">
      <c r="B4676" s="14"/>
    </row>
    <row r="4677" spans="2:2">
      <c r="B4677" s="14"/>
    </row>
    <row r="4678" spans="2:2">
      <c r="B4678" s="14"/>
    </row>
    <row r="4679" spans="2:2">
      <c r="B4679" s="14"/>
    </row>
    <row r="4680" spans="2:2">
      <c r="B4680" s="14"/>
    </row>
    <row r="4681" spans="2:2">
      <c r="B4681" s="14"/>
    </row>
    <row r="4682" spans="2:2">
      <c r="B4682" s="14"/>
    </row>
    <row r="4683" spans="2:2">
      <c r="B4683" s="14"/>
    </row>
    <row r="4684" spans="2:2">
      <c r="B4684" s="14"/>
    </row>
    <row r="4685" spans="2:2">
      <c r="B4685" s="14"/>
    </row>
    <row r="4686" spans="2:2">
      <c r="B4686" s="14"/>
    </row>
    <row r="4687" spans="2:2">
      <c r="B4687" s="14"/>
    </row>
    <row r="4688" spans="2:2">
      <c r="B4688" s="14"/>
    </row>
    <row r="4689" spans="2:2">
      <c r="B4689" s="14"/>
    </row>
    <row r="4690" spans="2:2">
      <c r="B4690" s="14"/>
    </row>
    <row r="4691" spans="2:2">
      <c r="B4691" s="14"/>
    </row>
    <row r="4692" spans="2:2">
      <c r="B4692" s="14"/>
    </row>
    <row r="4693" spans="2:2">
      <c r="B4693" s="14"/>
    </row>
    <row r="4694" spans="2:2">
      <c r="B4694" s="14"/>
    </row>
    <row r="4695" spans="2:2">
      <c r="B4695" s="14"/>
    </row>
    <row r="4696" spans="2:2">
      <c r="B4696" s="14"/>
    </row>
    <row r="4697" spans="2:2">
      <c r="B4697" s="14"/>
    </row>
    <row r="4698" spans="2:2">
      <c r="B4698" s="14"/>
    </row>
    <row r="4699" spans="2:2">
      <c r="B4699" s="14"/>
    </row>
    <row r="4700" spans="2:2">
      <c r="B4700" s="14"/>
    </row>
    <row r="4701" spans="2:2">
      <c r="B4701" s="14"/>
    </row>
    <row r="4702" spans="2:2">
      <c r="B4702" s="14"/>
    </row>
    <row r="4703" spans="2:2">
      <c r="B4703" s="14"/>
    </row>
    <row r="4704" spans="2:2">
      <c r="B4704" s="14"/>
    </row>
    <row r="4705" spans="2:2">
      <c r="B4705" s="14"/>
    </row>
    <row r="4706" spans="2:2">
      <c r="B4706" s="14"/>
    </row>
    <row r="4707" spans="2:2">
      <c r="B4707" s="14"/>
    </row>
    <row r="4708" spans="2:2">
      <c r="B4708" s="14"/>
    </row>
    <row r="4709" spans="2:2">
      <c r="B4709" s="14"/>
    </row>
    <row r="4710" spans="2:2">
      <c r="B4710" s="14"/>
    </row>
    <row r="4711" spans="2:2">
      <c r="B4711" s="14"/>
    </row>
    <row r="4712" spans="2:2">
      <c r="B4712" s="14"/>
    </row>
    <row r="4713" spans="2:2">
      <c r="B4713" s="14"/>
    </row>
    <row r="4714" spans="2:2">
      <c r="B4714" s="14"/>
    </row>
    <row r="4715" spans="2:2">
      <c r="B4715" s="14"/>
    </row>
    <row r="4716" spans="2:2">
      <c r="B4716" s="14"/>
    </row>
    <row r="4717" spans="2:2">
      <c r="B4717" s="14"/>
    </row>
    <row r="4718" spans="2:2">
      <c r="B4718" s="14"/>
    </row>
    <row r="4719" spans="2:2">
      <c r="B4719" s="14"/>
    </row>
    <row r="4720" spans="2:2">
      <c r="B4720" s="14"/>
    </row>
    <row r="4721" spans="2:2">
      <c r="B4721" s="14"/>
    </row>
    <row r="4722" spans="2:2">
      <c r="B4722" s="14"/>
    </row>
    <row r="4723" spans="2:2">
      <c r="B4723" s="14"/>
    </row>
    <row r="4724" spans="2:2">
      <c r="B4724" s="14"/>
    </row>
    <row r="4725" spans="2:2">
      <c r="B4725" s="14"/>
    </row>
    <row r="4726" spans="2:2">
      <c r="B4726" s="14"/>
    </row>
    <row r="4727" spans="2:2">
      <c r="B4727" s="14"/>
    </row>
    <row r="4728" spans="2:2">
      <c r="B4728" s="14"/>
    </row>
    <row r="4729" spans="2:2">
      <c r="B4729" s="14"/>
    </row>
    <row r="4730" spans="2:2">
      <c r="B4730" s="14"/>
    </row>
    <row r="4731" spans="2:2">
      <c r="B4731" s="14"/>
    </row>
    <row r="4732" spans="2:2">
      <c r="B4732" s="14"/>
    </row>
    <row r="4733" spans="2:2">
      <c r="B4733" s="14"/>
    </row>
    <row r="4734" spans="2:2">
      <c r="B4734" s="14"/>
    </row>
    <row r="4735" spans="2:2">
      <c r="B4735" s="14"/>
    </row>
    <row r="4736" spans="2:2">
      <c r="B4736" s="14"/>
    </row>
    <row r="4737" spans="2:2">
      <c r="B4737" s="14"/>
    </row>
    <row r="4738" spans="2:2">
      <c r="B4738" s="14"/>
    </row>
    <row r="4739" spans="2:2">
      <c r="B4739" s="14"/>
    </row>
    <row r="4740" spans="2:2">
      <c r="B4740" s="14"/>
    </row>
    <row r="4741" spans="2:2">
      <c r="B4741" s="14"/>
    </row>
    <row r="4742" spans="2:2">
      <c r="B4742" s="14"/>
    </row>
    <row r="4743" spans="2:2">
      <c r="B4743" s="14"/>
    </row>
    <row r="4744" spans="2:2">
      <c r="B4744" s="14"/>
    </row>
    <row r="4745" spans="2:2">
      <c r="B4745" s="14"/>
    </row>
    <row r="4746" spans="2:2">
      <c r="B4746" s="14"/>
    </row>
    <row r="4747" spans="2:2">
      <c r="B4747" s="14"/>
    </row>
    <row r="4748" spans="2:2">
      <c r="B4748" s="14"/>
    </row>
    <row r="4749" spans="2:2">
      <c r="B4749" s="14"/>
    </row>
    <row r="4750" spans="2:2">
      <c r="B4750" s="14"/>
    </row>
    <row r="4751" spans="2:2">
      <c r="B4751" s="14"/>
    </row>
    <row r="4752" spans="2:2">
      <c r="B4752" s="14"/>
    </row>
    <row r="4753" spans="2:2">
      <c r="B4753" s="14"/>
    </row>
    <row r="4754" spans="2:2">
      <c r="B4754" s="14"/>
    </row>
    <row r="4755" spans="2:2">
      <c r="B4755" s="14"/>
    </row>
    <row r="4756" spans="2:2">
      <c r="B4756" s="14"/>
    </row>
    <row r="4757" spans="2:2">
      <c r="B4757" s="14"/>
    </row>
    <row r="4758" spans="2:2">
      <c r="B4758" s="14"/>
    </row>
    <row r="4759" spans="2:2">
      <c r="B4759" s="14"/>
    </row>
    <row r="4760" spans="2:2">
      <c r="B4760" s="14"/>
    </row>
    <row r="4761" spans="2:2">
      <c r="B4761" s="14"/>
    </row>
    <row r="4762" spans="2:2">
      <c r="B4762" s="14"/>
    </row>
    <row r="4763" spans="2:2">
      <c r="B4763" s="14"/>
    </row>
    <row r="4764" spans="2:2">
      <c r="B4764" s="14"/>
    </row>
    <row r="4765" spans="2:2">
      <c r="B4765" s="14"/>
    </row>
    <row r="4766" spans="2:2">
      <c r="B4766" s="14"/>
    </row>
    <row r="4767" spans="2:2">
      <c r="B4767" s="14"/>
    </row>
    <row r="4768" spans="2:2">
      <c r="B4768" s="14"/>
    </row>
    <row r="4769" spans="2:2">
      <c r="B4769" s="14"/>
    </row>
    <row r="4770" spans="2:2">
      <c r="B4770" s="14"/>
    </row>
    <row r="4771" spans="2:2">
      <c r="B4771" s="14"/>
    </row>
    <row r="4772" spans="2:2">
      <c r="B4772" s="14"/>
    </row>
    <row r="4773" spans="2:2">
      <c r="B4773" s="14"/>
    </row>
    <row r="4774" spans="2:2">
      <c r="B4774" s="14"/>
    </row>
    <row r="4775" spans="2:2">
      <c r="B4775" s="14"/>
    </row>
    <row r="4776" spans="2:2">
      <c r="B4776" s="14"/>
    </row>
    <row r="4777" spans="2:2">
      <c r="B4777" s="14"/>
    </row>
    <row r="4778" spans="2:2">
      <c r="B4778" s="14"/>
    </row>
    <row r="4779" spans="2:2">
      <c r="B4779" s="14"/>
    </row>
    <row r="4780" spans="2:2">
      <c r="B4780" s="14"/>
    </row>
    <row r="4781" spans="2:2">
      <c r="B4781" s="14"/>
    </row>
    <row r="4782" spans="2:2">
      <c r="B4782" s="14"/>
    </row>
    <row r="4783" spans="2:2">
      <c r="B4783" s="14"/>
    </row>
    <row r="4784" spans="2:2">
      <c r="B4784" s="14"/>
    </row>
    <row r="4785" spans="2:2">
      <c r="B4785" s="14"/>
    </row>
    <row r="4786" spans="2:2">
      <c r="B4786" s="14"/>
    </row>
    <row r="4787" spans="2:2">
      <c r="B4787" s="14"/>
    </row>
    <row r="4788" spans="2:2">
      <c r="B4788" s="14"/>
    </row>
    <row r="4789" spans="2:2">
      <c r="B4789" s="14"/>
    </row>
    <row r="4790" spans="2:2">
      <c r="B4790" s="14"/>
    </row>
    <row r="4791" spans="2:2">
      <c r="B4791" s="14"/>
    </row>
    <row r="4792" spans="2:2">
      <c r="B4792" s="14"/>
    </row>
    <row r="4793" spans="2:2">
      <c r="B4793" s="14"/>
    </row>
    <row r="4794" spans="2:2">
      <c r="B4794" s="14"/>
    </row>
    <row r="4795" spans="2:2">
      <c r="B4795" s="14"/>
    </row>
    <row r="4796" spans="2:2">
      <c r="B4796" s="14"/>
    </row>
    <row r="4797" spans="2:2">
      <c r="B4797" s="14"/>
    </row>
    <row r="4798" spans="2:2">
      <c r="B4798" s="14"/>
    </row>
    <row r="4799" spans="2:2">
      <c r="B4799" s="14"/>
    </row>
    <row r="4800" spans="2:2">
      <c r="B4800" s="14"/>
    </row>
    <row r="4801" spans="2:2">
      <c r="B4801" s="14"/>
    </row>
    <row r="4802" spans="2:2">
      <c r="B4802" s="14"/>
    </row>
    <row r="4803" spans="2:2">
      <c r="B4803" s="14"/>
    </row>
    <row r="4804" spans="2:2">
      <c r="B4804" s="14"/>
    </row>
    <row r="4805" spans="2:2">
      <c r="B4805" s="14"/>
    </row>
    <row r="4806" spans="2:2">
      <c r="B4806" s="14"/>
    </row>
    <row r="4807" spans="2:2">
      <c r="B4807" s="14"/>
    </row>
    <row r="4808" spans="2:2">
      <c r="B4808" s="14"/>
    </row>
    <row r="4809" spans="2:2">
      <c r="B4809" s="14"/>
    </row>
    <row r="4810" spans="2:2">
      <c r="B4810" s="14"/>
    </row>
    <row r="4811" spans="2:2">
      <c r="B4811" s="14"/>
    </row>
    <row r="4812" spans="2:2">
      <c r="B4812" s="14"/>
    </row>
    <row r="4813" spans="2:2">
      <c r="B4813" s="14"/>
    </row>
    <row r="4814" spans="2:2">
      <c r="B4814" s="14"/>
    </row>
    <row r="4815" spans="2:2">
      <c r="B4815" s="14"/>
    </row>
    <row r="4816" spans="2:2">
      <c r="B4816" s="14"/>
    </row>
    <row r="4817" spans="2:2">
      <c r="B4817" s="14"/>
    </row>
    <row r="4818" spans="2:2">
      <c r="B4818" s="14"/>
    </row>
    <row r="4819" spans="2:2">
      <c r="B4819" s="14"/>
    </row>
    <row r="4820" spans="2:2">
      <c r="B4820" s="14"/>
    </row>
    <row r="4821" spans="2:2">
      <c r="B4821" s="14"/>
    </row>
    <row r="4822" spans="2:2">
      <c r="B4822" s="14"/>
    </row>
    <row r="4823" spans="2:2">
      <c r="B4823" s="14"/>
    </row>
    <row r="4824" spans="2:2">
      <c r="B4824" s="14"/>
    </row>
    <row r="4825" spans="2:2">
      <c r="B4825" s="14"/>
    </row>
    <row r="4826" spans="2:2">
      <c r="B4826" s="14"/>
    </row>
    <row r="4827" spans="2:2">
      <c r="B4827" s="14"/>
    </row>
    <row r="4828" spans="2:2">
      <c r="B4828" s="14"/>
    </row>
    <row r="4829" spans="2:2">
      <c r="B4829" s="14"/>
    </row>
    <row r="4830" spans="2:2">
      <c r="B4830" s="14"/>
    </row>
    <row r="4831" spans="2:2">
      <c r="B4831" s="14"/>
    </row>
    <row r="4832" spans="2:2">
      <c r="B4832" s="14"/>
    </row>
    <row r="4833" spans="2:2">
      <c r="B4833" s="14"/>
    </row>
    <row r="4834" spans="2:2">
      <c r="B4834" s="14"/>
    </row>
    <row r="4835" spans="2:2">
      <c r="B4835" s="14"/>
    </row>
    <row r="4836" spans="2:2">
      <c r="B4836" s="14"/>
    </row>
    <row r="4837" spans="2:2">
      <c r="B4837" s="14"/>
    </row>
    <row r="4838" spans="2:2">
      <c r="B4838" s="14"/>
    </row>
    <row r="4839" spans="2:2">
      <c r="B4839" s="14"/>
    </row>
    <row r="4840" spans="2:2">
      <c r="B4840" s="14"/>
    </row>
    <row r="4841" spans="2:2">
      <c r="B4841" s="14"/>
    </row>
    <row r="4842" spans="2:2">
      <c r="B4842" s="14"/>
    </row>
    <row r="4843" spans="2:2">
      <c r="B4843" s="14"/>
    </row>
    <row r="4844" spans="2:2">
      <c r="B4844" s="14"/>
    </row>
    <row r="4845" spans="2:2">
      <c r="B4845" s="14"/>
    </row>
    <row r="4846" spans="2:2">
      <c r="B4846" s="14"/>
    </row>
    <row r="4847" spans="2:2">
      <c r="B4847" s="14"/>
    </row>
    <row r="4848" spans="2:2">
      <c r="B4848" s="14"/>
    </row>
    <row r="4849" spans="2:2">
      <c r="B4849" s="14"/>
    </row>
    <row r="4850" spans="2:2">
      <c r="B4850" s="14"/>
    </row>
    <row r="4851" spans="2:2">
      <c r="B4851" s="14"/>
    </row>
    <row r="4852" spans="2:2">
      <c r="B4852" s="14"/>
    </row>
    <row r="4853" spans="2:2">
      <c r="B4853" s="14"/>
    </row>
    <row r="4854" spans="2:2">
      <c r="B4854" s="14"/>
    </row>
    <row r="4855" spans="2:2">
      <c r="B4855" s="14"/>
    </row>
    <row r="4856" spans="2:2">
      <c r="B4856" s="14"/>
    </row>
    <row r="4857" spans="2:2">
      <c r="B4857" s="14"/>
    </row>
    <row r="4858" spans="2:2">
      <c r="B4858" s="14"/>
    </row>
    <row r="4859" spans="2:2">
      <c r="B4859" s="14"/>
    </row>
    <row r="4860" spans="2:2">
      <c r="B4860" s="14"/>
    </row>
    <row r="4861" spans="2:2">
      <c r="B4861" s="14"/>
    </row>
    <row r="4862" spans="2:2">
      <c r="B4862" s="14"/>
    </row>
    <row r="4863" spans="2:2">
      <c r="B4863" s="14"/>
    </row>
    <row r="4864" spans="2:2">
      <c r="B4864" s="14"/>
    </row>
    <row r="4865" spans="2:2">
      <c r="B4865" s="14"/>
    </row>
    <row r="4866" spans="2:2">
      <c r="B4866" s="14"/>
    </row>
    <row r="4867" spans="2:2">
      <c r="B4867" s="14"/>
    </row>
    <row r="4868" spans="2:2">
      <c r="B4868" s="14"/>
    </row>
    <row r="4869" spans="2:2">
      <c r="B4869" s="14"/>
    </row>
    <row r="4870" spans="2:2">
      <c r="B4870" s="14"/>
    </row>
    <row r="4871" spans="2:2">
      <c r="B4871" s="14"/>
    </row>
    <row r="4872" spans="2:2">
      <c r="B4872" s="14"/>
    </row>
    <row r="4873" spans="2:2">
      <c r="B4873" s="14"/>
    </row>
    <row r="4874" spans="2:2">
      <c r="B4874" s="14"/>
    </row>
    <row r="4875" spans="2:2">
      <c r="B4875" s="14"/>
    </row>
    <row r="4876" spans="2:2">
      <c r="B4876" s="14"/>
    </row>
    <row r="4877" spans="2:2">
      <c r="B4877" s="14"/>
    </row>
    <row r="4878" spans="2:2">
      <c r="B4878" s="14"/>
    </row>
    <row r="4879" spans="2:2">
      <c r="B4879" s="14"/>
    </row>
    <row r="4880" spans="2:2">
      <c r="B4880" s="14"/>
    </row>
    <row r="4881" spans="2:2">
      <c r="B4881" s="14"/>
    </row>
    <row r="4882" spans="2:2">
      <c r="B4882" s="14"/>
    </row>
    <row r="4883" spans="2:2">
      <c r="B4883" s="14"/>
    </row>
    <row r="4884" spans="2:2">
      <c r="B4884" s="14"/>
    </row>
    <row r="4885" spans="2:2">
      <c r="B4885" s="14"/>
    </row>
    <row r="4886" spans="2:2">
      <c r="B4886" s="14"/>
    </row>
    <row r="4887" spans="2:2">
      <c r="B4887" s="14"/>
    </row>
    <row r="4888" spans="2:2">
      <c r="B4888" s="14"/>
    </row>
    <row r="4889" spans="2:2">
      <c r="B4889" s="14"/>
    </row>
    <row r="4890" spans="2:2">
      <c r="B4890" s="14"/>
    </row>
    <row r="4891" spans="2:2">
      <c r="B4891" s="14"/>
    </row>
    <row r="4892" spans="2:2">
      <c r="B4892" s="14"/>
    </row>
    <row r="4893" spans="2:2">
      <c r="B4893" s="14"/>
    </row>
    <row r="4894" spans="2:2">
      <c r="B4894" s="14"/>
    </row>
    <row r="4895" spans="2:2">
      <c r="B4895" s="14"/>
    </row>
    <row r="4896" spans="2:2">
      <c r="B4896" s="14"/>
    </row>
    <row r="4897" spans="2:2">
      <c r="B4897" s="14"/>
    </row>
    <row r="4898" spans="2:2">
      <c r="B4898" s="14"/>
    </row>
    <row r="4899" spans="2:2">
      <c r="B4899" s="14"/>
    </row>
    <row r="4900" spans="2:2">
      <c r="B4900" s="14"/>
    </row>
    <row r="4901" spans="2:2">
      <c r="B4901" s="14"/>
    </row>
    <row r="4902" spans="2:2">
      <c r="B4902" s="14"/>
    </row>
    <row r="4903" spans="2:2">
      <c r="B4903" s="14"/>
    </row>
    <row r="4904" spans="2:2">
      <c r="B4904" s="14"/>
    </row>
    <row r="4905" spans="2:2">
      <c r="B4905" s="14"/>
    </row>
    <row r="4906" spans="2:2">
      <c r="B4906" s="14"/>
    </row>
    <row r="4907" spans="2:2">
      <c r="B4907" s="14"/>
    </row>
    <row r="4908" spans="2:2">
      <c r="B4908" s="14"/>
    </row>
    <row r="4909" spans="2:2">
      <c r="B4909" s="14"/>
    </row>
    <row r="4910" spans="2:2">
      <c r="B4910" s="14"/>
    </row>
    <row r="4911" spans="2:2">
      <c r="B4911" s="14"/>
    </row>
    <row r="4912" spans="2:2">
      <c r="B4912" s="14"/>
    </row>
    <row r="4913" spans="2:2">
      <c r="B4913" s="14"/>
    </row>
    <row r="4914" spans="2:2">
      <c r="B4914" s="14"/>
    </row>
    <row r="4915" spans="2:2">
      <c r="B4915" s="14"/>
    </row>
    <row r="4916" spans="2:2">
      <c r="B4916" s="14"/>
    </row>
    <row r="4917" spans="2:2">
      <c r="B4917" s="14"/>
    </row>
    <row r="4918" spans="2:2">
      <c r="B4918" s="14"/>
    </row>
    <row r="4919" spans="2:2">
      <c r="B4919" s="14"/>
    </row>
    <row r="4920" spans="2:2">
      <c r="B4920" s="14"/>
    </row>
    <row r="4921" spans="2:2">
      <c r="B4921" s="14"/>
    </row>
    <row r="4922" spans="2:2">
      <c r="B4922" s="14"/>
    </row>
    <row r="4923" spans="2:2">
      <c r="B4923" s="14"/>
    </row>
    <row r="4924" spans="2:2">
      <c r="B4924" s="14"/>
    </row>
    <row r="4925" spans="2:2">
      <c r="B4925" s="14"/>
    </row>
    <row r="4926" spans="2:2">
      <c r="B4926" s="14"/>
    </row>
    <row r="4927" spans="2:2">
      <c r="B4927" s="14"/>
    </row>
    <row r="4928" spans="2:2">
      <c r="B4928" s="14"/>
    </row>
    <row r="4929" spans="2:2">
      <c r="B4929" s="14"/>
    </row>
    <row r="4930" spans="2:2">
      <c r="B4930" s="14"/>
    </row>
    <row r="4931" spans="2:2">
      <c r="B4931" s="14"/>
    </row>
    <row r="4932" spans="2:2">
      <c r="B4932" s="14"/>
    </row>
    <row r="4933" spans="2:2">
      <c r="B4933" s="14"/>
    </row>
    <row r="4934" spans="2:2">
      <c r="B4934" s="14"/>
    </row>
    <row r="4935" spans="2:2">
      <c r="B4935" s="14"/>
    </row>
    <row r="4936" spans="2:2">
      <c r="B4936" s="14"/>
    </row>
    <row r="4937" spans="2:2">
      <c r="B4937" s="14"/>
    </row>
    <row r="4938" spans="2:2">
      <c r="B4938" s="14"/>
    </row>
    <row r="4939" spans="2:2">
      <c r="B4939" s="14"/>
    </row>
    <row r="4940" spans="2:2">
      <c r="B4940" s="14"/>
    </row>
    <row r="4941" spans="2:2">
      <c r="B4941" s="14"/>
    </row>
    <row r="4942" spans="2:2">
      <c r="B4942" s="14"/>
    </row>
    <row r="4943" spans="2:2">
      <c r="B4943" s="14"/>
    </row>
    <row r="4944" spans="2:2">
      <c r="B4944" s="14"/>
    </row>
    <row r="4945" spans="2:2">
      <c r="B4945" s="14"/>
    </row>
    <row r="4946" spans="2:2">
      <c r="B4946" s="14"/>
    </row>
    <row r="4947" spans="2:2">
      <c r="B4947" s="14"/>
    </row>
    <row r="4948" spans="2:2">
      <c r="B4948" s="14"/>
    </row>
    <row r="4949" spans="2:2">
      <c r="B4949" s="14"/>
    </row>
    <row r="4950" spans="2:2">
      <c r="B4950" s="14"/>
    </row>
    <row r="4951" spans="2:2">
      <c r="B4951" s="14"/>
    </row>
    <row r="4952" spans="2:2">
      <c r="B4952" s="14"/>
    </row>
    <row r="4953" spans="2:2">
      <c r="B4953" s="14"/>
    </row>
    <row r="4954" spans="2:2">
      <c r="B4954" s="14"/>
    </row>
    <row r="4955" spans="2:2">
      <c r="B4955" s="14"/>
    </row>
    <row r="4956" spans="2:2">
      <c r="B4956" s="14"/>
    </row>
    <row r="4957" spans="2:2">
      <c r="B4957" s="14"/>
    </row>
    <row r="4958" spans="2:2">
      <c r="B4958" s="14"/>
    </row>
    <row r="4959" spans="2:2">
      <c r="B4959" s="14"/>
    </row>
    <row r="4960" spans="2:2">
      <c r="B4960" s="14"/>
    </row>
    <row r="4961" spans="2:2">
      <c r="B4961" s="14"/>
    </row>
    <row r="4962" spans="2:2">
      <c r="B4962" s="14"/>
    </row>
    <row r="4963" spans="2:2">
      <c r="B4963" s="14"/>
    </row>
    <row r="4964" spans="2:2">
      <c r="B4964" s="14"/>
    </row>
    <row r="4965" spans="2:2">
      <c r="B4965" s="14"/>
    </row>
    <row r="4966" spans="2:2">
      <c r="B4966" s="14"/>
    </row>
    <row r="4967" spans="2:2">
      <c r="B4967" s="14"/>
    </row>
    <row r="4968" spans="2:2">
      <c r="B4968" s="14"/>
    </row>
    <row r="4969" spans="2:2">
      <c r="B4969" s="14"/>
    </row>
    <row r="4970" spans="2:2">
      <c r="B4970" s="14"/>
    </row>
    <row r="4971" spans="2:2">
      <c r="B4971" s="14"/>
    </row>
    <row r="4972" spans="2:2">
      <c r="B4972" s="14"/>
    </row>
    <row r="4973" spans="2:2">
      <c r="B4973" s="14"/>
    </row>
    <row r="4974" spans="2:2">
      <c r="B4974" s="14"/>
    </row>
    <row r="4975" spans="2:2">
      <c r="B4975" s="14"/>
    </row>
    <row r="4976" spans="2:2">
      <c r="B4976" s="14"/>
    </row>
    <row r="4977" spans="2:2">
      <c r="B4977" s="14"/>
    </row>
    <row r="4978" spans="2:2">
      <c r="B4978" s="14"/>
    </row>
    <row r="4979" spans="2:2">
      <c r="B4979" s="14"/>
    </row>
    <row r="4980" spans="2:2">
      <c r="B4980" s="14"/>
    </row>
    <row r="4981" spans="2:2">
      <c r="B4981" s="14"/>
    </row>
    <row r="4982" spans="2:2">
      <c r="B4982" s="14"/>
    </row>
    <row r="4983" spans="2:2">
      <c r="B4983" s="14"/>
    </row>
    <row r="4984" spans="2:2">
      <c r="B4984" s="14"/>
    </row>
    <row r="4985" spans="2:2">
      <c r="B4985" s="14"/>
    </row>
    <row r="4986" spans="2:2">
      <c r="B4986" s="14"/>
    </row>
    <row r="4987" spans="2:2">
      <c r="B4987" s="14"/>
    </row>
    <row r="4988" spans="2:2">
      <c r="B4988" s="14"/>
    </row>
    <row r="4989" spans="2:2">
      <c r="B4989" s="14"/>
    </row>
    <row r="4990" spans="2:2">
      <c r="B4990" s="14"/>
    </row>
    <row r="4991" spans="2:2">
      <c r="B4991" s="14"/>
    </row>
    <row r="4992" spans="2:2">
      <c r="B4992" s="14"/>
    </row>
    <row r="4993" spans="2:2">
      <c r="B4993" s="14"/>
    </row>
    <row r="4994" spans="2:2">
      <c r="B4994" s="14"/>
    </row>
    <row r="4995" spans="2:2">
      <c r="B4995" s="14"/>
    </row>
    <row r="4996" spans="2:2">
      <c r="B4996" s="14"/>
    </row>
    <row r="4997" spans="2:2">
      <c r="B4997" s="14"/>
    </row>
    <row r="4998" spans="2:2">
      <c r="B4998" s="14"/>
    </row>
    <row r="4999" spans="2:2">
      <c r="B4999" s="14"/>
    </row>
    <row r="5000" spans="2:2">
      <c r="B5000" s="14"/>
    </row>
    <row r="5001" spans="2:2">
      <c r="B5001" s="14"/>
    </row>
    <row r="5002" spans="2:2">
      <c r="B5002" s="14"/>
    </row>
    <row r="5003" spans="2:2">
      <c r="B5003" s="14"/>
    </row>
    <row r="5004" spans="2:2">
      <c r="B5004" s="14"/>
    </row>
    <row r="5005" spans="2:2">
      <c r="B5005" s="14"/>
    </row>
    <row r="5006" spans="2:2">
      <c r="B5006" s="14"/>
    </row>
    <row r="5007" spans="2:2">
      <c r="B5007" s="14"/>
    </row>
    <row r="5008" spans="2:2">
      <c r="B5008" s="14"/>
    </row>
    <row r="5009" spans="2:2">
      <c r="B5009" s="14"/>
    </row>
    <row r="5010" spans="2:2">
      <c r="B5010" s="14"/>
    </row>
    <row r="5011" spans="2:2">
      <c r="B5011" s="14"/>
    </row>
    <row r="5012" spans="2:2">
      <c r="B5012" s="14"/>
    </row>
    <row r="5013" spans="2:2">
      <c r="B5013" s="14"/>
    </row>
    <row r="5014" spans="2:2">
      <c r="B5014" s="14"/>
    </row>
    <row r="5015" spans="2:2">
      <c r="B5015" s="14"/>
    </row>
    <row r="5016" spans="2:2">
      <c r="B5016" s="14"/>
    </row>
    <row r="5017" spans="2:2">
      <c r="B5017" s="14"/>
    </row>
    <row r="5018" spans="2:2">
      <c r="B5018" s="14"/>
    </row>
    <row r="5019" spans="2:2">
      <c r="B5019" s="14"/>
    </row>
    <row r="5020" spans="2:2">
      <c r="B5020" s="14"/>
    </row>
    <row r="5021" spans="2:2">
      <c r="B5021" s="14"/>
    </row>
    <row r="5022" spans="2:2">
      <c r="B5022" s="14"/>
    </row>
    <row r="5023" spans="2:2">
      <c r="B5023" s="14"/>
    </row>
    <row r="5024" spans="2:2">
      <c r="B5024" s="14"/>
    </row>
    <row r="5025" spans="2:2">
      <c r="B5025" s="14"/>
    </row>
    <row r="5026" spans="2:2">
      <c r="B5026" s="14"/>
    </row>
    <row r="5027" spans="2:2">
      <c r="B5027" s="14"/>
    </row>
    <row r="5028" spans="2:2">
      <c r="B5028" s="14"/>
    </row>
    <row r="5029" spans="2:2">
      <c r="B5029" s="14"/>
    </row>
    <row r="5030" spans="2:2">
      <c r="B5030" s="14"/>
    </row>
    <row r="5031" spans="2:2">
      <c r="B5031" s="14"/>
    </row>
    <row r="5032" spans="2:2">
      <c r="B5032" s="14"/>
    </row>
    <row r="5033" spans="2:2">
      <c r="B5033" s="14"/>
    </row>
    <row r="5034" spans="2:2">
      <c r="B5034" s="14"/>
    </row>
    <row r="5035" spans="2:2">
      <c r="B5035" s="14"/>
    </row>
    <row r="5036" spans="2:2">
      <c r="B5036" s="14"/>
    </row>
    <row r="5037" spans="2:2">
      <c r="B5037" s="14"/>
    </row>
    <row r="5038" spans="2:2">
      <c r="B5038" s="14"/>
    </row>
    <row r="5039" spans="2:2">
      <c r="B5039" s="14"/>
    </row>
    <row r="5040" spans="2:2">
      <c r="B5040" s="14"/>
    </row>
    <row r="5041" spans="2:2">
      <c r="B5041" s="14"/>
    </row>
    <row r="5042" spans="2:2">
      <c r="B5042" s="14"/>
    </row>
    <row r="5043" spans="2:2">
      <c r="B5043" s="14"/>
    </row>
    <row r="5044" spans="2:2">
      <c r="B5044" s="14"/>
    </row>
    <row r="5045" spans="2:2">
      <c r="B5045" s="14"/>
    </row>
    <row r="5046" spans="2:2">
      <c r="B5046" s="14"/>
    </row>
    <row r="5047" spans="2:2">
      <c r="B5047" s="14"/>
    </row>
    <row r="5048" spans="2:2">
      <c r="B5048" s="14"/>
    </row>
    <row r="5049" spans="2:2">
      <c r="B5049" s="14"/>
    </row>
    <row r="5050" spans="2:2">
      <c r="B5050" s="14"/>
    </row>
    <row r="5051" spans="2:2">
      <c r="B5051" s="14"/>
    </row>
    <row r="5052" spans="2:2">
      <c r="B5052" s="14"/>
    </row>
    <row r="5053" spans="2:2">
      <c r="B5053" s="14"/>
    </row>
    <row r="5054" spans="2:2">
      <c r="B5054" s="14"/>
    </row>
    <row r="5055" spans="2:2">
      <c r="B5055" s="14"/>
    </row>
    <row r="5056" spans="2:2">
      <c r="B5056" s="14"/>
    </row>
    <row r="5057" spans="2:2">
      <c r="B5057" s="14"/>
    </row>
    <row r="5058" spans="2:2">
      <c r="B5058" s="14"/>
    </row>
    <row r="5059" spans="2:2">
      <c r="B5059" s="14"/>
    </row>
    <row r="5060" spans="2:2">
      <c r="B5060" s="14"/>
    </row>
    <row r="5061" spans="2:2">
      <c r="B5061" s="14"/>
    </row>
    <row r="5062" spans="2:2">
      <c r="B5062" s="14"/>
    </row>
    <row r="5063" spans="2:2">
      <c r="B5063" s="14"/>
    </row>
    <row r="5064" spans="2:2">
      <c r="B5064" s="14"/>
    </row>
    <row r="5065" spans="2:2">
      <c r="B5065" s="14"/>
    </row>
    <row r="5066" spans="2:2">
      <c r="B5066" s="14"/>
    </row>
    <row r="5067" spans="2:2">
      <c r="B5067" s="14"/>
    </row>
    <row r="5068" spans="2:2">
      <c r="B5068" s="14"/>
    </row>
    <row r="5069" spans="2:2">
      <c r="B5069" s="14"/>
    </row>
    <row r="5070" spans="2:2">
      <c r="B5070" s="14"/>
    </row>
    <row r="5071" spans="2:2">
      <c r="B5071" s="14"/>
    </row>
    <row r="5072" spans="2:2">
      <c r="B5072" s="14"/>
    </row>
    <row r="5073" spans="2:2">
      <c r="B5073" s="14"/>
    </row>
    <row r="5074" spans="2:2">
      <c r="B5074" s="14"/>
    </row>
    <row r="5075" spans="2:2">
      <c r="B5075" s="14"/>
    </row>
    <row r="5076" spans="2:2">
      <c r="B5076" s="14"/>
    </row>
    <row r="5077" spans="2:2">
      <c r="B5077" s="14"/>
    </row>
    <row r="5078" spans="2:2">
      <c r="B5078" s="14"/>
    </row>
    <row r="5079" spans="2:2">
      <c r="B5079" s="14"/>
    </row>
    <row r="5080" spans="2:2">
      <c r="B5080" s="14"/>
    </row>
    <row r="5081" spans="2:2">
      <c r="B5081" s="14"/>
    </row>
    <row r="5082" spans="2:2">
      <c r="B5082" s="14"/>
    </row>
    <row r="5083" spans="2:2">
      <c r="B5083" s="14"/>
    </row>
    <row r="5084" spans="2:2">
      <c r="B5084" s="14"/>
    </row>
    <row r="5085" spans="2:2">
      <c r="B5085" s="14"/>
    </row>
    <row r="5086" spans="2:2">
      <c r="B5086" s="14"/>
    </row>
    <row r="5087" spans="2:2">
      <c r="B5087" s="14"/>
    </row>
    <row r="5088" spans="2:2">
      <c r="B5088" s="14"/>
    </row>
    <row r="5089" spans="2:2">
      <c r="B5089" s="14"/>
    </row>
    <row r="5090" spans="2:2">
      <c r="B5090" s="14"/>
    </row>
    <row r="5091" spans="2:2">
      <c r="B5091" s="14"/>
    </row>
    <row r="5092" spans="2:2">
      <c r="B5092" s="14"/>
    </row>
    <row r="5093" spans="2:2">
      <c r="B5093" s="14"/>
    </row>
    <row r="5094" spans="2:2">
      <c r="B5094" s="14"/>
    </row>
    <row r="5095" spans="2:2">
      <c r="B5095" s="14"/>
    </row>
    <row r="5096" spans="2:2">
      <c r="B5096" s="14"/>
    </row>
    <row r="5097" spans="2:2">
      <c r="B5097" s="14"/>
    </row>
    <row r="5098" spans="2:2">
      <c r="B5098" s="14"/>
    </row>
    <row r="5099" spans="2:2">
      <c r="B5099" s="14"/>
    </row>
    <row r="5100" spans="2:2">
      <c r="B5100" s="14"/>
    </row>
    <row r="5101" spans="2:2">
      <c r="B5101" s="14"/>
    </row>
    <row r="5102" spans="2:2">
      <c r="B5102" s="14"/>
    </row>
    <row r="5103" spans="2:2">
      <c r="B5103" s="14"/>
    </row>
    <row r="5104" spans="2:2">
      <c r="B5104" s="14"/>
    </row>
    <row r="5105" spans="2:2">
      <c r="B5105" s="14"/>
    </row>
    <row r="5106" spans="2:2">
      <c r="B5106" s="14"/>
    </row>
    <row r="5107" spans="2:2">
      <c r="B5107" s="14"/>
    </row>
    <row r="5108" spans="2:2">
      <c r="B5108" s="14"/>
    </row>
    <row r="5109" spans="2:2">
      <c r="B5109" s="14"/>
    </row>
    <row r="5110" spans="2:2">
      <c r="B5110" s="14"/>
    </row>
    <row r="5111" spans="2:2">
      <c r="B5111" s="14"/>
    </row>
    <row r="5112" spans="2:2">
      <c r="B5112" s="14"/>
    </row>
    <row r="5113" spans="2:2">
      <c r="B5113" s="14"/>
    </row>
    <row r="5114" spans="2:2">
      <c r="B5114" s="14"/>
    </row>
    <row r="5115" spans="2:2">
      <c r="B5115" s="14"/>
    </row>
    <row r="5116" spans="2:2">
      <c r="B5116" s="14"/>
    </row>
    <row r="5117" spans="2:2">
      <c r="B5117" s="14"/>
    </row>
    <row r="5118" spans="2:2">
      <c r="B5118" s="14"/>
    </row>
    <row r="5119" spans="2:2">
      <c r="B5119" s="14"/>
    </row>
    <row r="5120" spans="2:2">
      <c r="B5120" s="14"/>
    </row>
    <row r="5121" spans="2:2">
      <c r="B5121" s="14"/>
    </row>
    <row r="5122" spans="2:2">
      <c r="B5122" s="14"/>
    </row>
    <row r="5123" spans="2:2">
      <c r="B5123" s="14"/>
    </row>
    <row r="5124" spans="2:2">
      <c r="B5124" s="14"/>
    </row>
    <row r="5125" spans="2:2">
      <c r="B5125" s="14"/>
    </row>
    <row r="5126" spans="2:2">
      <c r="B5126" s="14"/>
    </row>
    <row r="5127" spans="2:2">
      <c r="B5127" s="14"/>
    </row>
    <row r="5128" spans="2:2">
      <c r="B5128" s="14"/>
    </row>
    <row r="5129" spans="2:2">
      <c r="B5129" s="14"/>
    </row>
    <row r="5130" spans="2:2">
      <c r="B5130" s="14"/>
    </row>
    <row r="5131" spans="2:2">
      <c r="B5131" s="14"/>
    </row>
    <row r="5132" spans="2:2">
      <c r="B5132" s="14"/>
    </row>
    <row r="5133" spans="2:2">
      <c r="B5133" s="14"/>
    </row>
    <row r="5134" spans="2:2">
      <c r="B5134" s="14"/>
    </row>
    <row r="5135" spans="2:2">
      <c r="B5135" s="14"/>
    </row>
    <row r="5136" spans="2:2">
      <c r="B5136" s="14"/>
    </row>
    <row r="5137" spans="2:2">
      <c r="B5137" s="14"/>
    </row>
    <row r="5138" spans="2:2">
      <c r="B5138" s="14"/>
    </row>
    <row r="5139" spans="2:2">
      <c r="B5139" s="14"/>
    </row>
    <row r="5140" spans="2:2">
      <c r="B5140" s="14"/>
    </row>
    <row r="5141" spans="2:2">
      <c r="B5141" s="14"/>
    </row>
    <row r="5142" spans="2:2">
      <c r="B5142" s="14"/>
    </row>
    <row r="5143" spans="2:2">
      <c r="B5143" s="14"/>
    </row>
    <row r="5144" spans="2:2">
      <c r="B5144" s="14"/>
    </row>
    <row r="5145" spans="2:2">
      <c r="B5145" s="14"/>
    </row>
    <row r="5146" spans="2:2">
      <c r="B5146" s="14"/>
    </row>
    <row r="5147" spans="2:2">
      <c r="B5147" s="14"/>
    </row>
    <row r="5148" spans="2:2">
      <c r="B5148" s="14"/>
    </row>
    <row r="5149" spans="2:2">
      <c r="B5149" s="14"/>
    </row>
    <row r="5150" spans="2:2">
      <c r="B5150" s="14"/>
    </row>
    <row r="5151" spans="2:2">
      <c r="B5151" s="14"/>
    </row>
    <row r="5152" spans="2:2">
      <c r="B5152" s="14"/>
    </row>
    <row r="5153" spans="2:2">
      <c r="B5153" s="14"/>
    </row>
    <row r="5154" spans="2:2">
      <c r="B5154" s="14"/>
    </row>
    <row r="5155" spans="2:2">
      <c r="B5155" s="14"/>
    </row>
    <row r="5156" spans="2:2">
      <c r="B5156" s="14"/>
    </row>
    <row r="5157" spans="2:2">
      <c r="B5157" s="14"/>
    </row>
    <row r="5158" spans="2:2">
      <c r="B5158" s="14"/>
    </row>
    <row r="5159" spans="2:2">
      <c r="B5159" s="14"/>
    </row>
    <row r="5160" spans="2:2">
      <c r="B5160" s="14"/>
    </row>
    <row r="5161" spans="2:2">
      <c r="B5161" s="14"/>
    </row>
    <row r="5162" spans="2:2">
      <c r="B5162" s="14"/>
    </row>
    <row r="5163" spans="2:2">
      <c r="B5163" s="14"/>
    </row>
    <row r="5164" spans="2:2">
      <c r="B5164" s="14"/>
    </row>
    <row r="5165" spans="2:2">
      <c r="B5165" s="14"/>
    </row>
    <row r="5166" spans="2:2">
      <c r="B5166" s="14"/>
    </row>
    <row r="5167" spans="2:2">
      <c r="B5167" s="14"/>
    </row>
    <row r="5168" spans="2:2">
      <c r="B5168" s="14"/>
    </row>
    <row r="5169" spans="2:2">
      <c r="B5169" s="14"/>
    </row>
    <row r="5170" spans="2:2">
      <c r="B5170" s="14"/>
    </row>
    <row r="5171" spans="2:2">
      <c r="B5171" s="14"/>
    </row>
    <row r="5172" spans="2:2">
      <c r="B5172" s="14"/>
    </row>
    <row r="5173" spans="2:2">
      <c r="B5173" s="14"/>
    </row>
    <row r="5174" spans="2:2">
      <c r="B5174" s="14"/>
    </row>
    <row r="5175" spans="2:2">
      <c r="B5175" s="14"/>
    </row>
    <row r="5176" spans="2:2">
      <c r="B5176" s="14"/>
    </row>
    <row r="5177" spans="2:2">
      <c r="B5177" s="14"/>
    </row>
    <row r="5178" spans="2:2">
      <c r="B5178" s="14"/>
    </row>
    <row r="5179" spans="2:2">
      <c r="B5179" s="14"/>
    </row>
    <row r="5180" spans="2:2">
      <c r="B5180" s="14"/>
    </row>
    <row r="5181" spans="2:2">
      <c r="B5181" s="14"/>
    </row>
    <row r="5182" spans="2:2">
      <c r="B5182" s="14"/>
    </row>
    <row r="5183" spans="2:2">
      <c r="B5183" s="14"/>
    </row>
    <row r="5184" spans="2:2">
      <c r="B5184" s="14"/>
    </row>
    <row r="5185" spans="2:2">
      <c r="B5185" s="14"/>
    </row>
    <row r="5186" spans="2:2">
      <c r="B5186" s="14"/>
    </row>
    <row r="5187" spans="2:2">
      <c r="B5187" s="14"/>
    </row>
    <row r="5188" spans="2:2">
      <c r="B5188" s="14"/>
    </row>
    <row r="5189" spans="2:2">
      <c r="B5189" s="14"/>
    </row>
    <row r="5190" spans="2:2">
      <c r="B5190" s="14"/>
    </row>
    <row r="5191" spans="2:2">
      <c r="B5191" s="14"/>
    </row>
    <row r="5192" spans="2:2">
      <c r="B5192" s="14"/>
    </row>
    <row r="5193" spans="2:2">
      <c r="B5193" s="14"/>
    </row>
    <row r="5194" spans="2:2">
      <c r="B5194" s="14"/>
    </row>
    <row r="5195" spans="2:2">
      <c r="B5195" s="14"/>
    </row>
    <row r="5196" spans="2:2">
      <c r="B5196" s="14"/>
    </row>
    <row r="5197" spans="2:2">
      <c r="B5197" s="14"/>
    </row>
    <row r="5198" spans="2:2">
      <c r="B5198" s="14"/>
    </row>
    <row r="5199" spans="2:2">
      <c r="B5199" s="14"/>
    </row>
    <row r="5200" spans="2:2">
      <c r="B5200" s="14"/>
    </row>
    <row r="5201" spans="2:2">
      <c r="B5201" s="14"/>
    </row>
    <row r="5202" spans="2:2">
      <c r="B5202" s="14"/>
    </row>
    <row r="5203" spans="2:2">
      <c r="B5203" s="14"/>
    </row>
    <row r="5204" spans="2:2">
      <c r="B5204" s="14"/>
    </row>
    <row r="5205" spans="2:2">
      <c r="B5205" s="14"/>
    </row>
    <row r="5206" spans="2:2">
      <c r="B5206" s="14"/>
    </row>
    <row r="5207" spans="2:2">
      <c r="B5207" s="14"/>
    </row>
    <row r="5208" spans="2:2">
      <c r="B5208" s="14"/>
    </row>
    <row r="5209" spans="2:2">
      <c r="B5209" s="14"/>
    </row>
    <row r="5210" spans="2:2">
      <c r="B5210" s="14"/>
    </row>
    <row r="5211" spans="2:2">
      <c r="B5211" s="14"/>
    </row>
    <row r="5212" spans="2:2">
      <c r="B5212" s="14"/>
    </row>
    <row r="5213" spans="2:2">
      <c r="B5213" s="14"/>
    </row>
    <row r="5214" spans="2:2">
      <c r="B5214" s="14"/>
    </row>
    <row r="5215" spans="2:2">
      <c r="B5215" s="14"/>
    </row>
    <row r="5216" spans="2:2">
      <c r="B5216" s="14"/>
    </row>
    <row r="5217" spans="2:2">
      <c r="B5217" s="14"/>
    </row>
    <row r="5218" spans="2:2">
      <c r="B5218" s="14"/>
    </row>
    <row r="5219" spans="2:2">
      <c r="B5219" s="14"/>
    </row>
    <row r="5220" spans="2:2">
      <c r="B5220" s="14"/>
    </row>
    <row r="5221" spans="2:2">
      <c r="B5221" s="14"/>
    </row>
    <row r="5222" spans="2:2">
      <c r="B5222" s="14"/>
    </row>
    <row r="5223" spans="2:2">
      <c r="B5223" s="14"/>
    </row>
    <row r="5224" spans="2:2">
      <c r="B5224" s="14"/>
    </row>
    <row r="5225" spans="2:2">
      <c r="B5225" s="14"/>
    </row>
    <row r="5226" spans="2:2">
      <c r="B5226" s="14"/>
    </row>
    <row r="5227" spans="2:2">
      <c r="B5227" s="14"/>
    </row>
    <row r="5228" spans="2:2">
      <c r="B5228" s="14"/>
    </row>
    <row r="5229" spans="2:2">
      <c r="B5229" s="14"/>
    </row>
    <row r="5230" spans="2:2">
      <c r="B5230" s="14"/>
    </row>
    <row r="5231" spans="2:2">
      <c r="B5231" s="14"/>
    </row>
    <row r="5232" spans="2:2">
      <c r="B5232" s="14"/>
    </row>
    <row r="5233" spans="2:2">
      <c r="B5233" s="14"/>
    </row>
    <row r="5234" spans="2:2">
      <c r="B5234" s="14"/>
    </row>
    <row r="5235" spans="2:2">
      <c r="B5235" s="14"/>
    </row>
    <row r="5236" spans="2:2">
      <c r="B5236" s="14"/>
    </row>
    <row r="5237" spans="2:2">
      <c r="B5237" s="14"/>
    </row>
    <row r="5238" spans="2:2">
      <c r="B5238" s="14"/>
    </row>
    <row r="5239" spans="2:2">
      <c r="B5239" s="14"/>
    </row>
    <row r="5240" spans="2:2">
      <c r="B5240" s="14"/>
    </row>
    <row r="5241" spans="2:2">
      <c r="B5241" s="14"/>
    </row>
    <row r="5242" spans="2:2">
      <c r="B5242" s="14"/>
    </row>
    <row r="5243" spans="2:2">
      <c r="B5243" s="14"/>
    </row>
    <row r="5244" spans="2:2">
      <c r="B5244" s="14"/>
    </row>
    <row r="5245" spans="2:2">
      <c r="B5245" s="14"/>
    </row>
    <row r="5246" spans="2:2">
      <c r="B5246" s="14"/>
    </row>
    <row r="5247" spans="2:2">
      <c r="B5247" s="14"/>
    </row>
    <row r="5248" spans="2:2">
      <c r="B5248" s="14"/>
    </row>
    <row r="5249" spans="2:2">
      <c r="B5249" s="14"/>
    </row>
    <row r="5250" spans="2:2">
      <c r="B5250" s="14"/>
    </row>
    <row r="5251" spans="2:2">
      <c r="B5251" s="14"/>
    </row>
    <row r="5252" spans="2:2">
      <c r="B5252" s="14"/>
    </row>
    <row r="5253" spans="2:2">
      <c r="B5253" s="14"/>
    </row>
    <row r="5254" spans="2:2">
      <c r="B5254" s="14"/>
    </row>
    <row r="5255" spans="2:2">
      <c r="B5255" s="14"/>
    </row>
    <row r="5256" spans="2:2">
      <c r="B5256" s="14"/>
    </row>
    <row r="5257" spans="2:2">
      <c r="B5257" s="14"/>
    </row>
    <row r="5258" spans="2:2">
      <c r="B5258" s="14"/>
    </row>
    <row r="5259" spans="2:2">
      <c r="B5259" s="14"/>
    </row>
    <row r="5260" spans="2:2">
      <c r="B5260" s="14"/>
    </row>
    <row r="5261" spans="2:2">
      <c r="B5261" s="14"/>
    </row>
    <row r="5262" spans="2:2">
      <c r="B5262" s="14"/>
    </row>
    <row r="5263" spans="2:2">
      <c r="B5263" s="14"/>
    </row>
    <row r="5264" spans="2:2">
      <c r="B5264" s="14"/>
    </row>
    <row r="5265" spans="2:2">
      <c r="B5265" s="14"/>
    </row>
    <row r="5266" spans="2:2">
      <c r="B5266" s="14"/>
    </row>
    <row r="5267" spans="2:2">
      <c r="B5267" s="14"/>
    </row>
    <row r="5268" spans="2:2">
      <c r="B5268" s="14"/>
    </row>
    <row r="5269" spans="2:2">
      <c r="B5269" s="14"/>
    </row>
    <row r="5270" spans="2:2">
      <c r="B5270" s="14"/>
    </row>
    <row r="5271" spans="2:2">
      <c r="B5271" s="14"/>
    </row>
    <row r="5272" spans="2:2">
      <c r="B5272" s="14"/>
    </row>
    <row r="5273" spans="2:2">
      <c r="B5273" s="14"/>
    </row>
    <row r="5274" spans="2:2">
      <c r="B5274" s="14"/>
    </row>
    <row r="5275" spans="2:2">
      <c r="B5275" s="14"/>
    </row>
    <row r="5276" spans="2:2">
      <c r="B5276" s="14"/>
    </row>
    <row r="5277" spans="2:2">
      <c r="B5277" s="14"/>
    </row>
    <row r="5278" spans="2:2">
      <c r="B5278" s="14"/>
    </row>
    <row r="5279" spans="2:2">
      <c r="B5279" s="14"/>
    </row>
    <row r="5280" spans="2:2">
      <c r="B5280" s="14"/>
    </row>
    <row r="5281" spans="2:2">
      <c r="B5281" s="14"/>
    </row>
    <row r="5282" spans="2:2">
      <c r="B5282" s="14"/>
    </row>
    <row r="5283" spans="2:2">
      <c r="B5283" s="14"/>
    </row>
    <row r="5284" spans="2:2">
      <c r="B5284" s="14"/>
    </row>
    <row r="5285" spans="2:2">
      <c r="B5285" s="14"/>
    </row>
    <row r="5286" spans="2:2">
      <c r="B5286" s="14"/>
    </row>
    <row r="5287" spans="2:2">
      <c r="B5287" s="14"/>
    </row>
    <row r="5288" spans="2:2">
      <c r="B5288" s="14"/>
    </row>
    <row r="5289" spans="2:2">
      <c r="B5289" s="14"/>
    </row>
    <row r="5290" spans="2:2">
      <c r="B5290" s="14"/>
    </row>
    <row r="5291" spans="2:2">
      <c r="B5291" s="14"/>
    </row>
    <row r="5292" spans="2:2">
      <c r="B5292" s="14"/>
    </row>
    <row r="5293" spans="2:2">
      <c r="B5293" s="14"/>
    </row>
    <row r="5294" spans="2:2">
      <c r="B5294" s="14"/>
    </row>
    <row r="5295" spans="2:2">
      <c r="B5295" s="14"/>
    </row>
    <row r="5296" spans="2:2">
      <c r="B5296" s="14"/>
    </row>
    <row r="5297" spans="2:2">
      <c r="B5297" s="14"/>
    </row>
    <row r="5298" spans="2:2">
      <c r="B5298" s="14"/>
    </row>
    <row r="5299" spans="2:2">
      <c r="B5299" s="14"/>
    </row>
    <row r="5300" spans="2:2">
      <c r="B5300" s="14"/>
    </row>
    <row r="5301" spans="2:2">
      <c r="B5301" s="14"/>
    </row>
    <row r="5302" spans="2:2">
      <c r="B5302" s="14"/>
    </row>
    <row r="5303" spans="2:2">
      <c r="B5303" s="14"/>
    </row>
    <row r="5304" spans="2:2">
      <c r="B5304" s="14"/>
    </row>
    <row r="5305" spans="2:2">
      <c r="B5305" s="14"/>
    </row>
    <row r="5306" spans="2:2">
      <c r="B5306" s="14"/>
    </row>
    <row r="5307" spans="2:2">
      <c r="B5307" s="14"/>
    </row>
    <row r="5308" spans="2:2">
      <c r="B5308" s="14"/>
    </row>
    <row r="5309" spans="2:2">
      <c r="B5309" s="14"/>
    </row>
    <row r="5310" spans="2:2">
      <c r="B5310" s="14"/>
    </row>
    <row r="5311" spans="2:2">
      <c r="B5311" s="14"/>
    </row>
    <row r="5312" spans="2:2">
      <c r="B5312" s="14"/>
    </row>
    <row r="5313" spans="2:2">
      <c r="B5313" s="14"/>
    </row>
    <row r="5314" spans="2:2">
      <c r="B5314" s="14"/>
    </row>
    <row r="5315" spans="2:2">
      <c r="B5315" s="14"/>
    </row>
    <row r="5316" spans="2:2">
      <c r="B5316" s="14"/>
    </row>
    <row r="5317" spans="2:2">
      <c r="B5317" s="14"/>
    </row>
    <row r="5318" spans="2:2">
      <c r="B5318" s="14"/>
    </row>
    <row r="5319" spans="2:2">
      <c r="B5319" s="14"/>
    </row>
    <row r="5320" spans="2:2">
      <c r="B5320" s="14"/>
    </row>
    <row r="5321" spans="2:2">
      <c r="B5321" s="14"/>
    </row>
    <row r="5322" spans="2:2">
      <c r="B5322" s="14"/>
    </row>
    <row r="5323" spans="2:2">
      <c r="B5323" s="14"/>
    </row>
    <row r="5324" spans="2:2">
      <c r="B5324" s="14"/>
    </row>
    <row r="5325" spans="2:2">
      <c r="B5325" s="14"/>
    </row>
    <row r="5326" spans="2:2">
      <c r="B5326" s="14"/>
    </row>
    <row r="5327" spans="2:2">
      <c r="B5327" s="14"/>
    </row>
    <row r="5328" spans="2:2">
      <c r="B5328" s="14"/>
    </row>
    <row r="5329" spans="2:2">
      <c r="B5329" s="14"/>
    </row>
    <row r="5330" spans="2:2">
      <c r="B5330" s="14"/>
    </row>
    <row r="5331" spans="2:2">
      <c r="B5331" s="14"/>
    </row>
    <row r="5332" spans="2:2">
      <c r="B5332" s="14"/>
    </row>
    <row r="5333" spans="2:2">
      <c r="B5333" s="14"/>
    </row>
    <row r="5334" spans="2:2">
      <c r="B5334" s="14"/>
    </row>
    <row r="5335" spans="2:2">
      <c r="B5335" s="14"/>
    </row>
    <row r="5336" spans="2:2">
      <c r="B5336" s="14"/>
    </row>
    <row r="5337" spans="2:2">
      <c r="B5337" s="14"/>
    </row>
    <row r="5338" spans="2:2">
      <c r="B5338" s="14"/>
    </row>
    <row r="5339" spans="2:2">
      <c r="B5339" s="14"/>
    </row>
    <row r="5340" spans="2:2">
      <c r="B5340" s="14"/>
    </row>
    <row r="5341" spans="2:2">
      <c r="B5341" s="14"/>
    </row>
    <row r="5342" spans="2:2">
      <c r="B5342" s="14"/>
    </row>
    <row r="5343" spans="2:2">
      <c r="B5343" s="14"/>
    </row>
    <row r="5344" spans="2:2">
      <c r="B5344" s="14"/>
    </row>
    <row r="5345" spans="2:2">
      <c r="B5345" s="14"/>
    </row>
    <row r="5346" spans="2:2">
      <c r="B5346" s="14"/>
    </row>
    <row r="5347" spans="2:2">
      <c r="B5347" s="14"/>
    </row>
    <row r="5348" spans="2:2">
      <c r="B5348" s="14"/>
    </row>
    <row r="5349" spans="2:2">
      <c r="B5349" s="14"/>
    </row>
    <row r="5350" spans="2:2">
      <c r="B5350" s="14"/>
    </row>
    <row r="5351" spans="2:2">
      <c r="B5351" s="14"/>
    </row>
    <row r="5352" spans="2:2">
      <c r="B5352" s="14"/>
    </row>
    <row r="5353" spans="2:2">
      <c r="B5353" s="14"/>
    </row>
    <row r="5354" spans="2:2">
      <c r="B5354" s="14"/>
    </row>
    <row r="5355" spans="2:2">
      <c r="B5355" s="14"/>
    </row>
    <row r="5356" spans="2:2">
      <c r="B5356" s="14"/>
    </row>
    <row r="5357" spans="2:2">
      <c r="B5357" s="14"/>
    </row>
    <row r="5358" spans="2:2">
      <c r="B5358" s="14"/>
    </row>
    <row r="5359" spans="2:2">
      <c r="B5359" s="14"/>
    </row>
    <row r="5360" spans="2:2">
      <c r="B5360" s="14"/>
    </row>
    <row r="5361" spans="2:2">
      <c r="B5361" s="14"/>
    </row>
    <row r="5362" spans="2:2">
      <c r="B5362" s="14"/>
    </row>
    <row r="5363" spans="2:2">
      <c r="B5363" s="14"/>
    </row>
    <row r="5364" spans="2:2">
      <c r="B5364" s="14"/>
    </row>
    <row r="5365" spans="2:2">
      <c r="B5365" s="14"/>
    </row>
    <row r="5366" spans="2:2">
      <c r="B5366" s="14"/>
    </row>
    <row r="5367" spans="2:2">
      <c r="B5367" s="14"/>
    </row>
    <row r="5368" spans="2:2">
      <c r="B5368" s="14"/>
    </row>
    <row r="5369" spans="2:2">
      <c r="B5369" s="14"/>
    </row>
    <row r="5370" spans="2:2">
      <c r="B5370" s="14"/>
    </row>
    <row r="5371" spans="2:2">
      <c r="B5371" s="14"/>
    </row>
    <row r="5372" spans="2:2">
      <c r="B5372" s="14"/>
    </row>
    <row r="5373" spans="2:2">
      <c r="B5373" s="14"/>
    </row>
    <row r="5374" spans="2:2">
      <c r="B5374" s="14"/>
    </row>
    <row r="5375" spans="2:2">
      <c r="B5375" s="14"/>
    </row>
    <row r="5376" spans="2:2">
      <c r="B5376" s="14"/>
    </row>
    <row r="5377" spans="2:2">
      <c r="B5377" s="14"/>
    </row>
    <row r="5378" spans="2:2">
      <c r="B5378" s="14"/>
    </row>
    <row r="5379" spans="2:2">
      <c r="B5379" s="14"/>
    </row>
    <row r="5380" spans="2:2">
      <c r="B5380" s="14"/>
    </row>
    <row r="5381" spans="2:2">
      <c r="B5381" s="14"/>
    </row>
    <row r="5382" spans="2:2">
      <c r="B5382" s="14"/>
    </row>
    <row r="5383" spans="2:2">
      <c r="B5383" s="14"/>
    </row>
    <row r="5384" spans="2:2">
      <c r="B5384" s="14"/>
    </row>
    <row r="5385" spans="2:2">
      <c r="B5385" s="14"/>
    </row>
    <row r="5386" spans="2:2">
      <c r="B5386" s="14"/>
    </row>
    <row r="5387" spans="2:2">
      <c r="B5387" s="14"/>
    </row>
    <row r="5388" spans="2:2">
      <c r="B5388" s="14"/>
    </row>
    <row r="5389" spans="2:2">
      <c r="B5389" s="14"/>
    </row>
    <row r="5390" spans="2:2">
      <c r="B5390" s="14"/>
    </row>
    <row r="5391" spans="2:2">
      <c r="B5391" s="14"/>
    </row>
    <row r="5392" spans="2:2">
      <c r="B5392" s="14"/>
    </row>
    <row r="5393" spans="2:2">
      <c r="B5393" s="14"/>
    </row>
    <row r="5394" spans="2:2">
      <c r="B5394" s="14"/>
    </row>
    <row r="5395" spans="2:2">
      <c r="B5395" s="14"/>
    </row>
    <row r="5396" spans="2:2">
      <c r="B5396" s="14"/>
    </row>
    <row r="5397" spans="2:2">
      <c r="B5397" s="14"/>
    </row>
    <row r="5398" spans="2:2">
      <c r="B5398" s="14"/>
    </row>
    <row r="5399" spans="2:2">
      <c r="B5399" s="14"/>
    </row>
    <row r="5400" spans="2:2">
      <c r="B5400" s="14"/>
    </row>
    <row r="5401" spans="2:2">
      <c r="B5401" s="14"/>
    </row>
    <row r="5402" spans="2:2">
      <c r="B5402" s="14"/>
    </row>
    <row r="5403" spans="2:2">
      <c r="B5403" s="14"/>
    </row>
    <row r="5404" spans="2:2">
      <c r="B5404" s="14"/>
    </row>
    <row r="5405" spans="2:2">
      <c r="B5405" s="14"/>
    </row>
    <row r="5406" spans="2:2">
      <c r="B5406" s="14"/>
    </row>
    <row r="5407" spans="2:2">
      <c r="B5407" s="14"/>
    </row>
    <row r="5408" spans="2:2">
      <c r="B5408" s="14"/>
    </row>
    <row r="5409" spans="2:2">
      <c r="B5409" s="14"/>
    </row>
    <row r="5410" spans="2:2">
      <c r="B5410" s="14"/>
    </row>
    <row r="5411" spans="2:2">
      <c r="B5411" s="14"/>
    </row>
    <row r="5412" spans="2:2">
      <c r="B5412" s="14"/>
    </row>
    <row r="5413" spans="2:2">
      <c r="B5413" s="14"/>
    </row>
    <row r="5414" spans="2:2">
      <c r="B5414" s="14"/>
    </row>
    <row r="5415" spans="2:2">
      <c r="B5415" s="14"/>
    </row>
    <row r="5416" spans="2:2">
      <c r="B5416" s="14"/>
    </row>
    <row r="5417" spans="2:2">
      <c r="B5417" s="14"/>
    </row>
    <row r="5418" spans="2:2">
      <c r="B5418" s="14"/>
    </row>
    <row r="5419" spans="2:2">
      <c r="B5419" s="14"/>
    </row>
    <row r="5420" spans="2:2">
      <c r="B5420" s="14"/>
    </row>
    <row r="5421" spans="2:2">
      <c r="B5421" s="14"/>
    </row>
    <row r="5422" spans="2:2">
      <c r="B5422" s="14"/>
    </row>
    <row r="5423" spans="2:2">
      <c r="B5423" s="14"/>
    </row>
    <row r="5424" spans="2:2">
      <c r="B5424" s="14"/>
    </row>
    <row r="5425" spans="2:2">
      <c r="B5425" s="14"/>
    </row>
    <row r="5426" spans="2:2">
      <c r="B5426" s="14"/>
    </row>
    <row r="5427" spans="2:2">
      <c r="B5427" s="14"/>
    </row>
    <row r="5428" spans="2:2">
      <c r="B5428" s="14"/>
    </row>
    <row r="5429" spans="2:2">
      <c r="B5429" s="14"/>
    </row>
    <row r="5430" spans="2:2">
      <c r="B5430" s="14"/>
    </row>
    <row r="5431" spans="2:2">
      <c r="B5431" s="14"/>
    </row>
    <row r="5432" spans="2:2">
      <c r="B5432" s="14"/>
    </row>
    <row r="5433" spans="2:2">
      <c r="B5433" s="14"/>
    </row>
    <row r="5434" spans="2:2">
      <c r="B5434" s="14"/>
    </row>
    <row r="5435" spans="2:2">
      <c r="B5435" s="14"/>
    </row>
    <row r="5436" spans="2:2">
      <c r="B5436" s="14"/>
    </row>
    <row r="5437" spans="2:2">
      <c r="B5437" s="14"/>
    </row>
    <row r="5438" spans="2:2">
      <c r="B5438" s="14"/>
    </row>
    <row r="5439" spans="2:2">
      <c r="B5439" s="14"/>
    </row>
    <row r="5440" spans="2:2">
      <c r="B5440" s="14"/>
    </row>
    <row r="5441" spans="2:2">
      <c r="B5441" s="14"/>
    </row>
    <row r="5442" spans="2:2">
      <c r="B5442" s="14"/>
    </row>
    <row r="5443" spans="2:2">
      <c r="B5443" s="14"/>
    </row>
    <row r="5444" spans="2:2">
      <c r="B5444" s="14"/>
    </row>
    <row r="5445" spans="2:2">
      <c r="B5445" s="14"/>
    </row>
    <row r="5446" spans="2:2">
      <c r="B5446" s="14"/>
    </row>
    <row r="5447" spans="2:2">
      <c r="B5447" s="14"/>
    </row>
    <row r="5448" spans="2:2">
      <c r="B5448" s="14"/>
    </row>
    <row r="5449" spans="2:2">
      <c r="B5449" s="14"/>
    </row>
    <row r="5450" spans="2:2">
      <c r="B5450" s="14"/>
    </row>
    <row r="5451" spans="2:2">
      <c r="B5451" s="14"/>
    </row>
    <row r="5452" spans="2:2">
      <c r="B5452" s="14"/>
    </row>
    <row r="5453" spans="2:2">
      <c r="B5453" s="14"/>
    </row>
    <row r="5454" spans="2:2">
      <c r="B5454" s="14"/>
    </row>
    <row r="5455" spans="2:2">
      <c r="B5455" s="14"/>
    </row>
    <row r="5456" spans="2:2">
      <c r="B5456" s="14"/>
    </row>
    <row r="5457" spans="2:2">
      <c r="B5457" s="14"/>
    </row>
    <row r="5458" spans="2:2">
      <c r="B5458" s="14"/>
    </row>
    <row r="5459" spans="2:2">
      <c r="B5459" s="14"/>
    </row>
    <row r="5460" spans="2:2">
      <c r="B5460" s="14"/>
    </row>
    <row r="5461" spans="2:2">
      <c r="B5461" s="14"/>
    </row>
    <row r="5462" spans="2:2">
      <c r="B5462" s="14"/>
    </row>
    <row r="5463" spans="2:2">
      <c r="B5463" s="14"/>
    </row>
    <row r="5464" spans="2:2">
      <c r="B5464" s="14"/>
    </row>
    <row r="5465" spans="2:2">
      <c r="B5465" s="14"/>
    </row>
    <row r="5466" spans="2:2">
      <c r="B5466" s="14"/>
    </row>
    <row r="5467" spans="2:2">
      <c r="B5467" s="14"/>
    </row>
    <row r="5468" spans="2:2">
      <c r="B5468" s="14"/>
    </row>
    <row r="5469" spans="2:2">
      <c r="B5469" s="14"/>
    </row>
    <row r="5470" spans="2:2">
      <c r="B5470" s="14"/>
    </row>
    <row r="5471" spans="2:2">
      <c r="B5471" s="14"/>
    </row>
    <row r="5472" spans="2:2">
      <c r="B5472" s="14"/>
    </row>
    <row r="5473" spans="2:2">
      <c r="B5473" s="14"/>
    </row>
    <row r="5474" spans="2:2">
      <c r="B5474" s="14"/>
    </row>
    <row r="5475" spans="2:2">
      <c r="B5475" s="14"/>
    </row>
    <row r="5476" spans="2:2">
      <c r="B5476" s="14"/>
    </row>
    <row r="5477" spans="2:2">
      <c r="B5477" s="14"/>
    </row>
    <row r="5478" spans="2:2">
      <c r="B5478" s="14"/>
    </row>
    <row r="5479" spans="2:2">
      <c r="B5479" s="14"/>
    </row>
    <row r="5480" spans="2:2">
      <c r="B5480" s="14"/>
    </row>
    <row r="5481" spans="2:2">
      <c r="B5481" s="14"/>
    </row>
    <row r="5482" spans="2:2">
      <c r="B5482" s="14"/>
    </row>
    <row r="5483" spans="2:2">
      <c r="B5483" s="14"/>
    </row>
    <row r="5484" spans="2:2">
      <c r="B5484" s="14"/>
    </row>
    <row r="5485" spans="2:2">
      <c r="B5485" s="14"/>
    </row>
    <row r="5486" spans="2:2">
      <c r="B5486" s="14"/>
    </row>
    <row r="5487" spans="2:2">
      <c r="B5487" s="14"/>
    </row>
    <row r="5488" spans="2:2">
      <c r="B5488" s="14"/>
    </row>
    <row r="5489" spans="2:2">
      <c r="B5489" s="14"/>
    </row>
    <row r="5490" spans="2:2">
      <c r="B5490" s="14"/>
    </row>
    <row r="5491" spans="2:2">
      <c r="B5491" s="14"/>
    </row>
    <row r="5492" spans="2:2">
      <c r="B5492" s="14"/>
    </row>
    <row r="5493" spans="2:2">
      <c r="B5493" s="14"/>
    </row>
    <row r="5494" spans="2:2">
      <c r="B5494" s="14"/>
    </row>
    <row r="5495" spans="2:2">
      <c r="B5495" s="14"/>
    </row>
    <row r="5496" spans="2:2">
      <c r="B5496" s="14"/>
    </row>
    <row r="5497" spans="2:2">
      <c r="B5497" s="14"/>
    </row>
    <row r="5498" spans="2:2">
      <c r="B5498" s="14"/>
    </row>
    <row r="5499" spans="2:2">
      <c r="B5499" s="14"/>
    </row>
    <row r="5500" spans="2:2">
      <c r="B5500" s="14"/>
    </row>
    <row r="5501" spans="2:2">
      <c r="B5501" s="14"/>
    </row>
    <row r="5502" spans="2:2">
      <c r="B5502" s="14"/>
    </row>
    <row r="5503" spans="2:2">
      <c r="B5503" s="14"/>
    </row>
    <row r="5504" spans="2:2">
      <c r="B5504" s="14"/>
    </row>
    <row r="5505" spans="2:2">
      <c r="B5505" s="14"/>
    </row>
    <row r="5506" spans="2:2">
      <c r="B5506" s="14"/>
    </row>
    <row r="5507" spans="2:2">
      <c r="B5507" s="14"/>
    </row>
    <row r="5508" spans="2:2">
      <c r="B5508" s="14"/>
    </row>
    <row r="5509" spans="2:2">
      <c r="B5509" s="14"/>
    </row>
    <row r="5510" spans="2:2">
      <c r="B5510" s="14"/>
    </row>
    <row r="5511" spans="2:2">
      <c r="B5511" s="14"/>
    </row>
    <row r="5512" spans="2:2">
      <c r="B5512" s="14"/>
    </row>
    <row r="5513" spans="2:2">
      <c r="B5513" s="14"/>
    </row>
    <row r="5514" spans="2:2">
      <c r="B5514" s="14"/>
    </row>
    <row r="5515" spans="2:2">
      <c r="B5515" s="14"/>
    </row>
    <row r="5516" spans="2:2">
      <c r="B5516" s="14"/>
    </row>
    <row r="5517" spans="2:2">
      <c r="B5517" s="14"/>
    </row>
    <row r="5518" spans="2:2">
      <c r="B5518" s="14"/>
    </row>
    <row r="5519" spans="2:2">
      <c r="B5519" s="14"/>
    </row>
    <row r="5520" spans="2:2">
      <c r="B5520" s="14"/>
    </row>
    <row r="5521" spans="2:2">
      <c r="B5521" s="14"/>
    </row>
    <row r="5522" spans="2:2">
      <c r="B5522" s="14"/>
    </row>
    <row r="5523" spans="2:2">
      <c r="B5523" s="14"/>
    </row>
    <row r="5524" spans="2:2">
      <c r="B5524" s="14"/>
    </row>
    <row r="5525" spans="2:2">
      <c r="B5525" s="14"/>
    </row>
    <row r="5526" spans="2:2">
      <c r="B5526" s="14"/>
    </row>
    <row r="5527" spans="2:2">
      <c r="B5527" s="14"/>
    </row>
    <row r="5528" spans="2:2">
      <c r="B5528" s="14"/>
    </row>
    <row r="5529" spans="2:2">
      <c r="B5529" s="14"/>
    </row>
    <row r="5530" spans="2:2">
      <c r="B5530" s="14"/>
    </row>
    <row r="5531" spans="2:2">
      <c r="B5531" s="14"/>
    </row>
    <row r="5532" spans="2:2">
      <c r="B5532" s="14"/>
    </row>
    <row r="5533" spans="2:2">
      <c r="B5533" s="14"/>
    </row>
    <row r="5534" spans="2:2">
      <c r="B5534" s="14"/>
    </row>
    <row r="5535" spans="2:2">
      <c r="B5535" s="14"/>
    </row>
    <row r="5536" spans="2:2">
      <c r="B5536" s="14"/>
    </row>
    <row r="5537" spans="2:2">
      <c r="B5537" s="14"/>
    </row>
    <row r="5538" spans="2:2">
      <c r="B5538" s="14"/>
    </row>
    <row r="5539" spans="2:2">
      <c r="B5539" s="14"/>
    </row>
    <row r="5540" spans="2:2">
      <c r="B5540" s="14"/>
    </row>
    <row r="5541" spans="2:2">
      <c r="B5541" s="14"/>
    </row>
    <row r="5542" spans="2:2">
      <c r="B5542" s="14"/>
    </row>
    <row r="5543" spans="2:2">
      <c r="B5543" s="14"/>
    </row>
    <row r="5544" spans="2:2">
      <c r="B5544" s="14"/>
    </row>
    <row r="5545" spans="2:2">
      <c r="B5545" s="14"/>
    </row>
    <row r="5546" spans="2:2">
      <c r="B5546" s="14"/>
    </row>
    <row r="5547" spans="2:2">
      <c r="B5547" s="14"/>
    </row>
    <row r="5548" spans="2:2">
      <c r="B5548" s="14"/>
    </row>
    <row r="5549" spans="2:2">
      <c r="B5549" s="14"/>
    </row>
    <row r="5550" spans="2:2">
      <c r="B5550" s="14"/>
    </row>
    <row r="5551" spans="2:2">
      <c r="B5551" s="14"/>
    </row>
    <row r="5552" spans="2:2">
      <c r="B5552" s="14"/>
    </row>
    <row r="5553" spans="2:2">
      <c r="B5553" s="14"/>
    </row>
    <row r="5554" spans="2:2">
      <c r="B5554" s="14"/>
    </row>
    <row r="5555" spans="2:2">
      <c r="B5555" s="14"/>
    </row>
    <row r="5556" spans="2:2">
      <c r="B5556" s="14"/>
    </row>
    <row r="5557" spans="2:2">
      <c r="B5557" s="14"/>
    </row>
    <row r="5558" spans="2:2">
      <c r="B5558" s="14"/>
    </row>
    <row r="5559" spans="2:2">
      <c r="B5559" s="14"/>
    </row>
    <row r="5560" spans="2:2">
      <c r="B5560" s="14"/>
    </row>
    <row r="5561" spans="2:2">
      <c r="B5561" s="14"/>
    </row>
    <row r="5562" spans="2:2">
      <c r="B5562" s="14"/>
    </row>
    <row r="5563" spans="2:2">
      <c r="B5563" s="14"/>
    </row>
    <row r="5564" spans="2:2">
      <c r="B5564" s="14"/>
    </row>
    <row r="5565" spans="2:2">
      <c r="B5565" s="14"/>
    </row>
    <row r="5566" spans="2:2">
      <c r="B5566" s="14"/>
    </row>
    <row r="5567" spans="2:2">
      <c r="B5567" s="14"/>
    </row>
    <row r="5568" spans="2:2">
      <c r="B5568" s="14"/>
    </row>
    <row r="5569" spans="2:2">
      <c r="B5569" s="14"/>
    </row>
    <row r="5570" spans="2:2">
      <c r="B5570" s="14"/>
    </row>
    <row r="5571" spans="2:2">
      <c r="B5571" s="14"/>
    </row>
    <row r="5572" spans="2:2">
      <c r="B5572" s="14"/>
    </row>
    <row r="5573" spans="2:2">
      <c r="B5573" s="14"/>
    </row>
    <row r="5574" spans="2:2">
      <c r="B5574" s="14"/>
    </row>
    <row r="5575" spans="2:2">
      <c r="B5575" s="14"/>
    </row>
    <row r="5576" spans="2:2">
      <c r="B5576" s="14"/>
    </row>
    <row r="5577" spans="2:2">
      <c r="B5577" s="14"/>
    </row>
    <row r="5578" spans="2:2">
      <c r="B5578" s="14"/>
    </row>
    <row r="5579" spans="2:2">
      <c r="B5579" s="14"/>
    </row>
    <row r="5580" spans="2:2">
      <c r="B5580" s="14"/>
    </row>
    <row r="5581" spans="2:2">
      <c r="B5581" s="14"/>
    </row>
    <row r="5582" spans="2:2">
      <c r="B5582" s="14"/>
    </row>
    <row r="5583" spans="2:2">
      <c r="B5583" s="14"/>
    </row>
    <row r="5584" spans="2:2">
      <c r="B5584" s="14"/>
    </row>
    <row r="5585" spans="2:2">
      <c r="B5585" s="14"/>
    </row>
    <row r="5586" spans="2:2">
      <c r="B5586" s="14"/>
    </row>
    <row r="5587" spans="2:2">
      <c r="B5587" s="14"/>
    </row>
    <row r="5588" spans="2:2">
      <c r="B5588" s="14"/>
    </row>
    <row r="5589" spans="2:2">
      <c r="B5589" s="14"/>
    </row>
    <row r="5590" spans="2:2">
      <c r="B5590" s="14"/>
    </row>
    <row r="5591" spans="2:2">
      <c r="B5591" s="14"/>
    </row>
    <row r="5592" spans="2:2">
      <c r="B5592" s="14"/>
    </row>
    <row r="5593" spans="2:2">
      <c r="B5593" s="14"/>
    </row>
    <row r="5594" spans="2:2">
      <c r="B5594" s="14"/>
    </row>
    <row r="5595" spans="2:2">
      <c r="B5595" s="14"/>
    </row>
    <row r="5596" spans="2:2">
      <c r="B5596" s="14"/>
    </row>
    <row r="5597" spans="2:2">
      <c r="B5597" s="14"/>
    </row>
    <row r="5598" spans="2:2">
      <c r="B5598" s="14"/>
    </row>
    <row r="5599" spans="2:2">
      <c r="B5599" s="14"/>
    </row>
    <row r="5600" spans="2:2">
      <c r="B5600" s="14"/>
    </row>
    <row r="5601" spans="2:2">
      <c r="B5601" s="14"/>
    </row>
    <row r="5602" spans="2:2">
      <c r="B5602" s="14"/>
    </row>
    <row r="5603" spans="2:2">
      <c r="B5603" s="14"/>
    </row>
    <row r="5604" spans="2:2">
      <c r="B5604" s="14"/>
    </row>
    <row r="5605" spans="2:2">
      <c r="B5605" s="14"/>
    </row>
    <row r="5606" spans="2:2">
      <c r="B5606" s="14"/>
    </row>
    <row r="5607" spans="2:2">
      <c r="B5607" s="14"/>
    </row>
    <row r="5608" spans="2:2">
      <c r="B5608" s="14"/>
    </row>
    <row r="5609" spans="2:2">
      <c r="B5609" s="14"/>
    </row>
    <row r="5610" spans="2:2">
      <c r="B5610" s="14"/>
    </row>
    <row r="5611" spans="2:2">
      <c r="B5611" s="14"/>
    </row>
    <row r="5612" spans="2:2">
      <c r="B5612" s="14"/>
    </row>
    <row r="5613" spans="2:2">
      <c r="B5613" s="14"/>
    </row>
    <row r="5614" spans="2:2">
      <c r="B5614" s="14"/>
    </row>
    <row r="5615" spans="2:2">
      <c r="B5615" s="14"/>
    </row>
    <row r="5616" spans="2:2">
      <c r="B5616" s="14"/>
    </row>
    <row r="5617" spans="2:2">
      <c r="B5617" s="14"/>
    </row>
    <row r="5618" spans="2:2">
      <c r="B5618" s="14"/>
    </row>
    <row r="5619" spans="2:2">
      <c r="B5619" s="14"/>
    </row>
    <row r="5620" spans="2:2">
      <c r="B5620" s="14"/>
    </row>
    <row r="5621" spans="2:2">
      <c r="B5621" s="14"/>
    </row>
    <row r="5622" spans="2:2">
      <c r="B5622" s="14"/>
    </row>
    <row r="5623" spans="2:2">
      <c r="B5623" s="14"/>
    </row>
    <row r="5624" spans="2:2">
      <c r="B5624" s="14"/>
    </row>
    <row r="5625" spans="2:2">
      <c r="B5625" s="14"/>
    </row>
    <row r="5626" spans="2:2">
      <c r="B5626" s="14"/>
    </row>
    <row r="5627" spans="2:2">
      <c r="B5627" s="14"/>
    </row>
    <row r="5628" spans="2:2">
      <c r="B5628" s="14"/>
    </row>
    <row r="5629" spans="2:2">
      <c r="B5629" s="14"/>
    </row>
    <row r="5630" spans="2:2">
      <c r="B5630" s="14"/>
    </row>
    <row r="5631" spans="2:2">
      <c r="B5631" s="14"/>
    </row>
    <row r="5632" spans="2:2">
      <c r="B5632" s="14"/>
    </row>
    <row r="5633" spans="2:2">
      <c r="B5633" s="14"/>
    </row>
    <row r="5634" spans="2:2">
      <c r="B5634" s="14"/>
    </row>
    <row r="5635" spans="2:2">
      <c r="B5635" s="14"/>
    </row>
    <row r="5636" spans="2:2">
      <c r="B5636" s="14"/>
    </row>
    <row r="5637" spans="2:2">
      <c r="B5637" s="14"/>
    </row>
    <row r="5638" spans="2:2">
      <c r="B5638" s="14"/>
    </row>
    <row r="5639" spans="2:2">
      <c r="B5639" s="14"/>
    </row>
    <row r="5640" spans="2:2">
      <c r="B5640" s="14"/>
    </row>
    <row r="5641" spans="2:2">
      <c r="B5641" s="14"/>
    </row>
    <row r="5642" spans="2:2">
      <c r="B5642" s="14"/>
    </row>
    <row r="5643" spans="2:2">
      <c r="B5643" s="14"/>
    </row>
    <row r="5644" spans="2:2">
      <c r="B5644" s="14"/>
    </row>
    <row r="5645" spans="2:2">
      <c r="B5645" s="14"/>
    </row>
    <row r="5646" spans="2:2">
      <c r="B5646" s="14"/>
    </row>
    <row r="5647" spans="2:2">
      <c r="B5647" s="14"/>
    </row>
    <row r="5648" spans="2:2">
      <c r="B5648" s="14"/>
    </row>
    <row r="5649" spans="2:2">
      <c r="B5649" s="14"/>
    </row>
    <row r="5650" spans="2:2">
      <c r="B5650" s="14"/>
    </row>
    <row r="5651" spans="2:2">
      <c r="B5651" s="14"/>
    </row>
    <row r="5652" spans="2:2">
      <c r="B5652" s="14"/>
    </row>
    <row r="5653" spans="2:2">
      <c r="B5653" s="14"/>
    </row>
    <row r="5654" spans="2:2">
      <c r="B5654" s="14"/>
    </row>
    <row r="5655" spans="2:2">
      <c r="B5655" s="14"/>
    </row>
    <row r="5656" spans="2:2">
      <c r="B5656" s="14"/>
    </row>
    <row r="5657" spans="2:2">
      <c r="B5657" s="14"/>
    </row>
    <row r="5658" spans="2:2">
      <c r="B5658" s="14"/>
    </row>
    <row r="5659" spans="2:2">
      <c r="B5659" s="14"/>
    </row>
    <row r="5660" spans="2:2">
      <c r="B5660" s="14"/>
    </row>
    <row r="5661" spans="2:2">
      <c r="B5661" s="14"/>
    </row>
    <row r="5662" spans="2:2">
      <c r="B5662" s="14"/>
    </row>
    <row r="5663" spans="2:2">
      <c r="B5663" s="14"/>
    </row>
    <row r="5664" spans="2:2">
      <c r="B5664" s="14"/>
    </row>
    <row r="5665" spans="2:2">
      <c r="B5665" s="14"/>
    </row>
    <row r="5666" spans="2:2">
      <c r="B5666" s="14"/>
    </row>
    <row r="5667" spans="2:2">
      <c r="B5667" s="14"/>
    </row>
    <row r="5668" spans="2:2">
      <c r="B5668" s="14"/>
    </row>
    <row r="5669" spans="2:2">
      <c r="B5669" s="14"/>
    </row>
    <row r="5670" spans="2:2">
      <c r="B5670" s="14"/>
    </row>
    <row r="5671" spans="2:2">
      <c r="B5671" s="14"/>
    </row>
    <row r="5672" spans="2:2">
      <c r="B5672" s="14"/>
    </row>
    <row r="5673" spans="2:2">
      <c r="B5673" s="14"/>
    </row>
    <row r="5674" spans="2:2">
      <c r="B5674" s="14"/>
    </row>
    <row r="5675" spans="2:2">
      <c r="B5675" s="14"/>
    </row>
    <row r="5676" spans="2:2">
      <c r="B5676" s="14"/>
    </row>
    <row r="5677" spans="2:2">
      <c r="B5677" s="14"/>
    </row>
    <row r="5678" spans="2:2">
      <c r="B5678" s="14"/>
    </row>
    <row r="5679" spans="2:2">
      <c r="B5679" s="14"/>
    </row>
    <row r="5680" spans="2:2">
      <c r="B5680" s="14"/>
    </row>
    <row r="5681" spans="2:2">
      <c r="B5681" s="14"/>
    </row>
    <row r="5682" spans="2:2">
      <c r="B5682" s="14"/>
    </row>
    <row r="5683" spans="2:2">
      <c r="B5683" s="14"/>
    </row>
    <row r="5684" spans="2:2">
      <c r="B5684" s="14"/>
    </row>
    <row r="5685" spans="2:2">
      <c r="B5685" s="14"/>
    </row>
    <row r="5686" spans="2:2">
      <c r="B5686" s="14"/>
    </row>
    <row r="5687" spans="2:2">
      <c r="B5687" s="14"/>
    </row>
    <row r="5688" spans="2:2">
      <c r="B5688" s="14"/>
    </row>
    <row r="5689" spans="2:2">
      <c r="B5689" s="14"/>
    </row>
    <row r="5690" spans="2:2">
      <c r="B5690" s="14"/>
    </row>
    <row r="5691" spans="2:2">
      <c r="B5691" s="14"/>
    </row>
    <row r="5692" spans="2:2">
      <c r="B5692" s="14"/>
    </row>
    <row r="5693" spans="2:2">
      <c r="B5693" s="14"/>
    </row>
    <row r="5694" spans="2:2">
      <c r="B5694" s="14"/>
    </row>
    <row r="5695" spans="2:2">
      <c r="B5695" s="14"/>
    </row>
    <row r="5696" spans="2:2">
      <c r="B5696" s="14"/>
    </row>
    <row r="5697" spans="2:2">
      <c r="B5697" s="14"/>
    </row>
    <row r="5698" spans="2:2">
      <c r="B5698" s="14"/>
    </row>
    <row r="5699" spans="2:2">
      <c r="B5699" s="14"/>
    </row>
    <row r="5700" spans="2:2">
      <c r="B5700" s="14"/>
    </row>
    <row r="5701" spans="2:2">
      <c r="B5701" s="14"/>
    </row>
    <row r="5702" spans="2:2">
      <c r="B5702" s="14"/>
    </row>
    <row r="5703" spans="2:2">
      <c r="B5703" s="14"/>
    </row>
    <row r="5704" spans="2:2">
      <c r="B5704" s="14"/>
    </row>
    <row r="5705" spans="2:2">
      <c r="B5705" s="14"/>
    </row>
    <row r="5706" spans="2:2">
      <c r="B5706" s="14"/>
    </row>
    <row r="5707" spans="2:2">
      <c r="B5707" s="14"/>
    </row>
    <row r="5708" spans="2:2">
      <c r="B5708" s="14"/>
    </row>
    <row r="5709" spans="2:2">
      <c r="B5709" s="14"/>
    </row>
    <row r="5710" spans="2:2">
      <c r="B5710" s="14"/>
    </row>
    <row r="5711" spans="2:2">
      <c r="B5711" s="14"/>
    </row>
    <row r="5712" spans="2:2">
      <c r="B5712" s="14"/>
    </row>
    <row r="5713" spans="2:2">
      <c r="B5713" s="14"/>
    </row>
    <row r="5714" spans="2:2">
      <c r="B5714" s="14"/>
    </row>
    <row r="5715" spans="2:2">
      <c r="B5715" s="14"/>
    </row>
    <row r="5716" spans="2:2">
      <c r="B5716" s="14"/>
    </row>
    <row r="5717" spans="2:2">
      <c r="B5717" s="14"/>
    </row>
    <row r="5718" spans="2:2">
      <c r="B5718" s="14"/>
    </row>
    <row r="5719" spans="2:2">
      <c r="B5719" s="14"/>
    </row>
    <row r="5720" spans="2:2">
      <c r="B5720" s="14"/>
    </row>
    <row r="5721" spans="2:2">
      <c r="B5721" s="14"/>
    </row>
    <row r="5722" spans="2:2">
      <c r="B5722" s="14"/>
    </row>
    <row r="5723" spans="2:2">
      <c r="B5723" s="14"/>
    </row>
    <row r="5724" spans="2:2">
      <c r="B5724" s="14"/>
    </row>
    <row r="5725" spans="2:2">
      <c r="B5725" s="14"/>
    </row>
    <row r="5726" spans="2:2">
      <c r="B5726" s="14"/>
    </row>
    <row r="5727" spans="2:2">
      <c r="B5727" s="14"/>
    </row>
    <row r="5728" spans="2:2">
      <c r="B5728" s="14"/>
    </row>
    <row r="5729" spans="2:2">
      <c r="B5729" s="14"/>
    </row>
    <row r="5730" spans="2:2">
      <c r="B5730" s="14"/>
    </row>
    <row r="5731" spans="2:2">
      <c r="B5731" s="14"/>
    </row>
    <row r="5732" spans="2:2">
      <c r="B5732" s="14"/>
    </row>
    <row r="5733" spans="2:2">
      <c r="B5733" s="14"/>
    </row>
    <row r="5734" spans="2:2">
      <c r="B5734" s="14"/>
    </row>
    <row r="5735" spans="2:2">
      <c r="B5735" s="14"/>
    </row>
    <row r="5736" spans="2:2">
      <c r="B5736" s="14"/>
    </row>
    <row r="5737" spans="2:2">
      <c r="B5737" s="14"/>
    </row>
    <row r="5738" spans="2:2">
      <c r="B5738" s="14"/>
    </row>
    <row r="5739" spans="2:2">
      <c r="B5739" s="14"/>
    </row>
    <row r="5740" spans="2:2">
      <c r="B5740" s="14"/>
    </row>
    <row r="5741" spans="2:2">
      <c r="B5741" s="14"/>
    </row>
    <row r="5742" spans="2:2">
      <c r="B5742" s="14"/>
    </row>
    <row r="5743" spans="2:2">
      <c r="B5743" s="14"/>
    </row>
    <row r="5744" spans="2:2">
      <c r="B5744" s="14"/>
    </row>
    <row r="5745" spans="2:2">
      <c r="B5745" s="14"/>
    </row>
    <row r="5746" spans="2:2">
      <c r="B5746" s="14"/>
    </row>
    <row r="5747" spans="2:2">
      <c r="B5747" s="14"/>
    </row>
    <row r="5748" spans="2:2">
      <c r="B5748" s="14"/>
    </row>
    <row r="5749" spans="2:2">
      <c r="B5749" s="14"/>
    </row>
    <row r="5750" spans="2:2">
      <c r="B5750" s="14"/>
    </row>
    <row r="5751" spans="2:2">
      <c r="B5751" s="14"/>
    </row>
    <row r="5752" spans="2:2">
      <c r="B5752" s="14"/>
    </row>
    <row r="5753" spans="2:2">
      <c r="B5753" s="14"/>
    </row>
    <row r="5754" spans="2:2">
      <c r="B5754" s="14"/>
    </row>
    <row r="5755" spans="2:2">
      <c r="B5755" s="14"/>
    </row>
    <row r="5756" spans="2:2">
      <c r="B5756" s="14"/>
    </row>
    <row r="5757" spans="2:2">
      <c r="B5757" s="14"/>
    </row>
    <row r="5758" spans="2:2">
      <c r="B5758" s="14"/>
    </row>
    <row r="5759" spans="2:2">
      <c r="B5759" s="14"/>
    </row>
    <row r="5760" spans="2:2">
      <c r="B5760" s="14"/>
    </row>
    <row r="5761" spans="2:2">
      <c r="B5761" s="14"/>
    </row>
    <row r="5762" spans="2:2">
      <c r="B5762" s="14"/>
    </row>
    <row r="5763" spans="2:2">
      <c r="B5763" s="14"/>
    </row>
    <row r="5764" spans="2:2">
      <c r="B5764" s="14"/>
    </row>
    <row r="5765" spans="2:2">
      <c r="B5765" s="14"/>
    </row>
    <row r="5766" spans="2:2">
      <c r="B5766" s="14"/>
    </row>
    <row r="5767" spans="2:2">
      <c r="B5767" s="14"/>
    </row>
    <row r="5768" spans="2:2">
      <c r="B5768" s="14"/>
    </row>
    <row r="5769" spans="2:2">
      <c r="B5769" s="14"/>
    </row>
    <row r="5770" spans="2:2">
      <c r="B5770" s="14"/>
    </row>
    <row r="5771" spans="2:2">
      <c r="B5771" s="14"/>
    </row>
    <row r="5772" spans="2:2">
      <c r="B5772" s="14"/>
    </row>
    <row r="5773" spans="2:2">
      <c r="B5773" s="14"/>
    </row>
    <row r="5774" spans="2:2">
      <c r="B5774" s="14"/>
    </row>
    <row r="5775" spans="2:2">
      <c r="B5775" s="14"/>
    </row>
    <row r="5776" spans="2:2">
      <c r="B5776" s="14"/>
    </row>
    <row r="5777" spans="2:2">
      <c r="B5777" s="14"/>
    </row>
    <row r="5778" spans="2:2">
      <c r="B5778" s="14"/>
    </row>
    <row r="5779" spans="2:2">
      <c r="B5779" s="14"/>
    </row>
    <row r="5780" spans="2:2">
      <c r="B5780" s="14"/>
    </row>
    <row r="5781" spans="2:2">
      <c r="B5781" s="14"/>
    </row>
    <row r="5782" spans="2:2">
      <c r="B5782" s="14"/>
    </row>
    <row r="5783" spans="2:2">
      <c r="B5783" s="14"/>
    </row>
    <row r="5784" spans="2:2">
      <c r="B5784" s="14"/>
    </row>
    <row r="5785" spans="2:2">
      <c r="B5785" s="14"/>
    </row>
    <row r="5786" spans="2:2">
      <c r="B5786" s="14"/>
    </row>
    <row r="5787" spans="2:2">
      <c r="B5787" s="14"/>
    </row>
    <row r="5788" spans="2:2">
      <c r="B5788" s="14"/>
    </row>
    <row r="5789" spans="2:2">
      <c r="B5789" s="14"/>
    </row>
    <row r="5790" spans="2:2">
      <c r="B5790" s="14"/>
    </row>
    <row r="5791" spans="2:2">
      <c r="B5791" s="14"/>
    </row>
    <row r="5792" spans="2:2">
      <c r="B5792" s="14"/>
    </row>
    <row r="5793" spans="2:2">
      <c r="B5793" s="14"/>
    </row>
    <row r="5794" spans="2:2">
      <c r="B5794" s="14"/>
    </row>
    <row r="5795" spans="2:2">
      <c r="B5795" s="14"/>
    </row>
    <row r="5796" spans="2:2">
      <c r="B5796" s="14"/>
    </row>
    <row r="5797" spans="2:2">
      <c r="B5797" s="14"/>
    </row>
    <row r="5798" spans="2:2">
      <c r="B5798" s="14"/>
    </row>
    <row r="5799" spans="2:2">
      <c r="B5799" s="14"/>
    </row>
    <row r="5800" spans="2:2">
      <c r="B5800" s="14"/>
    </row>
    <row r="5801" spans="2:2">
      <c r="B5801" s="14"/>
    </row>
    <row r="5802" spans="2:2">
      <c r="B5802" s="14"/>
    </row>
    <row r="5803" spans="2:2">
      <c r="B5803" s="14"/>
    </row>
    <row r="5804" spans="2:2">
      <c r="B5804" s="14"/>
    </row>
    <row r="5805" spans="2:2">
      <c r="B5805" s="14"/>
    </row>
    <row r="5806" spans="2:2">
      <c r="B5806" s="14"/>
    </row>
    <row r="5807" spans="2:2">
      <c r="B5807" s="14"/>
    </row>
    <row r="5808" spans="2:2">
      <c r="B5808" s="14"/>
    </row>
    <row r="5809" spans="2:2">
      <c r="B5809" s="14"/>
    </row>
    <row r="5810" spans="2:2">
      <c r="B5810" s="14"/>
    </row>
    <row r="5811" spans="2:2">
      <c r="B5811" s="14"/>
    </row>
    <row r="5812" spans="2:2">
      <c r="B5812" s="14"/>
    </row>
    <row r="5813" spans="2:2">
      <c r="B5813" s="14"/>
    </row>
    <row r="5814" spans="2:2">
      <c r="B5814" s="14"/>
    </row>
    <row r="5815" spans="2:2">
      <c r="B5815" s="14"/>
    </row>
    <row r="5816" spans="2:2">
      <c r="B5816" s="14"/>
    </row>
    <row r="5817" spans="2:2">
      <c r="B5817" s="14"/>
    </row>
    <row r="5818" spans="2:2">
      <c r="B5818" s="14"/>
    </row>
    <row r="5819" spans="2:2">
      <c r="B5819" s="14"/>
    </row>
    <row r="5820" spans="2:2">
      <c r="B5820" s="14"/>
    </row>
    <row r="5821" spans="2:2">
      <c r="B5821" s="14"/>
    </row>
    <row r="5822" spans="2:2">
      <c r="B5822" s="14"/>
    </row>
    <row r="5823" spans="2:2">
      <c r="B5823" s="14"/>
    </row>
    <row r="5824" spans="2:2">
      <c r="B5824" s="14"/>
    </row>
    <row r="5825" spans="2:2">
      <c r="B5825" s="14"/>
    </row>
    <row r="5826" spans="2:2">
      <c r="B5826" s="14"/>
    </row>
    <row r="5827" spans="2:2">
      <c r="B5827" s="14"/>
    </row>
    <row r="5828" spans="2:2">
      <c r="B5828" s="14"/>
    </row>
    <row r="5829" spans="2:2">
      <c r="B5829" s="14"/>
    </row>
    <row r="5830" spans="2:2">
      <c r="B5830" s="14"/>
    </row>
    <row r="5831" spans="2:2">
      <c r="B5831" s="14"/>
    </row>
    <row r="5832" spans="2:2">
      <c r="B5832" s="14"/>
    </row>
    <row r="5833" spans="2:2">
      <c r="B5833" s="14"/>
    </row>
    <row r="5834" spans="2:2">
      <c r="B5834" s="14"/>
    </row>
    <row r="5835" spans="2:2">
      <c r="B5835" s="14"/>
    </row>
    <row r="5836" spans="2:2">
      <c r="B5836" s="14"/>
    </row>
    <row r="5837" spans="2:2">
      <c r="B5837" s="14"/>
    </row>
    <row r="5838" spans="2:2">
      <c r="B5838" s="14"/>
    </row>
    <row r="5839" spans="2:2">
      <c r="B5839" s="14"/>
    </row>
    <row r="5840" spans="2:2">
      <c r="B5840" s="14"/>
    </row>
    <row r="5841" spans="2:2">
      <c r="B5841" s="14"/>
    </row>
    <row r="5842" spans="2:2">
      <c r="B5842" s="14"/>
    </row>
    <row r="5843" spans="2:2">
      <c r="B5843" s="14"/>
    </row>
    <row r="5844" spans="2:2">
      <c r="B5844" s="14"/>
    </row>
    <row r="5845" spans="2:2">
      <c r="B5845" s="14"/>
    </row>
    <row r="5846" spans="2:2">
      <c r="B5846" s="14"/>
    </row>
    <row r="5847" spans="2:2">
      <c r="B5847" s="14"/>
    </row>
    <row r="5848" spans="2:2">
      <c r="B5848" s="14"/>
    </row>
    <row r="5849" spans="2:2">
      <c r="B5849" s="14"/>
    </row>
    <row r="5850" spans="2:2">
      <c r="B5850" s="14"/>
    </row>
    <row r="5851" spans="2:2">
      <c r="B5851" s="14"/>
    </row>
    <row r="5852" spans="2:2">
      <c r="B5852" s="14"/>
    </row>
    <row r="5853" spans="2:2">
      <c r="B5853" s="14"/>
    </row>
    <row r="5854" spans="2:2">
      <c r="B5854" s="14"/>
    </row>
    <row r="5855" spans="2:2">
      <c r="B5855" s="14"/>
    </row>
    <row r="5856" spans="2:2">
      <c r="B5856" s="14"/>
    </row>
    <row r="5857" spans="2:2">
      <c r="B5857" s="14"/>
    </row>
    <row r="5858" spans="2:2">
      <c r="B5858" s="14"/>
    </row>
    <row r="5859" spans="2:2">
      <c r="B5859" s="14"/>
    </row>
    <row r="5860" spans="2:2">
      <c r="B5860" s="14"/>
    </row>
    <row r="5861" spans="2:2">
      <c r="B5861" s="14"/>
    </row>
    <row r="5862" spans="2:2">
      <c r="B5862" s="14"/>
    </row>
    <row r="5863" spans="2:2">
      <c r="B5863" s="14"/>
    </row>
    <row r="5864" spans="2:2">
      <c r="B5864" s="14"/>
    </row>
    <row r="5865" spans="2:2">
      <c r="B5865" s="14"/>
    </row>
    <row r="5866" spans="2:2">
      <c r="B5866" s="14"/>
    </row>
    <row r="5867" spans="2:2">
      <c r="B5867" s="14"/>
    </row>
    <row r="5868" spans="2:2">
      <c r="B5868" s="14"/>
    </row>
    <row r="5869" spans="2:2">
      <c r="B5869" s="14"/>
    </row>
    <row r="5870" spans="2:2">
      <c r="B5870" s="14"/>
    </row>
    <row r="5871" spans="2:2">
      <c r="B5871" s="14"/>
    </row>
    <row r="5872" spans="2:2">
      <c r="B5872" s="14"/>
    </row>
    <row r="5873" spans="2:2">
      <c r="B5873" s="14"/>
    </row>
    <row r="5874" spans="2:2">
      <c r="B5874" s="14"/>
    </row>
    <row r="5875" spans="2:2">
      <c r="B5875" s="14"/>
    </row>
    <row r="5876" spans="2:2">
      <c r="B5876" s="14"/>
    </row>
    <row r="5877" spans="2:2">
      <c r="B5877" s="14"/>
    </row>
    <row r="5878" spans="2:2">
      <c r="B5878" s="14"/>
    </row>
    <row r="5879" spans="2:2">
      <c r="B5879" s="14"/>
    </row>
    <row r="5880" spans="2:2">
      <c r="B5880" s="14"/>
    </row>
    <row r="5881" spans="2:2">
      <c r="B5881" s="14"/>
    </row>
    <row r="5882" spans="2:2">
      <c r="B5882" s="14"/>
    </row>
    <row r="5883" spans="2:2">
      <c r="B5883" s="14"/>
    </row>
    <row r="5884" spans="2:2">
      <c r="B5884" s="14"/>
    </row>
    <row r="5885" spans="2:2">
      <c r="B5885" s="14"/>
    </row>
    <row r="5886" spans="2:2">
      <c r="B5886" s="14"/>
    </row>
    <row r="5887" spans="2:2">
      <c r="B5887" s="14"/>
    </row>
    <row r="5888" spans="2:2">
      <c r="B5888" s="14"/>
    </row>
    <row r="5889" spans="2:2">
      <c r="B5889" s="14"/>
    </row>
    <row r="5890" spans="2:2">
      <c r="B5890" s="14"/>
    </row>
    <row r="5891" spans="2:2">
      <c r="B5891" s="14"/>
    </row>
    <row r="5892" spans="2:2">
      <c r="B5892" s="14"/>
    </row>
    <row r="5893" spans="2:2">
      <c r="B5893" s="14"/>
    </row>
    <row r="5894" spans="2:2">
      <c r="B5894" s="14"/>
    </row>
    <row r="5895" spans="2:2">
      <c r="B5895" s="14"/>
    </row>
    <row r="5896" spans="2:2">
      <c r="B5896" s="14"/>
    </row>
    <row r="5897" spans="2:2">
      <c r="B5897" s="14"/>
    </row>
    <row r="5898" spans="2:2">
      <c r="B5898" s="14"/>
    </row>
    <row r="5899" spans="2:2">
      <c r="B5899" s="14"/>
    </row>
    <row r="5900" spans="2:2">
      <c r="B5900" s="14"/>
    </row>
    <row r="5901" spans="2:2">
      <c r="B5901" s="14"/>
    </row>
    <row r="5902" spans="2:2">
      <c r="B5902" s="14"/>
    </row>
    <row r="5903" spans="2:2">
      <c r="B5903" s="14"/>
    </row>
    <row r="5904" spans="2:2">
      <c r="B5904" s="14"/>
    </row>
    <row r="5905" spans="2:2">
      <c r="B5905" s="14"/>
    </row>
    <row r="5906" spans="2:2">
      <c r="B5906" s="14"/>
    </row>
    <row r="5907" spans="2:2">
      <c r="B5907" s="14"/>
    </row>
    <row r="5908" spans="2:2">
      <c r="B5908" s="14"/>
    </row>
    <row r="5909" spans="2:2">
      <c r="B5909" s="14"/>
    </row>
    <row r="5910" spans="2:2">
      <c r="B5910" s="14"/>
    </row>
    <row r="5911" spans="2:2">
      <c r="B5911" s="14"/>
    </row>
    <row r="5912" spans="2:2">
      <c r="B5912" s="14"/>
    </row>
    <row r="5913" spans="2:2">
      <c r="B5913" s="14"/>
    </row>
    <row r="5914" spans="2:2">
      <c r="B5914" s="14"/>
    </row>
    <row r="5915" spans="2:2">
      <c r="B5915" s="14"/>
    </row>
    <row r="5916" spans="2:2">
      <c r="B5916" s="14"/>
    </row>
    <row r="5917" spans="2:2">
      <c r="B5917" s="14"/>
    </row>
    <row r="5918" spans="2:2">
      <c r="B5918" s="14"/>
    </row>
    <row r="5919" spans="2:2">
      <c r="B5919" s="14"/>
    </row>
    <row r="5920" spans="2:2">
      <c r="B5920" s="14"/>
    </row>
    <row r="5921" spans="2:2">
      <c r="B5921" s="14"/>
    </row>
    <row r="5922" spans="2:2">
      <c r="B5922" s="14"/>
    </row>
    <row r="5923" spans="2:2">
      <c r="B5923" s="14"/>
    </row>
    <row r="5924" spans="2:2">
      <c r="B5924" s="14"/>
    </row>
    <row r="5925" spans="2:2">
      <c r="B5925" s="14"/>
    </row>
    <row r="5926" spans="2:2">
      <c r="B5926" s="14"/>
    </row>
    <row r="5927" spans="2:2">
      <c r="B5927" s="14"/>
    </row>
    <row r="5928" spans="2:2">
      <c r="B5928" s="14"/>
    </row>
    <row r="5929" spans="2:2">
      <c r="B5929" s="14"/>
    </row>
    <row r="5930" spans="2:2">
      <c r="B5930" s="14"/>
    </row>
    <row r="5931" spans="2:2">
      <c r="B5931" s="14"/>
    </row>
    <row r="5932" spans="2:2">
      <c r="B5932" s="14"/>
    </row>
    <row r="5933" spans="2:2">
      <c r="B5933" s="14"/>
    </row>
    <row r="5934" spans="2:2">
      <c r="B5934" s="14"/>
    </row>
    <row r="5935" spans="2:2">
      <c r="B5935" s="14"/>
    </row>
    <row r="5936" spans="2:2">
      <c r="B5936" s="14"/>
    </row>
    <row r="5937" spans="2:2">
      <c r="B5937" s="14"/>
    </row>
    <row r="5938" spans="2:2">
      <c r="B5938" s="14"/>
    </row>
    <row r="5939" spans="2:2">
      <c r="B5939" s="14"/>
    </row>
    <row r="5940" spans="2:2">
      <c r="B5940" s="14"/>
    </row>
    <row r="5941" spans="2:2">
      <c r="B5941" s="14"/>
    </row>
    <row r="5942" spans="2:2">
      <c r="B5942" s="14"/>
    </row>
    <row r="5943" spans="2:2">
      <c r="B5943" s="14"/>
    </row>
    <row r="5944" spans="2:2">
      <c r="B5944" s="14"/>
    </row>
    <row r="5945" spans="2:2">
      <c r="B5945" s="14"/>
    </row>
    <row r="5946" spans="2:2">
      <c r="B5946" s="14"/>
    </row>
    <row r="5947" spans="2:2">
      <c r="B5947" s="14"/>
    </row>
    <row r="5948" spans="2:2">
      <c r="B5948" s="14"/>
    </row>
    <row r="5949" spans="2:2">
      <c r="B5949" s="14"/>
    </row>
    <row r="5950" spans="2:2">
      <c r="B5950" s="14"/>
    </row>
    <row r="5951" spans="2:2">
      <c r="B5951" s="14"/>
    </row>
    <row r="5952" spans="2:2">
      <c r="B5952" s="14"/>
    </row>
    <row r="5953" spans="2:2">
      <c r="B5953" s="14"/>
    </row>
    <row r="5954" spans="2:2">
      <c r="B5954" s="14"/>
    </row>
    <row r="5955" spans="2:2">
      <c r="B5955" s="14"/>
    </row>
    <row r="5956" spans="2:2">
      <c r="B5956" s="14"/>
    </row>
    <row r="5957" spans="2:2">
      <c r="B5957" s="14"/>
    </row>
    <row r="5958" spans="2:2">
      <c r="B5958" s="14"/>
    </row>
    <row r="5959" spans="2:2">
      <c r="B5959" s="14"/>
    </row>
    <row r="5960" spans="2:2">
      <c r="B5960" s="14"/>
    </row>
    <row r="5961" spans="2:2">
      <c r="B5961" s="14"/>
    </row>
    <row r="5962" spans="2:2">
      <c r="B5962" s="14"/>
    </row>
    <row r="5963" spans="2:2">
      <c r="B5963" s="14"/>
    </row>
    <row r="5964" spans="2:2">
      <c r="B5964" s="14"/>
    </row>
    <row r="5965" spans="2:2">
      <c r="B5965" s="14"/>
    </row>
    <row r="5966" spans="2:2">
      <c r="B5966" s="14"/>
    </row>
    <row r="5967" spans="2:2">
      <c r="B5967" s="14"/>
    </row>
    <row r="5968" spans="2:2">
      <c r="B5968" s="14"/>
    </row>
    <row r="5969" spans="2:2">
      <c r="B5969" s="14"/>
    </row>
    <row r="5970" spans="2:2">
      <c r="B5970" s="14"/>
    </row>
    <row r="5971" spans="2:2">
      <c r="B5971" s="14"/>
    </row>
    <row r="5972" spans="2:2">
      <c r="B5972" s="14"/>
    </row>
    <row r="5973" spans="2:2">
      <c r="B5973" s="14"/>
    </row>
    <row r="5974" spans="2:2">
      <c r="B5974" s="14"/>
    </row>
    <row r="5975" spans="2:2">
      <c r="B5975" s="14"/>
    </row>
    <row r="5976" spans="2:2">
      <c r="B5976" s="14"/>
    </row>
    <row r="5977" spans="2:2">
      <c r="B5977" s="14"/>
    </row>
    <row r="5978" spans="2:2">
      <c r="B5978" s="14"/>
    </row>
    <row r="5979" spans="2:2">
      <c r="B5979" s="14"/>
    </row>
    <row r="5980" spans="2:2">
      <c r="B5980" s="14"/>
    </row>
    <row r="5981" spans="2:2">
      <c r="B5981" s="14"/>
    </row>
    <row r="5982" spans="2:2">
      <c r="B5982" s="14"/>
    </row>
    <row r="5983" spans="2:2">
      <c r="B5983" s="14"/>
    </row>
    <row r="5984" spans="2:2">
      <c r="B5984" s="14"/>
    </row>
    <row r="5985" spans="2:2">
      <c r="B5985" s="14"/>
    </row>
    <row r="5986" spans="2:2">
      <c r="B5986" s="14"/>
    </row>
    <row r="5987" spans="2:2">
      <c r="B5987" s="14"/>
    </row>
    <row r="5988" spans="2:2">
      <c r="B5988" s="14"/>
    </row>
    <row r="5989" spans="2:2">
      <c r="B5989" s="14"/>
    </row>
    <row r="5990" spans="2:2">
      <c r="B5990" s="14"/>
    </row>
    <row r="5991" spans="2:2">
      <c r="B5991" s="14"/>
    </row>
    <row r="5992" spans="2:2">
      <c r="B5992" s="14"/>
    </row>
    <row r="5993" spans="2:2">
      <c r="B5993" s="14"/>
    </row>
    <row r="5994" spans="2:2">
      <c r="B5994" s="14"/>
    </row>
    <row r="5995" spans="2:2">
      <c r="B5995" s="14"/>
    </row>
    <row r="5996" spans="2:2">
      <c r="B5996" s="14"/>
    </row>
    <row r="5997" spans="2:2">
      <c r="B5997" s="14"/>
    </row>
    <row r="5998" spans="2:2">
      <c r="B5998" s="14"/>
    </row>
    <row r="5999" spans="2:2">
      <c r="B5999" s="14"/>
    </row>
    <row r="6000" spans="2:2">
      <c r="B6000" s="14"/>
    </row>
    <row r="6001" spans="2:2">
      <c r="B6001" s="14"/>
    </row>
    <row r="6002" spans="2:2">
      <c r="B6002" s="14"/>
    </row>
    <row r="6003" spans="2:2">
      <c r="B6003" s="14"/>
    </row>
    <row r="6004" spans="2:2">
      <c r="B6004" s="14"/>
    </row>
    <row r="6005" spans="2:2">
      <c r="B6005" s="14"/>
    </row>
    <row r="6006" spans="2:2">
      <c r="B6006" s="14"/>
    </row>
    <row r="6007" spans="2:2">
      <c r="B6007" s="14"/>
    </row>
    <row r="6008" spans="2:2">
      <c r="B6008" s="14"/>
    </row>
    <row r="6009" spans="2:2">
      <c r="B6009" s="14"/>
    </row>
    <row r="6010" spans="2:2">
      <c r="B6010" s="14"/>
    </row>
    <row r="6011" spans="2:2">
      <c r="B6011" s="14"/>
    </row>
    <row r="6012" spans="2:2">
      <c r="B6012" s="14"/>
    </row>
    <row r="6013" spans="2:2">
      <c r="B6013" s="14"/>
    </row>
    <row r="6014" spans="2:2">
      <c r="B6014" s="14"/>
    </row>
    <row r="6015" spans="2:2">
      <c r="B6015" s="14"/>
    </row>
    <row r="6016" spans="2:2">
      <c r="B6016" s="14"/>
    </row>
    <row r="6017" spans="2:2">
      <c r="B6017" s="14"/>
    </row>
    <row r="6018" spans="2:2">
      <c r="B6018" s="14"/>
    </row>
    <row r="6019" spans="2:2">
      <c r="B6019" s="14"/>
    </row>
    <row r="6020" spans="2:2">
      <c r="B6020" s="14"/>
    </row>
    <row r="6021" spans="2:2">
      <c r="B6021" s="14"/>
    </row>
    <row r="6022" spans="2:2">
      <c r="B6022" s="14"/>
    </row>
    <row r="6023" spans="2:2">
      <c r="B6023" s="14"/>
    </row>
    <row r="6024" spans="2:2">
      <c r="B6024" s="14"/>
    </row>
    <row r="6025" spans="2:2">
      <c r="B6025" s="14"/>
    </row>
    <row r="6026" spans="2:2">
      <c r="B6026" s="14"/>
    </row>
    <row r="6027" spans="2:2">
      <c r="B6027" s="14"/>
    </row>
    <row r="6028" spans="2:2">
      <c r="B6028" s="14"/>
    </row>
    <row r="6029" spans="2:2">
      <c r="B6029" s="14"/>
    </row>
    <row r="6030" spans="2:2">
      <c r="B6030" s="14"/>
    </row>
    <row r="6031" spans="2:2">
      <c r="B6031" s="14"/>
    </row>
    <row r="6032" spans="2:2">
      <c r="B6032" s="14"/>
    </row>
    <row r="6033" spans="2:2">
      <c r="B6033" s="14"/>
    </row>
    <row r="6034" spans="2:2">
      <c r="B6034" s="14"/>
    </row>
    <row r="6035" spans="2:2">
      <c r="B6035" s="14"/>
    </row>
    <row r="6036" spans="2:2">
      <c r="B6036" s="14"/>
    </row>
    <row r="6037" spans="2:2">
      <c r="B6037" s="14"/>
    </row>
    <row r="6038" spans="2:2">
      <c r="B6038" s="14"/>
    </row>
    <row r="6039" spans="2:2">
      <c r="B6039" s="14"/>
    </row>
    <row r="6040" spans="2:2">
      <c r="B6040" s="14"/>
    </row>
    <row r="6041" spans="2:2">
      <c r="B6041" s="14"/>
    </row>
    <row r="6042" spans="2:2">
      <c r="B6042" s="14"/>
    </row>
    <row r="6043" spans="2:2">
      <c r="B6043" s="14"/>
    </row>
    <row r="6044" spans="2:2">
      <c r="B6044" s="14"/>
    </row>
    <row r="6045" spans="2:2">
      <c r="B6045" s="14"/>
    </row>
    <row r="6046" spans="2:2">
      <c r="B6046" s="14"/>
    </row>
    <row r="6047" spans="2:2">
      <c r="B6047" s="14"/>
    </row>
    <row r="6048" spans="2:2">
      <c r="B6048" s="14"/>
    </row>
    <row r="6049" spans="2:2">
      <c r="B6049" s="14"/>
    </row>
    <row r="6050" spans="2:2">
      <c r="B6050" s="14"/>
    </row>
    <row r="6051" spans="2:2">
      <c r="B6051" s="14"/>
    </row>
    <row r="6052" spans="2:2">
      <c r="B6052" s="14"/>
    </row>
    <row r="6053" spans="2:2">
      <c r="B6053" s="14"/>
    </row>
    <row r="6054" spans="2:2">
      <c r="B6054" s="14"/>
    </row>
    <row r="6055" spans="2:2">
      <c r="B6055" s="14"/>
    </row>
    <row r="6056" spans="2:2">
      <c r="B6056" s="14"/>
    </row>
    <row r="6057" spans="2:2">
      <c r="B6057" s="14"/>
    </row>
    <row r="6058" spans="2:2">
      <c r="B6058" s="14"/>
    </row>
    <row r="6059" spans="2:2">
      <c r="B6059" s="14"/>
    </row>
    <row r="6060" spans="2:2">
      <c r="B6060" s="14"/>
    </row>
    <row r="6061" spans="2:2">
      <c r="B6061" s="14"/>
    </row>
    <row r="6062" spans="2:2">
      <c r="B6062" s="14"/>
    </row>
    <row r="6063" spans="2:2">
      <c r="B6063" s="14"/>
    </row>
    <row r="6064" spans="2:2">
      <c r="B6064" s="14"/>
    </row>
    <row r="6065" spans="2:2">
      <c r="B6065" s="14"/>
    </row>
    <row r="6066" spans="2:2">
      <c r="B6066" s="14"/>
    </row>
    <row r="6067" spans="2:2">
      <c r="B6067" s="14"/>
    </row>
    <row r="6068" spans="2:2">
      <c r="B6068" s="14"/>
    </row>
    <row r="6069" spans="2:2">
      <c r="B6069" s="14"/>
    </row>
    <row r="6070" spans="2:2">
      <c r="B6070" s="14"/>
    </row>
    <row r="6071" spans="2:2">
      <c r="B6071" s="14"/>
    </row>
    <row r="6072" spans="2:2">
      <c r="B6072" s="14"/>
    </row>
    <row r="6073" spans="2:2">
      <c r="B6073" s="14"/>
    </row>
    <row r="6074" spans="2:2">
      <c r="B6074" s="14"/>
    </row>
    <row r="6075" spans="2:2">
      <c r="B6075" s="14"/>
    </row>
    <row r="6076" spans="2:2">
      <c r="B6076" s="14"/>
    </row>
    <row r="6077" spans="2:2">
      <c r="B6077" s="14"/>
    </row>
    <row r="6078" spans="2:2">
      <c r="B6078" s="14"/>
    </row>
    <row r="6079" spans="2:2">
      <c r="B6079" s="14"/>
    </row>
    <row r="6080" spans="2:2">
      <c r="B6080" s="14"/>
    </row>
    <row r="6081" spans="2:2">
      <c r="B6081" s="14"/>
    </row>
    <row r="6082" spans="2:2">
      <c r="B6082" s="14"/>
    </row>
    <row r="6083" spans="2:2">
      <c r="B6083" s="14"/>
    </row>
    <row r="6084" spans="2:2">
      <c r="B6084" s="14"/>
    </row>
    <row r="6085" spans="2:2">
      <c r="B6085" s="14"/>
    </row>
    <row r="6086" spans="2:2">
      <c r="B6086" s="14"/>
    </row>
    <row r="6087" spans="2:2">
      <c r="B6087" s="14"/>
    </row>
    <row r="6088" spans="2:2">
      <c r="B6088" s="14"/>
    </row>
    <row r="6089" spans="2:2">
      <c r="B6089" s="14"/>
    </row>
    <row r="6090" spans="2:2">
      <c r="B6090" s="14"/>
    </row>
    <row r="6091" spans="2:2">
      <c r="B6091" s="14"/>
    </row>
    <row r="6092" spans="2:2">
      <c r="B6092" s="14"/>
    </row>
    <row r="6093" spans="2:2">
      <c r="B6093" s="14"/>
    </row>
    <row r="6094" spans="2:2">
      <c r="B6094" s="14"/>
    </row>
    <row r="6095" spans="2:2">
      <c r="B6095" s="14"/>
    </row>
    <row r="6096" spans="2:2">
      <c r="B6096" s="14"/>
    </row>
    <row r="6097" spans="2:2">
      <c r="B6097" s="14"/>
    </row>
    <row r="6098" spans="2:2">
      <c r="B6098" s="14"/>
    </row>
    <row r="6099" spans="2:2">
      <c r="B6099" s="14"/>
    </row>
    <row r="6100" spans="2:2">
      <c r="B6100" s="14"/>
    </row>
    <row r="6101" spans="2:2">
      <c r="B6101" s="14"/>
    </row>
    <row r="6102" spans="2:2">
      <c r="B6102" s="14"/>
    </row>
    <row r="6103" spans="2:2">
      <c r="B6103" s="14"/>
    </row>
    <row r="6104" spans="2:2">
      <c r="B6104" s="14"/>
    </row>
    <row r="6105" spans="2:2">
      <c r="B6105" s="14"/>
    </row>
    <row r="6106" spans="2:2">
      <c r="B6106" s="14"/>
    </row>
    <row r="6107" spans="2:2">
      <c r="B6107" s="14"/>
    </row>
    <row r="6108" spans="2:2">
      <c r="B6108" s="14"/>
    </row>
    <row r="6109" spans="2:2">
      <c r="B6109" s="14"/>
    </row>
    <row r="6110" spans="2:2">
      <c r="B6110" s="14"/>
    </row>
    <row r="6111" spans="2:2">
      <c r="B6111" s="14"/>
    </row>
    <row r="6112" spans="2:2">
      <c r="B6112" s="14"/>
    </row>
    <row r="6113" spans="2:2">
      <c r="B6113" s="14"/>
    </row>
    <row r="6114" spans="2:2">
      <c r="B6114" s="14"/>
    </row>
    <row r="6115" spans="2:2">
      <c r="B6115" s="14"/>
    </row>
    <row r="6116" spans="2:2">
      <c r="B6116" s="14"/>
    </row>
    <row r="6117" spans="2:2">
      <c r="B6117" s="14"/>
    </row>
    <row r="6118" spans="2:2">
      <c r="B6118" s="14"/>
    </row>
    <row r="6119" spans="2:2">
      <c r="B6119" s="14"/>
    </row>
    <row r="6120" spans="2:2">
      <c r="B6120" s="14"/>
    </row>
    <row r="6121" spans="2:2">
      <c r="B6121" s="14"/>
    </row>
    <row r="6122" spans="2:2">
      <c r="B6122" s="14"/>
    </row>
    <row r="6123" spans="2:2">
      <c r="B6123" s="14"/>
    </row>
    <row r="6124" spans="2:2">
      <c r="B6124" s="14"/>
    </row>
    <row r="6125" spans="2:2">
      <c r="B6125" s="14"/>
    </row>
    <row r="6126" spans="2:2">
      <c r="B6126" s="14"/>
    </row>
    <row r="6127" spans="2:2">
      <c r="B6127" s="14"/>
    </row>
    <row r="6128" spans="2:2">
      <c r="B6128" s="14"/>
    </row>
    <row r="6129" spans="2:2">
      <c r="B6129" s="14"/>
    </row>
    <row r="6130" spans="2:2">
      <c r="B6130" s="14"/>
    </row>
    <row r="6131" spans="2:2">
      <c r="B6131" s="14"/>
    </row>
    <row r="6132" spans="2:2">
      <c r="B6132" s="14"/>
    </row>
    <row r="6133" spans="2:2">
      <c r="B6133" s="14"/>
    </row>
    <row r="6134" spans="2:2">
      <c r="B6134" s="14"/>
    </row>
    <row r="6135" spans="2:2">
      <c r="B6135" s="14"/>
    </row>
    <row r="6136" spans="2:2">
      <c r="B6136" s="14"/>
    </row>
    <row r="6137" spans="2:2">
      <c r="B6137" s="14"/>
    </row>
    <row r="6138" spans="2:2">
      <c r="B6138" s="14"/>
    </row>
    <row r="6139" spans="2:2">
      <c r="B6139" s="14"/>
    </row>
    <row r="6140" spans="2:2">
      <c r="B6140" s="14"/>
    </row>
    <row r="6141" spans="2:2">
      <c r="B6141" s="14"/>
    </row>
    <row r="6142" spans="2:2">
      <c r="B6142" s="14"/>
    </row>
    <row r="6143" spans="2:2">
      <c r="B6143" s="14"/>
    </row>
    <row r="6144" spans="2:2">
      <c r="B6144" s="14"/>
    </row>
    <row r="6145" spans="2:2">
      <c r="B6145" s="14"/>
    </row>
    <row r="6146" spans="2:2">
      <c r="B6146" s="14"/>
    </row>
    <row r="6147" spans="2:2">
      <c r="B6147" s="14"/>
    </row>
    <row r="6148" spans="2:2">
      <c r="B6148" s="14"/>
    </row>
    <row r="6149" spans="2:2">
      <c r="B6149" s="14"/>
    </row>
    <row r="6150" spans="2:2">
      <c r="B6150" s="14"/>
    </row>
    <row r="6151" spans="2:2">
      <c r="B6151" s="14"/>
    </row>
    <row r="6152" spans="2:2">
      <c r="B6152" s="14"/>
    </row>
    <row r="6153" spans="2:2">
      <c r="B6153" s="14"/>
    </row>
    <row r="6154" spans="2:2">
      <c r="B6154" s="14"/>
    </row>
    <row r="6155" spans="2:2">
      <c r="B6155" s="14"/>
    </row>
    <row r="6156" spans="2:2">
      <c r="B6156" s="14"/>
    </row>
    <row r="6157" spans="2:2">
      <c r="B6157" s="14"/>
    </row>
    <row r="6158" spans="2:2">
      <c r="B6158" s="14"/>
    </row>
    <row r="6159" spans="2:2">
      <c r="B6159" s="14"/>
    </row>
    <row r="6160" spans="2:2">
      <c r="B6160" s="14"/>
    </row>
    <row r="6161" spans="2:2">
      <c r="B6161" s="14"/>
    </row>
    <row r="6162" spans="2:2">
      <c r="B6162" s="14"/>
    </row>
    <row r="6163" spans="2:2">
      <c r="B6163" s="14"/>
    </row>
    <row r="6164" spans="2:2">
      <c r="B6164" s="14"/>
    </row>
    <row r="6165" spans="2:2">
      <c r="B6165" s="14"/>
    </row>
    <row r="6166" spans="2:2">
      <c r="B6166" s="14"/>
    </row>
    <row r="6167" spans="2:2">
      <c r="B6167" s="14"/>
    </row>
    <row r="6168" spans="2:2">
      <c r="B6168" s="14"/>
    </row>
    <row r="6169" spans="2:2">
      <c r="B6169" s="14"/>
    </row>
    <row r="6170" spans="2:2">
      <c r="B6170" s="14"/>
    </row>
    <row r="6171" spans="2:2">
      <c r="B6171" s="14"/>
    </row>
    <row r="6172" spans="2:2">
      <c r="B6172" s="14"/>
    </row>
    <row r="6173" spans="2:2">
      <c r="B6173" s="14"/>
    </row>
    <row r="6174" spans="2:2">
      <c r="B6174" s="14"/>
    </row>
    <row r="6175" spans="2:2">
      <c r="B6175" s="14"/>
    </row>
    <row r="6176" spans="2:2">
      <c r="B6176" s="14"/>
    </row>
    <row r="6177" spans="2:2">
      <c r="B6177" s="14"/>
    </row>
    <row r="6178" spans="2:2">
      <c r="B6178" s="14"/>
    </row>
    <row r="6179" spans="2:2">
      <c r="B6179" s="14"/>
    </row>
    <row r="6180" spans="2:2">
      <c r="B6180" s="14"/>
    </row>
    <row r="6181" spans="2:2">
      <c r="B6181" s="14"/>
    </row>
    <row r="6182" spans="2:2">
      <c r="B6182" s="14"/>
    </row>
    <row r="6183" spans="2:2">
      <c r="B6183" s="14"/>
    </row>
    <row r="6184" spans="2:2">
      <c r="B6184" s="14"/>
    </row>
    <row r="6185" spans="2:2">
      <c r="B6185" s="14"/>
    </row>
    <row r="6186" spans="2:2">
      <c r="B6186" s="14"/>
    </row>
    <row r="6187" spans="2:2">
      <c r="B6187" s="14"/>
    </row>
    <row r="6188" spans="2:2">
      <c r="B6188" s="14"/>
    </row>
    <row r="6189" spans="2:2">
      <c r="B6189" s="14"/>
    </row>
    <row r="6190" spans="2:2">
      <c r="B6190" s="14"/>
    </row>
    <row r="6191" spans="2:2">
      <c r="B6191" s="14"/>
    </row>
    <row r="6192" spans="2:2">
      <c r="B6192" s="14"/>
    </row>
    <row r="6193" spans="2:2">
      <c r="B6193" s="14"/>
    </row>
    <row r="6194" spans="2:2">
      <c r="B6194" s="14"/>
    </row>
    <row r="6195" spans="2:2">
      <c r="B6195" s="14"/>
    </row>
    <row r="6196" spans="2:2">
      <c r="B6196" s="14"/>
    </row>
    <row r="6197" spans="2:2">
      <c r="B6197" s="14"/>
    </row>
    <row r="6198" spans="2:2">
      <c r="B6198" s="14"/>
    </row>
    <row r="6199" spans="2:2">
      <c r="B6199" s="14"/>
    </row>
    <row r="6200" spans="2:2">
      <c r="B6200" s="14"/>
    </row>
    <row r="6201" spans="2:2">
      <c r="B6201" s="14"/>
    </row>
    <row r="6202" spans="2:2">
      <c r="B6202" s="14"/>
    </row>
    <row r="6203" spans="2:2">
      <c r="B6203" s="14"/>
    </row>
    <row r="6204" spans="2:2">
      <c r="B6204" s="14"/>
    </row>
    <row r="6205" spans="2:2">
      <c r="B6205" s="14"/>
    </row>
    <row r="6206" spans="2:2">
      <c r="B6206" s="14"/>
    </row>
    <row r="6207" spans="2:2">
      <c r="B6207" s="14"/>
    </row>
    <row r="6208" spans="2:2">
      <c r="B6208" s="14"/>
    </row>
    <row r="6209" spans="2:2">
      <c r="B6209" s="14"/>
    </row>
    <row r="6210" spans="2:2">
      <c r="B6210" s="14"/>
    </row>
    <row r="6211" spans="2:2">
      <c r="B6211" s="14"/>
    </row>
    <row r="6212" spans="2:2">
      <c r="B6212" s="14"/>
    </row>
    <row r="6213" spans="2:2">
      <c r="B6213" s="14"/>
    </row>
    <row r="6214" spans="2:2">
      <c r="B6214" s="14"/>
    </row>
    <row r="6215" spans="2:2">
      <c r="B6215" s="14"/>
    </row>
    <row r="6216" spans="2:2">
      <c r="B6216" s="14"/>
    </row>
    <row r="6217" spans="2:2">
      <c r="B6217" s="14"/>
    </row>
    <row r="6218" spans="2:2">
      <c r="B6218" s="14"/>
    </row>
    <row r="6219" spans="2:2">
      <c r="B6219" s="14"/>
    </row>
    <row r="6220" spans="2:2">
      <c r="B6220" s="14"/>
    </row>
    <row r="6221" spans="2:2">
      <c r="B6221" s="14"/>
    </row>
    <row r="6222" spans="2:2">
      <c r="B6222" s="14"/>
    </row>
    <row r="6223" spans="2:2">
      <c r="B6223" s="14"/>
    </row>
    <row r="6224" spans="2:2">
      <c r="B6224" s="14"/>
    </row>
    <row r="6225" spans="2:2">
      <c r="B6225" s="14"/>
    </row>
    <row r="6226" spans="2:2">
      <c r="B6226" s="14"/>
    </row>
    <row r="6227" spans="2:2">
      <c r="B6227" s="14"/>
    </row>
    <row r="6228" spans="2:2">
      <c r="B6228" s="14"/>
    </row>
    <row r="6229" spans="2:2">
      <c r="B6229" s="14"/>
    </row>
    <row r="6230" spans="2:2">
      <c r="B6230" s="14"/>
    </row>
    <row r="6231" spans="2:2">
      <c r="B6231" s="14"/>
    </row>
    <row r="6232" spans="2:2">
      <c r="B6232" s="14"/>
    </row>
    <row r="6233" spans="2:2">
      <c r="B6233" s="14"/>
    </row>
    <row r="6234" spans="2:2">
      <c r="B6234" s="14"/>
    </row>
    <row r="6235" spans="2:2">
      <c r="B6235" s="14"/>
    </row>
    <row r="6236" spans="2:2">
      <c r="B6236" s="14"/>
    </row>
    <row r="6237" spans="2:2">
      <c r="B6237" s="14"/>
    </row>
    <row r="6238" spans="2:2">
      <c r="B6238" s="14"/>
    </row>
    <row r="6239" spans="2:2">
      <c r="B6239" s="14"/>
    </row>
    <row r="6240" spans="2:2">
      <c r="B6240" s="14"/>
    </row>
    <row r="6241" spans="2:2">
      <c r="B6241" s="14"/>
    </row>
    <row r="6242" spans="2:2">
      <c r="B6242" s="14"/>
    </row>
    <row r="6243" spans="2:2">
      <c r="B6243" s="14"/>
    </row>
    <row r="6244" spans="2:2">
      <c r="B6244" s="14"/>
    </row>
    <row r="6245" spans="2:2">
      <c r="B6245" s="14"/>
    </row>
    <row r="6246" spans="2:2">
      <c r="B6246" s="14"/>
    </row>
    <row r="6247" spans="2:2">
      <c r="B6247" s="14"/>
    </row>
    <row r="6248" spans="2:2">
      <c r="B6248" s="14"/>
    </row>
    <row r="6249" spans="2:2">
      <c r="B6249" s="14"/>
    </row>
    <row r="6250" spans="2:2">
      <c r="B6250" s="14"/>
    </row>
    <row r="6251" spans="2:2">
      <c r="B6251" s="14"/>
    </row>
    <row r="6252" spans="2:2">
      <c r="B6252" s="14"/>
    </row>
    <row r="6253" spans="2:2">
      <c r="B6253" s="14"/>
    </row>
    <row r="6254" spans="2:2">
      <c r="B6254" s="14"/>
    </row>
    <row r="6255" spans="2:2">
      <c r="B6255" s="14"/>
    </row>
    <row r="6256" spans="2:2">
      <c r="B6256" s="14"/>
    </row>
    <row r="6257" spans="2:2">
      <c r="B6257" s="14"/>
    </row>
    <row r="6258" spans="2:2">
      <c r="B6258" s="14"/>
    </row>
    <row r="6259" spans="2:2">
      <c r="B6259" s="14"/>
    </row>
    <row r="6260" spans="2:2">
      <c r="B6260" s="14"/>
    </row>
    <row r="6261" spans="2:2">
      <c r="B6261" s="14"/>
    </row>
    <row r="6262" spans="2:2">
      <c r="B6262" s="14"/>
    </row>
    <row r="6263" spans="2:2">
      <c r="B6263" s="14"/>
    </row>
    <row r="6264" spans="2:2">
      <c r="B6264" s="14"/>
    </row>
    <row r="6265" spans="2:2">
      <c r="B6265" s="14"/>
    </row>
    <row r="6266" spans="2:2">
      <c r="B6266" s="14"/>
    </row>
    <row r="6267" spans="2:2">
      <c r="B6267" s="14"/>
    </row>
    <row r="6268" spans="2:2">
      <c r="B6268" s="14"/>
    </row>
    <row r="6269" spans="2:2">
      <c r="B6269" s="14"/>
    </row>
    <row r="6270" spans="2:2">
      <c r="B6270" s="14"/>
    </row>
    <row r="6271" spans="2:2">
      <c r="B6271" s="14"/>
    </row>
    <row r="6272" spans="2:2">
      <c r="B6272" s="14"/>
    </row>
    <row r="6273" spans="2:2">
      <c r="B6273" s="14"/>
    </row>
    <row r="6274" spans="2:2">
      <c r="B6274" s="14"/>
    </row>
    <row r="6275" spans="2:2">
      <c r="B6275" s="14"/>
    </row>
    <row r="6276" spans="2:2">
      <c r="B6276" s="14"/>
    </row>
    <row r="6277" spans="2:2">
      <c r="B6277" s="14"/>
    </row>
    <row r="6278" spans="2:2">
      <c r="B6278" s="14"/>
    </row>
    <row r="6279" spans="2:2">
      <c r="B6279" s="14"/>
    </row>
    <row r="6280" spans="2:2">
      <c r="B6280" s="14"/>
    </row>
    <row r="6281" spans="2:2">
      <c r="B6281" s="14"/>
    </row>
    <row r="6282" spans="2:2">
      <c r="B6282" s="14"/>
    </row>
    <row r="6283" spans="2:2">
      <c r="B6283" s="14"/>
    </row>
    <row r="6284" spans="2:2">
      <c r="B6284" s="14"/>
    </row>
    <row r="6285" spans="2:2">
      <c r="B6285" s="14"/>
    </row>
    <row r="6286" spans="2:2">
      <c r="B6286" s="14"/>
    </row>
    <row r="6287" spans="2:2">
      <c r="B6287" s="14"/>
    </row>
    <row r="6288" spans="2:2">
      <c r="B6288" s="14"/>
    </row>
    <row r="6289" spans="2:2">
      <c r="B6289" s="14"/>
    </row>
    <row r="6290" spans="2:2">
      <c r="B6290" s="14"/>
    </row>
    <row r="6291" spans="2:2">
      <c r="B6291" s="14"/>
    </row>
    <row r="6292" spans="2:2">
      <c r="B6292" s="14"/>
    </row>
    <row r="6293" spans="2:2">
      <c r="B6293" s="14"/>
    </row>
    <row r="6294" spans="2:2">
      <c r="B6294" s="14"/>
    </row>
    <row r="6295" spans="2:2">
      <c r="B6295" s="14"/>
    </row>
    <row r="6296" spans="2:2">
      <c r="B6296" s="14"/>
    </row>
    <row r="6297" spans="2:2">
      <c r="B6297" s="14"/>
    </row>
    <row r="6298" spans="2:2">
      <c r="B6298" s="14"/>
    </row>
    <row r="6299" spans="2:2">
      <c r="B6299" s="14"/>
    </row>
    <row r="6300" spans="2:2">
      <c r="B6300" s="14"/>
    </row>
    <row r="6301" spans="2:2">
      <c r="B6301" s="14"/>
    </row>
    <row r="6302" spans="2:2">
      <c r="B6302" s="14"/>
    </row>
    <row r="6303" spans="2:2">
      <c r="B6303" s="14"/>
    </row>
    <row r="6304" spans="2:2">
      <c r="B6304" s="14"/>
    </row>
    <row r="6305" spans="2:2">
      <c r="B6305" s="14"/>
    </row>
    <row r="6306" spans="2:2">
      <c r="B6306" s="14"/>
    </row>
    <row r="6307" spans="2:2">
      <c r="B6307" s="14"/>
    </row>
    <row r="6308" spans="2:2">
      <c r="B6308" s="14"/>
    </row>
    <row r="6309" spans="2:2">
      <c r="B6309" s="14"/>
    </row>
    <row r="6310" spans="2:2">
      <c r="B6310" s="14"/>
    </row>
    <row r="6311" spans="2:2">
      <c r="B6311" s="14"/>
    </row>
    <row r="6312" spans="2:2">
      <c r="B6312" s="14"/>
    </row>
    <row r="6313" spans="2:2">
      <c r="B6313" s="14"/>
    </row>
    <row r="6314" spans="2:2">
      <c r="B6314" s="14"/>
    </row>
    <row r="6315" spans="2:2">
      <c r="B6315" s="14"/>
    </row>
  </sheetData>
  <sheetProtection sheet="1"/>
  <phoneticPr fontId="10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3"/>
  </sheetPr>
  <dimension ref="A1:AG6185"/>
  <sheetViews>
    <sheetView workbookViewId="0">
      <selection activeCell="F21" sqref="F21:G46"/>
    </sheetView>
  </sheetViews>
  <sheetFormatPr defaultRowHeight="12.75"/>
  <cols>
    <col min="1" max="1" width="16.42578125" customWidth="1"/>
    <col min="2" max="2" width="3" customWidth="1"/>
    <col min="3" max="3" width="11.28515625" customWidth="1"/>
    <col min="4" max="4" width="9.28515625" customWidth="1"/>
    <col min="5" max="5" width="10" customWidth="1"/>
    <col min="6" max="6" width="11.7109375" customWidth="1"/>
    <col min="7" max="7" width="7.7109375" customWidth="1"/>
    <col min="8" max="9" width="8.140625" customWidth="1"/>
    <col min="10" max="10" width="9.42578125" customWidth="1"/>
    <col min="12" max="13" width="11" customWidth="1"/>
    <col min="14" max="14" width="11.42578125" customWidth="1"/>
    <col min="16" max="16" width="12.7109375" customWidth="1"/>
    <col min="17" max="17" width="12" customWidth="1"/>
  </cols>
  <sheetData>
    <row r="1" spans="1:21" ht="21" thickBot="1">
      <c r="A1" s="23" t="s">
        <v>121</v>
      </c>
      <c r="T1" s="11" t="s">
        <v>64</v>
      </c>
      <c r="U1" s="11" t="s">
        <v>86</v>
      </c>
    </row>
    <row r="2" spans="1:21">
      <c r="A2" t="s">
        <v>76</v>
      </c>
      <c r="B2" s="22" t="s">
        <v>120</v>
      </c>
      <c r="D2" s="13"/>
      <c r="T2">
        <v>-30000</v>
      </c>
      <c r="U2" s="5">
        <f t="shared" ref="U2:U34" si="0">+D$11+D$12*T2+D$13*T2^2</f>
        <v>4.3155038262499654E-2</v>
      </c>
    </row>
    <row r="3" spans="1:21" ht="13.5" thickBot="1">
      <c r="A3" s="13" t="s">
        <v>216</v>
      </c>
      <c r="D3" s="12"/>
      <c r="T3">
        <v>-28000</v>
      </c>
      <c r="U3" s="5">
        <f t="shared" si="0"/>
        <v>3.7347589946998487E-2</v>
      </c>
    </row>
    <row r="4" spans="1:21" ht="14.25" thickTop="1" thickBot="1">
      <c r="A4" s="8" t="s">
        <v>77</v>
      </c>
      <c r="C4" s="3">
        <v>37999.5838</v>
      </c>
      <c r="D4" s="4">
        <v>0.47069054999999999</v>
      </c>
      <c r="T4">
        <v>-26000</v>
      </c>
      <c r="U4" s="5">
        <f t="shared" si="0"/>
        <v>3.1958764606351719E-2</v>
      </c>
    </row>
    <row r="5" spans="1:21" ht="13.5" thickTop="1">
      <c r="T5">
        <v>-24000</v>
      </c>
      <c r="U5" s="5">
        <f t="shared" si="0"/>
        <v>2.6988562240559354E-2</v>
      </c>
    </row>
    <row r="6" spans="1:21">
      <c r="A6" s="8" t="s">
        <v>78</v>
      </c>
      <c r="T6">
        <v>-22000</v>
      </c>
      <c r="U6" s="5">
        <f t="shared" si="0"/>
        <v>2.2436982849621385E-2</v>
      </c>
    </row>
    <row r="7" spans="1:21">
      <c r="A7" t="s">
        <v>52</v>
      </c>
      <c r="C7">
        <v>37999.5838</v>
      </c>
      <c r="T7">
        <v>-20000</v>
      </c>
      <c r="U7" s="5">
        <f t="shared" si="0"/>
        <v>1.8304026433537811E-2</v>
      </c>
    </row>
    <row r="8" spans="1:21">
      <c r="A8" t="s">
        <v>53</v>
      </c>
      <c r="C8">
        <v>0.47069054999999999</v>
      </c>
      <c r="T8">
        <v>-18000</v>
      </c>
      <c r="U8" s="5">
        <f t="shared" si="0"/>
        <v>1.4589692992308639E-2</v>
      </c>
    </row>
    <row r="9" spans="1:21">
      <c r="T9">
        <v>-16000</v>
      </c>
      <c r="U9" s="5">
        <f t="shared" si="0"/>
        <v>1.1293982525933863E-2</v>
      </c>
    </row>
    <row r="10" spans="1:21" ht="13.5" thickBot="1">
      <c r="C10" s="11" t="s">
        <v>83</v>
      </c>
      <c r="D10" s="11" t="s">
        <v>84</v>
      </c>
      <c r="T10">
        <v>-14000</v>
      </c>
      <c r="U10" s="5">
        <f t="shared" si="0"/>
        <v>8.4168950344134866E-3</v>
      </c>
    </row>
    <row r="11" spans="1:21">
      <c r="A11" t="s">
        <v>79</v>
      </c>
      <c r="C11">
        <f>INTERCEPT(G42:G987,F42:F987)</f>
        <v>-0.87927528951431111</v>
      </c>
      <c r="D11" s="15">
        <f>+E11*F11</f>
        <v>-1.2741103059917316E-6</v>
      </c>
      <c r="E11" s="16">
        <v>-1.2741103059917316</v>
      </c>
      <c r="F11" s="5">
        <v>9.9999999999999995E-7</v>
      </c>
      <c r="T11">
        <v>-12000</v>
      </c>
      <c r="U11" s="5">
        <f t="shared" si="0"/>
        <v>5.9584305177475087E-3</v>
      </c>
    </row>
    <row r="12" spans="1:21">
      <c r="A12" t="s">
        <v>80</v>
      </c>
      <c r="C12">
        <f>SLOPE(G42:G987,F42:F987)</f>
        <v>4.8908389031504439E-5</v>
      </c>
      <c r="D12" s="15">
        <f>+E12*F12</f>
        <v>1.3129240994380605E-7</v>
      </c>
      <c r="E12" s="17">
        <v>13.129240994380606</v>
      </c>
      <c r="F12" s="5">
        <v>1E-8</v>
      </c>
      <c r="T12">
        <v>-10000</v>
      </c>
      <c r="U12" s="5">
        <f t="shared" si="0"/>
        <v>3.9185889759359291E-3</v>
      </c>
    </row>
    <row r="13" spans="1:21" ht="13.5" thickBot="1">
      <c r="A13" t="s">
        <v>81</v>
      </c>
      <c r="D13" s="15">
        <f>+E13*F13</f>
        <v>5.2327871856799812E-11</v>
      </c>
      <c r="E13" s="18">
        <v>0.52327871856799812</v>
      </c>
      <c r="F13" s="5">
        <v>1E-10</v>
      </c>
      <c r="T13">
        <v>-8000</v>
      </c>
      <c r="U13" s="5">
        <f t="shared" si="0"/>
        <v>2.297370408978748E-3</v>
      </c>
    </row>
    <row r="14" spans="1:21">
      <c r="A14" t="s">
        <v>73</v>
      </c>
      <c r="D14" s="51"/>
      <c r="E14">
        <f>SUM(R21:R856)</f>
        <v>3.4545336028377435E-4</v>
      </c>
      <c r="T14">
        <v>-6000</v>
      </c>
      <c r="U14" s="5">
        <f t="shared" si="0"/>
        <v>1.0947748168759651E-3</v>
      </c>
    </row>
    <row r="15" spans="1:21">
      <c r="A15" s="10" t="s">
        <v>82</v>
      </c>
      <c r="C15" s="26">
        <f>(C7+C11)+(C8+C12)*INT(MAX(F21:F3402))</f>
        <v>46680.552355779393</v>
      </c>
      <c r="D15" s="28">
        <f>+C7+INT(MAX(F21:F1457))*C8+D11+D12*INT(MAX(F21:F3892))+D13*INT(MAX(F21:F3919)^2)</f>
        <v>46680.54983282648</v>
      </c>
      <c r="T15">
        <v>-4000</v>
      </c>
      <c r="U15" s="5">
        <f t="shared" si="0"/>
        <v>3.1080219962758106E-4</v>
      </c>
    </row>
    <row r="16" spans="1:21">
      <c r="A16" s="8" t="s">
        <v>54</v>
      </c>
      <c r="C16" s="27">
        <f>+C8+C12</f>
        <v>0.47073945838903147</v>
      </c>
      <c r="D16" s="37">
        <f>+C8+D12+2*D13*MAX(F21:F114)</f>
        <v>0.47069261145829122</v>
      </c>
      <c r="T16">
        <v>-2000</v>
      </c>
      <c r="U16" s="5">
        <f t="shared" si="0"/>
        <v>-5.4547442766404546E-5</v>
      </c>
    </row>
    <row r="17" spans="1:21" ht="13.5" thickBot="1">
      <c r="A17" s="34" t="s">
        <v>127</v>
      </c>
      <c r="C17">
        <f>COUNT(C21:C2060)</f>
        <v>26</v>
      </c>
      <c r="T17">
        <v>0</v>
      </c>
      <c r="U17" s="5">
        <f t="shared" si="0"/>
        <v>-1.2741103059917316E-6</v>
      </c>
    </row>
    <row r="18" spans="1:21" ht="14.25" thickTop="1" thickBot="1">
      <c r="A18" s="8" t="s">
        <v>55</v>
      </c>
      <c r="C18" s="29">
        <f>+C15</f>
        <v>46680.552355779393</v>
      </c>
      <c r="D18" s="30">
        <f>C16</f>
        <v>0.47073945838903147</v>
      </c>
      <c r="E18" s="31" t="s">
        <v>83</v>
      </c>
      <c r="T18">
        <v>2000</v>
      </c>
      <c r="U18" s="5">
        <f t="shared" si="0"/>
        <v>4.706221970088196E-4</v>
      </c>
    </row>
    <row r="19" spans="1:21" ht="13.5" thickBot="1">
      <c r="A19" s="8" t="s">
        <v>125</v>
      </c>
      <c r="C19" s="32">
        <f>+D15</f>
        <v>46680.54983282648</v>
      </c>
      <c r="D19" s="33">
        <f>+D16</f>
        <v>0.47069261145829122</v>
      </c>
      <c r="E19" s="31" t="s">
        <v>126</v>
      </c>
      <c r="H19" t="s">
        <v>56</v>
      </c>
      <c r="J19" t="s">
        <v>57</v>
      </c>
      <c r="K19" t="s">
        <v>58</v>
      </c>
      <c r="T19">
        <v>4000</v>
      </c>
      <c r="U19" s="5">
        <f t="shared" si="0"/>
        <v>1.3611414791780295E-3</v>
      </c>
    </row>
    <row r="20" spans="1:21" ht="13.5" thickBot="1">
      <c r="A20" s="1" t="s">
        <v>59</v>
      </c>
      <c r="B20" s="1" t="s">
        <v>60</v>
      </c>
      <c r="C20" s="7" t="s">
        <v>61</v>
      </c>
      <c r="D20" s="1" t="s">
        <v>62</v>
      </c>
      <c r="E20" s="1" t="s">
        <v>63</v>
      </c>
      <c r="F20" s="1" t="s">
        <v>64</v>
      </c>
      <c r="G20" s="1" t="s">
        <v>65</v>
      </c>
      <c r="H20" s="2" t="s">
        <v>66</v>
      </c>
      <c r="I20" s="9" t="s">
        <v>88</v>
      </c>
      <c r="J20" s="2" t="s">
        <v>67</v>
      </c>
      <c r="K20" s="2" t="s">
        <v>68</v>
      </c>
      <c r="L20" s="9" t="s">
        <v>111</v>
      </c>
      <c r="M20" s="9" t="s">
        <v>112</v>
      </c>
      <c r="N20" s="9" t="s">
        <v>89</v>
      </c>
      <c r="O20" s="9" t="s">
        <v>85</v>
      </c>
      <c r="P20" s="35" t="s">
        <v>86</v>
      </c>
      <c r="Q20" s="7" t="s">
        <v>69</v>
      </c>
      <c r="S20" s="11" t="s">
        <v>208</v>
      </c>
      <c r="T20">
        <v>6000</v>
      </c>
      <c r="U20" s="5">
        <f t="shared" si="0"/>
        <v>2.6702837362016377E-3</v>
      </c>
    </row>
    <row r="21" spans="1:21" ht="13.5" thickTop="1">
      <c r="A21" t="s">
        <v>67</v>
      </c>
      <c r="B21" s="14" t="s">
        <v>114</v>
      </c>
      <c r="C21" s="25">
        <v>24760.039000000001</v>
      </c>
      <c r="D21" s="25"/>
      <c r="E21">
        <f t="shared" ref="E21:E39" si="1">(C21-C$7)/C$8</f>
        <v>-28127.917163410228</v>
      </c>
      <c r="F21">
        <f t="shared" ref="F21:F39" si="2">ROUND(2*E21,0)/2</f>
        <v>-28128</v>
      </c>
      <c r="G21">
        <f t="shared" ref="G21:G38" si="3">C21-(C$7+C$8*F21)</f>
        <v>3.8990400000329828E-2</v>
      </c>
      <c r="J21">
        <f t="shared" ref="J21:J36" si="4">G21</f>
        <v>3.8990400000329828E-2</v>
      </c>
      <c r="P21" s="36">
        <f t="shared" ref="P21:P39" si="5">+D$11+D$12*F21+D$13*F21^2</f>
        <v>3.7706728043847726E-2</v>
      </c>
      <c r="Q21" s="6">
        <f t="shared" ref="Q21:Q39" si="6">C21-15018.5</f>
        <v>9741.5390000000007</v>
      </c>
      <c r="R21" s="5">
        <f>+(P21-G21)*(P21-G21)</f>
        <v>1.6478136918585875E-6</v>
      </c>
      <c r="T21">
        <v>8000</v>
      </c>
      <c r="U21" s="5">
        <f t="shared" si="0"/>
        <v>4.3980489680796441E-3</v>
      </c>
    </row>
    <row r="22" spans="1:21">
      <c r="A22" t="s">
        <v>67</v>
      </c>
      <c r="B22" s="14" t="s">
        <v>114</v>
      </c>
      <c r="C22" s="25">
        <v>26568.422999999999</v>
      </c>
      <c r="D22" s="25"/>
      <c r="E22">
        <f t="shared" si="1"/>
        <v>-24285.936482047498</v>
      </c>
      <c r="F22">
        <f t="shared" si="2"/>
        <v>-24286</v>
      </c>
      <c r="G22">
        <f t="shared" si="3"/>
        <v>2.9897299998992821E-2</v>
      </c>
      <c r="J22">
        <f t="shared" si="4"/>
        <v>2.9897299998992821E-2</v>
      </c>
      <c r="P22" s="36">
        <f t="shared" si="5"/>
        <v>2.7673649846771974E-2</v>
      </c>
      <c r="Q22" s="6">
        <f t="shared" si="6"/>
        <v>11549.922999999999</v>
      </c>
      <c r="R22" s="5">
        <f t="shared" ref="R22:R46" si="7">+(P22-G22)*(P22-G22)</f>
        <v>4.9446199994717993E-6</v>
      </c>
      <c r="T22">
        <v>10000</v>
      </c>
      <c r="U22" s="5">
        <f t="shared" si="0"/>
        <v>6.5444371748120496E-3</v>
      </c>
    </row>
    <row r="23" spans="1:21">
      <c r="A23" t="s">
        <v>67</v>
      </c>
      <c r="B23" s="14" t="s">
        <v>114</v>
      </c>
      <c r="C23" s="25">
        <v>28068.503199999999</v>
      </c>
      <c r="D23" s="25"/>
      <c r="E23">
        <f t="shared" si="1"/>
        <v>-21098.958965715377</v>
      </c>
      <c r="F23">
        <f t="shared" si="2"/>
        <v>-21099</v>
      </c>
      <c r="G23">
        <f t="shared" si="3"/>
        <v>1.9314450000820216E-2</v>
      </c>
      <c r="J23">
        <f t="shared" si="4"/>
        <v>1.9314450000820216E-2</v>
      </c>
      <c r="P23" s="36">
        <f t="shared" si="5"/>
        <v>2.0523270977791004E-2</v>
      </c>
      <c r="Q23" s="6">
        <f t="shared" si="6"/>
        <v>13050.003199999999</v>
      </c>
      <c r="R23" s="5">
        <f t="shared" si="7"/>
        <v>1.4612481543646111E-6</v>
      </c>
      <c r="T23">
        <v>12000</v>
      </c>
      <c r="U23" s="5">
        <f t="shared" si="0"/>
        <v>9.109448356398854E-3</v>
      </c>
    </row>
    <row r="24" spans="1:21">
      <c r="A24" t="s">
        <v>67</v>
      </c>
      <c r="B24" s="14" t="s">
        <v>114</v>
      </c>
      <c r="C24" s="25">
        <v>33539.315999999999</v>
      </c>
      <c r="D24" s="25"/>
      <c r="E24">
        <f t="shared" si="1"/>
        <v>-9476.0088130088898</v>
      </c>
      <c r="F24">
        <f t="shared" si="2"/>
        <v>-9476</v>
      </c>
      <c r="G24">
        <f t="shared" si="3"/>
        <v>-4.1482000015093945E-3</v>
      </c>
      <c r="J24">
        <f t="shared" si="4"/>
        <v>-4.1482000015093945E-3</v>
      </c>
      <c r="P24" s="36">
        <f t="shared" si="5"/>
        <v>3.4533580794301739E-3</v>
      </c>
      <c r="Q24" s="6">
        <f t="shared" si="6"/>
        <v>18520.815999999999</v>
      </c>
      <c r="R24" s="5">
        <f t="shared" si="7"/>
        <v>5.7783685257897659E-5</v>
      </c>
      <c r="T24">
        <v>14000</v>
      </c>
      <c r="U24" s="5">
        <f t="shared" si="0"/>
        <v>1.2093082512840055E-2</v>
      </c>
    </row>
    <row r="25" spans="1:21">
      <c r="A25" t="s">
        <v>67</v>
      </c>
      <c r="B25" s="14" t="s">
        <v>114</v>
      </c>
      <c r="C25" s="25">
        <v>33889.512000000002</v>
      </c>
      <c r="D25" s="25"/>
      <c r="E25">
        <f t="shared" si="1"/>
        <v>-8732.0040735893217</v>
      </c>
      <c r="F25">
        <f t="shared" si="2"/>
        <v>-8732</v>
      </c>
      <c r="G25">
        <f t="shared" si="3"/>
        <v>-1.9173999971826561E-3</v>
      </c>
      <c r="J25">
        <f t="shared" si="4"/>
        <v>-1.9173999971826561E-3</v>
      </c>
      <c r="P25" s="36">
        <f t="shared" si="5"/>
        <v>2.8421669296965187E-3</v>
      </c>
      <c r="Q25" s="6">
        <f t="shared" si="6"/>
        <v>18871.012000000002</v>
      </c>
      <c r="R25" s="5">
        <f t="shared" si="7"/>
        <v>2.2653477331442071E-5</v>
      </c>
      <c r="T25">
        <v>16000</v>
      </c>
      <c r="U25" s="5">
        <f t="shared" si="0"/>
        <v>1.5495339644135657E-2</v>
      </c>
    </row>
    <row r="26" spans="1:21">
      <c r="A26" t="s">
        <v>67</v>
      </c>
      <c r="B26" s="14" t="s">
        <v>114</v>
      </c>
      <c r="C26" s="25">
        <v>34179.462</v>
      </c>
      <c r="D26" s="25"/>
      <c r="E26">
        <f t="shared" si="1"/>
        <v>-8115.9942556739261</v>
      </c>
      <c r="F26">
        <f t="shared" si="2"/>
        <v>-8116</v>
      </c>
      <c r="G26">
        <f t="shared" si="3"/>
        <v>2.7037999971071258E-3</v>
      </c>
      <c r="J26">
        <f t="shared" si="4"/>
        <v>2.7037999971071258E-3</v>
      </c>
      <c r="P26" s="36">
        <f t="shared" si="5"/>
        <v>2.3799651434351921E-3</v>
      </c>
      <c r="Q26" s="6">
        <f t="shared" si="6"/>
        <v>19160.962</v>
      </c>
      <c r="R26" s="5">
        <f t="shared" si="7"/>
        <v>1.0486901245272275E-7</v>
      </c>
      <c r="T26">
        <v>18000</v>
      </c>
      <c r="U26" s="5">
        <f t="shared" si="0"/>
        <v>1.9316219750285656E-2</v>
      </c>
    </row>
    <row r="27" spans="1:21">
      <c r="A27" t="s">
        <v>67</v>
      </c>
      <c r="B27" s="14" t="s">
        <v>114</v>
      </c>
      <c r="C27" s="25">
        <v>34458.584000000003</v>
      </c>
      <c r="D27" s="25"/>
      <c r="E27">
        <f t="shared" si="1"/>
        <v>-7522.9889361492342</v>
      </c>
      <c r="F27">
        <f t="shared" si="2"/>
        <v>-7523</v>
      </c>
      <c r="G27">
        <f t="shared" si="3"/>
        <v>5.2076499996474013E-3</v>
      </c>
      <c r="J27">
        <f t="shared" si="4"/>
        <v>5.2076499996474013E-3</v>
      </c>
      <c r="P27" s="36">
        <f t="shared" si="5"/>
        <v>1.9725366788665528E-3</v>
      </c>
      <c r="Q27" s="6">
        <f t="shared" si="6"/>
        <v>19440.084000000003</v>
      </c>
      <c r="R27" s="5">
        <f t="shared" si="7"/>
        <v>1.0465958198293689E-5</v>
      </c>
      <c r="T27">
        <v>20000</v>
      </c>
      <c r="U27" s="5">
        <f t="shared" si="0"/>
        <v>2.3555722831290052E-2</v>
      </c>
    </row>
    <row r="28" spans="1:21">
      <c r="A28" t="s">
        <v>67</v>
      </c>
      <c r="B28" s="14" t="s">
        <v>114</v>
      </c>
      <c r="C28" s="25">
        <v>34606.379999999997</v>
      </c>
      <c r="D28" s="25"/>
      <c r="E28">
        <f t="shared" si="1"/>
        <v>-7208.9907052521094</v>
      </c>
      <c r="F28">
        <f t="shared" si="2"/>
        <v>-7209</v>
      </c>
      <c r="G28">
        <f t="shared" si="3"/>
        <v>4.374949996417854E-3</v>
      </c>
      <c r="J28">
        <f t="shared" si="4"/>
        <v>4.374949996417854E-3</v>
      </c>
      <c r="P28" s="36">
        <f t="shared" si="5"/>
        <v>1.7717017142158745E-3</v>
      </c>
      <c r="Q28" s="6">
        <f t="shared" si="6"/>
        <v>19587.879999999997</v>
      </c>
      <c r="R28" s="5">
        <f t="shared" si="7"/>
        <v>6.7769016187875568E-6</v>
      </c>
      <c r="T28">
        <v>22000</v>
      </c>
      <c r="U28" s="5">
        <f t="shared" si="0"/>
        <v>2.8213848887148851E-2</v>
      </c>
    </row>
    <row r="29" spans="1:21">
      <c r="A29" t="s">
        <v>67</v>
      </c>
      <c r="B29" s="14" t="s">
        <v>114</v>
      </c>
      <c r="C29" s="25">
        <v>34668.502999999997</v>
      </c>
      <c r="D29" s="25"/>
      <c r="E29">
        <f t="shared" si="1"/>
        <v>-7077.0080257613063</v>
      </c>
      <c r="F29">
        <f t="shared" si="2"/>
        <v>-7077</v>
      </c>
      <c r="G29">
        <f t="shared" si="3"/>
        <v>-3.7776500030304305E-3</v>
      </c>
      <c r="J29">
        <f t="shared" si="4"/>
        <v>-3.7776500030304305E-3</v>
      </c>
      <c r="P29" s="36">
        <f t="shared" si="5"/>
        <v>1.6903549233187529E-3</v>
      </c>
      <c r="Q29" s="6">
        <f t="shared" si="6"/>
        <v>19650.002999999997</v>
      </c>
      <c r="R29" s="5">
        <f t="shared" si="7"/>
        <v>2.989907787457894E-5</v>
      </c>
      <c r="T29">
        <v>24000</v>
      </c>
      <c r="U29" s="5">
        <f t="shared" si="0"/>
        <v>3.3290597917862048E-2</v>
      </c>
    </row>
    <row r="30" spans="1:21">
      <c r="A30" t="s">
        <v>67</v>
      </c>
      <c r="B30" s="14" t="s">
        <v>114</v>
      </c>
      <c r="C30" s="25">
        <v>34702.402000000002</v>
      </c>
      <c r="D30" s="25"/>
      <c r="E30">
        <f t="shared" si="1"/>
        <v>-7004.9883091980464</v>
      </c>
      <c r="F30">
        <f t="shared" si="2"/>
        <v>-7005</v>
      </c>
      <c r="G30">
        <f t="shared" si="3"/>
        <v>5.502749998413492E-3</v>
      </c>
      <c r="J30">
        <f t="shared" si="4"/>
        <v>5.502749998413492E-3</v>
      </c>
      <c r="P30" s="36">
        <f t="shared" si="5"/>
        <v>1.6467525382476099E-3</v>
      </c>
      <c r="Q30" s="6">
        <f t="shared" si="6"/>
        <v>19683.902000000002</v>
      </c>
      <c r="R30" s="5">
        <f t="shared" si="7"/>
        <v>1.4868716412805731E-5</v>
      </c>
      <c r="T30">
        <v>26000</v>
      </c>
      <c r="U30" s="5">
        <f t="shared" si="0"/>
        <v>3.8785969923429635E-2</v>
      </c>
    </row>
    <row r="31" spans="1:21">
      <c r="A31" t="s">
        <v>67</v>
      </c>
      <c r="B31" s="14" t="s">
        <v>114</v>
      </c>
      <c r="C31" s="25">
        <v>34988.578000000001</v>
      </c>
      <c r="D31" s="25"/>
      <c r="E31">
        <f t="shared" si="1"/>
        <v>-6396.9964980176446</v>
      </c>
      <c r="F31">
        <f t="shared" si="2"/>
        <v>-6397</v>
      </c>
      <c r="G31">
        <f t="shared" si="3"/>
        <v>1.6483500003232621E-3</v>
      </c>
      <c r="J31">
        <f t="shared" si="4"/>
        <v>1.6483500003232621E-3</v>
      </c>
      <c r="P31" s="36">
        <f t="shared" si="5"/>
        <v>1.300189055209547E-3</v>
      </c>
      <c r="Q31" s="6">
        <f t="shared" si="6"/>
        <v>19970.078000000001</v>
      </c>
      <c r="R31" s="5">
        <f t="shared" si="7"/>
        <v>1.2121604370247533E-7</v>
      </c>
      <c r="T31">
        <v>28000</v>
      </c>
      <c r="U31" s="5">
        <f t="shared" si="0"/>
        <v>4.4699964903851627E-2</v>
      </c>
    </row>
    <row r="32" spans="1:21">
      <c r="A32" t="s">
        <v>67</v>
      </c>
      <c r="B32" s="14" t="s">
        <v>114</v>
      </c>
      <c r="C32" s="25">
        <v>35303.47</v>
      </c>
      <c r="D32" s="25"/>
      <c r="E32">
        <f t="shared" si="1"/>
        <v>-5727.9964511715807</v>
      </c>
      <c r="F32">
        <f t="shared" si="2"/>
        <v>-5728</v>
      </c>
      <c r="G32">
        <f t="shared" si="3"/>
        <v>1.6704000008758157E-3</v>
      </c>
      <c r="J32">
        <f t="shared" si="4"/>
        <v>1.6704000008758157E-3</v>
      </c>
      <c r="P32" s="36">
        <f t="shared" si="5"/>
        <v>9.6355960391153917E-4</v>
      </c>
      <c r="Q32" s="6">
        <f t="shared" si="6"/>
        <v>20284.97</v>
      </c>
      <c r="R32" s="5">
        <f t="shared" si="7"/>
        <v>4.9962334678061607E-7</v>
      </c>
      <c r="T32">
        <v>30000</v>
      </c>
      <c r="U32" s="5">
        <f t="shared" si="0"/>
        <v>5.1032582859128019E-2</v>
      </c>
    </row>
    <row r="33" spans="1:33">
      <c r="A33" t="s">
        <v>67</v>
      </c>
      <c r="B33" s="14" t="s">
        <v>114</v>
      </c>
      <c r="C33" s="25">
        <v>35762.391000000003</v>
      </c>
      <c r="D33" s="25"/>
      <c r="E33">
        <f t="shared" si="1"/>
        <v>-4753.0013083967742</v>
      </c>
      <c r="F33">
        <f t="shared" si="2"/>
        <v>-4753</v>
      </c>
      <c r="G33">
        <f t="shared" si="3"/>
        <v>-6.158499963930808E-4</v>
      </c>
      <c r="J33">
        <f t="shared" si="4"/>
        <v>-6.158499963930808E-4</v>
      </c>
      <c r="P33" s="36">
        <f t="shared" si="5"/>
        <v>5.5683248929890938E-4</v>
      </c>
      <c r="Q33" s="6">
        <f t="shared" si="6"/>
        <v>20743.891000000003</v>
      </c>
      <c r="R33" s="5">
        <f t="shared" si="7"/>
        <v>1.3751842122487444E-6</v>
      </c>
      <c r="T33">
        <v>32000</v>
      </c>
      <c r="U33" s="5">
        <f t="shared" si="0"/>
        <v>5.7783823789258809E-2</v>
      </c>
    </row>
    <row r="34" spans="1:33">
      <c r="A34" t="s">
        <v>67</v>
      </c>
      <c r="B34" s="14" t="s">
        <v>114</v>
      </c>
      <c r="C34" s="25">
        <v>36163.421000000002</v>
      </c>
      <c r="D34" s="25"/>
      <c r="E34">
        <f t="shared" si="1"/>
        <v>-3900.997799934582</v>
      </c>
      <c r="F34">
        <f t="shared" si="2"/>
        <v>-3901</v>
      </c>
      <c r="G34">
        <f t="shared" si="3"/>
        <v>1.0355499980505556E-3</v>
      </c>
      <c r="J34">
        <f t="shared" si="4"/>
        <v>1.0355499980505556E-3</v>
      </c>
      <c r="P34" s="36">
        <f t="shared" si="5"/>
        <v>2.8286933917350085E-4</v>
      </c>
      <c r="Q34" s="6">
        <f t="shared" si="6"/>
        <v>21144.921000000002</v>
      </c>
      <c r="R34" s="5">
        <f t="shared" si="7"/>
        <v>5.6652817424759718E-7</v>
      </c>
      <c r="T34">
        <v>34000</v>
      </c>
      <c r="U34" s="5">
        <f t="shared" si="0"/>
        <v>6.4953687694243992E-2</v>
      </c>
    </row>
    <row r="35" spans="1:33">
      <c r="A35" t="s">
        <v>67</v>
      </c>
      <c r="B35" s="14" t="s">
        <v>114</v>
      </c>
      <c r="C35" s="25">
        <v>36453.353000000003</v>
      </c>
      <c r="D35" s="25"/>
      <c r="E35">
        <f t="shared" si="1"/>
        <v>-3285.02622370472</v>
      </c>
      <c r="F35">
        <f t="shared" si="2"/>
        <v>-3285</v>
      </c>
      <c r="G35">
        <f t="shared" si="3"/>
        <v>-1.234324999677483E-2</v>
      </c>
      <c r="J35">
        <f t="shared" si="4"/>
        <v>-1.234324999677483E-2</v>
      </c>
      <c r="P35" s="36">
        <f t="shared" si="5"/>
        <v>1.321121620065E-4</v>
      </c>
      <c r="Q35" s="6">
        <f t="shared" si="6"/>
        <v>21434.853000000003</v>
      </c>
      <c r="R35" s="5">
        <f t="shared" si="7"/>
        <v>1.5563466099275319E-4</v>
      </c>
    </row>
    <row r="36" spans="1:33">
      <c r="A36" t="s">
        <v>67</v>
      </c>
      <c r="B36" s="14" t="s">
        <v>115</v>
      </c>
      <c r="C36" s="25">
        <v>37995.583100000003</v>
      </c>
      <c r="D36" s="25"/>
      <c r="E36">
        <f t="shared" si="1"/>
        <v>-8.4996395189936749</v>
      </c>
      <c r="F36">
        <f t="shared" si="2"/>
        <v>-8.5</v>
      </c>
      <c r="G36">
        <f t="shared" si="3"/>
        <v>1.6967500414466485E-4</v>
      </c>
      <c r="J36">
        <f t="shared" si="4"/>
        <v>1.6967500414466485E-4</v>
      </c>
      <c r="P36" s="36">
        <f t="shared" si="5"/>
        <v>-2.3863151017724296E-6</v>
      </c>
      <c r="Q36" s="6">
        <f t="shared" si="6"/>
        <v>22977.083100000003</v>
      </c>
      <c r="R36" s="5">
        <f t="shared" si="7"/>
        <v>2.9605097580824406E-8</v>
      </c>
    </row>
    <row r="37" spans="1:33">
      <c r="A37" t="s">
        <v>66</v>
      </c>
      <c r="B37" s="14"/>
      <c r="C37" s="25">
        <v>37999.5838</v>
      </c>
      <c r="D37" s="25"/>
      <c r="E37">
        <f t="shared" si="1"/>
        <v>0</v>
      </c>
      <c r="F37">
        <f t="shared" si="2"/>
        <v>0</v>
      </c>
      <c r="G37">
        <f t="shared" si="3"/>
        <v>0</v>
      </c>
      <c r="H37">
        <f>G37</f>
        <v>0</v>
      </c>
      <c r="P37" s="36">
        <f t="shared" si="5"/>
        <v>-1.2741103059917316E-6</v>
      </c>
      <c r="Q37" s="6">
        <f t="shared" si="6"/>
        <v>22981.0838</v>
      </c>
      <c r="R37" s="5">
        <f t="shared" si="7"/>
        <v>1.6233570718343438E-12</v>
      </c>
    </row>
    <row r="38" spans="1:33">
      <c r="A38" t="s">
        <v>67</v>
      </c>
      <c r="B38" s="14" t="s">
        <v>114</v>
      </c>
      <c r="C38" s="25">
        <v>38000.525699999998</v>
      </c>
      <c r="D38" s="25"/>
      <c r="E38">
        <f t="shared" si="1"/>
        <v>2.0011024228083314</v>
      </c>
      <c r="F38">
        <f t="shared" si="2"/>
        <v>2</v>
      </c>
      <c r="G38">
        <f t="shared" si="3"/>
        <v>5.1890000031562522E-4</v>
      </c>
      <c r="J38">
        <f t="shared" ref="J38:J46" si="8">G38</f>
        <v>5.1890000031562522E-4</v>
      </c>
      <c r="P38" s="36">
        <f t="shared" si="5"/>
        <v>-1.0113161746166923E-6</v>
      </c>
      <c r="Q38" s="6">
        <f t="shared" si="6"/>
        <v>22982.025699999998</v>
      </c>
      <c r="R38" s="5">
        <f t="shared" si="7"/>
        <v>2.7030777701461653E-7</v>
      </c>
    </row>
    <row r="39" spans="1:33">
      <c r="A39" t="s">
        <v>67</v>
      </c>
      <c r="B39" s="14" t="s">
        <v>114</v>
      </c>
      <c r="C39" s="25">
        <v>43081.636700000003</v>
      </c>
      <c r="D39" s="25"/>
      <c r="E39">
        <f t="shared" si="1"/>
        <v>10797.014939008235</v>
      </c>
      <c r="F39">
        <f t="shared" si="2"/>
        <v>10797</v>
      </c>
      <c r="G39">
        <f t="shared" ref="G39:G46" si="9">C39-(C$7+C$8*F39)</f>
        <v>7.0316500059561804E-3</v>
      </c>
      <c r="J39">
        <f t="shared" si="8"/>
        <v>7.0316500059561804E-3</v>
      </c>
      <c r="P39" s="36">
        <f t="shared" si="5"/>
        <v>7.5164226380889385E-3</v>
      </c>
      <c r="Q39" s="6">
        <f t="shared" si="6"/>
        <v>28063.136700000003</v>
      </c>
      <c r="R39" s="5">
        <f t="shared" si="7"/>
        <v>2.3500450486492242E-7</v>
      </c>
    </row>
    <row r="40" spans="1:33">
      <c r="A40" t="s">
        <v>67</v>
      </c>
      <c r="B40" s="14" t="s">
        <v>115</v>
      </c>
      <c r="C40" s="25">
        <v>46300.463499999998</v>
      </c>
      <c r="D40" s="25"/>
      <c r="E40">
        <f t="shared" ref="E40:E46" si="10">(C40-C$7)/C$8</f>
        <v>17635.535066510252</v>
      </c>
      <c r="F40">
        <f t="shared" ref="F40:F46" si="11">ROUND(2*E40,0)/2</f>
        <v>17635.5</v>
      </c>
      <c r="G40">
        <f t="shared" si="9"/>
        <v>1.650547499593813E-2</v>
      </c>
      <c r="J40">
        <f t="shared" si="8"/>
        <v>1.650547499593813E-2</v>
      </c>
      <c r="P40" s="36">
        <f t="shared" ref="P40:P46" si="12">+D$11+D$12*F40+D$13*F40^2</f>
        <v>1.8588669626493075E-2</v>
      </c>
      <c r="Q40" s="6">
        <f t="shared" ref="Q40:Q46" si="13">C40-15018.5</f>
        <v>31281.963499999998</v>
      </c>
      <c r="R40" s="5">
        <f t="shared" si="7"/>
        <v>4.3396998687729541E-6</v>
      </c>
      <c r="AB40" t="s">
        <v>102</v>
      </c>
      <c r="AG40" t="s">
        <v>97</v>
      </c>
    </row>
    <row r="41" spans="1:33">
      <c r="A41" t="s">
        <v>67</v>
      </c>
      <c r="B41" s="14" t="s">
        <v>114</v>
      </c>
      <c r="C41" s="25">
        <v>46303.5245</v>
      </c>
      <c r="D41" s="25"/>
      <c r="E41">
        <f t="shared" si="10"/>
        <v>17642.038277590233</v>
      </c>
      <c r="F41">
        <f t="shared" si="11"/>
        <v>17642</v>
      </c>
      <c r="G41">
        <f t="shared" si="9"/>
        <v>1.8016900001384784E-2</v>
      </c>
      <c r="J41">
        <f t="shared" si="8"/>
        <v>1.8016900001384784E-2</v>
      </c>
      <c r="P41" s="36">
        <f t="shared" si="12"/>
        <v>1.8601522004403993E-2</v>
      </c>
      <c r="Q41" s="6">
        <f t="shared" si="13"/>
        <v>31285.0245</v>
      </c>
      <c r="R41" s="5">
        <f t="shared" si="7"/>
        <v>3.4178288641419294E-7</v>
      </c>
    </row>
    <row r="42" spans="1:33">
      <c r="A42" t="s">
        <v>268</v>
      </c>
      <c r="B42" s="14"/>
      <c r="C42" s="25">
        <v>46676.315479999997</v>
      </c>
      <c r="D42" s="25"/>
      <c r="E42">
        <f t="shared" si="10"/>
        <v>18434.046912562822</v>
      </c>
      <c r="F42">
        <f t="shared" si="11"/>
        <v>18434</v>
      </c>
      <c r="G42">
        <f t="shared" si="9"/>
        <v>2.2081299997807946E-2</v>
      </c>
      <c r="J42">
        <f t="shared" si="8"/>
        <v>2.2081299997807946E-2</v>
      </c>
      <c r="P42" s="34">
        <f t="shared" si="12"/>
        <v>2.0200627594723367E-2</v>
      </c>
      <c r="Q42" s="6">
        <f t="shared" si="13"/>
        <v>31657.815479999997</v>
      </c>
      <c r="R42" s="5">
        <f t="shared" si="7"/>
        <v>3.5369286877239272E-6</v>
      </c>
    </row>
    <row r="43" spans="1:33">
      <c r="A43" t="s">
        <v>268</v>
      </c>
      <c r="B43" s="14"/>
      <c r="C43" s="25">
        <v>46676.550819999997</v>
      </c>
      <c r="D43" s="25"/>
      <c r="E43">
        <f t="shared" si="10"/>
        <v>18434.546901355883</v>
      </c>
      <c r="F43">
        <f t="shared" si="11"/>
        <v>18434.5</v>
      </c>
      <c r="G43">
        <f t="shared" si="9"/>
        <v>2.2076024994021282E-2</v>
      </c>
      <c r="J43">
        <f t="shared" si="8"/>
        <v>2.2076024994021282E-2</v>
      </c>
      <c r="P43" s="34">
        <f t="shared" si="12"/>
        <v>2.0201657866000117E-2</v>
      </c>
      <c r="Q43" s="6">
        <f t="shared" si="13"/>
        <v>31658.050819999997</v>
      </c>
      <c r="R43" s="5">
        <f t="shared" si="7"/>
        <v>3.5132521306063101E-6</v>
      </c>
    </row>
    <row r="44" spans="1:33">
      <c r="A44" t="s">
        <v>268</v>
      </c>
      <c r="B44" s="14"/>
      <c r="C44" s="25">
        <v>46679.377280000001</v>
      </c>
      <c r="D44" s="25"/>
      <c r="E44">
        <f t="shared" si="10"/>
        <v>18440.551823273276</v>
      </c>
      <c r="F44">
        <f t="shared" si="11"/>
        <v>18440.5</v>
      </c>
      <c r="G44">
        <f t="shared" si="9"/>
        <v>2.4392724997596815E-2</v>
      </c>
      <c r="J44">
        <f t="shared" si="8"/>
        <v>2.4392724997596815E-2</v>
      </c>
      <c r="P44" s="34">
        <f t="shared" si="12"/>
        <v>2.0214023162108095E-2</v>
      </c>
      <c r="Q44" s="6">
        <f t="shared" si="13"/>
        <v>31660.877280000001</v>
      </c>
      <c r="R44" s="5">
        <f t="shared" si="7"/>
        <v>1.7461549029916797E-5</v>
      </c>
    </row>
    <row r="45" spans="1:33">
      <c r="A45" t="s">
        <v>268</v>
      </c>
      <c r="B45" s="14"/>
      <c r="C45" s="25">
        <v>46680.316350000001</v>
      </c>
      <c r="D45" s="25"/>
      <c r="E45">
        <f t="shared" si="10"/>
        <v>18442.546913253307</v>
      </c>
      <c r="F45">
        <f t="shared" si="11"/>
        <v>18442.5</v>
      </c>
      <c r="G45">
        <f t="shared" si="9"/>
        <v>2.2081625000282656E-2</v>
      </c>
      <c r="J45">
        <f t="shared" si="8"/>
        <v>2.2081625000282656E-2</v>
      </c>
      <c r="P45" s="34">
        <f t="shared" si="12"/>
        <v>2.0218145764723371E-2</v>
      </c>
      <c r="Q45" s="6">
        <f t="shared" si="13"/>
        <v>31661.816350000001</v>
      </c>
      <c r="R45" s="5">
        <f t="shared" si="7"/>
        <v>3.4725548613606176E-6</v>
      </c>
    </row>
    <row r="46" spans="1:33">
      <c r="A46" t="s">
        <v>268</v>
      </c>
      <c r="B46" s="14"/>
      <c r="C46" s="25">
        <v>46680.55169</v>
      </c>
      <c r="D46" s="25"/>
      <c r="E46">
        <f t="shared" si="10"/>
        <v>18443.046902046364</v>
      </c>
      <c r="F46">
        <f t="shared" si="11"/>
        <v>18443</v>
      </c>
      <c r="G46">
        <f t="shared" si="9"/>
        <v>2.207635000377195E-2</v>
      </c>
      <c r="J46">
        <f t="shared" si="8"/>
        <v>2.207635000377195E-2</v>
      </c>
      <c r="P46" s="34">
        <f t="shared" si="12"/>
        <v>2.021917648078703E-2</v>
      </c>
      <c r="Q46" s="6">
        <f t="shared" si="13"/>
        <v>31662.05169</v>
      </c>
      <c r="R46" s="5">
        <f t="shared" si="7"/>
        <v>3.4490934944762172E-6</v>
      </c>
    </row>
    <row r="47" spans="1:33">
      <c r="B47" s="14"/>
      <c r="C47" s="25"/>
      <c r="D47" s="25"/>
      <c r="P47" s="34"/>
    </row>
    <row r="48" spans="1:33">
      <c r="B48" s="14"/>
      <c r="C48" s="25"/>
      <c r="D48" s="25"/>
      <c r="P48" s="34"/>
    </row>
    <row r="49" spans="2:16">
      <c r="B49" s="14"/>
      <c r="C49" s="25"/>
      <c r="D49" s="25"/>
      <c r="P49" s="34"/>
    </row>
    <row r="50" spans="2:16">
      <c r="B50" s="14"/>
      <c r="C50" s="25"/>
      <c r="D50" s="25"/>
      <c r="P50" s="34"/>
    </row>
    <row r="51" spans="2:16">
      <c r="B51" s="14"/>
      <c r="C51" s="25"/>
      <c r="D51" s="25"/>
      <c r="P51" s="34"/>
    </row>
    <row r="52" spans="2:16">
      <c r="B52" s="14"/>
      <c r="C52" s="25"/>
      <c r="D52" s="25"/>
      <c r="P52" s="34"/>
    </row>
    <row r="53" spans="2:16">
      <c r="B53" s="14"/>
      <c r="C53" s="25"/>
      <c r="D53" s="25"/>
      <c r="P53" s="34"/>
    </row>
    <row r="54" spans="2:16">
      <c r="B54" s="14"/>
      <c r="C54" s="25"/>
      <c r="D54" s="25"/>
      <c r="P54" s="34"/>
    </row>
    <row r="55" spans="2:16">
      <c r="B55" s="14"/>
      <c r="C55" s="25"/>
      <c r="D55" s="25"/>
      <c r="P55" s="34"/>
    </row>
    <row r="56" spans="2:16">
      <c r="B56" s="14"/>
      <c r="C56" s="25"/>
      <c r="D56" s="25"/>
      <c r="P56" s="34"/>
    </row>
    <row r="57" spans="2:16">
      <c r="B57" s="14"/>
      <c r="C57" s="25"/>
      <c r="D57" s="25"/>
      <c r="P57" s="34"/>
    </row>
    <row r="58" spans="2:16">
      <c r="B58" s="14"/>
      <c r="C58" s="25"/>
      <c r="D58" s="25"/>
      <c r="P58" s="34"/>
    </row>
    <row r="59" spans="2:16">
      <c r="B59" s="14"/>
      <c r="C59" s="25"/>
      <c r="D59" s="25"/>
      <c r="P59" s="34"/>
    </row>
    <row r="60" spans="2:16">
      <c r="B60" s="14"/>
      <c r="C60" s="25"/>
      <c r="D60" s="25"/>
      <c r="P60" s="34"/>
    </row>
    <row r="61" spans="2:16">
      <c r="B61" s="14"/>
      <c r="C61" s="25"/>
      <c r="D61" s="25"/>
      <c r="P61" s="34"/>
    </row>
    <row r="62" spans="2:16">
      <c r="B62" s="14"/>
      <c r="C62" s="25"/>
      <c r="D62" s="25"/>
      <c r="P62" s="34"/>
    </row>
    <row r="63" spans="2:16">
      <c r="B63" s="14"/>
      <c r="C63" s="25"/>
      <c r="D63" s="25"/>
      <c r="P63" s="34"/>
    </row>
    <row r="64" spans="2:16">
      <c r="B64" s="14"/>
      <c r="C64" s="25"/>
      <c r="D64" s="25"/>
      <c r="P64" s="34"/>
    </row>
    <row r="65" spans="2:16">
      <c r="B65" s="14"/>
      <c r="C65" s="25"/>
      <c r="D65" s="25"/>
      <c r="P65" s="34"/>
    </row>
    <row r="66" spans="2:16">
      <c r="B66" s="14"/>
      <c r="C66" s="25"/>
      <c r="D66" s="25"/>
      <c r="P66" s="34"/>
    </row>
    <row r="67" spans="2:16">
      <c r="B67" s="14"/>
      <c r="C67" s="25"/>
      <c r="D67" s="25"/>
      <c r="P67" s="34"/>
    </row>
    <row r="68" spans="2:16">
      <c r="B68" s="14"/>
      <c r="C68" s="25"/>
      <c r="D68" s="25"/>
      <c r="P68" s="34"/>
    </row>
    <row r="69" spans="2:16">
      <c r="B69" s="14"/>
      <c r="C69" s="25"/>
      <c r="D69" s="25"/>
      <c r="P69" s="34"/>
    </row>
    <row r="70" spans="2:16">
      <c r="B70" s="14"/>
      <c r="C70" s="25"/>
      <c r="D70" s="25"/>
      <c r="P70" s="34"/>
    </row>
    <row r="71" spans="2:16">
      <c r="B71" s="14"/>
      <c r="C71" s="25"/>
      <c r="D71" s="25"/>
      <c r="P71" s="34"/>
    </row>
    <row r="72" spans="2:16">
      <c r="B72" s="14"/>
      <c r="C72" s="25"/>
      <c r="D72" s="25"/>
      <c r="P72" s="34"/>
    </row>
    <row r="73" spans="2:16">
      <c r="B73" s="14"/>
      <c r="C73" s="25"/>
      <c r="D73" s="25"/>
      <c r="P73" s="34"/>
    </row>
    <row r="74" spans="2:16">
      <c r="B74" s="14"/>
      <c r="C74" s="25"/>
      <c r="D74" s="25"/>
      <c r="P74" s="34"/>
    </row>
    <row r="75" spans="2:16">
      <c r="B75" s="14"/>
      <c r="C75" s="25"/>
      <c r="D75" s="25"/>
      <c r="P75" s="34"/>
    </row>
    <row r="76" spans="2:16">
      <c r="B76" s="14"/>
      <c r="C76" s="25"/>
      <c r="D76" s="25"/>
      <c r="P76" s="34"/>
    </row>
    <row r="77" spans="2:16">
      <c r="B77" s="14"/>
      <c r="C77" s="25"/>
      <c r="D77" s="25"/>
      <c r="P77" s="34"/>
    </row>
    <row r="78" spans="2:16">
      <c r="B78" s="14"/>
      <c r="C78" s="25"/>
      <c r="D78" s="25"/>
      <c r="P78" s="34"/>
    </row>
    <row r="79" spans="2:16">
      <c r="B79" s="14"/>
      <c r="C79" s="25"/>
      <c r="D79" s="25"/>
      <c r="P79" s="34"/>
    </row>
    <row r="80" spans="2:16">
      <c r="B80" s="14"/>
      <c r="C80" s="25"/>
      <c r="D80" s="25"/>
      <c r="P80" s="34"/>
    </row>
    <row r="81" spans="2:16">
      <c r="B81" s="14"/>
      <c r="C81" s="25"/>
      <c r="D81" s="25"/>
      <c r="P81" s="34"/>
    </row>
    <row r="82" spans="2:16">
      <c r="B82" s="14"/>
      <c r="C82" s="25"/>
      <c r="D82" s="25"/>
      <c r="P82" s="34"/>
    </row>
    <row r="83" spans="2:16">
      <c r="B83" s="14"/>
      <c r="C83" s="25"/>
      <c r="D83" s="25"/>
      <c r="P83" s="34"/>
    </row>
    <row r="84" spans="2:16">
      <c r="B84" s="14"/>
      <c r="C84" s="25"/>
      <c r="D84" s="25"/>
      <c r="P84" s="34"/>
    </row>
    <row r="85" spans="2:16">
      <c r="B85" s="14"/>
      <c r="C85" s="25"/>
      <c r="D85" s="25"/>
      <c r="P85" s="34"/>
    </row>
    <row r="86" spans="2:16">
      <c r="B86" s="14"/>
      <c r="C86" s="25"/>
      <c r="D86" s="25"/>
      <c r="P86" s="34"/>
    </row>
    <row r="87" spans="2:16">
      <c r="B87" s="14"/>
      <c r="C87" s="25"/>
      <c r="D87" s="25"/>
      <c r="P87" s="34"/>
    </row>
    <row r="88" spans="2:16">
      <c r="B88" s="14"/>
      <c r="C88" s="25"/>
      <c r="D88" s="25"/>
      <c r="P88" s="34"/>
    </row>
    <row r="89" spans="2:16">
      <c r="B89" s="14"/>
      <c r="C89" s="25"/>
      <c r="D89" s="25"/>
      <c r="P89" s="34"/>
    </row>
    <row r="90" spans="2:16">
      <c r="B90" s="14"/>
      <c r="C90" s="25"/>
      <c r="D90" s="25"/>
      <c r="P90" s="34"/>
    </row>
    <row r="91" spans="2:16">
      <c r="B91" s="14"/>
      <c r="C91" s="25"/>
      <c r="D91" s="25"/>
      <c r="P91" s="34"/>
    </row>
    <row r="92" spans="2:16">
      <c r="B92" s="14"/>
      <c r="C92" s="25"/>
      <c r="D92" s="25"/>
      <c r="P92" s="34"/>
    </row>
    <row r="93" spans="2:16">
      <c r="B93" s="14"/>
      <c r="C93" s="25"/>
      <c r="D93" s="25"/>
      <c r="P93" s="34"/>
    </row>
    <row r="94" spans="2:16">
      <c r="B94" s="14"/>
      <c r="C94" s="25"/>
      <c r="D94" s="25"/>
      <c r="P94" s="34"/>
    </row>
    <row r="95" spans="2:16">
      <c r="B95" s="14"/>
      <c r="C95" s="25"/>
      <c r="D95" s="25"/>
      <c r="P95" s="34"/>
    </row>
    <row r="96" spans="2:16">
      <c r="B96" s="14"/>
      <c r="C96" s="25"/>
      <c r="D96" s="25"/>
      <c r="P96" s="34"/>
    </row>
    <row r="97" spans="2:16">
      <c r="B97" s="14"/>
      <c r="C97" s="25"/>
      <c r="D97" s="25"/>
      <c r="P97" s="34"/>
    </row>
    <row r="98" spans="2:16">
      <c r="B98" s="14"/>
      <c r="C98" s="25"/>
      <c r="D98" s="25"/>
      <c r="P98" s="34"/>
    </row>
    <row r="99" spans="2:16">
      <c r="B99" s="14"/>
      <c r="C99" s="25"/>
      <c r="D99" s="25"/>
      <c r="P99" s="34"/>
    </row>
    <row r="100" spans="2:16">
      <c r="B100" s="14"/>
      <c r="C100" s="25"/>
      <c r="D100" s="25"/>
      <c r="P100" s="34"/>
    </row>
    <row r="101" spans="2:16">
      <c r="B101" s="14"/>
      <c r="P101" s="34"/>
    </row>
    <row r="102" spans="2:16">
      <c r="B102" s="14"/>
      <c r="P102" s="34"/>
    </row>
    <row r="103" spans="2:16">
      <c r="B103" s="14"/>
      <c r="P103" s="34"/>
    </row>
    <row r="104" spans="2:16">
      <c r="B104" s="14"/>
      <c r="P104" s="34"/>
    </row>
    <row r="105" spans="2:16">
      <c r="B105" s="14"/>
      <c r="P105" s="34"/>
    </row>
    <row r="106" spans="2:16">
      <c r="B106" s="14"/>
      <c r="P106" s="34"/>
    </row>
    <row r="107" spans="2:16">
      <c r="B107" s="14"/>
      <c r="P107" s="34"/>
    </row>
    <row r="108" spans="2:16">
      <c r="B108" s="14"/>
      <c r="P108" s="34"/>
    </row>
    <row r="109" spans="2:16">
      <c r="B109" s="14"/>
      <c r="P109" s="34"/>
    </row>
    <row r="110" spans="2:16">
      <c r="B110" s="14"/>
      <c r="P110" s="34"/>
    </row>
    <row r="111" spans="2:16">
      <c r="B111" s="14"/>
      <c r="P111" s="34"/>
    </row>
    <row r="112" spans="2:16">
      <c r="B112" s="14"/>
      <c r="P112" s="34"/>
    </row>
    <row r="113" spans="2:16">
      <c r="B113" s="14"/>
      <c r="P113" s="34"/>
    </row>
    <row r="114" spans="2:16">
      <c r="B114" s="14"/>
      <c r="P114" s="34"/>
    </row>
    <row r="115" spans="2:16">
      <c r="B115" s="14"/>
      <c r="P115" s="34"/>
    </row>
    <row r="116" spans="2:16">
      <c r="B116" s="14"/>
      <c r="P116" s="34"/>
    </row>
    <row r="117" spans="2:16">
      <c r="B117" s="14"/>
      <c r="P117" s="34"/>
    </row>
    <row r="118" spans="2:16">
      <c r="B118" s="14"/>
      <c r="P118" s="34"/>
    </row>
    <row r="119" spans="2:16">
      <c r="B119" s="14"/>
      <c r="P119" s="34"/>
    </row>
    <row r="120" spans="2:16">
      <c r="B120" s="14"/>
      <c r="P120" s="34"/>
    </row>
    <row r="121" spans="2:16">
      <c r="B121" s="14"/>
      <c r="P121" s="34"/>
    </row>
    <row r="122" spans="2:16">
      <c r="B122" s="14"/>
      <c r="P122" s="34"/>
    </row>
    <row r="123" spans="2:16">
      <c r="B123" s="14"/>
      <c r="P123" s="34"/>
    </row>
    <row r="124" spans="2:16">
      <c r="B124" s="14"/>
      <c r="P124" s="34"/>
    </row>
    <row r="125" spans="2:16">
      <c r="B125" s="14"/>
      <c r="P125" s="34"/>
    </row>
    <row r="126" spans="2:16">
      <c r="B126" s="14"/>
      <c r="P126" s="34"/>
    </row>
    <row r="127" spans="2:16">
      <c r="B127" s="14"/>
      <c r="P127" s="34"/>
    </row>
    <row r="128" spans="2:16">
      <c r="B128" s="14"/>
      <c r="P128" s="34"/>
    </row>
    <row r="129" spans="2:16">
      <c r="B129" s="14"/>
      <c r="P129" s="34"/>
    </row>
    <row r="130" spans="2:16">
      <c r="B130" s="14"/>
      <c r="P130" s="34"/>
    </row>
    <row r="131" spans="2:16">
      <c r="B131" s="14"/>
      <c r="P131" s="34"/>
    </row>
    <row r="132" spans="2:16">
      <c r="B132" s="14"/>
      <c r="P132" s="34"/>
    </row>
    <row r="133" spans="2:16">
      <c r="B133" s="14"/>
      <c r="P133" s="34"/>
    </row>
    <row r="134" spans="2:16">
      <c r="B134" s="14"/>
      <c r="P134" s="34"/>
    </row>
    <row r="135" spans="2:16">
      <c r="B135" s="14"/>
      <c r="P135" s="34"/>
    </row>
    <row r="136" spans="2:16">
      <c r="B136" s="14"/>
      <c r="P136" s="34"/>
    </row>
    <row r="137" spans="2:16">
      <c r="B137" s="14"/>
      <c r="P137" s="34"/>
    </row>
    <row r="138" spans="2:16">
      <c r="B138" s="14"/>
      <c r="P138" s="34"/>
    </row>
    <row r="139" spans="2:16">
      <c r="B139" s="14"/>
      <c r="P139" s="34"/>
    </row>
    <row r="140" spans="2:16">
      <c r="B140" s="14"/>
      <c r="P140" s="34"/>
    </row>
    <row r="141" spans="2:16">
      <c r="B141" s="14"/>
      <c r="P141" s="34"/>
    </row>
    <row r="142" spans="2:16">
      <c r="B142" s="14"/>
      <c r="P142" s="34"/>
    </row>
    <row r="143" spans="2:16">
      <c r="B143" s="14"/>
      <c r="P143" s="34"/>
    </row>
    <row r="144" spans="2:16">
      <c r="B144" s="14"/>
      <c r="P144" s="34"/>
    </row>
    <row r="145" spans="2:16">
      <c r="B145" s="14"/>
      <c r="P145" s="34"/>
    </row>
    <row r="146" spans="2:16">
      <c r="B146" s="14"/>
      <c r="P146" s="34"/>
    </row>
    <row r="147" spans="2:16">
      <c r="B147" s="14"/>
      <c r="P147" s="34"/>
    </row>
    <row r="148" spans="2:16">
      <c r="B148" s="14"/>
      <c r="P148" s="34"/>
    </row>
    <row r="149" spans="2:16">
      <c r="B149" s="14"/>
      <c r="P149" s="34"/>
    </row>
    <row r="150" spans="2:16">
      <c r="B150" s="14"/>
      <c r="P150" s="34"/>
    </row>
    <row r="151" spans="2:16">
      <c r="B151" s="14"/>
      <c r="P151" s="34"/>
    </row>
    <row r="152" spans="2:16">
      <c r="B152" s="14"/>
      <c r="P152" s="34"/>
    </row>
    <row r="153" spans="2:16">
      <c r="B153" s="14"/>
      <c r="P153" s="34"/>
    </row>
    <row r="154" spans="2:16">
      <c r="B154" s="14"/>
      <c r="P154" s="34"/>
    </row>
    <row r="155" spans="2:16">
      <c r="B155" s="14"/>
      <c r="P155" s="34"/>
    </row>
    <row r="156" spans="2:16">
      <c r="B156" s="14"/>
      <c r="P156" s="34"/>
    </row>
    <row r="157" spans="2:16">
      <c r="B157" s="14"/>
      <c r="P157" s="34"/>
    </row>
    <row r="158" spans="2:16">
      <c r="B158" s="14"/>
      <c r="P158" s="34"/>
    </row>
    <row r="159" spans="2:16">
      <c r="B159" s="14"/>
      <c r="P159" s="34"/>
    </row>
    <row r="160" spans="2:16">
      <c r="B160" s="14"/>
      <c r="P160" s="34"/>
    </row>
    <row r="161" spans="2:16">
      <c r="B161" s="14"/>
      <c r="P161" s="34"/>
    </row>
    <row r="162" spans="2:16">
      <c r="B162" s="14"/>
      <c r="P162" s="34"/>
    </row>
    <row r="163" spans="2:16">
      <c r="B163" s="14"/>
      <c r="P163" s="34"/>
    </row>
    <row r="164" spans="2:16">
      <c r="B164" s="14"/>
      <c r="P164" s="34"/>
    </row>
    <row r="165" spans="2:16">
      <c r="B165" s="14"/>
      <c r="P165" s="34"/>
    </row>
    <row r="166" spans="2:16">
      <c r="B166" s="14"/>
      <c r="P166" s="34"/>
    </row>
    <row r="167" spans="2:16">
      <c r="B167" s="14"/>
      <c r="P167" s="34"/>
    </row>
    <row r="168" spans="2:16">
      <c r="B168" s="14"/>
      <c r="P168" s="34"/>
    </row>
    <row r="169" spans="2:16">
      <c r="B169" s="14"/>
      <c r="P169" s="34"/>
    </row>
    <row r="170" spans="2:16">
      <c r="B170" s="14"/>
      <c r="P170" s="34"/>
    </row>
    <row r="171" spans="2:16">
      <c r="B171" s="14"/>
      <c r="P171" s="34"/>
    </row>
    <row r="172" spans="2:16">
      <c r="B172" s="14"/>
      <c r="P172" s="34"/>
    </row>
    <row r="173" spans="2:16">
      <c r="B173" s="14"/>
      <c r="P173" s="34"/>
    </row>
    <row r="174" spans="2:16">
      <c r="B174" s="14"/>
      <c r="P174" s="34"/>
    </row>
    <row r="175" spans="2:16">
      <c r="B175" s="14"/>
      <c r="P175" s="34"/>
    </row>
    <row r="176" spans="2:16">
      <c r="B176" s="14"/>
      <c r="P176" s="34"/>
    </row>
    <row r="177" spans="2:16">
      <c r="B177" s="14"/>
      <c r="P177" s="34"/>
    </row>
    <row r="178" spans="2:16">
      <c r="B178" s="14"/>
      <c r="P178" s="34"/>
    </row>
    <row r="179" spans="2:16">
      <c r="B179" s="14"/>
      <c r="P179" s="34"/>
    </row>
    <row r="180" spans="2:16">
      <c r="B180" s="14"/>
      <c r="P180" s="34"/>
    </row>
    <row r="181" spans="2:16">
      <c r="B181" s="14"/>
      <c r="P181" s="34"/>
    </row>
    <row r="182" spans="2:16">
      <c r="B182" s="14"/>
      <c r="P182" s="34"/>
    </row>
    <row r="183" spans="2:16">
      <c r="B183" s="14"/>
      <c r="P183" s="34"/>
    </row>
    <row r="184" spans="2:16">
      <c r="B184" s="14"/>
      <c r="P184" s="34"/>
    </row>
    <row r="185" spans="2:16">
      <c r="B185" s="14"/>
      <c r="P185" s="34"/>
    </row>
    <row r="186" spans="2:16">
      <c r="B186" s="14"/>
      <c r="P186" s="34"/>
    </row>
    <row r="187" spans="2:16">
      <c r="B187" s="14"/>
      <c r="P187" s="34"/>
    </row>
    <row r="188" spans="2:16">
      <c r="B188" s="14"/>
      <c r="P188" s="34"/>
    </row>
    <row r="189" spans="2:16">
      <c r="B189" s="14"/>
      <c r="P189" s="34"/>
    </row>
    <row r="190" spans="2:16">
      <c r="B190" s="14"/>
      <c r="P190" s="34"/>
    </row>
    <row r="191" spans="2:16">
      <c r="B191" s="14"/>
      <c r="P191" s="34"/>
    </row>
    <row r="192" spans="2:16">
      <c r="B192" s="14"/>
      <c r="P192" s="34"/>
    </row>
    <row r="193" spans="2:16">
      <c r="B193" s="14"/>
      <c r="P193" s="34"/>
    </row>
    <row r="194" spans="2:16">
      <c r="B194" s="14"/>
      <c r="P194" s="34"/>
    </row>
    <row r="195" spans="2:16">
      <c r="B195" s="14"/>
      <c r="P195" s="34"/>
    </row>
    <row r="196" spans="2:16">
      <c r="B196" s="14"/>
      <c r="P196" s="34"/>
    </row>
    <row r="197" spans="2:16">
      <c r="B197" s="14"/>
      <c r="P197" s="34"/>
    </row>
    <row r="198" spans="2:16">
      <c r="B198" s="14"/>
      <c r="P198" s="34"/>
    </row>
    <row r="199" spans="2:16">
      <c r="B199" s="14"/>
      <c r="P199" s="34"/>
    </row>
    <row r="200" spans="2:16">
      <c r="B200" s="14"/>
      <c r="P200" s="34"/>
    </row>
    <row r="201" spans="2:16">
      <c r="B201" s="14"/>
      <c r="P201" s="34"/>
    </row>
    <row r="202" spans="2:16">
      <c r="B202" s="14"/>
      <c r="P202" s="34"/>
    </row>
    <row r="203" spans="2:16">
      <c r="B203" s="14"/>
      <c r="P203" s="34"/>
    </row>
    <row r="204" spans="2:16">
      <c r="B204" s="14"/>
      <c r="P204" s="34"/>
    </row>
    <row r="205" spans="2:16">
      <c r="B205" s="14"/>
      <c r="P205" s="34"/>
    </row>
    <row r="206" spans="2:16">
      <c r="B206" s="14"/>
      <c r="P206" s="34"/>
    </row>
    <row r="207" spans="2:16">
      <c r="B207" s="14"/>
      <c r="P207" s="34"/>
    </row>
    <row r="208" spans="2:16">
      <c r="B208" s="14"/>
      <c r="P208" s="34"/>
    </row>
    <row r="209" spans="2:16">
      <c r="B209" s="14"/>
      <c r="P209" s="34"/>
    </row>
    <row r="210" spans="2:16">
      <c r="B210" s="14"/>
      <c r="P210" s="34"/>
    </row>
    <row r="211" spans="2:16">
      <c r="B211" s="14"/>
      <c r="P211" s="34"/>
    </row>
    <row r="212" spans="2:16">
      <c r="B212" s="14"/>
      <c r="P212" s="34"/>
    </row>
    <row r="213" spans="2:16">
      <c r="B213" s="14"/>
      <c r="P213" s="34"/>
    </row>
    <row r="214" spans="2:16">
      <c r="B214" s="14"/>
      <c r="P214" s="34"/>
    </row>
    <row r="215" spans="2:16">
      <c r="B215" s="14"/>
      <c r="P215" s="34"/>
    </row>
    <row r="216" spans="2:16">
      <c r="B216" s="14"/>
      <c r="P216" s="34"/>
    </row>
    <row r="217" spans="2:16">
      <c r="B217" s="14"/>
      <c r="P217" s="34"/>
    </row>
    <row r="218" spans="2:16">
      <c r="B218" s="14"/>
      <c r="P218" s="34"/>
    </row>
    <row r="219" spans="2:16">
      <c r="B219" s="14"/>
      <c r="P219" s="34"/>
    </row>
    <row r="220" spans="2:16">
      <c r="B220" s="14"/>
      <c r="P220" s="34"/>
    </row>
    <row r="221" spans="2:16">
      <c r="B221" s="14"/>
      <c r="P221" s="34"/>
    </row>
    <row r="222" spans="2:16">
      <c r="B222" s="14"/>
      <c r="P222" s="34"/>
    </row>
    <row r="223" spans="2:16">
      <c r="B223" s="14"/>
    </row>
    <row r="224" spans="2:16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  <row r="710" spans="2:2">
      <c r="B710" s="14"/>
    </row>
    <row r="711" spans="2:2">
      <c r="B711" s="14"/>
    </row>
    <row r="712" spans="2:2">
      <c r="B712" s="14"/>
    </row>
    <row r="713" spans="2:2">
      <c r="B713" s="14"/>
    </row>
    <row r="714" spans="2:2">
      <c r="B714" s="14"/>
    </row>
    <row r="715" spans="2:2">
      <c r="B715" s="14"/>
    </row>
    <row r="716" spans="2:2">
      <c r="B716" s="14"/>
    </row>
    <row r="717" spans="2:2">
      <c r="B717" s="14"/>
    </row>
    <row r="718" spans="2:2">
      <c r="B718" s="14"/>
    </row>
    <row r="719" spans="2:2">
      <c r="B719" s="14"/>
    </row>
    <row r="720" spans="2:2">
      <c r="B720" s="14"/>
    </row>
    <row r="721" spans="2:2">
      <c r="B721" s="14"/>
    </row>
    <row r="722" spans="2:2">
      <c r="B722" s="14"/>
    </row>
    <row r="723" spans="2:2">
      <c r="B723" s="14"/>
    </row>
    <row r="724" spans="2:2">
      <c r="B724" s="14"/>
    </row>
    <row r="725" spans="2:2">
      <c r="B725" s="14"/>
    </row>
    <row r="726" spans="2:2">
      <c r="B726" s="14"/>
    </row>
    <row r="727" spans="2:2">
      <c r="B727" s="14"/>
    </row>
    <row r="728" spans="2:2">
      <c r="B728" s="14"/>
    </row>
    <row r="729" spans="2:2">
      <c r="B729" s="14"/>
    </row>
    <row r="730" spans="2:2">
      <c r="B730" s="14"/>
    </row>
    <row r="731" spans="2:2">
      <c r="B731" s="14"/>
    </row>
    <row r="732" spans="2:2">
      <c r="B732" s="14"/>
    </row>
    <row r="733" spans="2:2">
      <c r="B733" s="14"/>
    </row>
    <row r="734" spans="2:2">
      <c r="B734" s="14"/>
    </row>
    <row r="735" spans="2:2">
      <c r="B735" s="14"/>
    </row>
    <row r="736" spans="2:2">
      <c r="B736" s="14"/>
    </row>
    <row r="737" spans="2:2">
      <c r="B737" s="14"/>
    </row>
    <row r="738" spans="2:2">
      <c r="B738" s="14"/>
    </row>
    <row r="739" spans="2:2">
      <c r="B739" s="14"/>
    </row>
    <row r="740" spans="2:2">
      <c r="B740" s="14"/>
    </row>
    <row r="741" spans="2:2">
      <c r="B741" s="14"/>
    </row>
    <row r="742" spans="2:2">
      <c r="B742" s="14"/>
    </row>
    <row r="743" spans="2:2">
      <c r="B743" s="14"/>
    </row>
    <row r="744" spans="2:2">
      <c r="B744" s="14"/>
    </row>
    <row r="745" spans="2:2">
      <c r="B745" s="14"/>
    </row>
    <row r="746" spans="2:2">
      <c r="B746" s="14"/>
    </row>
    <row r="747" spans="2:2">
      <c r="B747" s="14"/>
    </row>
    <row r="748" spans="2:2">
      <c r="B748" s="14"/>
    </row>
    <row r="749" spans="2:2">
      <c r="B749" s="14"/>
    </row>
    <row r="750" spans="2:2">
      <c r="B750" s="14"/>
    </row>
    <row r="751" spans="2:2">
      <c r="B751" s="14"/>
    </row>
    <row r="752" spans="2:2">
      <c r="B752" s="14"/>
    </row>
    <row r="753" spans="2:2">
      <c r="B753" s="14"/>
    </row>
    <row r="754" spans="2:2">
      <c r="B754" s="14"/>
    </row>
    <row r="755" spans="2:2">
      <c r="B755" s="14"/>
    </row>
    <row r="756" spans="2:2">
      <c r="B756" s="14"/>
    </row>
    <row r="757" spans="2:2">
      <c r="B757" s="14"/>
    </row>
    <row r="758" spans="2:2">
      <c r="B758" s="14"/>
    </row>
    <row r="759" spans="2:2">
      <c r="B759" s="14"/>
    </row>
    <row r="760" spans="2:2">
      <c r="B760" s="14"/>
    </row>
    <row r="761" spans="2:2">
      <c r="B761" s="14"/>
    </row>
    <row r="762" spans="2:2">
      <c r="B762" s="14"/>
    </row>
    <row r="763" spans="2:2">
      <c r="B763" s="14"/>
    </row>
    <row r="764" spans="2:2">
      <c r="B764" s="14"/>
    </row>
    <row r="765" spans="2:2">
      <c r="B765" s="14"/>
    </row>
    <row r="766" spans="2:2">
      <c r="B766" s="14"/>
    </row>
    <row r="767" spans="2:2">
      <c r="B767" s="14"/>
    </row>
    <row r="768" spans="2:2">
      <c r="B768" s="14"/>
    </row>
    <row r="769" spans="2:2">
      <c r="B769" s="14"/>
    </row>
    <row r="770" spans="2:2">
      <c r="B770" s="14"/>
    </row>
    <row r="771" spans="2:2">
      <c r="B771" s="14"/>
    </row>
    <row r="772" spans="2:2">
      <c r="B772" s="14"/>
    </row>
    <row r="773" spans="2:2">
      <c r="B773" s="14"/>
    </row>
    <row r="774" spans="2:2">
      <c r="B774" s="14"/>
    </row>
    <row r="775" spans="2:2">
      <c r="B775" s="14"/>
    </row>
    <row r="776" spans="2:2">
      <c r="B776" s="14"/>
    </row>
    <row r="777" spans="2:2">
      <c r="B777" s="14"/>
    </row>
    <row r="778" spans="2:2">
      <c r="B778" s="14"/>
    </row>
    <row r="779" spans="2:2">
      <c r="B779" s="14"/>
    </row>
    <row r="780" spans="2:2">
      <c r="B780" s="14"/>
    </row>
    <row r="781" spans="2:2">
      <c r="B781" s="14"/>
    </row>
    <row r="782" spans="2:2">
      <c r="B782" s="14"/>
    </row>
    <row r="783" spans="2:2">
      <c r="B783" s="14"/>
    </row>
    <row r="784" spans="2:2">
      <c r="B784" s="14"/>
    </row>
    <row r="785" spans="2:2">
      <c r="B785" s="14"/>
    </row>
    <row r="786" spans="2:2">
      <c r="B786" s="14"/>
    </row>
    <row r="787" spans="2:2">
      <c r="B787" s="14"/>
    </row>
    <row r="788" spans="2:2">
      <c r="B788" s="14"/>
    </row>
    <row r="789" spans="2:2">
      <c r="B789" s="14"/>
    </row>
    <row r="790" spans="2:2">
      <c r="B790" s="14"/>
    </row>
    <row r="791" spans="2:2">
      <c r="B791" s="14"/>
    </row>
    <row r="792" spans="2:2">
      <c r="B792" s="14"/>
    </row>
    <row r="793" spans="2:2">
      <c r="B793" s="14"/>
    </row>
    <row r="794" spans="2:2">
      <c r="B794" s="14"/>
    </row>
    <row r="795" spans="2:2">
      <c r="B795" s="14"/>
    </row>
    <row r="796" spans="2:2">
      <c r="B796" s="14"/>
    </row>
    <row r="797" spans="2:2">
      <c r="B797" s="14"/>
    </row>
    <row r="798" spans="2:2">
      <c r="B798" s="14"/>
    </row>
    <row r="799" spans="2:2">
      <c r="B799" s="14"/>
    </row>
    <row r="800" spans="2:2">
      <c r="B800" s="14"/>
    </row>
    <row r="801" spans="2:2">
      <c r="B801" s="14"/>
    </row>
    <row r="802" spans="2:2">
      <c r="B802" s="14"/>
    </row>
    <row r="803" spans="2:2">
      <c r="B803" s="14"/>
    </row>
    <row r="804" spans="2:2">
      <c r="B804" s="14"/>
    </row>
    <row r="805" spans="2:2">
      <c r="B805" s="14"/>
    </row>
    <row r="806" spans="2:2">
      <c r="B806" s="14"/>
    </row>
    <row r="807" spans="2:2">
      <c r="B807" s="14"/>
    </row>
    <row r="808" spans="2:2">
      <c r="B808" s="14"/>
    </row>
    <row r="809" spans="2:2">
      <c r="B809" s="14"/>
    </row>
    <row r="810" spans="2:2">
      <c r="B810" s="14"/>
    </row>
    <row r="811" spans="2:2">
      <c r="B811" s="14"/>
    </row>
    <row r="812" spans="2:2">
      <c r="B812" s="14"/>
    </row>
    <row r="813" spans="2:2">
      <c r="B813" s="14"/>
    </row>
    <row r="814" spans="2:2">
      <c r="B814" s="14"/>
    </row>
    <row r="815" spans="2:2">
      <c r="B815" s="14"/>
    </row>
    <row r="816" spans="2:2">
      <c r="B816" s="14"/>
    </row>
    <row r="817" spans="2:2">
      <c r="B817" s="14"/>
    </row>
    <row r="818" spans="2:2">
      <c r="B818" s="14"/>
    </row>
    <row r="819" spans="2:2">
      <c r="B819" s="14"/>
    </row>
    <row r="820" spans="2:2">
      <c r="B820" s="14"/>
    </row>
    <row r="821" spans="2:2">
      <c r="B821" s="14"/>
    </row>
    <row r="822" spans="2:2">
      <c r="B822" s="14"/>
    </row>
    <row r="823" spans="2:2">
      <c r="B823" s="14"/>
    </row>
    <row r="824" spans="2:2">
      <c r="B824" s="14"/>
    </row>
    <row r="825" spans="2:2">
      <c r="B825" s="14"/>
    </row>
    <row r="826" spans="2:2">
      <c r="B826" s="14"/>
    </row>
    <row r="827" spans="2:2">
      <c r="B827" s="14"/>
    </row>
    <row r="828" spans="2:2">
      <c r="B828" s="14"/>
    </row>
    <row r="829" spans="2:2">
      <c r="B829" s="14"/>
    </row>
    <row r="830" spans="2:2">
      <c r="B830" s="14"/>
    </row>
    <row r="831" spans="2:2">
      <c r="B831" s="14"/>
    </row>
    <row r="832" spans="2:2">
      <c r="B832" s="14"/>
    </row>
    <row r="833" spans="2:2">
      <c r="B833" s="14"/>
    </row>
    <row r="834" spans="2:2">
      <c r="B834" s="14"/>
    </row>
    <row r="835" spans="2:2">
      <c r="B835" s="14"/>
    </row>
    <row r="836" spans="2:2">
      <c r="B836" s="14"/>
    </row>
    <row r="837" spans="2:2">
      <c r="B837" s="14"/>
    </row>
    <row r="838" spans="2:2">
      <c r="B838" s="14"/>
    </row>
    <row r="839" spans="2:2">
      <c r="B839" s="14"/>
    </row>
    <row r="840" spans="2:2">
      <c r="B840" s="14"/>
    </row>
    <row r="841" spans="2:2">
      <c r="B841" s="14"/>
    </row>
    <row r="842" spans="2:2">
      <c r="B842" s="14"/>
    </row>
    <row r="843" spans="2:2">
      <c r="B843" s="14"/>
    </row>
    <row r="844" spans="2:2">
      <c r="B844" s="14"/>
    </row>
    <row r="845" spans="2:2">
      <c r="B845" s="14"/>
    </row>
    <row r="846" spans="2:2">
      <c r="B846" s="14"/>
    </row>
    <row r="847" spans="2:2">
      <c r="B847" s="14"/>
    </row>
    <row r="848" spans="2:2">
      <c r="B848" s="14"/>
    </row>
    <row r="849" spans="2:2">
      <c r="B849" s="14"/>
    </row>
    <row r="850" spans="2:2">
      <c r="B850" s="14"/>
    </row>
    <row r="851" spans="2:2">
      <c r="B851" s="14"/>
    </row>
    <row r="852" spans="2:2">
      <c r="B852" s="14"/>
    </row>
    <row r="853" spans="2:2">
      <c r="B853" s="14"/>
    </row>
    <row r="854" spans="2:2">
      <c r="B854" s="14"/>
    </row>
    <row r="855" spans="2:2">
      <c r="B855" s="14"/>
    </row>
    <row r="856" spans="2:2">
      <c r="B856" s="14"/>
    </row>
    <row r="857" spans="2:2">
      <c r="B857" s="14"/>
    </row>
    <row r="858" spans="2:2">
      <c r="B858" s="14"/>
    </row>
    <row r="859" spans="2:2">
      <c r="B859" s="14"/>
    </row>
    <row r="860" spans="2:2">
      <c r="B860" s="14"/>
    </row>
    <row r="861" spans="2:2">
      <c r="B861" s="14"/>
    </row>
    <row r="862" spans="2:2">
      <c r="B862" s="14"/>
    </row>
    <row r="863" spans="2:2">
      <c r="B863" s="14"/>
    </row>
    <row r="864" spans="2:2">
      <c r="B864" s="14"/>
    </row>
    <row r="865" spans="2:2">
      <c r="B865" s="14"/>
    </row>
    <row r="866" spans="2:2">
      <c r="B866" s="14"/>
    </row>
    <row r="867" spans="2:2">
      <c r="B867" s="14"/>
    </row>
    <row r="868" spans="2:2">
      <c r="B868" s="14"/>
    </row>
    <row r="869" spans="2:2">
      <c r="B869" s="14"/>
    </row>
    <row r="870" spans="2:2">
      <c r="B870" s="14"/>
    </row>
    <row r="871" spans="2:2">
      <c r="B871" s="14"/>
    </row>
    <row r="872" spans="2:2">
      <c r="B872" s="14"/>
    </row>
    <row r="873" spans="2:2">
      <c r="B873" s="14"/>
    </row>
    <row r="874" spans="2:2">
      <c r="B874" s="14"/>
    </row>
    <row r="875" spans="2:2">
      <c r="B875" s="14"/>
    </row>
    <row r="876" spans="2:2">
      <c r="B876" s="14"/>
    </row>
    <row r="877" spans="2:2">
      <c r="B877" s="14"/>
    </row>
    <row r="878" spans="2:2">
      <c r="B878" s="14"/>
    </row>
    <row r="879" spans="2:2">
      <c r="B879" s="14"/>
    </row>
    <row r="880" spans="2:2">
      <c r="B880" s="14"/>
    </row>
    <row r="881" spans="2:2">
      <c r="B881" s="14"/>
    </row>
    <row r="882" spans="2:2">
      <c r="B882" s="14"/>
    </row>
    <row r="883" spans="2:2">
      <c r="B883" s="14"/>
    </row>
    <row r="884" spans="2:2">
      <c r="B884" s="14"/>
    </row>
    <row r="885" spans="2:2">
      <c r="B885" s="14"/>
    </row>
    <row r="886" spans="2:2">
      <c r="B886" s="14"/>
    </row>
    <row r="887" spans="2:2">
      <c r="B887" s="14"/>
    </row>
    <row r="888" spans="2:2">
      <c r="B888" s="14"/>
    </row>
    <row r="889" spans="2:2">
      <c r="B889" s="14"/>
    </row>
    <row r="890" spans="2:2">
      <c r="B890" s="14"/>
    </row>
    <row r="891" spans="2:2">
      <c r="B891" s="14"/>
    </row>
    <row r="892" spans="2:2">
      <c r="B892" s="14"/>
    </row>
    <row r="893" spans="2:2">
      <c r="B893" s="14"/>
    </row>
    <row r="894" spans="2:2">
      <c r="B894" s="14"/>
    </row>
    <row r="895" spans="2:2">
      <c r="B895" s="14"/>
    </row>
    <row r="896" spans="2:2">
      <c r="B896" s="14"/>
    </row>
    <row r="897" spans="2:2">
      <c r="B897" s="14"/>
    </row>
    <row r="898" spans="2:2">
      <c r="B898" s="14"/>
    </row>
    <row r="899" spans="2:2">
      <c r="B899" s="14"/>
    </row>
    <row r="900" spans="2:2">
      <c r="B900" s="14"/>
    </row>
    <row r="901" spans="2:2">
      <c r="B901" s="14"/>
    </row>
    <row r="902" spans="2:2">
      <c r="B902" s="14"/>
    </row>
    <row r="903" spans="2:2">
      <c r="B903" s="14"/>
    </row>
    <row r="904" spans="2:2">
      <c r="B904" s="14"/>
    </row>
    <row r="905" spans="2:2">
      <c r="B905" s="14"/>
    </row>
    <row r="906" spans="2:2">
      <c r="B906" s="14"/>
    </row>
    <row r="907" spans="2:2">
      <c r="B907" s="14"/>
    </row>
    <row r="908" spans="2:2">
      <c r="B908" s="14"/>
    </row>
    <row r="909" spans="2:2">
      <c r="B909" s="14"/>
    </row>
    <row r="910" spans="2:2">
      <c r="B910" s="14"/>
    </row>
    <row r="911" spans="2:2">
      <c r="B911" s="14"/>
    </row>
    <row r="912" spans="2:2">
      <c r="B912" s="14"/>
    </row>
    <row r="913" spans="2:2">
      <c r="B913" s="14"/>
    </row>
    <row r="914" spans="2:2">
      <c r="B914" s="14"/>
    </row>
    <row r="915" spans="2:2">
      <c r="B915" s="14"/>
    </row>
    <row r="916" spans="2:2">
      <c r="B916" s="14"/>
    </row>
    <row r="917" spans="2:2">
      <c r="B917" s="14"/>
    </row>
    <row r="918" spans="2:2">
      <c r="B918" s="14"/>
    </row>
    <row r="919" spans="2:2">
      <c r="B919" s="14"/>
    </row>
    <row r="920" spans="2:2">
      <c r="B920" s="14"/>
    </row>
    <row r="921" spans="2:2">
      <c r="B921" s="14"/>
    </row>
    <row r="922" spans="2:2">
      <c r="B922" s="14"/>
    </row>
    <row r="923" spans="2:2">
      <c r="B923" s="14"/>
    </row>
    <row r="924" spans="2:2">
      <c r="B924" s="14"/>
    </row>
    <row r="925" spans="2:2">
      <c r="B925" s="14"/>
    </row>
    <row r="926" spans="2:2">
      <c r="B926" s="14"/>
    </row>
    <row r="927" spans="2:2">
      <c r="B927" s="14"/>
    </row>
    <row r="928" spans="2:2">
      <c r="B928" s="14"/>
    </row>
    <row r="929" spans="2:2">
      <c r="B929" s="14"/>
    </row>
    <row r="930" spans="2:2">
      <c r="B930" s="14"/>
    </row>
    <row r="931" spans="2:2">
      <c r="B931" s="14"/>
    </row>
    <row r="932" spans="2:2">
      <c r="B932" s="14"/>
    </row>
    <row r="933" spans="2:2">
      <c r="B933" s="14"/>
    </row>
    <row r="934" spans="2:2">
      <c r="B934" s="14"/>
    </row>
    <row r="935" spans="2:2">
      <c r="B935" s="14"/>
    </row>
    <row r="936" spans="2:2">
      <c r="B936" s="14"/>
    </row>
    <row r="937" spans="2:2">
      <c r="B937" s="14"/>
    </row>
    <row r="938" spans="2:2">
      <c r="B938" s="14"/>
    </row>
    <row r="939" spans="2:2">
      <c r="B939" s="14"/>
    </row>
    <row r="940" spans="2:2">
      <c r="B940" s="14"/>
    </row>
    <row r="941" spans="2:2">
      <c r="B941" s="14"/>
    </row>
    <row r="942" spans="2:2">
      <c r="B942" s="14"/>
    </row>
    <row r="943" spans="2:2">
      <c r="B943" s="14"/>
    </row>
    <row r="944" spans="2:2">
      <c r="B944" s="14"/>
    </row>
    <row r="945" spans="2:2">
      <c r="B945" s="14"/>
    </row>
    <row r="946" spans="2:2">
      <c r="B946" s="14"/>
    </row>
    <row r="947" spans="2:2">
      <c r="B947" s="14"/>
    </row>
    <row r="948" spans="2:2">
      <c r="B948" s="14"/>
    </row>
    <row r="949" spans="2:2">
      <c r="B949" s="14"/>
    </row>
    <row r="950" spans="2:2">
      <c r="B950" s="14"/>
    </row>
    <row r="951" spans="2:2">
      <c r="B951" s="14"/>
    </row>
    <row r="952" spans="2:2">
      <c r="B952" s="14"/>
    </row>
    <row r="953" spans="2:2">
      <c r="B953" s="14"/>
    </row>
    <row r="954" spans="2:2">
      <c r="B954" s="14"/>
    </row>
    <row r="955" spans="2:2">
      <c r="B955" s="14"/>
    </row>
    <row r="956" spans="2:2">
      <c r="B956" s="14"/>
    </row>
    <row r="957" spans="2:2">
      <c r="B957" s="14"/>
    </row>
    <row r="958" spans="2:2">
      <c r="B958" s="14"/>
    </row>
    <row r="959" spans="2:2">
      <c r="B959" s="14"/>
    </row>
    <row r="960" spans="2:2">
      <c r="B960" s="14"/>
    </row>
    <row r="961" spans="2:2">
      <c r="B961" s="14"/>
    </row>
    <row r="962" spans="2:2">
      <c r="B962" s="14"/>
    </row>
    <row r="963" spans="2:2">
      <c r="B963" s="14"/>
    </row>
    <row r="964" spans="2:2">
      <c r="B964" s="14"/>
    </row>
    <row r="965" spans="2:2">
      <c r="B965" s="14"/>
    </row>
    <row r="966" spans="2:2">
      <c r="B966" s="14"/>
    </row>
    <row r="967" spans="2:2">
      <c r="B967" s="14"/>
    </row>
    <row r="968" spans="2:2">
      <c r="B968" s="14"/>
    </row>
    <row r="969" spans="2:2">
      <c r="B969" s="14"/>
    </row>
    <row r="970" spans="2:2">
      <c r="B970" s="14"/>
    </row>
    <row r="971" spans="2:2">
      <c r="B971" s="14"/>
    </row>
    <row r="972" spans="2:2">
      <c r="B972" s="14"/>
    </row>
    <row r="973" spans="2:2">
      <c r="B973" s="14"/>
    </row>
    <row r="974" spans="2:2">
      <c r="B974" s="14"/>
    </row>
    <row r="975" spans="2:2">
      <c r="B975" s="14"/>
    </row>
    <row r="976" spans="2:2">
      <c r="B976" s="14"/>
    </row>
    <row r="977" spans="2:2">
      <c r="B977" s="14"/>
    </row>
    <row r="978" spans="2:2">
      <c r="B978" s="14"/>
    </row>
    <row r="979" spans="2:2">
      <c r="B979" s="14"/>
    </row>
    <row r="980" spans="2:2">
      <c r="B980" s="14"/>
    </row>
    <row r="981" spans="2:2">
      <c r="B981" s="14"/>
    </row>
    <row r="982" spans="2:2">
      <c r="B982" s="14"/>
    </row>
    <row r="983" spans="2:2">
      <c r="B983" s="14"/>
    </row>
    <row r="984" spans="2:2">
      <c r="B984" s="14"/>
    </row>
    <row r="985" spans="2:2">
      <c r="B985" s="14"/>
    </row>
    <row r="986" spans="2:2">
      <c r="B986" s="14"/>
    </row>
    <row r="987" spans="2:2">
      <c r="B987" s="14"/>
    </row>
    <row r="988" spans="2:2">
      <c r="B988" s="14"/>
    </row>
    <row r="989" spans="2:2">
      <c r="B989" s="14"/>
    </row>
    <row r="990" spans="2:2">
      <c r="B990" s="14"/>
    </row>
    <row r="991" spans="2:2">
      <c r="B991" s="14"/>
    </row>
    <row r="992" spans="2:2">
      <c r="B992" s="14"/>
    </row>
    <row r="993" spans="2:2">
      <c r="B993" s="14"/>
    </row>
    <row r="994" spans="2:2">
      <c r="B994" s="14"/>
    </row>
    <row r="995" spans="2:2">
      <c r="B995" s="14"/>
    </row>
    <row r="996" spans="2:2">
      <c r="B996" s="14"/>
    </row>
    <row r="997" spans="2:2">
      <c r="B997" s="14"/>
    </row>
    <row r="998" spans="2:2">
      <c r="B998" s="14"/>
    </row>
    <row r="999" spans="2:2">
      <c r="B999" s="14"/>
    </row>
    <row r="1000" spans="2:2">
      <c r="B1000" s="14"/>
    </row>
    <row r="1001" spans="2:2">
      <c r="B1001" s="14"/>
    </row>
    <row r="1002" spans="2:2">
      <c r="B1002" s="14"/>
    </row>
    <row r="1003" spans="2:2">
      <c r="B1003" s="14"/>
    </row>
    <row r="1004" spans="2:2">
      <c r="B1004" s="14"/>
    </row>
    <row r="1005" spans="2:2">
      <c r="B1005" s="14"/>
    </row>
    <row r="1006" spans="2:2">
      <c r="B1006" s="14"/>
    </row>
    <row r="1007" spans="2:2">
      <c r="B1007" s="14"/>
    </row>
    <row r="1008" spans="2:2">
      <c r="B1008" s="14"/>
    </row>
    <row r="1009" spans="2:2">
      <c r="B1009" s="14"/>
    </row>
    <row r="1010" spans="2:2">
      <c r="B1010" s="14"/>
    </row>
    <row r="1011" spans="2:2">
      <c r="B1011" s="14"/>
    </row>
    <row r="1012" spans="2:2">
      <c r="B1012" s="14"/>
    </row>
    <row r="1013" spans="2:2">
      <c r="B1013" s="14"/>
    </row>
    <row r="1014" spans="2:2">
      <c r="B1014" s="14"/>
    </row>
    <row r="1015" spans="2:2">
      <c r="B1015" s="14"/>
    </row>
    <row r="1016" spans="2:2">
      <c r="B1016" s="14"/>
    </row>
    <row r="1017" spans="2:2">
      <c r="B1017" s="14"/>
    </row>
    <row r="1018" spans="2:2">
      <c r="B1018" s="14"/>
    </row>
    <row r="1019" spans="2:2">
      <c r="B1019" s="14"/>
    </row>
    <row r="1020" spans="2:2">
      <c r="B1020" s="14"/>
    </row>
    <row r="1021" spans="2:2">
      <c r="B1021" s="14"/>
    </row>
    <row r="1022" spans="2:2">
      <c r="B1022" s="14"/>
    </row>
    <row r="1023" spans="2:2">
      <c r="B1023" s="14"/>
    </row>
    <row r="1024" spans="2:2">
      <c r="B1024" s="14"/>
    </row>
    <row r="1025" spans="2:2">
      <c r="B1025" s="14"/>
    </row>
    <row r="1026" spans="2:2">
      <c r="B1026" s="14"/>
    </row>
    <row r="1027" spans="2:2">
      <c r="B1027" s="14"/>
    </row>
    <row r="1028" spans="2:2">
      <c r="B1028" s="14"/>
    </row>
    <row r="1029" spans="2:2">
      <c r="B1029" s="14"/>
    </row>
    <row r="1030" spans="2:2">
      <c r="B1030" s="14"/>
    </row>
    <row r="1031" spans="2:2">
      <c r="B1031" s="14"/>
    </row>
    <row r="1032" spans="2:2">
      <c r="B1032" s="14"/>
    </row>
    <row r="1033" spans="2:2">
      <c r="B1033" s="14"/>
    </row>
    <row r="1034" spans="2:2">
      <c r="B1034" s="14"/>
    </row>
    <row r="1035" spans="2:2">
      <c r="B1035" s="14"/>
    </row>
    <row r="1036" spans="2:2">
      <c r="B1036" s="14"/>
    </row>
    <row r="1037" spans="2:2">
      <c r="B1037" s="14"/>
    </row>
    <row r="1038" spans="2:2">
      <c r="B1038" s="14"/>
    </row>
    <row r="1039" spans="2:2">
      <c r="B1039" s="14"/>
    </row>
    <row r="1040" spans="2:2">
      <c r="B1040" s="14"/>
    </row>
    <row r="1041" spans="2:2">
      <c r="B1041" s="14"/>
    </row>
    <row r="1042" spans="2:2">
      <c r="B1042" s="14"/>
    </row>
    <row r="1043" spans="2:2">
      <c r="B1043" s="14"/>
    </row>
    <row r="1044" spans="2:2">
      <c r="B1044" s="14"/>
    </row>
    <row r="1045" spans="2:2">
      <c r="B1045" s="14"/>
    </row>
    <row r="1046" spans="2:2">
      <c r="B1046" s="14"/>
    </row>
    <row r="1047" spans="2:2">
      <c r="B1047" s="14"/>
    </row>
    <row r="1048" spans="2:2">
      <c r="B1048" s="14"/>
    </row>
    <row r="1049" spans="2:2">
      <c r="B1049" s="14"/>
    </row>
    <row r="1050" spans="2:2">
      <c r="B1050" s="14"/>
    </row>
    <row r="1051" spans="2:2">
      <c r="B1051" s="14"/>
    </row>
    <row r="1052" spans="2:2">
      <c r="B1052" s="14"/>
    </row>
    <row r="1053" spans="2:2">
      <c r="B1053" s="14"/>
    </row>
    <row r="1054" spans="2:2">
      <c r="B1054" s="14"/>
    </row>
    <row r="1055" spans="2:2">
      <c r="B1055" s="14"/>
    </row>
    <row r="1056" spans="2:2">
      <c r="B1056" s="14"/>
    </row>
    <row r="1057" spans="2:2">
      <c r="B1057" s="14"/>
    </row>
    <row r="1058" spans="2:2">
      <c r="B1058" s="14"/>
    </row>
    <row r="1059" spans="2:2">
      <c r="B1059" s="14"/>
    </row>
    <row r="1060" spans="2:2">
      <c r="B1060" s="14"/>
    </row>
    <row r="1061" spans="2:2">
      <c r="B1061" s="14"/>
    </row>
    <row r="1062" spans="2:2">
      <c r="B1062" s="14"/>
    </row>
    <row r="1063" spans="2:2">
      <c r="B1063" s="14"/>
    </row>
    <row r="1064" spans="2:2">
      <c r="B1064" s="14"/>
    </row>
    <row r="1065" spans="2:2">
      <c r="B1065" s="14"/>
    </row>
    <row r="1066" spans="2:2">
      <c r="B1066" s="14"/>
    </row>
    <row r="1067" spans="2:2">
      <c r="B1067" s="14"/>
    </row>
    <row r="1068" spans="2:2">
      <c r="B1068" s="14"/>
    </row>
    <row r="1069" spans="2:2">
      <c r="B1069" s="14"/>
    </row>
    <row r="1070" spans="2:2">
      <c r="B1070" s="14"/>
    </row>
    <row r="1071" spans="2:2">
      <c r="B1071" s="14"/>
    </row>
    <row r="1072" spans="2:2">
      <c r="B1072" s="14"/>
    </row>
    <row r="1073" spans="2:2">
      <c r="B1073" s="14"/>
    </row>
    <row r="1074" spans="2:2">
      <c r="B1074" s="14"/>
    </row>
    <row r="1075" spans="2:2">
      <c r="B1075" s="14"/>
    </row>
    <row r="1076" spans="2:2">
      <c r="B1076" s="14"/>
    </row>
    <row r="1077" spans="2:2">
      <c r="B1077" s="14"/>
    </row>
    <row r="1078" spans="2:2">
      <c r="B1078" s="14"/>
    </row>
    <row r="1079" spans="2:2">
      <c r="B1079" s="14"/>
    </row>
    <row r="1080" spans="2:2">
      <c r="B1080" s="14"/>
    </row>
    <row r="1081" spans="2:2">
      <c r="B1081" s="14"/>
    </row>
    <row r="1082" spans="2:2">
      <c r="B1082" s="14"/>
    </row>
    <row r="1083" spans="2:2">
      <c r="B1083" s="14"/>
    </row>
    <row r="1084" spans="2:2">
      <c r="B1084" s="14"/>
    </row>
    <row r="1085" spans="2:2">
      <c r="B1085" s="14"/>
    </row>
    <row r="1086" spans="2:2">
      <c r="B1086" s="14"/>
    </row>
    <row r="1087" spans="2:2">
      <c r="B1087" s="14"/>
    </row>
    <row r="1088" spans="2:2">
      <c r="B1088" s="14"/>
    </row>
    <row r="1089" spans="2:2">
      <c r="B1089" s="14"/>
    </row>
    <row r="1090" spans="2:2">
      <c r="B1090" s="14"/>
    </row>
    <row r="1091" spans="2:2">
      <c r="B1091" s="14"/>
    </row>
    <row r="1092" spans="2:2">
      <c r="B1092" s="14"/>
    </row>
    <row r="1093" spans="2:2">
      <c r="B1093" s="14"/>
    </row>
    <row r="1094" spans="2:2">
      <c r="B1094" s="14"/>
    </row>
    <row r="1095" spans="2:2">
      <c r="B1095" s="14"/>
    </row>
    <row r="1096" spans="2:2">
      <c r="B1096" s="14"/>
    </row>
    <row r="1097" spans="2:2">
      <c r="B1097" s="14"/>
    </row>
    <row r="1098" spans="2:2">
      <c r="B1098" s="14"/>
    </row>
    <row r="1099" spans="2:2">
      <c r="B1099" s="14"/>
    </row>
    <row r="1100" spans="2:2">
      <c r="B1100" s="14"/>
    </row>
    <row r="1101" spans="2:2">
      <c r="B1101" s="14"/>
    </row>
    <row r="1102" spans="2:2">
      <c r="B1102" s="14"/>
    </row>
    <row r="1103" spans="2:2">
      <c r="B1103" s="14"/>
    </row>
    <row r="1104" spans="2:2">
      <c r="B1104" s="14"/>
    </row>
    <row r="1105" spans="2:2">
      <c r="B1105" s="14"/>
    </row>
    <row r="1106" spans="2:2">
      <c r="B1106" s="14"/>
    </row>
    <row r="1107" spans="2:2">
      <c r="B1107" s="14"/>
    </row>
    <row r="1108" spans="2:2">
      <c r="B1108" s="14"/>
    </row>
    <row r="1109" spans="2:2">
      <c r="B1109" s="14"/>
    </row>
    <row r="1110" spans="2:2">
      <c r="B1110" s="14"/>
    </row>
    <row r="1111" spans="2:2">
      <c r="B1111" s="14"/>
    </row>
    <row r="1112" spans="2:2">
      <c r="B1112" s="14"/>
    </row>
    <row r="1113" spans="2:2">
      <c r="B1113" s="14"/>
    </row>
    <row r="1114" spans="2:2">
      <c r="B1114" s="14"/>
    </row>
    <row r="1115" spans="2:2">
      <c r="B1115" s="14"/>
    </row>
    <row r="1116" spans="2:2">
      <c r="B1116" s="14"/>
    </row>
    <row r="1117" spans="2:2">
      <c r="B1117" s="14"/>
    </row>
    <row r="1118" spans="2:2">
      <c r="B1118" s="14"/>
    </row>
    <row r="1119" spans="2:2">
      <c r="B1119" s="14"/>
    </row>
    <row r="1120" spans="2:2">
      <c r="B1120" s="14"/>
    </row>
    <row r="1121" spans="2:2">
      <c r="B1121" s="14"/>
    </row>
    <row r="1122" spans="2:2">
      <c r="B1122" s="14"/>
    </row>
    <row r="1123" spans="2:2">
      <c r="B1123" s="14"/>
    </row>
    <row r="1124" spans="2:2">
      <c r="B1124" s="14"/>
    </row>
    <row r="1125" spans="2:2">
      <c r="B1125" s="14"/>
    </row>
    <row r="1126" spans="2:2">
      <c r="B1126" s="14"/>
    </row>
    <row r="1127" spans="2:2">
      <c r="B1127" s="14"/>
    </row>
    <row r="1128" spans="2:2">
      <c r="B1128" s="14"/>
    </row>
    <row r="1129" spans="2:2">
      <c r="B1129" s="14"/>
    </row>
    <row r="1130" spans="2:2">
      <c r="B1130" s="14"/>
    </row>
    <row r="1131" spans="2:2">
      <c r="B1131" s="14"/>
    </row>
    <row r="1132" spans="2:2">
      <c r="B1132" s="14"/>
    </row>
    <row r="1133" spans="2:2">
      <c r="B1133" s="14"/>
    </row>
    <row r="1134" spans="2:2">
      <c r="B1134" s="14"/>
    </row>
    <row r="1135" spans="2:2">
      <c r="B1135" s="14"/>
    </row>
    <row r="1136" spans="2:2">
      <c r="B1136" s="14"/>
    </row>
    <row r="1137" spans="2:2">
      <c r="B1137" s="14"/>
    </row>
    <row r="1138" spans="2:2">
      <c r="B1138" s="14"/>
    </row>
    <row r="1139" spans="2:2">
      <c r="B1139" s="14"/>
    </row>
    <row r="1140" spans="2:2">
      <c r="B1140" s="14"/>
    </row>
    <row r="1141" spans="2:2">
      <c r="B1141" s="14"/>
    </row>
    <row r="1142" spans="2:2">
      <c r="B1142" s="14"/>
    </row>
    <row r="1143" spans="2:2">
      <c r="B1143" s="14"/>
    </row>
    <row r="1144" spans="2:2">
      <c r="B1144" s="14"/>
    </row>
    <row r="1145" spans="2:2">
      <c r="B1145" s="14"/>
    </row>
    <row r="1146" spans="2:2">
      <c r="B1146" s="14"/>
    </row>
    <row r="1147" spans="2:2">
      <c r="B1147" s="14"/>
    </row>
    <row r="1148" spans="2:2">
      <c r="B1148" s="14"/>
    </row>
    <row r="1149" spans="2:2">
      <c r="B1149" s="14"/>
    </row>
    <row r="1150" spans="2:2">
      <c r="B1150" s="14"/>
    </row>
    <row r="1151" spans="2:2">
      <c r="B1151" s="14"/>
    </row>
    <row r="1152" spans="2:2">
      <c r="B1152" s="14"/>
    </row>
    <row r="1153" spans="2:2">
      <c r="B1153" s="14"/>
    </row>
    <row r="1154" spans="2:2">
      <c r="B1154" s="14"/>
    </row>
    <row r="1155" spans="2:2">
      <c r="B1155" s="14"/>
    </row>
    <row r="1156" spans="2:2">
      <c r="B1156" s="14"/>
    </row>
    <row r="1157" spans="2:2">
      <c r="B1157" s="14"/>
    </row>
    <row r="1158" spans="2:2">
      <c r="B1158" s="14"/>
    </row>
    <row r="1159" spans="2:2">
      <c r="B1159" s="14"/>
    </row>
    <row r="1160" spans="2:2">
      <c r="B1160" s="14"/>
    </row>
    <row r="1161" spans="2:2">
      <c r="B1161" s="14"/>
    </row>
    <row r="1162" spans="2:2">
      <c r="B1162" s="14"/>
    </row>
    <row r="1163" spans="2:2">
      <c r="B1163" s="14"/>
    </row>
    <row r="1164" spans="2:2">
      <c r="B1164" s="14"/>
    </row>
    <row r="1165" spans="2:2">
      <c r="B1165" s="14"/>
    </row>
    <row r="1166" spans="2:2">
      <c r="B1166" s="14"/>
    </row>
    <row r="1167" spans="2:2">
      <c r="B1167" s="14"/>
    </row>
    <row r="1168" spans="2:2">
      <c r="B1168" s="14"/>
    </row>
    <row r="1169" spans="2:2">
      <c r="B1169" s="14"/>
    </row>
    <row r="1170" spans="2:2">
      <c r="B1170" s="14"/>
    </row>
    <row r="1171" spans="2:2">
      <c r="B1171" s="14"/>
    </row>
    <row r="1172" spans="2:2">
      <c r="B1172" s="14"/>
    </row>
    <row r="1173" spans="2:2">
      <c r="B1173" s="14"/>
    </row>
    <row r="1174" spans="2:2">
      <c r="B1174" s="14"/>
    </row>
    <row r="1175" spans="2:2">
      <c r="B1175" s="14"/>
    </row>
    <row r="1176" spans="2:2">
      <c r="B1176" s="14"/>
    </row>
    <row r="1177" spans="2:2">
      <c r="B1177" s="14"/>
    </row>
    <row r="1178" spans="2:2">
      <c r="B1178" s="14"/>
    </row>
    <row r="1179" spans="2:2">
      <c r="B1179" s="14"/>
    </row>
    <row r="1180" spans="2:2">
      <c r="B1180" s="14"/>
    </row>
    <row r="1181" spans="2:2">
      <c r="B1181" s="14"/>
    </row>
    <row r="1182" spans="2:2">
      <c r="B1182" s="14"/>
    </row>
    <row r="1183" spans="2:2">
      <c r="B1183" s="14"/>
    </row>
    <row r="1184" spans="2:2">
      <c r="B1184" s="14"/>
    </row>
    <row r="1185" spans="2:2">
      <c r="B1185" s="14"/>
    </row>
    <row r="1186" spans="2:2">
      <c r="B1186" s="14"/>
    </row>
    <row r="1187" spans="2:2">
      <c r="B1187" s="14"/>
    </row>
    <row r="1188" spans="2:2">
      <c r="B1188" s="14"/>
    </row>
    <row r="1189" spans="2:2">
      <c r="B1189" s="14"/>
    </row>
    <row r="1190" spans="2:2">
      <c r="B1190" s="14"/>
    </row>
    <row r="1191" spans="2:2">
      <c r="B1191" s="14"/>
    </row>
    <row r="1192" spans="2:2">
      <c r="B1192" s="14"/>
    </row>
    <row r="1193" spans="2:2">
      <c r="B1193" s="14"/>
    </row>
    <row r="1194" spans="2:2">
      <c r="B1194" s="14"/>
    </row>
    <row r="1195" spans="2:2">
      <c r="B1195" s="14"/>
    </row>
    <row r="1196" spans="2:2">
      <c r="B1196" s="14"/>
    </row>
    <row r="1197" spans="2:2">
      <c r="B1197" s="14"/>
    </row>
    <row r="1198" spans="2:2">
      <c r="B1198" s="14"/>
    </row>
    <row r="1199" spans="2:2">
      <c r="B1199" s="14"/>
    </row>
    <row r="1200" spans="2:2">
      <c r="B1200" s="14"/>
    </row>
    <row r="1201" spans="2:2">
      <c r="B1201" s="14"/>
    </row>
    <row r="1202" spans="2:2">
      <c r="B1202" s="14"/>
    </row>
    <row r="1203" spans="2:2">
      <c r="B1203" s="14"/>
    </row>
    <row r="1204" spans="2:2">
      <c r="B1204" s="14"/>
    </row>
    <row r="1205" spans="2:2">
      <c r="B1205" s="14"/>
    </row>
    <row r="1206" spans="2:2">
      <c r="B1206" s="14"/>
    </row>
    <row r="1207" spans="2:2">
      <c r="B1207" s="14"/>
    </row>
    <row r="1208" spans="2:2">
      <c r="B1208" s="14"/>
    </row>
    <row r="1209" spans="2:2">
      <c r="B1209" s="14"/>
    </row>
    <row r="1210" spans="2:2">
      <c r="B1210" s="14"/>
    </row>
    <row r="1211" spans="2:2">
      <c r="B1211" s="14"/>
    </row>
    <row r="1212" spans="2:2">
      <c r="B1212" s="14"/>
    </row>
    <row r="1213" spans="2:2">
      <c r="B1213" s="14"/>
    </row>
    <row r="1214" spans="2:2">
      <c r="B1214" s="14"/>
    </row>
    <row r="1215" spans="2:2">
      <c r="B1215" s="14"/>
    </row>
    <row r="1216" spans="2:2">
      <c r="B1216" s="14"/>
    </row>
    <row r="1217" spans="2:2">
      <c r="B1217" s="14"/>
    </row>
    <row r="1218" spans="2:2">
      <c r="B1218" s="14"/>
    </row>
    <row r="1219" spans="2:2">
      <c r="B1219" s="14"/>
    </row>
    <row r="1220" spans="2:2">
      <c r="B1220" s="14"/>
    </row>
    <row r="1221" spans="2:2">
      <c r="B1221" s="14"/>
    </row>
    <row r="1222" spans="2:2">
      <c r="B1222" s="14"/>
    </row>
    <row r="1223" spans="2:2">
      <c r="B1223" s="14"/>
    </row>
    <row r="1224" spans="2:2">
      <c r="B1224" s="14"/>
    </row>
    <row r="1225" spans="2:2">
      <c r="B1225" s="14"/>
    </row>
    <row r="1226" spans="2:2">
      <c r="B1226" s="14"/>
    </row>
    <row r="1227" spans="2:2">
      <c r="B1227" s="14"/>
    </row>
    <row r="1228" spans="2:2">
      <c r="B1228" s="14"/>
    </row>
    <row r="1229" spans="2:2">
      <c r="B1229" s="14"/>
    </row>
    <row r="1230" spans="2:2">
      <c r="B1230" s="14"/>
    </row>
    <row r="1231" spans="2:2">
      <c r="B1231" s="14"/>
    </row>
    <row r="1232" spans="2:2">
      <c r="B1232" s="14"/>
    </row>
    <row r="1233" spans="2:2">
      <c r="B1233" s="14"/>
    </row>
    <row r="1234" spans="2:2">
      <c r="B1234" s="14"/>
    </row>
    <row r="1235" spans="2:2">
      <c r="B1235" s="14"/>
    </row>
    <row r="1236" spans="2:2">
      <c r="B1236" s="14"/>
    </row>
    <row r="1237" spans="2:2">
      <c r="B1237" s="14"/>
    </row>
    <row r="1238" spans="2:2">
      <c r="B1238" s="14"/>
    </row>
    <row r="1239" spans="2:2">
      <c r="B1239" s="14"/>
    </row>
    <row r="1240" spans="2:2">
      <c r="B1240" s="14"/>
    </row>
    <row r="1241" spans="2:2">
      <c r="B1241" s="14"/>
    </row>
    <row r="1242" spans="2:2">
      <c r="B1242" s="14"/>
    </row>
    <row r="1243" spans="2:2">
      <c r="B1243" s="14"/>
    </row>
    <row r="1244" spans="2:2">
      <c r="B1244" s="14"/>
    </row>
    <row r="1245" spans="2:2">
      <c r="B1245" s="14"/>
    </row>
    <row r="1246" spans="2:2">
      <c r="B1246" s="14"/>
    </row>
    <row r="1247" spans="2:2">
      <c r="B1247" s="14"/>
    </row>
    <row r="1248" spans="2:2">
      <c r="B1248" s="14"/>
    </row>
    <row r="1249" spans="2:2">
      <c r="B1249" s="14"/>
    </row>
    <row r="1250" spans="2:2">
      <c r="B1250" s="14"/>
    </row>
    <row r="1251" spans="2:2">
      <c r="B1251" s="14"/>
    </row>
    <row r="1252" spans="2:2">
      <c r="B1252" s="14"/>
    </row>
    <row r="1253" spans="2:2">
      <c r="B1253" s="14"/>
    </row>
    <row r="1254" spans="2:2">
      <c r="B1254" s="14"/>
    </row>
    <row r="1255" spans="2:2">
      <c r="B1255" s="14"/>
    </row>
    <row r="1256" spans="2:2">
      <c r="B1256" s="14"/>
    </row>
    <row r="1257" spans="2:2">
      <c r="B1257" s="14"/>
    </row>
    <row r="1258" spans="2:2">
      <c r="B1258" s="14"/>
    </row>
    <row r="1259" spans="2:2">
      <c r="B1259" s="14"/>
    </row>
    <row r="1260" spans="2:2">
      <c r="B1260" s="14"/>
    </row>
    <row r="1261" spans="2:2">
      <c r="B1261" s="14"/>
    </row>
    <row r="1262" spans="2:2">
      <c r="B1262" s="14"/>
    </row>
    <row r="1263" spans="2:2">
      <c r="B1263" s="14"/>
    </row>
    <row r="1264" spans="2:2">
      <c r="B1264" s="14"/>
    </row>
    <row r="1265" spans="2:2">
      <c r="B1265" s="14"/>
    </row>
    <row r="1266" spans="2:2">
      <c r="B1266" s="14"/>
    </row>
    <row r="1267" spans="2:2">
      <c r="B1267" s="14"/>
    </row>
    <row r="1268" spans="2:2">
      <c r="B1268" s="14"/>
    </row>
    <row r="1269" spans="2:2">
      <c r="B1269" s="14"/>
    </row>
    <row r="1270" spans="2:2">
      <c r="B1270" s="14"/>
    </row>
    <row r="1271" spans="2:2">
      <c r="B1271" s="14"/>
    </row>
    <row r="1272" spans="2:2">
      <c r="B1272" s="14"/>
    </row>
    <row r="1273" spans="2:2">
      <c r="B1273" s="14"/>
    </row>
    <row r="1274" spans="2:2">
      <c r="B1274" s="14"/>
    </row>
    <row r="1275" spans="2:2">
      <c r="B1275" s="14"/>
    </row>
    <row r="1276" spans="2:2">
      <c r="B1276" s="14"/>
    </row>
    <row r="1277" spans="2:2">
      <c r="B1277" s="14"/>
    </row>
    <row r="1278" spans="2:2">
      <c r="B1278" s="14"/>
    </row>
    <row r="1279" spans="2:2">
      <c r="B1279" s="14"/>
    </row>
    <row r="1280" spans="2:2">
      <c r="B1280" s="14"/>
    </row>
    <row r="1281" spans="2:2">
      <c r="B1281" s="14"/>
    </row>
    <row r="1282" spans="2:2">
      <c r="B1282" s="14"/>
    </row>
    <row r="1283" spans="2:2">
      <c r="B1283" s="14"/>
    </row>
    <row r="1284" spans="2:2">
      <c r="B1284" s="14"/>
    </row>
    <row r="1285" spans="2:2">
      <c r="B1285" s="14"/>
    </row>
    <row r="1286" spans="2:2">
      <c r="B1286" s="14"/>
    </row>
    <row r="1287" spans="2:2">
      <c r="B1287" s="14"/>
    </row>
    <row r="1288" spans="2:2">
      <c r="B1288" s="14"/>
    </row>
    <row r="1289" spans="2:2">
      <c r="B1289" s="14"/>
    </row>
    <row r="1290" spans="2:2">
      <c r="B1290" s="14"/>
    </row>
    <row r="1291" spans="2:2">
      <c r="B1291" s="14"/>
    </row>
    <row r="1292" spans="2:2">
      <c r="B1292" s="14"/>
    </row>
    <row r="1293" spans="2:2">
      <c r="B1293" s="14"/>
    </row>
    <row r="1294" spans="2:2">
      <c r="B1294" s="14"/>
    </row>
    <row r="1295" spans="2:2">
      <c r="B1295" s="14"/>
    </row>
    <row r="1296" spans="2:2">
      <c r="B1296" s="14"/>
    </row>
    <row r="1297" spans="2:2">
      <c r="B1297" s="14"/>
    </row>
    <row r="1298" spans="2:2">
      <c r="B1298" s="14"/>
    </row>
    <row r="1299" spans="2:2">
      <c r="B1299" s="14"/>
    </row>
    <row r="1300" spans="2:2">
      <c r="B1300" s="14"/>
    </row>
    <row r="1301" spans="2:2">
      <c r="B1301" s="14"/>
    </row>
    <row r="1302" spans="2:2">
      <c r="B1302" s="14"/>
    </row>
    <row r="1303" spans="2:2">
      <c r="B1303" s="14"/>
    </row>
    <row r="1304" spans="2:2">
      <c r="B1304" s="14"/>
    </row>
    <row r="1305" spans="2:2">
      <c r="B1305" s="14"/>
    </row>
    <row r="1306" spans="2:2">
      <c r="B1306" s="14"/>
    </row>
    <row r="1307" spans="2:2">
      <c r="B1307" s="14"/>
    </row>
    <row r="1308" spans="2:2">
      <c r="B1308" s="14"/>
    </row>
    <row r="1309" spans="2:2">
      <c r="B1309" s="14"/>
    </row>
    <row r="1310" spans="2:2">
      <c r="B1310" s="14"/>
    </row>
    <row r="1311" spans="2:2">
      <c r="B1311" s="14"/>
    </row>
    <row r="1312" spans="2:2">
      <c r="B1312" s="14"/>
    </row>
    <row r="1313" spans="2:2">
      <c r="B1313" s="14"/>
    </row>
    <row r="1314" spans="2:2">
      <c r="B1314" s="14"/>
    </row>
    <row r="1315" spans="2:2">
      <c r="B1315" s="14"/>
    </row>
    <row r="1316" spans="2:2">
      <c r="B1316" s="14"/>
    </row>
    <row r="1317" spans="2:2">
      <c r="B1317" s="14"/>
    </row>
    <row r="1318" spans="2:2">
      <c r="B1318" s="14"/>
    </row>
    <row r="1319" spans="2:2">
      <c r="B1319" s="14"/>
    </row>
    <row r="1320" spans="2:2">
      <c r="B1320" s="14"/>
    </row>
    <row r="1321" spans="2:2">
      <c r="B1321" s="14"/>
    </row>
    <row r="1322" spans="2:2">
      <c r="B1322" s="14"/>
    </row>
    <row r="1323" spans="2:2">
      <c r="B1323" s="14"/>
    </row>
    <row r="1324" spans="2:2">
      <c r="B1324" s="14"/>
    </row>
    <row r="1325" spans="2:2">
      <c r="B1325" s="14"/>
    </row>
    <row r="1326" spans="2:2">
      <c r="B1326" s="14"/>
    </row>
    <row r="1327" spans="2:2">
      <c r="B1327" s="14"/>
    </row>
    <row r="1328" spans="2:2">
      <c r="B1328" s="14"/>
    </row>
    <row r="1329" spans="2:2">
      <c r="B1329" s="14"/>
    </row>
    <row r="1330" spans="2:2">
      <c r="B1330" s="14"/>
    </row>
    <row r="1331" spans="2:2">
      <c r="B1331" s="14"/>
    </row>
    <row r="1332" spans="2:2">
      <c r="B1332" s="14"/>
    </row>
    <row r="1333" spans="2:2">
      <c r="B1333" s="14"/>
    </row>
    <row r="1334" spans="2:2">
      <c r="B1334" s="14"/>
    </row>
    <row r="1335" spans="2:2">
      <c r="B1335" s="14"/>
    </row>
    <row r="1336" spans="2:2">
      <c r="B1336" s="14"/>
    </row>
    <row r="1337" spans="2:2">
      <c r="B1337" s="14"/>
    </row>
    <row r="1338" spans="2:2">
      <c r="B1338" s="14"/>
    </row>
    <row r="1339" spans="2:2">
      <c r="B1339" s="14"/>
    </row>
    <row r="1340" spans="2:2">
      <c r="B1340" s="14"/>
    </row>
    <row r="1341" spans="2:2">
      <c r="B1341" s="14"/>
    </row>
    <row r="1342" spans="2:2">
      <c r="B1342" s="14"/>
    </row>
    <row r="1343" spans="2:2">
      <c r="B1343" s="14"/>
    </row>
    <row r="1344" spans="2:2">
      <c r="B1344" s="14"/>
    </row>
    <row r="1345" spans="2:2">
      <c r="B1345" s="14"/>
    </row>
    <row r="1346" spans="2:2">
      <c r="B1346" s="14"/>
    </row>
    <row r="1347" spans="2:2">
      <c r="B1347" s="14"/>
    </row>
    <row r="1348" spans="2:2">
      <c r="B1348" s="14"/>
    </row>
    <row r="1349" spans="2:2">
      <c r="B1349" s="14"/>
    </row>
    <row r="1350" spans="2:2">
      <c r="B1350" s="14"/>
    </row>
    <row r="1351" spans="2:2">
      <c r="B1351" s="14"/>
    </row>
    <row r="1352" spans="2:2">
      <c r="B1352" s="14"/>
    </row>
    <row r="1353" spans="2:2">
      <c r="B1353" s="14"/>
    </row>
    <row r="1354" spans="2:2">
      <c r="B1354" s="14"/>
    </row>
    <row r="1355" spans="2:2">
      <c r="B1355" s="14"/>
    </row>
    <row r="1356" spans="2:2">
      <c r="B1356" s="14"/>
    </row>
    <row r="1357" spans="2:2">
      <c r="B1357" s="14"/>
    </row>
    <row r="1358" spans="2:2">
      <c r="B1358" s="14"/>
    </row>
    <row r="1359" spans="2:2">
      <c r="B1359" s="14"/>
    </row>
    <row r="1360" spans="2:2">
      <c r="B1360" s="14"/>
    </row>
    <row r="1361" spans="2:2">
      <c r="B1361" s="14"/>
    </row>
    <row r="1362" spans="2:2">
      <c r="B1362" s="14"/>
    </row>
    <row r="1363" spans="2:2">
      <c r="B1363" s="14"/>
    </row>
    <row r="1364" spans="2:2">
      <c r="B1364" s="14"/>
    </row>
    <row r="1365" spans="2:2">
      <c r="B1365" s="14"/>
    </row>
    <row r="1366" spans="2:2">
      <c r="B1366" s="14"/>
    </row>
    <row r="1367" spans="2:2">
      <c r="B1367" s="14"/>
    </row>
    <row r="1368" spans="2:2">
      <c r="B1368" s="14"/>
    </row>
    <row r="1369" spans="2:2">
      <c r="B1369" s="14"/>
    </row>
    <row r="1370" spans="2:2">
      <c r="B1370" s="14"/>
    </row>
    <row r="1371" spans="2:2">
      <c r="B1371" s="14"/>
    </row>
    <row r="1372" spans="2:2">
      <c r="B1372" s="14"/>
    </row>
    <row r="1373" spans="2:2">
      <c r="B1373" s="14"/>
    </row>
    <row r="1374" spans="2:2">
      <c r="B1374" s="14"/>
    </row>
    <row r="1375" spans="2:2">
      <c r="B1375" s="14"/>
    </row>
    <row r="1376" spans="2:2">
      <c r="B1376" s="14"/>
    </row>
    <row r="1377" spans="2:2">
      <c r="B1377" s="14"/>
    </row>
    <row r="1378" spans="2:2">
      <c r="B1378" s="14"/>
    </row>
    <row r="1379" spans="2:2">
      <c r="B1379" s="14"/>
    </row>
    <row r="1380" spans="2:2">
      <c r="B1380" s="14"/>
    </row>
    <row r="1381" spans="2:2">
      <c r="B1381" s="14"/>
    </row>
    <row r="1382" spans="2:2">
      <c r="B1382" s="14"/>
    </row>
    <row r="1383" spans="2:2">
      <c r="B1383" s="14"/>
    </row>
    <row r="1384" spans="2:2">
      <c r="B1384" s="14"/>
    </row>
    <row r="1385" spans="2:2">
      <c r="B1385" s="14"/>
    </row>
    <row r="1386" spans="2:2">
      <c r="B1386" s="14"/>
    </row>
    <row r="1387" spans="2:2">
      <c r="B1387" s="14"/>
    </row>
    <row r="1388" spans="2:2">
      <c r="B1388" s="14"/>
    </row>
    <row r="1389" spans="2:2">
      <c r="B1389" s="14"/>
    </row>
    <row r="1390" spans="2:2">
      <c r="B1390" s="14"/>
    </row>
    <row r="1391" spans="2:2">
      <c r="B1391" s="14"/>
    </row>
    <row r="1392" spans="2:2">
      <c r="B1392" s="14"/>
    </row>
    <row r="1393" spans="2:2">
      <c r="B1393" s="14"/>
    </row>
    <row r="1394" spans="2:2">
      <c r="B1394" s="14"/>
    </row>
    <row r="1395" spans="2:2">
      <c r="B1395" s="14"/>
    </row>
    <row r="1396" spans="2:2">
      <c r="B1396" s="14"/>
    </row>
    <row r="1397" spans="2:2">
      <c r="B1397" s="14"/>
    </row>
    <row r="1398" spans="2:2">
      <c r="B1398" s="14"/>
    </row>
    <row r="1399" spans="2:2">
      <c r="B1399" s="14"/>
    </row>
    <row r="1400" spans="2:2">
      <c r="B1400" s="14"/>
    </row>
    <row r="1401" spans="2:2">
      <c r="B1401" s="14"/>
    </row>
    <row r="1402" spans="2:2">
      <c r="B1402" s="14"/>
    </row>
    <row r="1403" spans="2:2">
      <c r="B1403" s="14"/>
    </row>
    <row r="1404" spans="2:2">
      <c r="B1404" s="14"/>
    </row>
    <row r="1405" spans="2:2">
      <c r="B1405" s="14"/>
    </row>
    <row r="1406" spans="2:2">
      <c r="B1406" s="14"/>
    </row>
    <row r="1407" spans="2:2">
      <c r="B1407" s="14"/>
    </row>
    <row r="1408" spans="2:2">
      <c r="B1408" s="14"/>
    </row>
    <row r="1409" spans="2:2">
      <c r="B1409" s="14"/>
    </row>
    <row r="1410" spans="2:2">
      <c r="B1410" s="14"/>
    </row>
    <row r="1411" spans="2:2">
      <c r="B1411" s="14"/>
    </row>
    <row r="1412" spans="2:2">
      <c r="B1412" s="14"/>
    </row>
    <row r="1413" spans="2:2">
      <c r="B1413" s="14"/>
    </row>
    <row r="1414" spans="2:2">
      <c r="B1414" s="14"/>
    </row>
    <row r="1415" spans="2:2">
      <c r="B1415" s="14"/>
    </row>
    <row r="1416" spans="2:2">
      <c r="B1416" s="14"/>
    </row>
    <row r="1417" spans="2:2">
      <c r="B1417" s="14"/>
    </row>
    <row r="1418" spans="2:2">
      <c r="B1418" s="14"/>
    </row>
    <row r="1419" spans="2:2">
      <c r="B1419" s="14"/>
    </row>
    <row r="1420" spans="2:2">
      <c r="B1420" s="14"/>
    </row>
    <row r="1421" spans="2:2">
      <c r="B1421" s="14"/>
    </row>
    <row r="1422" spans="2:2">
      <c r="B1422" s="14"/>
    </row>
    <row r="1423" spans="2:2">
      <c r="B1423" s="14"/>
    </row>
    <row r="1424" spans="2:2">
      <c r="B1424" s="14"/>
    </row>
    <row r="1425" spans="2:2">
      <c r="B1425" s="14"/>
    </row>
    <row r="1426" spans="2:2">
      <c r="B1426" s="14"/>
    </row>
    <row r="1427" spans="2:2">
      <c r="B1427" s="14"/>
    </row>
    <row r="1428" spans="2:2">
      <c r="B1428" s="14"/>
    </row>
    <row r="1429" spans="2:2">
      <c r="B1429" s="14"/>
    </row>
    <row r="1430" spans="2:2">
      <c r="B1430" s="14"/>
    </row>
    <row r="1431" spans="2:2">
      <c r="B1431" s="14"/>
    </row>
    <row r="1432" spans="2:2">
      <c r="B1432" s="14"/>
    </row>
    <row r="1433" spans="2:2">
      <c r="B1433" s="14"/>
    </row>
    <row r="1434" spans="2:2">
      <c r="B1434" s="14"/>
    </row>
    <row r="1435" spans="2:2">
      <c r="B1435" s="14"/>
    </row>
    <row r="1436" spans="2:2">
      <c r="B1436" s="14"/>
    </row>
    <row r="1437" spans="2:2">
      <c r="B1437" s="14"/>
    </row>
    <row r="1438" spans="2:2">
      <c r="B1438" s="14"/>
    </row>
    <row r="1439" spans="2:2">
      <c r="B1439" s="14"/>
    </row>
    <row r="1440" spans="2:2">
      <c r="B1440" s="14"/>
    </row>
    <row r="1441" spans="2:2">
      <c r="B1441" s="14"/>
    </row>
    <row r="1442" spans="2:2">
      <c r="B1442" s="14"/>
    </row>
    <row r="1443" spans="2:2">
      <c r="B1443" s="14"/>
    </row>
    <row r="1444" spans="2:2">
      <c r="B1444" s="14"/>
    </row>
    <row r="1445" spans="2:2">
      <c r="B1445" s="14"/>
    </row>
    <row r="1446" spans="2:2">
      <c r="B1446" s="14"/>
    </row>
    <row r="1447" spans="2:2">
      <c r="B1447" s="14"/>
    </row>
    <row r="1448" spans="2:2">
      <c r="B1448" s="14"/>
    </row>
    <row r="1449" spans="2:2">
      <c r="B1449" s="14"/>
    </row>
    <row r="1450" spans="2:2">
      <c r="B1450" s="14"/>
    </row>
    <row r="1451" spans="2:2">
      <c r="B1451" s="14"/>
    </row>
    <row r="1452" spans="2:2">
      <c r="B1452" s="14"/>
    </row>
    <row r="1453" spans="2:2">
      <c r="B1453" s="14"/>
    </row>
    <row r="1454" spans="2:2">
      <c r="B1454" s="14"/>
    </row>
    <row r="1455" spans="2:2">
      <c r="B1455" s="14"/>
    </row>
    <row r="1456" spans="2:2">
      <c r="B1456" s="14"/>
    </row>
    <row r="1457" spans="2:2">
      <c r="B1457" s="14"/>
    </row>
    <row r="1458" spans="2:2">
      <c r="B1458" s="14"/>
    </row>
    <row r="1459" spans="2:2">
      <c r="B1459" s="14"/>
    </row>
    <row r="1460" spans="2:2">
      <c r="B1460" s="14"/>
    </row>
    <row r="1461" spans="2:2">
      <c r="B1461" s="14"/>
    </row>
    <row r="1462" spans="2:2">
      <c r="B1462" s="14"/>
    </row>
    <row r="1463" spans="2:2">
      <c r="B1463" s="14"/>
    </row>
    <row r="1464" spans="2:2">
      <c r="B1464" s="14"/>
    </row>
    <row r="1465" spans="2:2">
      <c r="B1465" s="14"/>
    </row>
    <row r="1466" spans="2:2">
      <c r="B1466" s="14"/>
    </row>
    <row r="1467" spans="2:2">
      <c r="B1467" s="14"/>
    </row>
    <row r="1468" spans="2:2">
      <c r="B1468" s="14"/>
    </row>
    <row r="1469" spans="2:2">
      <c r="B1469" s="14"/>
    </row>
    <row r="1470" spans="2:2">
      <c r="B1470" s="14"/>
    </row>
    <row r="1471" spans="2:2">
      <c r="B1471" s="14"/>
    </row>
    <row r="1472" spans="2:2">
      <c r="B1472" s="14"/>
    </row>
    <row r="1473" spans="2:2">
      <c r="B1473" s="14"/>
    </row>
    <row r="1474" spans="2:2">
      <c r="B1474" s="14"/>
    </row>
    <row r="1475" spans="2:2">
      <c r="B1475" s="14"/>
    </row>
    <row r="1476" spans="2:2">
      <c r="B1476" s="14"/>
    </row>
    <row r="1477" spans="2:2">
      <c r="B1477" s="14"/>
    </row>
    <row r="1478" spans="2:2">
      <c r="B1478" s="14"/>
    </row>
    <row r="1479" spans="2:2">
      <c r="B1479" s="14"/>
    </row>
    <row r="1480" spans="2:2">
      <c r="B1480" s="14"/>
    </row>
    <row r="1481" spans="2:2">
      <c r="B1481" s="14"/>
    </row>
    <row r="1482" spans="2:2">
      <c r="B1482" s="14"/>
    </row>
    <row r="1483" spans="2:2">
      <c r="B1483" s="14"/>
    </row>
    <row r="1484" spans="2:2">
      <c r="B1484" s="14"/>
    </row>
    <row r="1485" spans="2:2">
      <c r="B1485" s="14"/>
    </row>
    <row r="1486" spans="2:2">
      <c r="B1486" s="14"/>
    </row>
    <row r="1487" spans="2:2">
      <c r="B1487" s="14"/>
    </row>
    <row r="1488" spans="2:2">
      <c r="B1488" s="14"/>
    </row>
    <row r="1489" spans="2:2">
      <c r="B1489" s="14"/>
    </row>
    <row r="1490" spans="2:2">
      <c r="B1490" s="14"/>
    </row>
    <row r="1491" spans="2:2">
      <c r="B1491" s="14"/>
    </row>
    <row r="1492" spans="2:2">
      <c r="B1492" s="14"/>
    </row>
    <row r="1493" spans="2:2">
      <c r="B1493" s="14"/>
    </row>
    <row r="1494" spans="2:2">
      <c r="B1494" s="14"/>
    </row>
    <row r="1495" spans="2:2">
      <c r="B1495" s="14"/>
    </row>
    <row r="1496" spans="2:2">
      <c r="B1496" s="14"/>
    </row>
    <row r="1497" spans="2:2">
      <c r="B1497" s="14"/>
    </row>
    <row r="1498" spans="2:2">
      <c r="B1498" s="14"/>
    </row>
    <row r="1499" spans="2:2">
      <c r="B1499" s="14"/>
    </row>
    <row r="1500" spans="2:2">
      <c r="B1500" s="14"/>
    </row>
    <row r="1501" spans="2:2">
      <c r="B1501" s="14"/>
    </row>
    <row r="1502" spans="2:2">
      <c r="B1502" s="14"/>
    </row>
    <row r="1503" spans="2:2">
      <c r="B1503" s="14"/>
    </row>
    <row r="1504" spans="2:2">
      <c r="B1504" s="14"/>
    </row>
    <row r="1505" spans="2:2">
      <c r="B1505" s="14"/>
    </row>
    <row r="1506" spans="2:2">
      <c r="B1506" s="14"/>
    </row>
    <row r="1507" spans="2:2">
      <c r="B1507" s="14"/>
    </row>
    <row r="1508" spans="2:2">
      <c r="B1508" s="14"/>
    </row>
    <row r="1509" spans="2:2">
      <c r="B1509" s="14"/>
    </row>
    <row r="1510" spans="2:2">
      <c r="B1510" s="14"/>
    </row>
    <row r="1511" spans="2:2">
      <c r="B1511" s="14"/>
    </row>
    <row r="1512" spans="2:2">
      <c r="B1512" s="14"/>
    </row>
    <row r="1513" spans="2:2">
      <c r="B1513" s="14"/>
    </row>
    <row r="1514" spans="2:2">
      <c r="B1514" s="14"/>
    </row>
    <row r="1515" spans="2:2">
      <c r="B1515" s="14"/>
    </row>
    <row r="1516" spans="2:2">
      <c r="B1516" s="14"/>
    </row>
    <row r="1517" spans="2:2">
      <c r="B1517" s="14"/>
    </row>
    <row r="1518" spans="2:2">
      <c r="B1518" s="14"/>
    </row>
    <row r="1519" spans="2:2">
      <c r="B1519" s="14"/>
    </row>
    <row r="1520" spans="2:2">
      <c r="B1520" s="14"/>
    </row>
    <row r="1521" spans="2:2">
      <c r="B1521" s="14"/>
    </row>
    <row r="1522" spans="2:2">
      <c r="B1522" s="14"/>
    </row>
    <row r="1523" spans="2:2">
      <c r="B1523" s="14"/>
    </row>
    <row r="1524" spans="2:2">
      <c r="B1524" s="14"/>
    </row>
    <row r="1525" spans="2:2">
      <c r="B1525" s="14"/>
    </row>
    <row r="1526" spans="2:2">
      <c r="B1526" s="14"/>
    </row>
    <row r="1527" spans="2:2">
      <c r="B1527" s="14"/>
    </row>
    <row r="1528" spans="2:2">
      <c r="B1528" s="14"/>
    </row>
    <row r="1529" spans="2:2">
      <c r="B1529" s="14"/>
    </row>
    <row r="1530" spans="2:2">
      <c r="B1530" s="14"/>
    </row>
    <row r="1531" spans="2:2">
      <c r="B1531" s="14"/>
    </row>
    <row r="1532" spans="2:2">
      <c r="B1532" s="14"/>
    </row>
    <row r="1533" spans="2:2">
      <c r="B1533" s="14"/>
    </row>
    <row r="1534" spans="2:2">
      <c r="B1534" s="14"/>
    </row>
    <row r="1535" spans="2:2">
      <c r="B1535" s="14"/>
    </row>
    <row r="1536" spans="2:2">
      <c r="B1536" s="14"/>
    </row>
    <row r="1537" spans="2:2">
      <c r="B1537" s="14"/>
    </row>
    <row r="1538" spans="2:2">
      <c r="B1538" s="14"/>
    </row>
    <row r="1539" spans="2:2">
      <c r="B1539" s="14"/>
    </row>
    <row r="1540" spans="2:2">
      <c r="B1540" s="14"/>
    </row>
    <row r="1541" spans="2:2">
      <c r="B1541" s="14"/>
    </row>
    <row r="1542" spans="2:2">
      <c r="B1542" s="14"/>
    </row>
    <row r="1543" spans="2:2">
      <c r="B1543" s="14"/>
    </row>
    <row r="1544" spans="2:2">
      <c r="B1544" s="14"/>
    </row>
    <row r="1545" spans="2:2">
      <c r="B1545" s="14"/>
    </row>
    <row r="1546" spans="2:2">
      <c r="B1546" s="14"/>
    </row>
    <row r="1547" spans="2:2">
      <c r="B1547" s="14"/>
    </row>
    <row r="1548" spans="2:2">
      <c r="B1548" s="14"/>
    </row>
    <row r="1549" spans="2:2">
      <c r="B1549" s="14"/>
    </row>
    <row r="1550" spans="2:2">
      <c r="B1550" s="14"/>
    </row>
    <row r="1551" spans="2:2">
      <c r="B1551" s="14"/>
    </row>
    <row r="1552" spans="2:2">
      <c r="B1552" s="14"/>
    </row>
    <row r="1553" spans="2:2">
      <c r="B1553" s="14"/>
    </row>
    <row r="1554" spans="2:2">
      <c r="B1554" s="14"/>
    </row>
    <row r="1555" spans="2:2">
      <c r="B1555" s="14"/>
    </row>
    <row r="1556" spans="2:2">
      <c r="B1556" s="14"/>
    </row>
    <row r="1557" spans="2:2">
      <c r="B1557" s="14"/>
    </row>
    <row r="1558" spans="2:2">
      <c r="B1558" s="14"/>
    </row>
    <row r="1559" spans="2:2">
      <c r="B1559" s="14"/>
    </row>
    <row r="1560" spans="2:2">
      <c r="B1560" s="14"/>
    </row>
    <row r="1561" spans="2:2">
      <c r="B1561" s="14"/>
    </row>
    <row r="1562" spans="2:2">
      <c r="B1562" s="14"/>
    </row>
    <row r="1563" spans="2:2">
      <c r="B1563" s="14"/>
    </row>
    <row r="1564" spans="2:2">
      <c r="B1564" s="14"/>
    </row>
    <row r="1565" spans="2:2">
      <c r="B1565" s="14"/>
    </row>
    <row r="1566" spans="2:2">
      <c r="B1566" s="14"/>
    </row>
    <row r="1567" spans="2:2">
      <c r="B1567" s="14"/>
    </row>
    <row r="1568" spans="2:2">
      <c r="B1568" s="14"/>
    </row>
    <row r="1569" spans="2:2">
      <c r="B1569" s="14"/>
    </row>
    <row r="1570" spans="2:2">
      <c r="B1570" s="14"/>
    </row>
    <row r="1571" spans="2:2">
      <c r="B1571" s="14"/>
    </row>
    <row r="1572" spans="2:2">
      <c r="B1572" s="14"/>
    </row>
    <row r="1573" spans="2:2">
      <c r="B1573" s="14"/>
    </row>
    <row r="1574" spans="2:2">
      <c r="B1574" s="14"/>
    </row>
    <row r="1575" spans="2:2">
      <c r="B1575" s="14"/>
    </row>
    <row r="1576" spans="2:2">
      <c r="B1576" s="14"/>
    </row>
    <row r="1577" spans="2:2">
      <c r="B1577" s="14"/>
    </row>
    <row r="1578" spans="2:2">
      <c r="B1578" s="14"/>
    </row>
    <row r="1579" spans="2:2">
      <c r="B1579" s="14"/>
    </row>
    <row r="1580" spans="2:2">
      <c r="B1580" s="14"/>
    </row>
    <row r="1581" spans="2:2">
      <c r="B1581" s="14"/>
    </row>
    <row r="1582" spans="2:2">
      <c r="B1582" s="14"/>
    </row>
    <row r="1583" spans="2:2">
      <c r="B1583" s="14"/>
    </row>
    <row r="1584" spans="2:2">
      <c r="B1584" s="14"/>
    </row>
    <row r="1585" spans="2:2">
      <c r="B1585" s="14"/>
    </row>
    <row r="1586" spans="2:2">
      <c r="B1586" s="14"/>
    </row>
    <row r="1587" spans="2:2">
      <c r="B1587" s="14"/>
    </row>
    <row r="1588" spans="2:2">
      <c r="B1588" s="14"/>
    </row>
    <row r="1589" spans="2:2">
      <c r="B1589" s="14"/>
    </row>
    <row r="1590" spans="2:2">
      <c r="B1590" s="14"/>
    </row>
    <row r="1591" spans="2:2">
      <c r="B1591" s="14"/>
    </row>
    <row r="1592" spans="2:2">
      <c r="B1592" s="14"/>
    </row>
    <row r="1593" spans="2:2">
      <c r="B1593" s="14"/>
    </row>
    <row r="1594" spans="2:2">
      <c r="B1594" s="14"/>
    </row>
    <row r="1595" spans="2:2">
      <c r="B1595" s="14"/>
    </row>
    <row r="1596" spans="2:2">
      <c r="B1596" s="14"/>
    </row>
    <row r="1597" spans="2:2">
      <c r="B1597" s="14"/>
    </row>
    <row r="1598" spans="2:2">
      <c r="B1598" s="14"/>
    </row>
    <row r="1599" spans="2:2">
      <c r="B1599" s="14"/>
    </row>
    <row r="1600" spans="2:2">
      <c r="B1600" s="14"/>
    </row>
    <row r="1601" spans="2:2">
      <c r="B1601" s="14"/>
    </row>
    <row r="1602" spans="2:2">
      <c r="B1602" s="14"/>
    </row>
    <row r="1603" spans="2:2">
      <c r="B1603" s="14"/>
    </row>
    <row r="1604" spans="2:2">
      <c r="B1604" s="14"/>
    </row>
    <row r="1605" spans="2:2">
      <c r="B1605" s="14"/>
    </row>
    <row r="1606" spans="2:2">
      <c r="B1606" s="14"/>
    </row>
    <row r="1607" spans="2:2">
      <c r="B1607" s="14"/>
    </row>
    <row r="1608" spans="2:2">
      <c r="B1608" s="14"/>
    </row>
    <row r="1609" spans="2:2">
      <c r="B1609" s="14"/>
    </row>
    <row r="1610" spans="2:2">
      <c r="B1610" s="14"/>
    </row>
    <row r="1611" spans="2:2">
      <c r="B1611" s="14"/>
    </row>
    <row r="1612" spans="2:2">
      <c r="B1612" s="14"/>
    </row>
    <row r="1613" spans="2:2">
      <c r="B1613" s="14"/>
    </row>
    <row r="1614" spans="2:2">
      <c r="B1614" s="14"/>
    </row>
    <row r="1615" spans="2:2">
      <c r="B1615" s="14"/>
    </row>
    <row r="1616" spans="2:2">
      <c r="B1616" s="14"/>
    </row>
    <row r="1617" spans="2:2">
      <c r="B1617" s="14"/>
    </row>
    <row r="1618" spans="2:2">
      <c r="B1618" s="14"/>
    </row>
    <row r="1619" spans="2:2">
      <c r="B1619" s="14"/>
    </row>
    <row r="1620" spans="2:2">
      <c r="B1620" s="14"/>
    </row>
    <row r="1621" spans="2:2">
      <c r="B1621" s="14"/>
    </row>
    <row r="1622" spans="2:2">
      <c r="B1622" s="14"/>
    </row>
    <row r="1623" spans="2:2">
      <c r="B1623" s="14"/>
    </row>
    <row r="1624" spans="2:2">
      <c r="B1624" s="14"/>
    </row>
    <row r="1625" spans="2:2">
      <c r="B1625" s="14"/>
    </row>
    <row r="1626" spans="2:2">
      <c r="B1626" s="14"/>
    </row>
    <row r="1627" spans="2:2">
      <c r="B1627" s="14"/>
    </row>
    <row r="1628" spans="2:2">
      <c r="B1628" s="14"/>
    </row>
    <row r="1629" spans="2:2">
      <c r="B1629" s="14"/>
    </row>
    <row r="1630" spans="2:2">
      <c r="B1630" s="14"/>
    </row>
    <row r="1631" spans="2:2">
      <c r="B1631" s="14"/>
    </row>
    <row r="1632" spans="2:2">
      <c r="B1632" s="14"/>
    </row>
    <row r="1633" spans="2:2">
      <c r="B1633" s="14"/>
    </row>
    <row r="1634" spans="2:2">
      <c r="B1634" s="14"/>
    </row>
    <row r="1635" spans="2:2">
      <c r="B1635" s="14"/>
    </row>
    <row r="1636" spans="2:2">
      <c r="B1636" s="14"/>
    </row>
    <row r="1637" spans="2:2">
      <c r="B1637" s="14"/>
    </row>
    <row r="1638" spans="2:2">
      <c r="B1638" s="14"/>
    </row>
    <row r="1639" spans="2:2">
      <c r="B1639" s="14"/>
    </row>
    <row r="1640" spans="2:2">
      <c r="B1640" s="14"/>
    </row>
    <row r="1641" spans="2:2">
      <c r="B1641" s="14"/>
    </row>
    <row r="1642" spans="2:2">
      <c r="B1642" s="14"/>
    </row>
    <row r="1643" spans="2:2">
      <c r="B1643" s="14"/>
    </row>
    <row r="1644" spans="2:2">
      <c r="B1644" s="14"/>
    </row>
    <row r="1645" spans="2:2">
      <c r="B1645" s="14"/>
    </row>
    <row r="1646" spans="2:2">
      <c r="B1646" s="14"/>
    </row>
    <row r="1647" spans="2:2">
      <c r="B1647" s="14"/>
    </row>
    <row r="1648" spans="2:2">
      <c r="B1648" s="14"/>
    </row>
    <row r="1649" spans="2:2">
      <c r="B1649" s="14"/>
    </row>
    <row r="1650" spans="2:2">
      <c r="B1650" s="14"/>
    </row>
    <row r="1651" spans="2:2">
      <c r="B1651" s="14"/>
    </row>
    <row r="1652" spans="2:2">
      <c r="B1652" s="14"/>
    </row>
    <row r="1653" spans="2:2">
      <c r="B1653" s="14"/>
    </row>
    <row r="1654" spans="2:2">
      <c r="B1654" s="14"/>
    </row>
    <row r="1655" spans="2:2">
      <c r="B1655" s="14"/>
    </row>
    <row r="1656" spans="2:2">
      <c r="B1656" s="14"/>
    </row>
    <row r="1657" spans="2:2">
      <c r="B1657" s="14"/>
    </row>
    <row r="1658" spans="2:2">
      <c r="B1658" s="14"/>
    </row>
    <row r="1659" spans="2:2">
      <c r="B1659" s="14"/>
    </row>
    <row r="1660" spans="2:2">
      <c r="B1660" s="14"/>
    </row>
    <row r="1661" spans="2:2">
      <c r="B1661" s="14"/>
    </row>
    <row r="1662" spans="2:2">
      <c r="B1662" s="14"/>
    </row>
    <row r="1663" spans="2:2">
      <c r="B1663" s="14"/>
    </row>
    <row r="1664" spans="2:2">
      <c r="B1664" s="14"/>
    </row>
    <row r="1665" spans="2:2">
      <c r="B1665" s="14"/>
    </row>
    <row r="1666" spans="2:2">
      <c r="B1666" s="14"/>
    </row>
    <row r="1667" spans="2:2">
      <c r="B1667" s="14"/>
    </row>
    <row r="1668" spans="2:2">
      <c r="B1668" s="14"/>
    </row>
    <row r="1669" spans="2:2">
      <c r="B1669" s="14"/>
    </row>
    <row r="1670" spans="2:2">
      <c r="B1670" s="14"/>
    </row>
    <row r="1671" spans="2:2">
      <c r="B1671" s="14"/>
    </row>
    <row r="1672" spans="2:2">
      <c r="B1672" s="14"/>
    </row>
    <row r="1673" spans="2:2">
      <c r="B1673" s="14"/>
    </row>
    <row r="1674" spans="2:2">
      <c r="B1674" s="14"/>
    </row>
    <row r="1675" spans="2:2">
      <c r="B1675" s="14"/>
    </row>
    <row r="1676" spans="2:2">
      <c r="B1676" s="14"/>
    </row>
    <row r="1677" spans="2:2">
      <c r="B1677" s="14"/>
    </row>
    <row r="1678" spans="2:2">
      <c r="B1678" s="14"/>
    </row>
    <row r="1679" spans="2:2">
      <c r="B1679" s="14"/>
    </row>
    <row r="1680" spans="2:2">
      <c r="B1680" s="14"/>
    </row>
    <row r="1681" spans="2:2">
      <c r="B1681" s="14"/>
    </row>
    <row r="1682" spans="2:2">
      <c r="B1682" s="14"/>
    </row>
    <row r="1683" spans="2:2">
      <c r="B1683" s="14"/>
    </row>
    <row r="1684" spans="2:2">
      <c r="B1684" s="14"/>
    </row>
    <row r="1685" spans="2:2">
      <c r="B1685" s="14"/>
    </row>
    <row r="1686" spans="2:2">
      <c r="B1686" s="14"/>
    </row>
    <row r="1687" spans="2:2">
      <c r="B1687" s="14"/>
    </row>
    <row r="1688" spans="2:2">
      <c r="B1688" s="14"/>
    </row>
    <row r="1689" spans="2:2">
      <c r="B1689" s="14"/>
    </row>
    <row r="1690" spans="2:2">
      <c r="B1690" s="14"/>
    </row>
    <row r="1691" spans="2:2">
      <c r="B1691" s="14"/>
    </row>
    <row r="1692" spans="2:2">
      <c r="B1692" s="14"/>
    </row>
    <row r="1693" spans="2:2">
      <c r="B1693" s="14"/>
    </row>
    <row r="1694" spans="2:2">
      <c r="B1694" s="14"/>
    </row>
    <row r="1695" spans="2:2">
      <c r="B1695" s="14"/>
    </row>
    <row r="1696" spans="2:2">
      <c r="B1696" s="14"/>
    </row>
    <row r="1697" spans="2:2">
      <c r="B1697" s="14"/>
    </row>
    <row r="1698" spans="2:2">
      <c r="B1698" s="14"/>
    </row>
    <row r="1699" spans="2:2">
      <c r="B1699" s="14"/>
    </row>
    <row r="1700" spans="2:2">
      <c r="B1700" s="14"/>
    </row>
    <row r="1701" spans="2:2">
      <c r="B1701" s="14"/>
    </row>
    <row r="1702" spans="2:2">
      <c r="B1702" s="14"/>
    </row>
    <row r="1703" spans="2:2">
      <c r="B1703" s="14"/>
    </row>
    <row r="1704" spans="2:2">
      <c r="B1704" s="14"/>
    </row>
    <row r="1705" spans="2:2">
      <c r="B1705" s="14"/>
    </row>
    <row r="1706" spans="2:2">
      <c r="B1706" s="14"/>
    </row>
    <row r="1707" spans="2:2">
      <c r="B1707" s="14"/>
    </row>
    <row r="1708" spans="2:2">
      <c r="B1708" s="14"/>
    </row>
    <row r="1709" spans="2:2">
      <c r="B1709" s="14"/>
    </row>
    <row r="1710" spans="2:2">
      <c r="B1710" s="14"/>
    </row>
    <row r="1711" spans="2:2">
      <c r="B1711" s="14"/>
    </row>
    <row r="1712" spans="2:2">
      <c r="B1712" s="14"/>
    </row>
    <row r="1713" spans="2:2">
      <c r="B1713" s="14"/>
    </row>
    <row r="1714" spans="2:2">
      <c r="B1714" s="14"/>
    </row>
    <row r="1715" spans="2:2">
      <c r="B1715" s="14"/>
    </row>
    <row r="1716" spans="2:2">
      <c r="B1716" s="14"/>
    </row>
    <row r="1717" spans="2:2">
      <c r="B1717" s="14"/>
    </row>
    <row r="1718" spans="2:2">
      <c r="B1718" s="14"/>
    </row>
    <row r="1719" spans="2:2">
      <c r="B1719" s="14"/>
    </row>
    <row r="1720" spans="2:2">
      <c r="B1720" s="14"/>
    </row>
    <row r="1721" spans="2:2">
      <c r="B1721" s="14"/>
    </row>
    <row r="1722" spans="2:2">
      <c r="B1722" s="14"/>
    </row>
    <row r="1723" spans="2:2">
      <c r="B1723" s="14"/>
    </row>
    <row r="1724" spans="2:2">
      <c r="B1724" s="14"/>
    </row>
    <row r="1725" spans="2:2">
      <c r="B1725" s="14"/>
    </row>
    <row r="1726" spans="2:2">
      <c r="B1726" s="14"/>
    </row>
    <row r="1727" spans="2:2">
      <c r="B1727" s="14"/>
    </row>
    <row r="1728" spans="2:2">
      <c r="B1728" s="14"/>
    </row>
    <row r="1729" spans="2:2">
      <c r="B1729" s="14"/>
    </row>
    <row r="1730" spans="2:2">
      <c r="B1730" s="14"/>
    </row>
    <row r="1731" spans="2:2">
      <c r="B1731" s="14"/>
    </row>
    <row r="1732" spans="2:2">
      <c r="B1732" s="14"/>
    </row>
    <row r="1733" spans="2:2">
      <c r="B1733" s="14"/>
    </row>
    <row r="1734" spans="2:2">
      <c r="B1734" s="14"/>
    </row>
    <row r="1735" spans="2:2">
      <c r="B1735" s="14"/>
    </row>
    <row r="1736" spans="2:2">
      <c r="B1736" s="14"/>
    </row>
    <row r="1737" spans="2:2">
      <c r="B1737" s="14"/>
    </row>
    <row r="1738" spans="2:2">
      <c r="B1738" s="14"/>
    </row>
    <row r="1739" spans="2:2">
      <c r="B1739" s="14"/>
    </row>
    <row r="1740" spans="2:2">
      <c r="B1740" s="14"/>
    </row>
    <row r="1741" spans="2:2">
      <c r="B1741" s="14"/>
    </row>
    <row r="1742" spans="2:2">
      <c r="B1742" s="14"/>
    </row>
    <row r="1743" spans="2:2">
      <c r="B1743" s="14"/>
    </row>
    <row r="1744" spans="2:2">
      <c r="B1744" s="14"/>
    </row>
    <row r="1745" spans="2:2">
      <c r="B1745" s="14"/>
    </row>
    <row r="1746" spans="2:2">
      <c r="B1746" s="14"/>
    </row>
    <row r="1747" spans="2:2">
      <c r="B1747" s="14"/>
    </row>
    <row r="1748" spans="2:2">
      <c r="B1748" s="14"/>
    </row>
    <row r="1749" spans="2:2">
      <c r="B1749" s="14"/>
    </row>
    <row r="1750" spans="2:2">
      <c r="B1750" s="14"/>
    </row>
    <row r="1751" spans="2:2">
      <c r="B1751" s="14"/>
    </row>
    <row r="1752" spans="2:2">
      <c r="B1752" s="14"/>
    </row>
    <row r="1753" spans="2:2">
      <c r="B1753" s="14"/>
    </row>
    <row r="1754" spans="2:2">
      <c r="B1754" s="14"/>
    </row>
    <row r="1755" spans="2:2">
      <c r="B1755" s="14"/>
    </row>
    <row r="1756" spans="2:2">
      <c r="B1756" s="14"/>
    </row>
    <row r="1757" spans="2:2">
      <c r="B1757" s="14"/>
    </row>
    <row r="1758" spans="2:2">
      <c r="B1758" s="14"/>
    </row>
    <row r="1759" spans="2:2">
      <c r="B1759" s="14"/>
    </row>
    <row r="1760" spans="2:2">
      <c r="B1760" s="14"/>
    </row>
    <row r="1761" spans="2:2">
      <c r="B1761" s="14"/>
    </row>
    <row r="1762" spans="2:2">
      <c r="B1762" s="14"/>
    </row>
    <row r="1763" spans="2:2">
      <c r="B1763" s="14"/>
    </row>
    <row r="1764" spans="2:2">
      <c r="B1764" s="14"/>
    </row>
    <row r="1765" spans="2:2">
      <c r="B1765" s="14"/>
    </row>
    <row r="1766" spans="2:2">
      <c r="B1766" s="14"/>
    </row>
    <row r="1767" spans="2:2">
      <c r="B1767" s="14"/>
    </row>
    <row r="1768" spans="2:2">
      <c r="B1768" s="14"/>
    </row>
    <row r="1769" spans="2:2">
      <c r="B1769" s="14"/>
    </row>
    <row r="1770" spans="2:2">
      <c r="B1770" s="14"/>
    </row>
    <row r="1771" spans="2:2">
      <c r="B1771" s="14"/>
    </row>
    <row r="1772" spans="2:2">
      <c r="B1772" s="14"/>
    </row>
    <row r="1773" spans="2:2">
      <c r="B1773" s="14"/>
    </row>
    <row r="1774" spans="2:2">
      <c r="B1774" s="14"/>
    </row>
    <row r="1775" spans="2:2">
      <c r="B1775" s="14"/>
    </row>
    <row r="1776" spans="2:2">
      <c r="B1776" s="14"/>
    </row>
    <row r="1777" spans="2:2">
      <c r="B1777" s="14"/>
    </row>
    <row r="1778" spans="2:2">
      <c r="B1778" s="14"/>
    </row>
    <row r="1779" spans="2:2">
      <c r="B1779" s="14"/>
    </row>
    <row r="1780" spans="2:2">
      <c r="B1780" s="14"/>
    </row>
    <row r="1781" spans="2:2">
      <c r="B1781" s="14"/>
    </row>
    <row r="1782" spans="2:2">
      <c r="B1782" s="14"/>
    </row>
    <row r="1783" spans="2:2">
      <c r="B1783" s="14"/>
    </row>
    <row r="1784" spans="2:2">
      <c r="B1784" s="14"/>
    </row>
    <row r="1785" spans="2:2">
      <c r="B1785" s="14"/>
    </row>
    <row r="1786" spans="2:2">
      <c r="B1786" s="14"/>
    </row>
    <row r="1787" spans="2:2">
      <c r="B1787" s="14"/>
    </row>
    <row r="1788" spans="2:2">
      <c r="B1788" s="14"/>
    </row>
    <row r="1789" spans="2:2">
      <c r="B1789" s="14"/>
    </row>
    <row r="1790" spans="2:2">
      <c r="B1790" s="14"/>
    </row>
    <row r="1791" spans="2:2">
      <c r="B1791" s="14"/>
    </row>
    <row r="1792" spans="2:2">
      <c r="B1792" s="14"/>
    </row>
    <row r="1793" spans="2:2">
      <c r="B1793" s="14"/>
    </row>
    <row r="1794" spans="2:2">
      <c r="B1794" s="14"/>
    </row>
    <row r="1795" spans="2:2">
      <c r="B1795" s="14"/>
    </row>
    <row r="1796" spans="2:2">
      <c r="B1796" s="14"/>
    </row>
    <row r="1797" spans="2:2">
      <c r="B1797" s="14"/>
    </row>
    <row r="1798" spans="2:2">
      <c r="B1798" s="14"/>
    </row>
    <row r="1799" spans="2:2">
      <c r="B1799" s="14"/>
    </row>
    <row r="1800" spans="2:2">
      <c r="B1800" s="14"/>
    </row>
    <row r="1801" spans="2:2">
      <c r="B1801" s="14"/>
    </row>
    <row r="1802" spans="2:2">
      <c r="B1802" s="14"/>
    </row>
    <row r="1803" spans="2:2">
      <c r="B1803" s="14"/>
    </row>
    <row r="1804" spans="2:2">
      <c r="B1804" s="14"/>
    </row>
    <row r="1805" spans="2:2">
      <c r="B1805" s="14"/>
    </row>
    <row r="1806" spans="2:2">
      <c r="B1806" s="14"/>
    </row>
    <row r="1807" spans="2:2">
      <c r="B1807" s="14"/>
    </row>
    <row r="1808" spans="2:2">
      <c r="B1808" s="14"/>
    </row>
    <row r="1809" spans="2:2">
      <c r="B1809" s="14"/>
    </row>
    <row r="1810" spans="2:2">
      <c r="B1810" s="14"/>
    </row>
    <row r="1811" spans="2:2">
      <c r="B1811" s="14"/>
    </row>
    <row r="1812" spans="2:2">
      <c r="B1812" s="14"/>
    </row>
    <row r="1813" spans="2:2">
      <c r="B1813" s="14"/>
    </row>
    <row r="1814" spans="2:2">
      <c r="B1814" s="14"/>
    </row>
    <row r="1815" spans="2:2">
      <c r="B1815" s="14"/>
    </row>
    <row r="1816" spans="2:2">
      <c r="B1816" s="14"/>
    </row>
    <row r="1817" spans="2:2">
      <c r="B1817" s="14"/>
    </row>
    <row r="1818" spans="2:2">
      <c r="B1818" s="14"/>
    </row>
    <row r="1819" spans="2:2">
      <c r="B1819" s="14"/>
    </row>
    <row r="1820" spans="2:2">
      <c r="B1820" s="14"/>
    </row>
    <row r="1821" spans="2:2">
      <c r="B1821" s="14"/>
    </row>
    <row r="1822" spans="2:2">
      <c r="B1822" s="14"/>
    </row>
    <row r="1823" spans="2:2">
      <c r="B1823" s="14"/>
    </row>
    <row r="1824" spans="2:2">
      <c r="B1824" s="14"/>
    </row>
    <row r="1825" spans="2:2">
      <c r="B1825" s="14"/>
    </row>
    <row r="1826" spans="2:2">
      <c r="B1826" s="14"/>
    </row>
    <row r="1827" spans="2:2">
      <c r="B1827" s="14"/>
    </row>
    <row r="1828" spans="2:2">
      <c r="B1828" s="14"/>
    </row>
    <row r="1829" spans="2:2">
      <c r="B1829" s="14"/>
    </row>
    <row r="1830" spans="2:2">
      <c r="B1830" s="14"/>
    </row>
    <row r="1831" spans="2:2">
      <c r="B1831" s="14"/>
    </row>
    <row r="1832" spans="2:2">
      <c r="B1832" s="14"/>
    </row>
    <row r="1833" spans="2:2">
      <c r="B1833" s="14"/>
    </row>
    <row r="1834" spans="2:2">
      <c r="B1834" s="14"/>
    </row>
    <row r="1835" spans="2:2">
      <c r="B1835" s="14"/>
    </row>
    <row r="1836" spans="2:2">
      <c r="B1836" s="14"/>
    </row>
    <row r="1837" spans="2:2">
      <c r="B1837" s="14"/>
    </row>
    <row r="1838" spans="2:2">
      <c r="B1838" s="14"/>
    </row>
    <row r="1839" spans="2:2">
      <c r="B1839" s="14"/>
    </row>
    <row r="1840" spans="2:2">
      <c r="B1840" s="14"/>
    </row>
    <row r="1841" spans="2:2">
      <c r="B1841" s="14"/>
    </row>
    <row r="1842" spans="2:2">
      <c r="B1842" s="14"/>
    </row>
    <row r="1843" spans="2:2">
      <c r="B1843" s="14"/>
    </row>
    <row r="1844" spans="2:2">
      <c r="B1844" s="14"/>
    </row>
    <row r="1845" spans="2:2">
      <c r="B1845" s="14"/>
    </row>
    <row r="1846" spans="2:2">
      <c r="B1846" s="14"/>
    </row>
    <row r="1847" spans="2:2">
      <c r="B1847" s="14"/>
    </row>
    <row r="1848" spans="2:2">
      <c r="B1848" s="14"/>
    </row>
    <row r="1849" spans="2:2">
      <c r="B1849" s="14"/>
    </row>
    <row r="1850" spans="2:2">
      <c r="B1850" s="14"/>
    </row>
    <row r="1851" spans="2:2">
      <c r="B1851" s="14"/>
    </row>
    <row r="1852" spans="2:2">
      <c r="B1852" s="14"/>
    </row>
    <row r="1853" spans="2:2">
      <c r="B1853" s="14"/>
    </row>
    <row r="1854" spans="2:2">
      <c r="B1854" s="14"/>
    </row>
    <row r="1855" spans="2:2">
      <c r="B1855" s="14"/>
    </row>
    <row r="1856" spans="2:2">
      <c r="B1856" s="14"/>
    </row>
    <row r="1857" spans="2:2">
      <c r="B1857" s="14"/>
    </row>
    <row r="1858" spans="2:2">
      <c r="B1858" s="14"/>
    </row>
    <row r="1859" spans="2:2">
      <c r="B1859" s="14"/>
    </row>
    <row r="1860" spans="2:2">
      <c r="B1860" s="14"/>
    </row>
    <row r="1861" spans="2:2">
      <c r="B1861" s="14"/>
    </row>
    <row r="1862" spans="2:2">
      <c r="B1862" s="14"/>
    </row>
    <row r="1863" spans="2:2">
      <c r="B1863" s="14"/>
    </row>
    <row r="1864" spans="2:2">
      <c r="B1864" s="14"/>
    </row>
    <row r="1865" spans="2:2">
      <c r="B1865" s="14"/>
    </row>
    <row r="1866" spans="2:2">
      <c r="B1866" s="14"/>
    </row>
    <row r="1867" spans="2:2">
      <c r="B1867" s="14"/>
    </row>
    <row r="1868" spans="2:2">
      <c r="B1868" s="14"/>
    </row>
    <row r="1869" spans="2:2">
      <c r="B1869" s="14"/>
    </row>
    <row r="1870" spans="2:2">
      <c r="B1870" s="14"/>
    </row>
    <row r="1871" spans="2:2">
      <c r="B1871" s="14"/>
    </row>
    <row r="1872" spans="2:2">
      <c r="B1872" s="14"/>
    </row>
    <row r="1873" spans="2:2">
      <c r="B1873" s="14"/>
    </row>
    <row r="1874" spans="2:2">
      <c r="B1874" s="14"/>
    </row>
    <row r="1875" spans="2:2">
      <c r="B1875" s="14"/>
    </row>
    <row r="1876" spans="2:2">
      <c r="B1876" s="14"/>
    </row>
    <row r="1877" spans="2:2">
      <c r="B1877" s="14"/>
    </row>
    <row r="1878" spans="2:2">
      <c r="B1878" s="14"/>
    </row>
    <row r="1879" spans="2:2">
      <c r="B1879" s="14"/>
    </row>
    <row r="1880" spans="2:2">
      <c r="B1880" s="14"/>
    </row>
    <row r="1881" spans="2:2">
      <c r="B1881" s="14"/>
    </row>
    <row r="1882" spans="2:2">
      <c r="B1882" s="14"/>
    </row>
    <row r="1883" spans="2:2">
      <c r="B1883" s="14"/>
    </row>
    <row r="1884" spans="2:2">
      <c r="B1884" s="14"/>
    </row>
    <row r="1885" spans="2:2">
      <c r="B1885" s="14"/>
    </row>
    <row r="1886" spans="2:2">
      <c r="B1886" s="14"/>
    </row>
    <row r="1887" spans="2:2">
      <c r="B1887" s="14"/>
    </row>
    <row r="1888" spans="2:2">
      <c r="B1888" s="14"/>
    </row>
    <row r="1889" spans="2:2">
      <c r="B1889" s="14"/>
    </row>
    <row r="1890" spans="2:2">
      <c r="B1890" s="14"/>
    </row>
    <row r="1891" spans="2:2">
      <c r="B1891" s="14"/>
    </row>
    <row r="1892" spans="2:2">
      <c r="B1892" s="14"/>
    </row>
    <row r="1893" spans="2:2">
      <c r="B1893" s="14"/>
    </row>
    <row r="1894" spans="2:2">
      <c r="B1894" s="14"/>
    </row>
    <row r="1895" spans="2:2">
      <c r="B1895" s="14"/>
    </row>
    <row r="1896" spans="2:2">
      <c r="B1896" s="14"/>
    </row>
    <row r="1897" spans="2:2">
      <c r="B1897" s="14"/>
    </row>
    <row r="1898" spans="2:2">
      <c r="B1898" s="14"/>
    </row>
    <row r="1899" spans="2:2">
      <c r="B1899" s="14"/>
    </row>
    <row r="1900" spans="2:2">
      <c r="B1900" s="14"/>
    </row>
    <row r="1901" spans="2:2">
      <c r="B1901" s="14"/>
    </row>
    <row r="1902" spans="2:2">
      <c r="B1902" s="14"/>
    </row>
    <row r="1903" spans="2:2">
      <c r="B1903" s="14"/>
    </row>
    <row r="1904" spans="2:2">
      <c r="B1904" s="14"/>
    </row>
    <row r="1905" spans="2:2">
      <c r="B1905" s="14"/>
    </row>
    <row r="1906" spans="2:2">
      <c r="B1906" s="14"/>
    </row>
    <row r="1907" spans="2:2">
      <c r="B1907" s="14"/>
    </row>
    <row r="1908" spans="2:2">
      <c r="B1908" s="14"/>
    </row>
    <row r="1909" spans="2:2">
      <c r="B1909" s="14"/>
    </row>
    <row r="1910" spans="2:2">
      <c r="B1910" s="14"/>
    </row>
    <row r="1911" spans="2:2">
      <c r="B1911" s="14"/>
    </row>
    <row r="1912" spans="2:2">
      <c r="B1912" s="14"/>
    </row>
    <row r="1913" spans="2:2">
      <c r="B1913" s="14"/>
    </row>
    <row r="1914" spans="2:2">
      <c r="B1914" s="14"/>
    </row>
    <row r="1915" spans="2:2">
      <c r="B1915" s="14"/>
    </row>
    <row r="1916" spans="2:2">
      <c r="B1916" s="14"/>
    </row>
    <row r="1917" spans="2:2">
      <c r="B1917" s="14"/>
    </row>
    <row r="1918" spans="2:2">
      <c r="B1918" s="14"/>
    </row>
    <row r="1919" spans="2:2">
      <c r="B1919" s="14"/>
    </row>
    <row r="1920" spans="2:2">
      <c r="B1920" s="14"/>
    </row>
    <row r="1921" spans="2:2">
      <c r="B1921" s="14"/>
    </row>
    <row r="1922" spans="2:2">
      <c r="B1922" s="14"/>
    </row>
    <row r="1923" spans="2:2">
      <c r="B1923" s="14"/>
    </row>
    <row r="1924" spans="2:2">
      <c r="B1924" s="14"/>
    </row>
    <row r="1925" spans="2:2">
      <c r="B1925" s="14"/>
    </row>
    <row r="1926" spans="2:2">
      <c r="B1926" s="14"/>
    </row>
    <row r="1927" spans="2:2">
      <c r="B1927" s="14"/>
    </row>
    <row r="1928" spans="2:2">
      <c r="B1928" s="14"/>
    </row>
    <row r="1929" spans="2:2">
      <c r="B1929" s="14"/>
    </row>
    <row r="1930" spans="2:2">
      <c r="B1930" s="14"/>
    </row>
    <row r="1931" spans="2:2">
      <c r="B1931" s="14"/>
    </row>
    <row r="1932" spans="2:2">
      <c r="B1932" s="14"/>
    </row>
    <row r="1933" spans="2:2">
      <c r="B1933" s="14"/>
    </row>
    <row r="1934" spans="2:2">
      <c r="B1934" s="14"/>
    </row>
    <row r="1935" spans="2:2">
      <c r="B1935" s="14"/>
    </row>
    <row r="1936" spans="2:2">
      <c r="B1936" s="14"/>
    </row>
    <row r="1937" spans="2:2">
      <c r="B1937" s="14"/>
    </row>
    <row r="1938" spans="2:2">
      <c r="B1938" s="14"/>
    </row>
    <row r="1939" spans="2:2">
      <c r="B1939" s="14"/>
    </row>
    <row r="1940" spans="2:2">
      <c r="B1940" s="14"/>
    </row>
    <row r="1941" spans="2:2">
      <c r="B1941" s="14"/>
    </row>
    <row r="1942" spans="2:2">
      <c r="B1942" s="14"/>
    </row>
    <row r="1943" spans="2:2">
      <c r="B1943" s="14"/>
    </row>
    <row r="1944" spans="2:2">
      <c r="B1944" s="14"/>
    </row>
    <row r="1945" spans="2:2">
      <c r="B1945" s="14"/>
    </row>
    <row r="1946" spans="2:2">
      <c r="B1946" s="14"/>
    </row>
    <row r="1947" spans="2:2">
      <c r="B1947" s="14"/>
    </row>
    <row r="1948" spans="2:2">
      <c r="B1948" s="14"/>
    </row>
    <row r="1949" spans="2:2">
      <c r="B1949" s="14"/>
    </row>
    <row r="1950" spans="2:2">
      <c r="B1950" s="14"/>
    </row>
    <row r="1951" spans="2:2">
      <c r="B1951" s="14"/>
    </row>
    <row r="1952" spans="2:2">
      <c r="B1952" s="14"/>
    </row>
    <row r="1953" spans="2:2">
      <c r="B1953" s="14"/>
    </row>
    <row r="1954" spans="2:2">
      <c r="B1954" s="14"/>
    </row>
    <row r="1955" spans="2:2">
      <c r="B1955" s="14"/>
    </row>
    <row r="1956" spans="2:2">
      <c r="B1956" s="14"/>
    </row>
    <row r="1957" spans="2:2">
      <c r="B1957" s="14"/>
    </row>
    <row r="1958" spans="2:2">
      <c r="B1958" s="14"/>
    </row>
    <row r="1959" spans="2:2">
      <c r="B1959" s="14"/>
    </row>
    <row r="1960" spans="2:2">
      <c r="B1960" s="14"/>
    </row>
    <row r="1961" spans="2:2">
      <c r="B1961" s="14"/>
    </row>
    <row r="1962" spans="2:2">
      <c r="B1962" s="14"/>
    </row>
    <row r="1963" spans="2:2">
      <c r="B1963" s="14"/>
    </row>
    <row r="1964" spans="2:2">
      <c r="B1964" s="14"/>
    </row>
    <row r="1965" spans="2:2">
      <c r="B1965" s="14"/>
    </row>
    <row r="1966" spans="2:2">
      <c r="B1966" s="14"/>
    </row>
    <row r="1967" spans="2:2">
      <c r="B1967" s="14"/>
    </row>
    <row r="1968" spans="2:2">
      <c r="B1968" s="14"/>
    </row>
    <row r="1969" spans="2:2">
      <c r="B1969" s="14"/>
    </row>
    <row r="1970" spans="2:2">
      <c r="B1970" s="14"/>
    </row>
    <row r="1971" spans="2:2">
      <c r="B1971" s="14"/>
    </row>
    <row r="1972" spans="2:2">
      <c r="B1972" s="14"/>
    </row>
    <row r="1973" spans="2:2">
      <c r="B1973" s="14"/>
    </row>
    <row r="1974" spans="2:2">
      <c r="B1974" s="14"/>
    </row>
    <row r="1975" spans="2:2">
      <c r="B1975" s="14"/>
    </row>
    <row r="1976" spans="2:2">
      <c r="B1976" s="14"/>
    </row>
    <row r="1977" spans="2:2">
      <c r="B1977" s="14"/>
    </row>
    <row r="1978" spans="2:2">
      <c r="B1978" s="14"/>
    </row>
    <row r="1979" spans="2:2">
      <c r="B1979" s="14"/>
    </row>
    <row r="1980" spans="2:2">
      <c r="B1980" s="14"/>
    </row>
    <row r="1981" spans="2:2">
      <c r="B1981" s="14"/>
    </row>
    <row r="1982" spans="2:2">
      <c r="B1982" s="14"/>
    </row>
    <row r="1983" spans="2:2">
      <c r="B1983" s="14"/>
    </row>
    <row r="1984" spans="2:2">
      <c r="B1984" s="14"/>
    </row>
    <row r="1985" spans="2:2">
      <c r="B1985" s="14"/>
    </row>
    <row r="1986" spans="2:2">
      <c r="B1986" s="14"/>
    </row>
    <row r="1987" spans="2:2">
      <c r="B1987" s="14"/>
    </row>
    <row r="1988" spans="2:2">
      <c r="B1988" s="14"/>
    </row>
    <row r="1989" spans="2:2">
      <c r="B1989" s="14"/>
    </row>
    <row r="1990" spans="2:2">
      <c r="B1990" s="14"/>
    </row>
    <row r="1991" spans="2:2">
      <c r="B1991" s="14"/>
    </row>
    <row r="1992" spans="2:2">
      <c r="B1992" s="14"/>
    </row>
    <row r="1993" spans="2:2">
      <c r="B1993" s="14"/>
    </row>
    <row r="1994" spans="2:2">
      <c r="B1994" s="14"/>
    </row>
    <row r="1995" spans="2:2">
      <c r="B1995" s="14"/>
    </row>
    <row r="1996" spans="2:2">
      <c r="B1996" s="14"/>
    </row>
    <row r="1997" spans="2:2">
      <c r="B1997" s="14"/>
    </row>
    <row r="1998" spans="2:2">
      <c r="B1998" s="14"/>
    </row>
    <row r="1999" spans="2:2">
      <c r="B1999" s="14"/>
    </row>
    <row r="2000" spans="2:2">
      <c r="B2000" s="14"/>
    </row>
    <row r="2001" spans="2:2">
      <c r="B2001" s="14"/>
    </row>
    <row r="2002" spans="2:2">
      <c r="B2002" s="14"/>
    </row>
    <row r="2003" spans="2:2">
      <c r="B2003" s="14"/>
    </row>
    <row r="2004" spans="2:2">
      <c r="B2004" s="14"/>
    </row>
    <row r="2005" spans="2:2">
      <c r="B2005" s="14"/>
    </row>
    <row r="2006" spans="2:2">
      <c r="B2006" s="14"/>
    </row>
    <row r="2007" spans="2:2">
      <c r="B2007" s="14"/>
    </row>
    <row r="2008" spans="2:2">
      <c r="B2008" s="14"/>
    </row>
    <row r="2009" spans="2:2">
      <c r="B2009" s="14"/>
    </row>
    <row r="2010" spans="2:2">
      <c r="B2010" s="14"/>
    </row>
    <row r="2011" spans="2:2">
      <c r="B2011" s="14"/>
    </row>
    <row r="2012" spans="2:2">
      <c r="B2012" s="14"/>
    </row>
    <row r="2013" spans="2:2">
      <c r="B2013" s="14"/>
    </row>
    <row r="2014" spans="2:2">
      <c r="B2014" s="14"/>
    </row>
    <row r="2015" spans="2:2">
      <c r="B2015" s="14"/>
    </row>
    <row r="2016" spans="2:2">
      <c r="B2016" s="14"/>
    </row>
    <row r="2017" spans="2:2">
      <c r="B2017" s="14"/>
    </row>
    <row r="2018" spans="2:2">
      <c r="B2018" s="14"/>
    </row>
    <row r="2019" spans="2:2">
      <c r="B2019" s="14"/>
    </row>
    <row r="2020" spans="2:2">
      <c r="B2020" s="14"/>
    </row>
    <row r="2021" spans="2:2">
      <c r="B2021" s="14"/>
    </row>
    <row r="2022" spans="2:2">
      <c r="B2022" s="14"/>
    </row>
    <row r="2023" spans="2:2">
      <c r="B2023" s="14"/>
    </row>
    <row r="2024" spans="2:2">
      <c r="B2024" s="14"/>
    </row>
    <row r="2025" spans="2:2">
      <c r="B2025" s="14"/>
    </row>
    <row r="2026" spans="2:2">
      <c r="B2026" s="14"/>
    </row>
    <row r="2027" spans="2:2">
      <c r="B2027" s="14"/>
    </row>
    <row r="2028" spans="2:2">
      <c r="B2028" s="14"/>
    </row>
    <row r="2029" spans="2:2">
      <c r="B2029" s="14"/>
    </row>
    <row r="2030" spans="2:2">
      <c r="B2030" s="14"/>
    </row>
    <row r="2031" spans="2:2">
      <c r="B2031" s="14"/>
    </row>
    <row r="2032" spans="2:2">
      <c r="B2032" s="14"/>
    </row>
    <row r="2033" spans="2:2">
      <c r="B2033" s="14"/>
    </row>
    <row r="2034" spans="2:2">
      <c r="B2034" s="14"/>
    </row>
    <row r="2035" spans="2:2">
      <c r="B2035" s="14"/>
    </row>
    <row r="2036" spans="2:2">
      <c r="B2036" s="14"/>
    </row>
    <row r="2037" spans="2:2">
      <c r="B2037" s="14"/>
    </row>
    <row r="2038" spans="2:2">
      <c r="B2038" s="14"/>
    </row>
    <row r="2039" spans="2:2">
      <c r="B2039" s="14"/>
    </row>
    <row r="2040" spans="2:2">
      <c r="B2040" s="14"/>
    </row>
    <row r="2041" spans="2:2">
      <c r="B2041" s="14"/>
    </row>
    <row r="2042" spans="2:2">
      <c r="B2042" s="14"/>
    </row>
    <row r="2043" spans="2:2">
      <c r="B2043" s="14"/>
    </row>
    <row r="2044" spans="2:2">
      <c r="B2044" s="14"/>
    </row>
    <row r="2045" spans="2:2">
      <c r="B2045" s="14"/>
    </row>
    <row r="2046" spans="2:2">
      <c r="B2046" s="14"/>
    </row>
    <row r="2047" spans="2:2">
      <c r="B2047" s="14"/>
    </row>
    <row r="2048" spans="2:2">
      <c r="B2048" s="14"/>
    </row>
    <row r="2049" spans="2:2">
      <c r="B2049" s="14"/>
    </row>
    <row r="2050" spans="2:2">
      <c r="B2050" s="14"/>
    </row>
    <row r="2051" spans="2:2">
      <c r="B2051" s="14"/>
    </row>
    <row r="2052" spans="2:2">
      <c r="B2052" s="14"/>
    </row>
    <row r="2053" spans="2:2">
      <c r="B2053" s="14"/>
    </row>
    <row r="2054" spans="2:2">
      <c r="B2054" s="14"/>
    </row>
    <row r="2055" spans="2:2">
      <c r="B2055" s="14"/>
    </row>
    <row r="2056" spans="2:2">
      <c r="B2056" s="14"/>
    </row>
    <row r="2057" spans="2:2">
      <c r="B2057" s="14"/>
    </row>
    <row r="2058" spans="2:2">
      <c r="B2058" s="14"/>
    </row>
    <row r="2059" spans="2:2">
      <c r="B2059" s="14"/>
    </row>
    <row r="2060" spans="2:2">
      <c r="B2060" s="14"/>
    </row>
    <row r="2061" spans="2:2">
      <c r="B2061" s="14"/>
    </row>
    <row r="2062" spans="2:2">
      <c r="B2062" s="14"/>
    </row>
    <row r="2063" spans="2:2">
      <c r="B2063" s="14"/>
    </row>
    <row r="2064" spans="2:2">
      <c r="B2064" s="14"/>
    </row>
    <row r="2065" spans="2:2">
      <c r="B2065" s="14"/>
    </row>
    <row r="2066" spans="2:2">
      <c r="B2066" s="14"/>
    </row>
    <row r="2067" spans="2:2">
      <c r="B2067" s="14"/>
    </row>
    <row r="2068" spans="2:2">
      <c r="B2068" s="14"/>
    </row>
    <row r="2069" spans="2:2">
      <c r="B2069" s="14"/>
    </row>
    <row r="2070" spans="2:2">
      <c r="B2070" s="14"/>
    </row>
    <row r="2071" spans="2:2">
      <c r="B2071" s="14"/>
    </row>
    <row r="2072" spans="2:2">
      <c r="B2072" s="14"/>
    </row>
    <row r="2073" spans="2:2">
      <c r="B2073" s="14"/>
    </row>
    <row r="2074" spans="2:2">
      <c r="B2074" s="14"/>
    </row>
    <row r="2075" spans="2:2">
      <c r="B2075" s="14"/>
    </row>
    <row r="2076" spans="2:2">
      <c r="B2076" s="14"/>
    </row>
    <row r="2077" spans="2:2">
      <c r="B2077" s="14"/>
    </row>
    <row r="2078" spans="2:2">
      <c r="B2078" s="14"/>
    </row>
    <row r="2079" spans="2:2">
      <c r="B2079" s="14"/>
    </row>
    <row r="2080" spans="2:2">
      <c r="B2080" s="14"/>
    </row>
    <row r="2081" spans="2:2">
      <c r="B2081" s="14"/>
    </row>
    <row r="2082" spans="2:2">
      <c r="B2082" s="14"/>
    </row>
    <row r="2083" spans="2:2">
      <c r="B2083" s="14"/>
    </row>
    <row r="2084" spans="2:2">
      <c r="B2084" s="14"/>
    </row>
    <row r="2085" spans="2:2">
      <c r="B2085" s="14"/>
    </row>
    <row r="2086" spans="2:2">
      <c r="B2086" s="14"/>
    </row>
    <row r="2087" spans="2:2">
      <c r="B2087" s="14"/>
    </row>
    <row r="2088" spans="2:2">
      <c r="B2088" s="14"/>
    </row>
    <row r="2089" spans="2:2">
      <c r="B2089" s="14"/>
    </row>
    <row r="2090" spans="2:2">
      <c r="B2090" s="14"/>
    </row>
    <row r="2091" spans="2:2">
      <c r="B2091" s="14"/>
    </row>
    <row r="2092" spans="2:2">
      <c r="B2092" s="14"/>
    </row>
    <row r="2093" spans="2:2">
      <c r="B2093" s="14"/>
    </row>
    <row r="2094" spans="2:2">
      <c r="B2094" s="14"/>
    </row>
    <row r="2095" spans="2:2">
      <c r="B2095" s="14"/>
    </row>
    <row r="2096" spans="2:2">
      <c r="B2096" s="14"/>
    </row>
    <row r="2097" spans="2:2">
      <c r="B2097" s="14"/>
    </row>
    <row r="2098" spans="2:2">
      <c r="B2098" s="14"/>
    </row>
    <row r="2099" spans="2:2">
      <c r="B2099" s="14"/>
    </row>
    <row r="2100" spans="2:2">
      <c r="B2100" s="14"/>
    </row>
    <row r="2101" spans="2:2">
      <c r="B2101" s="14"/>
    </row>
    <row r="2102" spans="2:2">
      <c r="B2102" s="14"/>
    </row>
    <row r="2103" spans="2:2">
      <c r="B2103" s="14"/>
    </row>
    <row r="2104" spans="2:2">
      <c r="B2104" s="14"/>
    </row>
    <row r="2105" spans="2:2">
      <c r="B2105" s="14"/>
    </row>
    <row r="2106" spans="2:2">
      <c r="B2106" s="14"/>
    </row>
    <row r="2107" spans="2:2">
      <c r="B2107" s="14"/>
    </row>
    <row r="2108" spans="2:2">
      <c r="B2108" s="14"/>
    </row>
    <row r="2109" spans="2:2">
      <c r="B2109" s="14"/>
    </row>
    <row r="2110" spans="2:2">
      <c r="B2110" s="14"/>
    </row>
    <row r="2111" spans="2:2">
      <c r="B2111" s="14"/>
    </row>
    <row r="2112" spans="2:2">
      <c r="B2112" s="14"/>
    </row>
    <row r="2113" spans="2:2">
      <c r="B2113" s="14"/>
    </row>
    <row r="2114" spans="2:2">
      <c r="B2114" s="14"/>
    </row>
    <row r="2115" spans="2:2">
      <c r="B2115" s="14"/>
    </row>
    <row r="2116" spans="2:2">
      <c r="B2116" s="14"/>
    </row>
    <row r="2117" spans="2:2">
      <c r="B2117" s="14"/>
    </row>
    <row r="2118" spans="2:2">
      <c r="B2118" s="14"/>
    </row>
    <row r="2119" spans="2:2">
      <c r="B2119" s="14"/>
    </row>
    <row r="2120" spans="2:2">
      <c r="B2120" s="14"/>
    </row>
    <row r="2121" spans="2:2">
      <c r="B2121" s="14"/>
    </row>
    <row r="2122" spans="2:2">
      <c r="B2122" s="14"/>
    </row>
    <row r="2123" spans="2:2">
      <c r="B2123" s="14"/>
    </row>
    <row r="2124" spans="2:2">
      <c r="B2124" s="14"/>
    </row>
    <row r="2125" spans="2:2">
      <c r="B2125" s="14"/>
    </row>
    <row r="2126" spans="2:2">
      <c r="B2126" s="14"/>
    </row>
    <row r="2127" spans="2:2">
      <c r="B2127" s="14"/>
    </row>
    <row r="2128" spans="2:2">
      <c r="B2128" s="14"/>
    </row>
    <row r="2129" spans="2:2">
      <c r="B2129" s="14"/>
    </row>
    <row r="2130" spans="2:2">
      <c r="B2130" s="14"/>
    </row>
    <row r="2131" spans="2:2">
      <c r="B2131" s="14"/>
    </row>
    <row r="2132" spans="2:2">
      <c r="B2132" s="14"/>
    </row>
    <row r="2133" spans="2:2">
      <c r="B2133" s="14"/>
    </row>
    <row r="2134" spans="2:2">
      <c r="B2134" s="14"/>
    </row>
    <row r="2135" spans="2:2">
      <c r="B2135" s="14"/>
    </row>
    <row r="2136" spans="2:2">
      <c r="B2136" s="14"/>
    </row>
    <row r="2137" spans="2:2">
      <c r="B2137" s="14"/>
    </row>
    <row r="2138" spans="2:2">
      <c r="B2138" s="14"/>
    </row>
    <row r="2139" spans="2:2">
      <c r="B2139" s="14"/>
    </row>
    <row r="2140" spans="2:2">
      <c r="B2140" s="14"/>
    </row>
    <row r="2141" spans="2:2">
      <c r="B2141" s="14"/>
    </row>
    <row r="2142" spans="2:2">
      <c r="B2142" s="14"/>
    </row>
    <row r="2143" spans="2:2">
      <c r="B2143" s="14"/>
    </row>
    <row r="2144" spans="2:2">
      <c r="B2144" s="14"/>
    </row>
    <row r="2145" spans="2:2">
      <c r="B2145" s="14"/>
    </row>
    <row r="2146" spans="2:2">
      <c r="B2146" s="14"/>
    </row>
    <row r="2147" spans="2:2">
      <c r="B2147" s="14"/>
    </row>
    <row r="2148" spans="2:2">
      <c r="B2148" s="14"/>
    </row>
    <row r="2149" spans="2:2">
      <c r="B2149" s="14"/>
    </row>
    <row r="2150" spans="2:2">
      <c r="B2150" s="14"/>
    </row>
    <row r="2151" spans="2:2">
      <c r="B2151" s="14"/>
    </row>
    <row r="2152" spans="2:2">
      <c r="B2152" s="14"/>
    </row>
    <row r="2153" spans="2:2">
      <c r="B2153" s="14"/>
    </row>
    <row r="2154" spans="2:2">
      <c r="B2154" s="14"/>
    </row>
    <row r="2155" spans="2:2">
      <c r="B2155" s="14"/>
    </row>
    <row r="2156" spans="2:2">
      <c r="B2156" s="14"/>
    </row>
    <row r="2157" spans="2:2">
      <c r="B2157" s="14"/>
    </row>
    <row r="2158" spans="2:2">
      <c r="B2158" s="14"/>
    </row>
    <row r="2159" spans="2:2">
      <c r="B2159" s="14"/>
    </row>
    <row r="2160" spans="2:2">
      <c r="B2160" s="14"/>
    </row>
    <row r="2161" spans="2:2">
      <c r="B2161" s="14"/>
    </row>
    <row r="2162" spans="2:2">
      <c r="B2162" s="14"/>
    </row>
    <row r="2163" spans="2:2">
      <c r="B2163" s="14"/>
    </row>
    <row r="2164" spans="2:2">
      <c r="B2164" s="14"/>
    </row>
    <row r="2165" spans="2:2">
      <c r="B2165" s="14"/>
    </row>
    <row r="2166" spans="2:2">
      <c r="B2166" s="14"/>
    </row>
    <row r="2167" spans="2:2">
      <c r="B2167" s="14"/>
    </row>
    <row r="2168" spans="2:2">
      <c r="B2168" s="14"/>
    </row>
    <row r="2169" spans="2:2">
      <c r="B2169" s="14"/>
    </row>
    <row r="2170" spans="2:2">
      <c r="B2170" s="14"/>
    </row>
    <row r="2171" spans="2:2">
      <c r="B2171" s="14"/>
    </row>
    <row r="2172" spans="2:2">
      <c r="B2172" s="14"/>
    </row>
    <row r="2173" spans="2:2">
      <c r="B2173" s="14"/>
    </row>
    <row r="2174" spans="2:2">
      <c r="B2174" s="14"/>
    </row>
    <row r="2175" spans="2:2">
      <c r="B2175" s="14"/>
    </row>
    <row r="2176" spans="2:2">
      <c r="B2176" s="14"/>
    </row>
    <row r="2177" spans="2:2">
      <c r="B2177" s="14"/>
    </row>
    <row r="2178" spans="2:2">
      <c r="B2178" s="14"/>
    </row>
    <row r="2179" spans="2:2">
      <c r="B2179" s="14"/>
    </row>
    <row r="2180" spans="2:2">
      <c r="B2180" s="14"/>
    </row>
    <row r="2181" spans="2:2">
      <c r="B2181" s="14"/>
    </row>
    <row r="2182" spans="2:2">
      <c r="B2182" s="14"/>
    </row>
    <row r="2183" spans="2:2">
      <c r="B2183" s="14"/>
    </row>
    <row r="2184" spans="2:2">
      <c r="B2184" s="14"/>
    </row>
    <row r="2185" spans="2:2">
      <c r="B2185" s="14"/>
    </row>
    <row r="2186" spans="2:2">
      <c r="B2186" s="14"/>
    </row>
    <row r="2187" spans="2:2">
      <c r="B2187" s="14"/>
    </row>
    <row r="2188" spans="2:2">
      <c r="B2188" s="14"/>
    </row>
    <row r="2189" spans="2:2">
      <c r="B2189" s="14"/>
    </row>
    <row r="2190" spans="2:2">
      <c r="B2190" s="14"/>
    </row>
    <row r="2191" spans="2:2">
      <c r="B2191" s="14"/>
    </row>
    <row r="2192" spans="2:2">
      <c r="B2192" s="14"/>
    </row>
    <row r="2193" spans="2:2">
      <c r="B2193" s="14"/>
    </row>
    <row r="2194" spans="2:2">
      <c r="B2194" s="14"/>
    </row>
    <row r="2195" spans="2:2">
      <c r="B2195" s="14"/>
    </row>
    <row r="2196" spans="2:2">
      <c r="B2196" s="14"/>
    </row>
    <row r="2197" spans="2:2">
      <c r="B2197" s="14"/>
    </row>
    <row r="2198" spans="2:2">
      <c r="B2198" s="14"/>
    </row>
    <row r="2199" spans="2:2">
      <c r="B2199" s="14"/>
    </row>
    <row r="2200" spans="2:2">
      <c r="B2200" s="14"/>
    </row>
    <row r="2201" spans="2:2">
      <c r="B2201" s="14"/>
    </row>
    <row r="2202" spans="2:2">
      <c r="B2202" s="14"/>
    </row>
    <row r="2203" spans="2:2">
      <c r="B2203" s="14"/>
    </row>
    <row r="2204" spans="2:2">
      <c r="B2204" s="14"/>
    </row>
    <row r="2205" spans="2:2">
      <c r="B2205" s="14"/>
    </row>
    <row r="2206" spans="2:2">
      <c r="B2206" s="14"/>
    </row>
    <row r="2207" spans="2:2">
      <c r="B2207" s="14"/>
    </row>
    <row r="2208" spans="2:2">
      <c r="B2208" s="14"/>
    </row>
    <row r="2209" spans="2:2">
      <c r="B2209" s="14"/>
    </row>
    <row r="2210" spans="2:2">
      <c r="B2210" s="14"/>
    </row>
    <row r="2211" spans="2:2">
      <c r="B2211" s="14"/>
    </row>
    <row r="2212" spans="2:2">
      <c r="B2212" s="14"/>
    </row>
    <row r="2213" spans="2:2">
      <c r="B2213" s="14"/>
    </row>
    <row r="2214" spans="2:2">
      <c r="B2214" s="14"/>
    </row>
    <row r="2215" spans="2:2">
      <c r="B2215" s="14"/>
    </row>
    <row r="2216" spans="2:2">
      <c r="B2216" s="14"/>
    </row>
    <row r="2217" spans="2:2">
      <c r="B2217" s="14"/>
    </row>
    <row r="2218" spans="2:2">
      <c r="B2218" s="14"/>
    </row>
    <row r="2219" spans="2:2">
      <c r="B2219" s="14"/>
    </row>
    <row r="2220" spans="2:2">
      <c r="B2220" s="14"/>
    </row>
    <row r="2221" spans="2:2">
      <c r="B2221" s="14"/>
    </row>
    <row r="2222" spans="2:2">
      <c r="B2222" s="14"/>
    </row>
    <row r="2223" spans="2:2">
      <c r="B2223" s="14"/>
    </row>
    <row r="2224" spans="2:2">
      <c r="B2224" s="14"/>
    </row>
    <row r="2225" spans="2:2">
      <c r="B2225" s="14"/>
    </row>
    <row r="2226" spans="2:2">
      <c r="B2226" s="14"/>
    </row>
    <row r="2227" spans="2:2">
      <c r="B2227" s="14"/>
    </row>
    <row r="2228" spans="2:2">
      <c r="B2228" s="14"/>
    </row>
    <row r="2229" spans="2:2">
      <c r="B2229" s="14"/>
    </row>
    <row r="2230" spans="2:2">
      <c r="B2230" s="14"/>
    </row>
    <row r="2231" spans="2:2">
      <c r="B2231" s="14"/>
    </row>
    <row r="2232" spans="2:2">
      <c r="B2232" s="14"/>
    </row>
    <row r="2233" spans="2:2">
      <c r="B2233" s="14"/>
    </row>
    <row r="2234" spans="2:2">
      <c r="B2234" s="14"/>
    </row>
    <row r="2235" spans="2:2">
      <c r="B2235" s="14"/>
    </row>
    <row r="2236" spans="2:2">
      <c r="B2236" s="14"/>
    </row>
    <row r="2237" spans="2:2">
      <c r="B2237" s="14"/>
    </row>
    <row r="2238" spans="2:2">
      <c r="B2238" s="14"/>
    </row>
    <row r="2239" spans="2:2">
      <c r="B2239" s="14"/>
    </row>
    <row r="2240" spans="2:2">
      <c r="B2240" s="14"/>
    </row>
    <row r="2241" spans="2:2">
      <c r="B2241" s="14"/>
    </row>
    <row r="2242" spans="2:2">
      <c r="B2242" s="14"/>
    </row>
    <row r="2243" spans="2:2">
      <c r="B2243" s="14"/>
    </row>
    <row r="2244" spans="2:2">
      <c r="B2244" s="14"/>
    </row>
    <row r="2245" spans="2:2">
      <c r="B2245" s="14"/>
    </row>
    <row r="2246" spans="2:2">
      <c r="B2246" s="14"/>
    </row>
    <row r="2247" spans="2:2">
      <c r="B2247" s="14"/>
    </row>
    <row r="2248" spans="2:2">
      <c r="B2248" s="14"/>
    </row>
    <row r="2249" spans="2:2">
      <c r="B2249" s="14"/>
    </row>
    <row r="2250" spans="2:2">
      <c r="B2250" s="14"/>
    </row>
    <row r="2251" spans="2:2">
      <c r="B2251" s="14"/>
    </row>
    <row r="2252" spans="2:2">
      <c r="B2252" s="14"/>
    </row>
    <row r="2253" spans="2:2">
      <c r="B2253" s="14"/>
    </row>
    <row r="2254" spans="2:2">
      <c r="B2254" s="14"/>
    </row>
    <row r="2255" spans="2:2">
      <c r="B2255" s="14"/>
    </row>
    <row r="2256" spans="2:2">
      <c r="B2256" s="14"/>
    </row>
    <row r="2257" spans="2:2">
      <c r="B2257" s="14"/>
    </row>
    <row r="2258" spans="2:2">
      <c r="B2258" s="14"/>
    </row>
    <row r="2259" spans="2:2">
      <c r="B2259" s="14"/>
    </row>
    <row r="2260" spans="2:2">
      <c r="B2260" s="14"/>
    </row>
    <row r="2261" spans="2:2">
      <c r="B2261" s="14"/>
    </row>
    <row r="2262" spans="2:2">
      <c r="B2262" s="14"/>
    </row>
    <row r="2263" spans="2:2">
      <c r="B2263" s="14"/>
    </row>
    <row r="2264" spans="2:2">
      <c r="B2264" s="14"/>
    </row>
    <row r="2265" spans="2:2">
      <c r="B2265" s="14"/>
    </row>
    <row r="2266" spans="2:2">
      <c r="B2266" s="14"/>
    </row>
    <row r="2267" spans="2:2">
      <c r="B2267" s="14"/>
    </row>
    <row r="2268" spans="2:2">
      <c r="B2268" s="14"/>
    </row>
    <row r="2269" spans="2:2">
      <c r="B2269" s="14"/>
    </row>
    <row r="2270" spans="2:2">
      <c r="B2270" s="14"/>
    </row>
    <row r="2271" spans="2:2">
      <c r="B2271" s="14"/>
    </row>
    <row r="2272" spans="2:2">
      <c r="B2272" s="14"/>
    </row>
    <row r="2273" spans="2:2">
      <c r="B2273" s="14"/>
    </row>
    <row r="2274" spans="2:2">
      <c r="B2274" s="14"/>
    </row>
    <row r="2275" spans="2:2">
      <c r="B2275" s="14"/>
    </row>
    <row r="2276" spans="2:2">
      <c r="B2276" s="14"/>
    </row>
    <row r="2277" spans="2:2">
      <c r="B2277" s="14"/>
    </row>
    <row r="2278" spans="2:2">
      <c r="B2278" s="14"/>
    </row>
    <row r="2279" spans="2:2">
      <c r="B2279" s="14"/>
    </row>
    <row r="2280" spans="2:2">
      <c r="B2280" s="14"/>
    </row>
    <row r="2281" spans="2:2">
      <c r="B2281" s="14"/>
    </row>
    <row r="2282" spans="2:2">
      <c r="B2282" s="14"/>
    </row>
    <row r="2283" spans="2:2">
      <c r="B2283" s="14"/>
    </row>
    <row r="2284" spans="2:2">
      <c r="B2284" s="14"/>
    </row>
    <row r="2285" spans="2:2">
      <c r="B2285" s="14"/>
    </row>
    <row r="2286" spans="2:2">
      <c r="B2286" s="14"/>
    </row>
    <row r="2287" spans="2:2">
      <c r="B2287" s="14"/>
    </row>
    <row r="2288" spans="2:2">
      <c r="B2288" s="14"/>
    </row>
    <row r="2289" spans="2:2">
      <c r="B2289" s="14"/>
    </row>
    <row r="2290" spans="2:2">
      <c r="B2290" s="14"/>
    </row>
    <row r="2291" spans="2:2">
      <c r="B2291" s="14"/>
    </row>
    <row r="2292" spans="2:2">
      <c r="B2292" s="14"/>
    </row>
    <row r="2293" spans="2:2">
      <c r="B2293" s="14"/>
    </row>
    <row r="2294" spans="2:2">
      <c r="B2294" s="14"/>
    </row>
    <row r="2295" spans="2:2">
      <c r="B2295" s="14"/>
    </row>
    <row r="2296" spans="2:2">
      <c r="B2296" s="14"/>
    </row>
    <row r="2297" spans="2:2">
      <c r="B2297" s="14"/>
    </row>
    <row r="2298" spans="2:2">
      <c r="B2298" s="14"/>
    </row>
    <row r="2299" spans="2:2">
      <c r="B2299" s="14"/>
    </row>
    <row r="2300" spans="2:2">
      <c r="B2300" s="14"/>
    </row>
    <row r="2301" spans="2:2">
      <c r="B2301" s="14"/>
    </row>
    <row r="2302" spans="2:2">
      <c r="B2302" s="14"/>
    </row>
    <row r="2303" spans="2:2">
      <c r="B2303" s="14"/>
    </row>
    <row r="2304" spans="2:2">
      <c r="B2304" s="14"/>
    </row>
    <row r="2305" spans="2:2">
      <c r="B2305" s="14"/>
    </row>
    <row r="2306" spans="2:2">
      <c r="B2306" s="14"/>
    </row>
    <row r="2307" spans="2:2">
      <c r="B2307" s="14"/>
    </row>
    <row r="2308" spans="2:2">
      <c r="B2308" s="14"/>
    </row>
    <row r="2309" spans="2:2">
      <c r="B2309" s="14"/>
    </row>
    <row r="2310" spans="2:2">
      <c r="B2310" s="14"/>
    </row>
    <row r="2311" spans="2:2">
      <c r="B2311" s="14"/>
    </row>
    <row r="2312" spans="2:2">
      <c r="B2312" s="14"/>
    </row>
    <row r="2313" spans="2:2">
      <c r="B2313" s="14"/>
    </row>
    <row r="2314" spans="2:2">
      <c r="B2314" s="14"/>
    </row>
    <row r="2315" spans="2:2">
      <c r="B2315" s="14"/>
    </row>
    <row r="2316" spans="2:2">
      <c r="B2316" s="14"/>
    </row>
    <row r="2317" spans="2:2">
      <c r="B2317" s="14"/>
    </row>
    <row r="2318" spans="2:2">
      <c r="B2318" s="14"/>
    </row>
    <row r="2319" spans="2:2">
      <c r="B2319" s="14"/>
    </row>
    <row r="2320" spans="2:2">
      <c r="B2320" s="14"/>
    </row>
    <row r="2321" spans="2:2">
      <c r="B2321" s="14"/>
    </row>
    <row r="2322" spans="2:2">
      <c r="B2322" s="14"/>
    </row>
    <row r="2323" spans="2:2">
      <c r="B2323" s="14"/>
    </row>
    <row r="2324" spans="2:2">
      <c r="B2324" s="14"/>
    </row>
    <row r="2325" spans="2:2">
      <c r="B2325" s="14"/>
    </row>
    <row r="2326" spans="2:2">
      <c r="B2326" s="14"/>
    </row>
    <row r="2327" spans="2:2">
      <c r="B2327" s="14"/>
    </row>
    <row r="2328" spans="2:2">
      <c r="B2328" s="14"/>
    </row>
    <row r="2329" spans="2:2">
      <c r="B2329" s="14"/>
    </row>
    <row r="2330" spans="2:2">
      <c r="B2330" s="14"/>
    </row>
    <row r="2331" spans="2:2">
      <c r="B2331" s="14"/>
    </row>
    <row r="2332" spans="2:2">
      <c r="B2332" s="14"/>
    </row>
    <row r="2333" spans="2:2">
      <c r="B2333" s="14"/>
    </row>
    <row r="2334" spans="2:2">
      <c r="B2334" s="14"/>
    </row>
    <row r="2335" spans="2:2">
      <c r="B2335" s="14"/>
    </row>
    <row r="2336" spans="2:2">
      <c r="B2336" s="14"/>
    </row>
    <row r="2337" spans="2:2">
      <c r="B2337" s="14"/>
    </row>
    <row r="2338" spans="2:2">
      <c r="B2338" s="14"/>
    </row>
    <row r="2339" spans="2:2">
      <c r="B2339" s="14"/>
    </row>
    <row r="2340" spans="2:2">
      <c r="B2340" s="14"/>
    </row>
    <row r="2341" spans="2:2">
      <c r="B2341" s="14"/>
    </row>
    <row r="2342" spans="2:2">
      <c r="B2342" s="14"/>
    </row>
    <row r="2343" spans="2:2">
      <c r="B2343" s="14"/>
    </row>
    <row r="2344" spans="2:2">
      <c r="B2344" s="14"/>
    </row>
    <row r="2345" spans="2:2">
      <c r="B2345" s="14"/>
    </row>
    <row r="2346" spans="2:2">
      <c r="B2346" s="14"/>
    </row>
    <row r="2347" spans="2:2">
      <c r="B2347" s="14"/>
    </row>
    <row r="2348" spans="2:2">
      <c r="B2348" s="14"/>
    </row>
    <row r="2349" spans="2:2">
      <c r="B2349" s="14"/>
    </row>
    <row r="2350" spans="2:2">
      <c r="B2350" s="14"/>
    </row>
    <row r="2351" spans="2:2">
      <c r="B2351" s="14"/>
    </row>
    <row r="2352" spans="2:2">
      <c r="B2352" s="14"/>
    </row>
    <row r="2353" spans="2:2">
      <c r="B2353" s="14"/>
    </row>
    <row r="2354" spans="2:2">
      <c r="B2354" s="14"/>
    </row>
    <row r="2355" spans="2:2">
      <c r="B2355" s="14"/>
    </row>
    <row r="2356" spans="2:2">
      <c r="B2356" s="14"/>
    </row>
    <row r="2357" spans="2:2">
      <c r="B2357" s="14"/>
    </row>
    <row r="2358" spans="2:2">
      <c r="B2358" s="14"/>
    </row>
    <row r="2359" spans="2:2">
      <c r="B2359" s="14"/>
    </row>
    <row r="2360" spans="2:2">
      <c r="B2360" s="14"/>
    </row>
    <row r="2361" spans="2:2">
      <c r="B2361" s="14"/>
    </row>
    <row r="2362" spans="2:2">
      <c r="B2362" s="14"/>
    </row>
    <row r="2363" spans="2:2">
      <c r="B2363" s="14"/>
    </row>
    <row r="2364" spans="2:2">
      <c r="B2364" s="14"/>
    </row>
    <row r="2365" spans="2:2">
      <c r="B2365" s="14"/>
    </row>
    <row r="2366" spans="2:2">
      <c r="B2366" s="14"/>
    </row>
    <row r="2367" spans="2:2">
      <c r="B2367" s="14"/>
    </row>
    <row r="2368" spans="2:2">
      <c r="B2368" s="14"/>
    </row>
    <row r="2369" spans="2:2">
      <c r="B2369" s="14"/>
    </row>
    <row r="2370" spans="2:2">
      <c r="B2370" s="14"/>
    </row>
    <row r="2371" spans="2:2">
      <c r="B2371" s="14"/>
    </row>
    <row r="2372" spans="2:2">
      <c r="B2372" s="14"/>
    </row>
    <row r="2373" spans="2:2">
      <c r="B2373" s="14"/>
    </row>
    <row r="2374" spans="2:2">
      <c r="B2374" s="14"/>
    </row>
    <row r="2375" spans="2:2">
      <c r="B2375" s="14"/>
    </row>
    <row r="2376" spans="2:2">
      <c r="B2376" s="14"/>
    </row>
    <row r="2377" spans="2:2">
      <c r="B2377" s="14"/>
    </row>
    <row r="2378" spans="2:2">
      <c r="B2378" s="14"/>
    </row>
    <row r="2379" spans="2:2">
      <c r="B2379" s="14"/>
    </row>
    <row r="2380" spans="2:2">
      <c r="B2380" s="14"/>
    </row>
    <row r="2381" spans="2:2">
      <c r="B2381" s="14"/>
    </row>
    <row r="2382" spans="2:2">
      <c r="B2382" s="14"/>
    </row>
    <row r="2383" spans="2:2">
      <c r="B2383" s="14"/>
    </row>
    <row r="2384" spans="2:2">
      <c r="B2384" s="14"/>
    </row>
    <row r="2385" spans="2:2">
      <c r="B2385" s="14"/>
    </row>
    <row r="2386" spans="2:2">
      <c r="B2386" s="14"/>
    </row>
    <row r="2387" spans="2:2">
      <c r="B2387" s="14"/>
    </row>
    <row r="2388" spans="2:2">
      <c r="B2388" s="14"/>
    </row>
    <row r="2389" spans="2:2">
      <c r="B2389" s="14"/>
    </row>
    <row r="2390" spans="2:2">
      <c r="B2390" s="14"/>
    </row>
    <row r="2391" spans="2:2">
      <c r="B2391" s="14"/>
    </row>
    <row r="2392" spans="2:2">
      <c r="B2392" s="14"/>
    </row>
    <row r="2393" spans="2:2">
      <c r="B2393" s="14"/>
    </row>
    <row r="2394" spans="2:2">
      <c r="B2394" s="14"/>
    </row>
    <row r="2395" spans="2:2">
      <c r="B2395" s="14"/>
    </row>
    <row r="2396" spans="2:2">
      <c r="B2396" s="14"/>
    </row>
    <row r="2397" spans="2:2">
      <c r="B2397" s="14"/>
    </row>
    <row r="2398" spans="2:2">
      <c r="B2398" s="14"/>
    </row>
    <row r="2399" spans="2:2">
      <c r="B2399" s="14"/>
    </row>
    <row r="2400" spans="2:2">
      <c r="B2400" s="14"/>
    </row>
    <row r="2401" spans="2:2">
      <c r="B2401" s="14"/>
    </row>
    <row r="2402" spans="2:2">
      <c r="B2402" s="14"/>
    </row>
    <row r="2403" spans="2:2">
      <c r="B2403" s="14"/>
    </row>
    <row r="2404" spans="2:2">
      <c r="B2404" s="14"/>
    </row>
    <row r="2405" spans="2:2">
      <c r="B2405" s="14"/>
    </row>
    <row r="2406" spans="2:2">
      <c r="B2406" s="14"/>
    </row>
    <row r="2407" spans="2:2">
      <c r="B2407" s="14"/>
    </row>
    <row r="2408" spans="2:2">
      <c r="B2408" s="14"/>
    </row>
    <row r="2409" spans="2:2">
      <c r="B2409" s="14"/>
    </row>
    <row r="2410" spans="2:2">
      <c r="B2410" s="14"/>
    </row>
    <row r="2411" spans="2:2">
      <c r="B2411" s="14"/>
    </row>
    <row r="2412" spans="2:2">
      <c r="B2412" s="14"/>
    </row>
    <row r="2413" spans="2:2">
      <c r="B2413" s="14"/>
    </row>
    <row r="2414" spans="2:2">
      <c r="B2414" s="14"/>
    </row>
    <row r="2415" spans="2:2">
      <c r="B2415" s="14"/>
    </row>
    <row r="2416" spans="2:2">
      <c r="B2416" s="14"/>
    </row>
    <row r="2417" spans="2:2">
      <c r="B2417" s="14"/>
    </row>
    <row r="2418" spans="2:2">
      <c r="B2418" s="14"/>
    </row>
    <row r="2419" spans="2:2">
      <c r="B2419" s="14"/>
    </row>
    <row r="2420" spans="2:2">
      <c r="B2420" s="14"/>
    </row>
    <row r="2421" spans="2:2">
      <c r="B2421" s="14"/>
    </row>
    <row r="2422" spans="2:2">
      <c r="B2422" s="14"/>
    </row>
    <row r="2423" spans="2:2">
      <c r="B2423" s="14"/>
    </row>
    <row r="2424" spans="2:2">
      <c r="B2424" s="14"/>
    </row>
    <row r="2425" spans="2:2">
      <c r="B2425" s="14"/>
    </row>
    <row r="2426" spans="2:2">
      <c r="B2426" s="14"/>
    </row>
    <row r="2427" spans="2:2">
      <c r="B2427" s="14"/>
    </row>
    <row r="2428" spans="2:2">
      <c r="B2428" s="14"/>
    </row>
    <row r="2429" spans="2:2">
      <c r="B2429" s="14"/>
    </row>
    <row r="2430" spans="2:2">
      <c r="B2430" s="14"/>
    </row>
    <row r="2431" spans="2:2">
      <c r="B2431" s="14"/>
    </row>
    <row r="2432" spans="2:2">
      <c r="B2432" s="14"/>
    </row>
    <row r="2433" spans="2:2">
      <c r="B2433" s="14"/>
    </row>
    <row r="2434" spans="2:2">
      <c r="B2434" s="14"/>
    </row>
    <row r="2435" spans="2:2">
      <c r="B2435" s="14"/>
    </row>
    <row r="2436" spans="2:2">
      <c r="B2436" s="14"/>
    </row>
    <row r="2437" spans="2:2">
      <c r="B2437" s="14"/>
    </row>
    <row r="2438" spans="2:2">
      <c r="B2438" s="14"/>
    </row>
    <row r="2439" spans="2:2">
      <c r="B2439" s="14"/>
    </row>
    <row r="2440" spans="2:2">
      <c r="B2440" s="14"/>
    </row>
    <row r="2441" spans="2:2">
      <c r="B2441" s="14"/>
    </row>
    <row r="2442" spans="2:2">
      <c r="B2442" s="14"/>
    </row>
    <row r="2443" spans="2:2">
      <c r="B2443" s="14"/>
    </row>
    <row r="2444" spans="2:2">
      <c r="B2444" s="14"/>
    </row>
    <row r="2445" spans="2:2">
      <c r="B2445" s="14"/>
    </row>
    <row r="2446" spans="2:2">
      <c r="B2446" s="14"/>
    </row>
    <row r="2447" spans="2:2">
      <c r="B2447" s="14"/>
    </row>
    <row r="2448" spans="2:2">
      <c r="B2448" s="14"/>
    </row>
    <row r="2449" spans="2:2">
      <c r="B2449" s="14"/>
    </row>
    <row r="2450" spans="2:2">
      <c r="B2450" s="14"/>
    </row>
    <row r="2451" spans="2:2">
      <c r="B2451" s="14"/>
    </row>
    <row r="2452" spans="2:2">
      <c r="B2452" s="14"/>
    </row>
    <row r="2453" spans="2:2">
      <c r="B2453" s="14"/>
    </row>
    <row r="2454" spans="2:2">
      <c r="B2454" s="14"/>
    </row>
    <row r="2455" spans="2:2">
      <c r="B2455" s="14"/>
    </row>
    <row r="2456" spans="2:2">
      <c r="B2456" s="14"/>
    </row>
    <row r="2457" spans="2:2">
      <c r="B2457" s="14"/>
    </row>
    <row r="2458" spans="2:2">
      <c r="B2458" s="14"/>
    </row>
    <row r="2459" spans="2:2">
      <c r="B2459" s="14"/>
    </row>
    <row r="2460" spans="2:2">
      <c r="B2460" s="14"/>
    </row>
    <row r="2461" spans="2:2">
      <c r="B2461" s="14"/>
    </row>
    <row r="2462" spans="2:2">
      <c r="B2462" s="14"/>
    </row>
    <row r="2463" spans="2:2">
      <c r="B2463" s="14"/>
    </row>
    <row r="2464" spans="2:2">
      <c r="B2464" s="14"/>
    </row>
    <row r="2465" spans="2:2">
      <c r="B2465" s="14"/>
    </row>
    <row r="2466" spans="2:2">
      <c r="B2466" s="14"/>
    </row>
    <row r="2467" spans="2:2">
      <c r="B2467" s="14"/>
    </row>
    <row r="2468" spans="2:2">
      <c r="B2468" s="14"/>
    </row>
    <row r="2469" spans="2:2">
      <c r="B2469" s="14"/>
    </row>
    <row r="2470" spans="2:2">
      <c r="B2470" s="14"/>
    </row>
    <row r="2471" spans="2:2">
      <c r="B2471" s="14"/>
    </row>
    <row r="2472" spans="2:2">
      <c r="B2472" s="14"/>
    </row>
    <row r="2473" spans="2:2">
      <c r="B2473" s="14"/>
    </row>
    <row r="2474" spans="2:2">
      <c r="B2474" s="14"/>
    </row>
    <row r="2475" spans="2:2">
      <c r="B2475" s="14"/>
    </row>
    <row r="2476" spans="2:2">
      <c r="B2476" s="14"/>
    </row>
    <row r="2477" spans="2:2">
      <c r="B2477" s="14"/>
    </row>
    <row r="2478" spans="2:2">
      <c r="B2478" s="14"/>
    </row>
    <row r="2479" spans="2:2">
      <c r="B2479" s="14"/>
    </row>
    <row r="2480" spans="2:2">
      <c r="B2480" s="14"/>
    </row>
    <row r="2481" spans="2:2">
      <c r="B2481" s="14"/>
    </row>
    <row r="2482" spans="2:2">
      <c r="B2482" s="14"/>
    </row>
    <row r="2483" spans="2:2">
      <c r="B2483" s="14"/>
    </row>
    <row r="2484" spans="2:2">
      <c r="B2484" s="14"/>
    </row>
    <row r="2485" spans="2:2">
      <c r="B2485" s="14"/>
    </row>
    <row r="2486" spans="2:2">
      <c r="B2486" s="14"/>
    </row>
    <row r="2487" spans="2:2">
      <c r="B2487" s="14"/>
    </row>
    <row r="2488" spans="2:2">
      <c r="B2488" s="14"/>
    </row>
    <row r="2489" spans="2:2">
      <c r="B2489" s="14"/>
    </row>
    <row r="2490" spans="2:2">
      <c r="B2490" s="14"/>
    </row>
    <row r="2491" spans="2:2">
      <c r="B2491" s="14"/>
    </row>
    <row r="2492" spans="2:2">
      <c r="B2492" s="14"/>
    </row>
    <row r="2493" spans="2:2">
      <c r="B2493" s="14"/>
    </row>
    <row r="2494" spans="2:2">
      <c r="B2494" s="14"/>
    </row>
    <row r="2495" spans="2:2">
      <c r="B2495" s="14"/>
    </row>
    <row r="2496" spans="2:2">
      <c r="B2496" s="14"/>
    </row>
    <row r="2497" spans="2:2">
      <c r="B2497" s="14"/>
    </row>
    <row r="2498" spans="2:2">
      <c r="B2498" s="14"/>
    </row>
    <row r="2499" spans="2:2">
      <c r="B2499" s="14"/>
    </row>
    <row r="2500" spans="2:2">
      <c r="B2500" s="14"/>
    </row>
    <row r="2501" spans="2:2">
      <c r="B2501" s="14"/>
    </row>
    <row r="2502" spans="2:2">
      <c r="B2502" s="14"/>
    </row>
    <row r="2503" spans="2:2">
      <c r="B2503" s="14"/>
    </row>
    <row r="2504" spans="2:2">
      <c r="B2504" s="14"/>
    </row>
    <row r="2505" spans="2:2">
      <c r="B2505" s="14"/>
    </row>
    <row r="2506" spans="2:2">
      <c r="B2506" s="14"/>
    </row>
    <row r="2507" spans="2:2">
      <c r="B2507" s="14"/>
    </row>
    <row r="2508" spans="2:2">
      <c r="B2508" s="14"/>
    </row>
    <row r="2509" spans="2:2">
      <c r="B2509" s="14"/>
    </row>
    <row r="2510" spans="2:2">
      <c r="B2510" s="14"/>
    </row>
    <row r="2511" spans="2:2">
      <c r="B2511" s="14"/>
    </row>
    <row r="2512" spans="2:2">
      <c r="B2512" s="14"/>
    </row>
    <row r="2513" spans="2:2">
      <c r="B2513" s="14"/>
    </row>
    <row r="2514" spans="2:2">
      <c r="B2514" s="14"/>
    </row>
    <row r="2515" spans="2:2">
      <c r="B2515" s="14"/>
    </row>
    <row r="2516" spans="2:2">
      <c r="B2516" s="14"/>
    </row>
    <row r="2517" spans="2:2">
      <c r="B2517" s="14"/>
    </row>
    <row r="2518" spans="2:2">
      <c r="B2518" s="14"/>
    </row>
    <row r="2519" spans="2:2">
      <c r="B2519" s="14"/>
    </row>
    <row r="2520" spans="2:2">
      <c r="B2520" s="14"/>
    </row>
    <row r="2521" spans="2:2">
      <c r="B2521" s="14"/>
    </row>
    <row r="2522" spans="2:2">
      <c r="B2522" s="14"/>
    </row>
    <row r="2523" spans="2:2">
      <c r="B2523" s="14"/>
    </row>
    <row r="2524" spans="2:2">
      <c r="B2524" s="14"/>
    </row>
    <row r="2525" spans="2:2">
      <c r="B2525" s="14"/>
    </row>
    <row r="2526" spans="2:2">
      <c r="B2526" s="14"/>
    </row>
    <row r="2527" spans="2:2">
      <c r="B2527" s="14"/>
    </row>
    <row r="2528" spans="2:2">
      <c r="B2528" s="14"/>
    </row>
    <row r="2529" spans="2:2">
      <c r="B2529" s="14"/>
    </row>
    <row r="2530" spans="2:2">
      <c r="B2530" s="14"/>
    </row>
    <row r="2531" spans="2:2">
      <c r="B2531" s="14"/>
    </row>
    <row r="2532" spans="2:2">
      <c r="B2532" s="14"/>
    </row>
    <row r="2533" spans="2:2">
      <c r="B2533" s="14"/>
    </row>
    <row r="2534" spans="2:2">
      <c r="B2534" s="14"/>
    </row>
    <row r="2535" spans="2:2">
      <c r="B2535" s="14"/>
    </row>
    <row r="2536" spans="2:2">
      <c r="B2536" s="14"/>
    </row>
    <row r="2537" spans="2:2">
      <c r="B2537" s="14"/>
    </row>
    <row r="2538" spans="2:2">
      <c r="B2538" s="14"/>
    </row>
    <row r="2539" spans="2:2">
      <c r="B2539" s="14"/>
    </row>
    <row r="2540" spans="2:2">
      <c r="B2540" s="14"/>
    </row>
    <row r="2541" spans="2:2">
      <c r="B2541" s="14"/>
    </row>
    <row r="2542" spans="2:2">
      <c r="B2542" s="14"/>
    </row>
    <row r="2543" spans="2:2">
      <c r="B2543" s="14"/>
    </row>
    <row r="2544" spans="2:2">
      <c r="B2544" s="14"/>
    </row>
    <row r="2545" spans="2:2">
      <c r="B2545" s="14"/>
    </row>
    <row r="2546" spans="2:2">
      <c r="B2546" s="14"/>
    </row>
    <row r="2547" spans="2:2">
      <c r="B2547" s="14"/>
    </row>
    <row r="2548" spans="2:2">
      <c r="B2548" s="14"/>
    </row>
    <row r="2549" spans="2:2">
      <c r="B2549" s="14"/>
    </row>
    <row r="2550" spans="2:2">
      <c r="B2550" s="14"/>
    </row>
    <row r="2551" spans="2:2">
      <c r="B2551" s="14"/>
    </row>
    <row r="2552" spans="2:2">
      <c r="B2552" s="14"/>
    </row>
    <row r="2553" spans="2:2">
      <c r="B2553" s="14"/>
    </row>
    <row r="2554" spans="2:2">
      <c r="B2554" s="14"/>
    </row>
    <row r="2555" spans="2:2">
      <c r="B2555" s="14"/>
    </row>
    <row r="2556" spans="2:2">
      <c r="B2556" s="14"/>
    </row>
    <row r="2557" spans="2:2">
      <c r="B2557" s="14"/>
    </row>
    <row r="2558" spans="2:2">
      <c r="B2558" s="14"/>
    </row>
    <row r="2559" spans="2:2">
      <c r="B2559" s="14"/>
    </row>
    <row r="2560" spans="2:2">
      <c r="B2560" s="14"/>
    </row>
    <row r="2561" spans="2:2">
      <c r="B2561" s="14"/>
    </row>
    <row r="2562" spans="2:2">
      <c r="B2562" s="14"/>
    </row>
    <row r="2563" spans="2:2">
      <c r="B2563" s="14"/>
    </row>
    <row r="2564" spans="2:2">
      <c r="B2564" s="14"/>
    </row>
    <row r="2565" spans="2:2">
      <c r="B2565" s="14"/>
    </row>
    <row r="2566" spans="2:2">
      <c r="B2566" s="14"/>
    </row>
    <row r="2567" spans="2:2">
      <c r="B2567" s="14"/>
    </row>
    <row r="2568" spans="2:2">
      <c r="B2568" s="14"/>
    </row>
    <row r="2569" spans="2:2">
      <c r="B2569" s="14"/>
    </row>
    <row r="2570" spans="2:2">
      <c r="B2570" s="14"/>
    </row>
    <row r="2571" spans="2:2">
      <c r="B2571" s="14"/>
    </row>
    <row r="2572" spans="2:2">
      <c r="B2572" s="14"/>
    </row>
    <row r="2573" spans="2:2">
      <c r="B2573" s="14"/>
    </row>
    <row r="2574" spans="2:2">
      <c r="B2574" s="14"/>
    </row>
    <row r="2575" spans="2:2">
      <c r="B2575" s="14"/>
    </row>
    <row r="2576" spans="2:2">
      <c r="B2576" s="14"/>
    </row>
    <row r="2577" spans="2:2">
      <c r="B2577" s="14"/>
    </row>
    <row r="2578" spans="2:2">
      <c r="B2578" s="14"/>
    </row>
    <row r="2579" spans="2:2">
      <c r="B2579" s="14"/>
    </row>
    <row r="2580" spans="2:2">
      <c r="B2580" s="14"/>
    </row>
    <row r="2581" spans="2:2">
      <c r="B2581" s="14"/>
    </row>
    <row r="2582" spans="2:2">
      <c r="B2582" s="14"/>
    </row>
    <row r="2583" spans="2:2">
      <c r="B2583" s="14"/>
    </row>
    <row r="2584" spans="2:2">
      <c r="B2584" s="14"/>
    </row>
    <row r="2585" spans="2:2">
      <c r="B2585" s="14"/>
    </row>
    <row r="2586" spans="2:2">
      <c r="B2586" s="14"/>
    </row>
    <row r="2587" spans="2:2">
      <c r="B2587" s="14"/>
    </row>
    <row r="2588" spans="2:2">
      <c r="B2588" s="14"/>
    </row>
    <row r="2589" spans="2:2">
      <c r="B2589" s="14"/>
    </row>
    <row r="2590" spans="2:2">
      <c r="B2590" s="14"/>
    </row>
    <row r="2591" spans="2:2">
      <c r="B2591" s="14"/>
    </row>
    <row r="2592" spans="2:2">
      <c r="B2592" s="14"/>
    </row>
    <row r="2593" spans="2:2">
      <c r="B2593" s="14"/>
    </row>
    <row r="2594" spans="2:2">
      <c r="B2594" s="14"/>
    </row>
    <row r="2595" spans="2:2">
      <c r="B2595" s="14"/>
    </row>
    <row r="2596" spans="2:2">
      <c r="B2596" s="14"/>
    </row>
    <row r="2597" spans="2:2">
      <c r="B2597" s="14"/>
    </row>
    <row r="2598" spans="2:2">
      <c r="B2598" s="14"/>
    </row>
    <row r="2599" spans="2:2">
      <c r="B2599" s="14"/>
    </row>
    <row r="2600" spans="2:2">
      <c r="B2600" s="14"/>
    </row>
    <row r="2601" spans="2:2">
      <c r="B2601" s="14"/>
    </row>
    <row r="2602" spans="2:2">
      <c r="B2602" s="14"/>
    </row>
    <row r="2603" spans="2:2">
      <c r="B2603" s="14"/>
    </row>
    <row r="2604" spans="2:2">
      <c r="B2604" s="14"/>
    </row>
    <row r="2605" spans="2:2">
      <c r="B2605" s="14"/>
    </row>
    <row r="2606" spans="2:2">
      <c r="B2606" s="14"/>
    </row>
    <row r="2607" spans="2:2">
      <c r="B2607" s="14"/>
    </row>
    <row r="2608" spans="2:2">
      <c r="B2608" s="14"/>
    </row>
    <row r="2609" spans="2:2">
      <c r="B2609" s="14"/>
    </row>
    <row r="2610" spans="2:2">
      <c r="B2610" s="14"/>
    </row>
    <row r="2611" spans="2:2">
      <c r="B2611" s="14"/>
    </row>
    <row r="2612" spans="2:2">
      <c r="B2612" s="14"/>
    </row>
    <row r="2613" spans="2:2">
      <c r="B2613" s="14"/>
    </row>
    <row r="2614" spans="2:2">
      <c r="B2614" s="14"/>
    </row>
    <row r="2615" spans="2:2">
      <c r="B2615" s="14"/>
    </row>
    <row r="2616" spans="2:2">
      <c r="B2616" s="14"/>
    </row>
    <row r="2617" spans="2:2">
      <c r="B2617" s="14"/>
    </row>
    <row r="2618" spans="2:2">
      <c r="B2618" s="14"/>
    </row>
    <row r="2619" spans="2:2">
      <c r="B2619" s="14"/>
    </row>
    <row r="2620" spans="2:2">
      <c r="B2620" s="14"/>
    </row>
    <row r="2621" spans="2:2">
      <c r="B2621" s="14"/>
    </row>
    <row r="2622" spans="2:2">
      <c r="B2622" s="14"/>
    </row>
    <row r="2623" spans="2:2">
      <c r="B2623" s="14"/>
    </row>
    <row r="2624" spans="2:2">
      <c r="B2624" s="14"/>
    </row>
    <row r="2625" spans="2:2">
      <c r="B2625" s="14"/>
    </row>
    <row r="2626" spans="2:2">
      <c r="B2626" s="14"/>
    </row>
    <row r="2627" spans="2:2">
      <c r="B2627" s="14"/>
    </row>
    <row r="2628" spans="2:2">
      <c r="B2628" s="14"/>
    </row>
    <row r="2629" spans="2:2">
      <c r="B2629" s="14"/>
    </row>
    <row r="2630" spans="2:2">
      <c r="B2630" s="14"/>
    </row>
    <row r="2631" spans="2:2">
      <c r="B2631" s="14"/>
    </row>
    <row r="2632" spans="2:2">
      <c r="B2632" s="14"/>
    </row>
    <row r="2633" spans="2:2">
      <c r="B2633" s="14"/>
    </row>
    <row r="2634" spans="2:2">
      <c r="B2634" s="14"/>
    </row>
    <row r="2635" spans="2:2">
      <c r="B2635" s="14"/>
    </row>
    <row r="2636" spans="2:2">
      <c r="B2636" s="14"/>
    </row>
    <row r="2637" spans="2:2">
      <c r="B2637" s="14"/>
    </row>
    <row r="2638" spans="2:2">
      <c r="B2638" s="14"/>
    </row>
    <row r="2639" spans="2:2">
      <c r="B2639" s="14"/>
    </row>
    <row r="2640" spans="2:2">
      <c r="B2640" s="14"/>
    </row>
    <row r="2641" spans="2:2">
      <c r="B2641" s="14"/>
    </row>
    <row r="2642" spans="2:2">
      <c r="B2642" s="14"/>
    </row>
    <row r="2643" spans="2:2">
      <c r="B2643" s="14"/>
    </row>
    <row r="2644" spans="2:2">
      <c r="B2644" s="14"/>
    </row>
    <row r="2645" spans="2:2">
      <c r="B2645" s="14"/>
    </row>
    <row r="2646" spans="2:2">
      <c r="B2646" s="14"/>
    </row>
    <row r="2647" spans="2:2">
      <c r="B2647" s="14"/>
    </row>
    <row r="2648" spans="2:2">
      <c r="B2648" s="14"/>
    </row>
    <row r="2649" spans="2:2">
      <c r="B2649" s="14"/>
    </row>
    <row r="2650" spans="2:2">
      <c r="B2650" s="14"/>
    </row>
    <row r="2651" spans="2:2">
      <c r="B2651" s="14"/>
    </row>
    <row r="2652" spans="2:2">
      <c r="B2652" s="14"/>
    </row>
    <row r="2653" spans="2:2">
      <c r="B2653" s="14"/>
    </row>
    <row r="2654" spans="2:2">
      <c r="B2654" s="14"/>
    </row>
    <row r="2655" spans="2:2">
      <c r="B2655" s="14"/>
    </row>
    <row r="2656" spans="2:2">
      <c r="B2656" s="14"/>
    </row>
    <row r="2657" spans="2:2">
      <c r="B2657" s="14"/>
    </row>
    <row r="2658" spans="2:2">
      <c r="B2658" s="14"/>
    </row>
    <row r="2659" spans="2:2">
      <c r="B2659" s="14"/>
    </row>
    <row r="2660" spans="2:2">
      <c r="B2660" s="14"/>
    </row>
    <row r="2661" spans="2:2">
      <c r="B2661" s="14"/>
    </row>
    <row r="2662" spans="2:2">
      <c r="B2662" s="14"/>
    </row>
    <row r="2663" spans="2:2">
      <c r="B2663" s="14"/>
    </row>
    <row r="2664" spans="2:2">
      <c r="B2664" s="14"/>
    </row>
    <row r="2665" spans="2:2">
      <c r="B2665" s="14"/>
    </row>
    <row r="2666" spans="2:2">
      <c r="B2666" s="14"/>
    </row>
    <row r="2667" spans="2:2">
      <c r="B2667" s="14"/>
    </row>
    <row r="2668" spans="2:2">
      <c r="B2668" s="14"/>
    </row>
    <row r="2669" spans="2:2">
      <c r="B2669" s="14"/>
    </row>
    <row r="2670" spans="2:2">
      <c r="B2670" s="14"/>
    </row>
    <row r="2671" spans="2:2">
      <c r="B2671" s="14"/>
    </row>
    <row r="2672" spans="2:2">
      <c r="B2672" s="14"/>
    </row>
    <row r="2673" spans="2:2">
      <c r="B2673" s="14"/>
    </row>
    <row r="2674" spans="2:2">
      <c r="B2674" s="14"/>
    </row>
    <row r="2675" spans="2:2">
      <c r="B2675" s="14"/>
    </row>
    <row r="2676" spans="2:2">
      <c r="B2676" s="14"/>
    </row>
    <row r="2677" spans="2:2">
      <c r="B2677" s="14"/>
    </row>
    <row r="2678" spans="2:2">
      <c r="B2678" s="14"/>
    </row>
    <row r="2679" spans="2:2">
      <c r="B2679" s="14"/>
    </row>
    <row r="2680" spans="2:2">
      <c r="B2680" s="14"/>
    </row>
    <row r="2681" spans="2:2">
      <c r="B2681" s="14"/>
    </row>
    <row r="2682" spans="2:2">
      <c r="B2682" s="14"/>
    </row>
    <row r="2683" spans="2:2">
      <c r="B2683" s="14"/>
    </row>
    <row r="2684" spans="2:2">
      <c r="B2684" s="14"/>
    </row>
    <row r="2685" spans="2:2">
      <c r="B2685" s="14"/>
    </row>
    <row r="2686" spans="2:2">
      <c r="B2686" s="14"/>
    </row>
    <row r="2687" spans="2:2">
      <c r="B2687" s="14"/>
    </row>
    <row r="2688" spans="2:2">
      <c r="B2688" s="14"/>
    </row>
    <row r="2689" spans="2:2">
      <c r="B2689" s="14"/>
    </row>
    <row r="2690" spans="2:2">
      <c r="B2690" s="14"/>
    </row>
    <row r="2691" spans="2:2">
      <c r="B2691" s="14"/>
    </row>
    <row r="2692" spans="2:2">
      <c r="B2692" s="14"/>
    </row>
    <row r="2693" spans="2:2">
      <c r="B2693" s="14"/>
    </row>
    <row r="2694" spans="2:2">
      <c r="B2694" s="14"/>
    </row>
    <row r="2695" spans="2:2">
      <c r="B2695" s="14"/>
    </row>
    <row r="2696" spans="2:2">
      <c r="B2696" s="14"/>
    </row>
    <row r="2697" spans="2:2">
      <c r="B2697" s="14"/>
    </row>
    <row r="2698" spans="2:2">
      <c r="B2698" s="14"/>
    </row>
    <row r="2699" spans="2:2">
      <c r="B2699" s="14"/>
    </row>
    <row r="2700" spans="2:2">
      <c r="B2700" s="14"/>
    </row>
    <row r="2701" spans="2:2">
      <c r="B2701" s="14"/>
    </row>
    <row r="2702" spans="2:2">
      <c r="B2702" s="14"/>
    </row>
    <row r="2703" spans="2:2">
      <c r="B2703" s="14"/>
    </row>
    <row r="2704" spans="2:2">
      <c r="B2704" s="14"/>
    </row>
    <row r="2705" spans="2:2">
      <c r="B2705" s="14"/>
    </row>
    <row r="2706" spans="2:2">
      <c r="B2706" s="14"/>
    </row>
    <row r="2707" spans="2:2">
      <c r="B2707" s="14"/>
    </row>
    <row r="2708" spans="2:2">
      <c r="B2708" s="14"/>
    </row>
    <row r="2709" spans="2:2">
      <c r="B2709" s="14"/>
    </row>
    <row r="2710" spans="2:2">
      <c r="B2710" s="14"/>
    </row>
    <row r="2711" spans="2:2">
      <c r="B2711" s="14"/>
    </row>
    <row r="2712" spans="2:2">
      <c r="B2712" s="14"/>
    </row>
    <row r="2713" spans="2:2">
      <c r="B2713" s="14"/>
    </row>
    <row r="2714" spans="2:2">
      <c r="B2714" s="14"/>
    </row>
    <row r="2715" spans="2:2">
      <c r="B2715" s="14"/>
    </row>
    <row r="2716" spans="2:2">
      <c r="B2716" s="14"/>
    </row>
    <row r="2717" spans="2:2">
      <c r="B2717" s="14"/>
    </row>
    <row r="2718" spans="2:2">
      <c r="B2718" s="14"/>
    </row>
    <row r="2719" spans="2:2">
      <c r="B2719" s="14"/>
    </row>
    <row r="2720" spans="2:2">
      <c r="B2720" s="14"/>
    </row>
    <row r="2721" spans="2:2">
      <c r="B2721" s="14"/>
    </row>
    <row r="2722" spans="2:2">
      <c r="B2722" s="14"/>
    </row>
    <row r="2723" spans="2:2">
      <c r="B2723" s="14"/>
    </row>
    <row r="2724" spans="2:2">
      <c r="B2724" s="14"/>
    </row>
    <row r="2725" spans="2:2">
      <c r="B2725" s="14"/>
    </row>
    <row r="2726" spans="2:2">
      <c r="B2726" s="14"/>
    </row>
    <row r="2727" spans="2:2">
      <c r="B2727" s="14"/>
    </row>
    <row r="2728" spans="2:2">
      <c r="B2728" s="14"/>
    </row>
    <row r="2729" spans="2:2">
      <c r="B2729" s="14"/>
    </row>
    <row r="2730" spans="2:2">
      <c r="B2730" s="14"/>
    </row>
    <row r="2731" spans="2:2">
      <c r="B2731" s="14"/>
    </row>
    <row r="2732" spans="2:2">
      <c r="B2732" s="14"/>
    </row>
    <row r="2733" spans="2:2">
      <c r="B2733" s="14"/>
    </row>
    <row r="2734" spans="2:2">
      <c r="B2734" s="14"/>
    </row>
    <row r="2735" spans="2:2">
      <c r="B2735" s="14"/>
    </row>
    <row r="2736" spans="2:2">
      <c r="B2736" s="14"/>
    </row>
    <row r="2737" spans="2:2">
      <c r="B2737" s="14"/>
    </row>
    <row r="2738" spans="2:2">
      <c r="B2738" s="14"/>
    </row>
    <row r="2739" spans="2:2">
      <c r="B2739" s="14"/>
    </row>
    <row r="2740" spans="2:2">
      <c r="B2740" s="14"/>
    </row>
    <row r="2741" spans="2:2">
      <c r="B2741" s="14"/>
    </row>
    <row r="2742" spans="2:2">
      <c r="B2742" s="14"/>
    </row>
    <row r="2743" spans="2:2">
      <c r="B2743" s="14"/>
    </row>
    <row r="2744" spans="2:2">
      <c r="B2744" s="14"/>
    </row>
    <row r="2745" spans="2:2">
      <c r="B2745" s="14"/>
    </row>
    <row r="2746" spans="2:2">
      <c r="B2746" s="14"/>
    </row>
    <row r="2747" spans="2:2">
      <c r="B2747" s="14"/>
    </row>
    <row r="2748" spans="2:2">
      <c r="B2748" s="14"/>
    </row>
    <row r="2749" spans="2:2">
      <c r="B2749" s="14"/>
    </row>
    <row r="2750" spans="2:2">
      <c r="B2750" s="14"/>
    </row>
    <row r="2751" spans="2:2">
      <c r="B2751" s="14"/>
    </row>
    <row r="2752" spans="2:2">
      <c r="B2752" s="14"/>
    </row>
    <row r="2753" spans="2:2">
      <c r="B2753" s="14"/>
    </row>
    <row r="2754" spans="2:2">
      <c r="B2754" s="14"/>
    </row>
    <row r="2755" spans="2:2">
      <c r="B2755" s="14"/>
    </row>
    <row r="2756" spans="2:2">
      <c r="B2756" s="14"/>
    </row>
    <row r="2757" spans="2:2">
      <c r="B2757" s="14"/>
    </row>
    <row r="2758" spans="2:2">
      <c r="B2758" s="14"/>
    </row>
    <row r="2759" spans="2:2">
      <c r="B2759" s="14"/>
    </row>
    <row r="2760" spans="2:2">
      <c r="B2760" s="14"/>
    </row>
    <row r="2761" spans="2:2">
      <c r="B2761" s="14"/>
    </row>
    <row r="2762" spans="2:2">
      <c r="B2762" s="14"/>
    </row>
    <row r="2763" spans="2:2">
      <c r="B2763" s="14"/>
    </row>
    <row r="2764" spans="2:2">
      <c r="B2764" s="14"/>
    </row>
    <row r="2765" spans="2:2">
      <c r="B2765" s="14"/>
    </row>
    <row r="2766" spans="2:2">
      <c r="B2766" s="14"/>
    </row>
    <row r="2767" spans="2:2">
      <c r="B2767" s="14"/>
    </row>
    <row r="2768" spans="2:2">
      <c r="B2768" s="14"/>
    </row>
    <row r="2769" spans="2:2">
      <c r="B2769" s="14"/>
    </row>
    <row r="2770" spans="2:2">
      <c r="B2770" s="14"/>
    </row>
    <row r="2771" spans="2:2">
      <c r="B2771" s="14"/>
    </row>
    <row r="2772" spans="2:2">
      <c r="B2772" s="14"/>
    </row>
    <row r="2773" spans="2:2">
      <c r="B2773" s="14"/>
    </row>
    <row r="2774" spans="2:2">
      <c r="B2774" s="14"/>
    </row>
    <row r="2775" spans="2:2">
      <c r="B2775" s="14"/>
    </row>
    <row r="2776" spans="2:2">
      <c r="B2776" s="14"/>
    </row>
    <row r="2777" spans="2:2">
      <c r="B2777" s="14"/>
    </row>
    <row r="2778" spans="2:2">
      <c r="B2778" s="14"/>
    </row>
    <row r="2779" spans="2:2">
      <c r="B2779" s="14"/>
    </row>
    <row r="2780" spans="2:2">
      <c r="B2780" s="14"/>
    </row>
    <row r="2781" spans="2:2">
      <c r="B2781" s="14"/>
    </row>
    <row r="2782" spans="2:2">
      <c r="B2782" s="14"/>
    </row>
    <row r="2783" spans="2:2">
      <c r="B2783" s="14"/>
    </row>
    <row r="2784" spans="2:2">
      <c r="B2784" s="14"/>
    </row>
    <row r="2785" spans="2:2">
      <c r="B2785" s="14"/>
    </row>
    <row r="2786" spans="2:2">
      <c r="B2786" s="14"/>
    </row>
    <row r="2787" spans="2:2">
      <c r="B2787" s="14"/>
    </row>
    <row r="2788" spans="2:2">
      <c r="B2788" s="14"/>
    </row>
    <row r="2789" spans="2:2">
      <c r="B2789" s="14"/>
    </row>
    <row r="2790" spans="2:2">
      <c r="B2790" s="14"/>
    </row>
    <row r="2791" spans="2:2">
      <c r="B2791" s="14"/>
    </row>
    <row r="2792" spans="2:2">
      <c r="B2792" s="14"/>
    </row>
    <row r="2793" spans="2:2">
      <c r="B2793" s="14"/>
    </row>
    <row r="2794" spans="2:2">
      <c r="B2794" s="14"/>
    </row>
    <row r="2795" spans="2:2">
      <c r="B2795" s="14"/>
    </row>
    <row r="2796" spans="2:2">
      <c r="B2796" s="14"/>
    </row>
    <row r="2797" spans="2:2">
      <c r="B2797" s="14"/>
    </row>
    <row r="2798" spans="2:2">
      <c r="B2798" s="14"/>
    </row>
    <row r="2799" spans="2:2">
      <c r="B2799" s="14"/>
    </row>
    <row r="2800" spans="2:2">
      <c r="B2800" s="14"/>
    </row>
    <row r="2801" spans="2:2">
      <c r="B2801" s="14"/>
    </row>
    <row r="2802" spans="2:2">
      <c r="B2802" s="14"/>
    </row>
    <row r="2803" spans="2:2">
      <c r="B2803" s="14"/>
    </row>
    <row r="2804" spans="2:2">
      <c r="B2804" s="14"/>
    </row>
    <row r="2805" spans="2:2">
      <c r="B2805" s="14"/>
    </row>
    <row r="2806" spans="2:2">
      <c r="B2806" s="14"/>
    </row>
    <row r="2807" spans="2:2">
      <c r="B2807" s="14"/>
    </row>
    <row r="2808" spans="2:2">
      <c r="B2808" s="14"/>
    </row>
    <row r="2809" spans="2:2">
      <c r="B2809" s="14"/>
    </row>
    <row r="2810" spans="2:2">
      <c r="B2810" s="14"/>
    </row>
    <row r="2811" spans="2:2">
      <c r="B2811" s="14"/>
    </row>
    <row r="2812" spans="2:2">
      <c r="B2812" s="14"/>
    </row>
    <row r="2813" spans="2:2">
      <c r="B2813" s="14"/>
    </row>
    <row r="2814" spans="2:2">
      <c r="B2814" s="14"/>
    </row>
    <row r="2815" spans="2:2">
      <c r="B2815" s="14"/>
    </row>
    <row r="2816" spans="2:2">
      <c r="B2816" s="14"/>
    </row>
    <row r="2817" spans="2:2">
      <c r="B2817" s="14"/>
    </row>
    <row r="2818" spans="2:2">
      <c r="B2818" s="14"/>
    </row>
    <row r="2819" spans="2:2">
      <c r="B2819" s="14"/>
    </row>
    <row r="2820" spans="2:2">
      <c r="B2820" s="14"/>
    </row>
    <row r="2821" spans="2:2">
      <c r="B2821" s="14"/>
    </row>
    <row r="2822" spans="2:2">
      <c r="B2822" s="14"/>
    </row>
    <row r="2823" spans="2:2">
      <c r="B2823" s="14"/>
    </row>
    <row r="2824" spans="2:2">
      <c r="B2824" s="14"/>
    </row>
    <row r="2825" spans="2:2">
      <c r="B2825" s="14"/>
    </row>
    <row r="2826" spans="2:2">
      <c r="B2826" s="14"/>
    </row>
    <row r="2827" spans="2:2">
      <c r="B2827" s="14"/>
    </row>
    <row r="2828" spans="2:2">
      <c r="B2828" s="14"/>
    </row>
    <row r="2829" spans="2:2">
      <c r="B2829" s="14"/>
    </row>
    <row r="2830" spans="2:2">
      <c r="B2830" s="14"/>
    </row>
    <row r="2831" spans="2:2">
      <c r="B2831" s="14"/>
    </row>
    <row r="2832" spans="2:2">
      <c r="B2832" s="14"/>
    </row>
    <row r="2833" spans="2:2">
      <c r="B2833" s="14"/>
    </row>
    <row r="2834" spans="2:2">
      <c r="B2834" s="14"/>
    </row>
    <row r="2835" spans="2:2">
      <c r="B2835" s="14"/>
    </row>
    <row r="2836" spans="2:2">
      <c r="B2836" s="14"/>
    </row>
    <row r="2837" spans="2:2">
      <c r="B2837" s="14"/>
    </row>
    <row r="2838" spans="2:2">
      <c r="B2838" s="14"/>
    </row>
    <row r="2839" spans="2:2">
      <c r="B2839" s="14"/>
    </row>
    <row r="2840" spans="2:2">
      <c r="B2840" s="14"/>
    </row>
    <row r="2841" spans="2:2">
      <c r="B2841" s="14"/>
    </row>
    <row r="2842" spans="2:2">
      <c r="B2842" s="14"/>
    </row>
    <row r="2843" spans="2:2">
      <c r="B2843" s="14"/>
    </row>
    <row r="2844" spans="2:2">
      <c r="B2844" s="14"/>
    </row>
    <row r="2845" spans="2:2">
      <c r="B2845" s="14"/>
    </row>
    <row r="2846" spans="2:2">
      <c r="B2846" s="14"/>
    </row>
    <row r="2847" spans="2:2">
      <c r="B2847" s="14"/>
    </row>
    <row r="2848" spans="2:2">
      <c r="B2848" s="14"/>
    </row>
    <row r="2849" spans="2:2">
      <c r="B2849" s="14"/>
    </row>
    <row r="2850" spans="2:2">
      <c r="B2850" s="14"/>
    </row>
    <row r="2851" spans="2:2">
      <c r="B2851" s="14"/>
    </row>
    <row r="2852" spans="2:2">
      <c r="B2852" s="14"/>
    </row>
    <row r="2853" spans="2:2">
      <c r="B2853" s="14"/>
    </row>
    <row r="2854" spans="2:2">
      <c r="B2854" s="14"/>
    </row>
    <row r="2855" spans="2:2">
      <c r="B2855" s="14"/>
    </row>
    <row r="2856" spans="2:2">
      <c r="B2856" s="14"/>
    </row>
    <row r="2857" spans="2:2">
      <c r="B2857" s="14"/>
    </row>
    <row r="2858" spans="2:2">
      <c r="B2858" s="14"/>
    </row>
    <row r="2859" spans="2:2">
      <c r="B2859" s="14"/>
    </row>
    <row r="2860" spans="2:2">
      <c r="B2860" s="14"/>
    </row>
    <row r="2861" spans="2:2">
      <c r="B2861" s="14"/>
    </row>
    <row r="2862" spans="2:2">
      <c r="B2862" s="14"/>
    </row>
    <row r="2863" spans="2:2">
      <c r="B2863" s="14"/>
    </row>
    <row r="2864" spans="2:2">
      <c r="B2864" s="14"/>
    </row>
    <row r="2865" spans="2:2">
      <c r="B2865" s="14"/>
    </row>
    <row r="2866" spans="2:2">
      <c r="B2866" s="14"/>
    </row>
    <row r="2867" spans="2:2">
      <c r="B2867" s="14"/>
    </row>
    <row r="2868" spans="2:2">
      <c r="B2868" s="14"/>
    </row>
    <row r="2869" spans="2:2">
      <c r="B2869" s="14"/>
    </row>
    <row r="2870" spans="2:2">
      <c r="B2870" s="14"/>
    </row>
    <row r="2871" spans="2:2">
      <c r="B2871" s="14"/>
    </row>
    <row r="2872" spans="2:2">
      <c r="B2872" s="14"/>
    </row>
    <row r="2873" spans="2:2">
      <c r="B2873" s="14"/>
    </row>
    <row r="2874" spans="2:2">
      <c r="B2874" s="14"/>
    </row>
    <row r="2875" spans="2:2">
      <c r="B2875" s="14"/>
    </row>
    <row r="2876" spans="2:2">
      <c r="B2876" s="14"/>
    </row>
    <row r="2877" spans="2:2">
      <c r="B2877" s="14"/>
    </row>
    <row r="2878" spans="2:2">
      <c r="B2878" s="14"/>
    </row>
    <row r="2879" spans="2:2">
      <c r="B2879" s="14"/>
    </row>
    <row r="2880" spans="2:2">
      <c r="B2880" s="14"/>
    </row>
    <row r="2881" spans="2:2">
      <c r="B2881" s="14"/>
    </row>
    <row r="2882" spans="2:2">
      <c r="B2882" s="14"/>
    </row>
    <row r="2883" spans="2:2">
      <c r="B2883" s="14"/>
    </row>
    <row r="2884" spans="2:2">
      <c r="B2884" s="14"/>
    </row>
    <row r="2885" spans="2:2">
      <c r="B2885" s="14"/>
    </row>
    <row r="2886" spans="2:2">
      <c r="B2886" s="14"/>
    </row>
    <row r="2887" spans="2:2">
      <c r="B2887" s="14"/>
    </row>
    <row r="2888" spans="2:2">
      <c r="B2888" s="14"/>
    </row>
    <row r="2889" spans="2:2">
      <c r="B2889" s="14"/>
    </row>
    <row r="2890" spans="2:2">
      <c r="B2890" s="14"/>
    </row>
    <row r="2891" spans="2:2">
      <c r="B2891" s="14"/>
    </row>
    <row r="2892" spans="2:2">
      <c r="B2892" s="14"/>
    </row>
    <row r="2893" spans="2:2">
      <c r="B2893" s="14"/>
    </row>
    <row r="2894" spans="2:2">
      <c r="B2894" s="14"/>
    </row>
    <row r="2895" spans="2:2">
      <c r="B2895" s="14"/>
    </row>
    <row r="2896" spans="2:2">
      <c r="B2896" s="14"/>
    </row>
    <row r="2897" spans="2:2">
      <c r="B2897" s="14"/>
    </row>
    <row r="2898" spans="2:2">
      <c r="B2898" s="14"/>
    </row>
    <row r="2899" spans="2:2">
      <c r="B2899" s="14"/>
    </row>
    <row r="2900" spans="2:2">
      <c r="B2900" s="14"/>
    </row>
    <row r="2901" spans="2:2">
      <c r="B2901" s="14"/>
    </row>
    <row r="2902" spans="2:2">
      <c r="B2902" s="14"/>
    </row>
    <row r="2903" spans="2:2">
      <c r="B2903" s="14"/>
    </row>
    <row r="2904" spans="2:2">
      <c r="B2904" s="14"/>
    </row>
    <row r="2905" spans="2:2">
      <c r="B2905" s="14"/>
    </row>
    <row r="2906" spans="2:2">
      <c r="B2906" s="14"/>
    </row>
    <row r="2907" spans="2:2">
      <c r="B2907" s="14"/>
    </row>
    <row r="2908" spans="2:2">
      <c r="B2908" s="14"/>
    </row>
    <row r="2909" spans="2:2">
      <c r="B2909" s="14"/>
    </row>
    <row r="2910" spans="2:2">
      <c r="B2910" s="14"/>
    </row>
    <row r="2911" spans="2:2">
      <c r="B2911" s="14"/>
    </row>
    <row r="2912" spans="2:2">
      <c r="B2912" s="14"/>
    </row>
    <row r="2913" spans="2:2">
      <c r="B2913" s="14"/>
    </row>
    <row r="2914" spans="2:2">
      <c r="B2914" s="14"/>
    </row>
    <row r="2915" spans="2:2">
      <c r="B2915" s="14"/>
    </row>
    <row r="2916" spans="2:2">
      <c r="B2916" s="14"/>
    </row>
    <row r="2917" spans="2:2">
      <c r="B2917" s="14"/>
    </row>
    <row r="2918" spans="2:2">
      <c r="B2918" s="14"/>
    </row>
    <row r="2919" spans="2:2">
      <c r="B2919" s="14"/>
    </row>
    <row r="2920" spans="2:2">
      <c r="B2920" s="14"/>
    </row>
    <row r="2921" spans="2:2">
      <c r="B2921" s="14"/>
    </row>
    <row r="2922" spans="2:2">
      <c r="B2922" s="14"/>
    </row>
    <row r="2923" spans="2:2">
      <c r="B2923" s="14"/>
    </row>
    <row r="2924" spans="2:2">
      <c r="B2924" s="14"/>
    </row>
    <row r="2925" spans="2:2">
      <c r="B2925" s="14"/>
    </row>
    <row r="2926" spans="2:2">
      <c r="B2926" s="14"/>
    </row>
    <row r="2927" spans="2:2">
      <c r="B2927" s="14"/>
    </row>
    <row r="2928" spans="2:2">
      <c r="B2928" s="14"/>
    </row>
    <row r="2929" spans="2:2">
      <c r="B2929" s="14"/>
    </row>
    <row r="2930" spans="2:2">
      <c r="B2930" s="14"/>
    </row>
    <row r="2931" spans="2:2">
      <c r="B2931" s="14"/>
    </row>
    <row r="2932" spans="2:2">
      <c r="B2932" s="14"/>
    </row>
    <row r="2933" spans="2:2">
      <c r="B2933" s="14"/>
    </row>
    <row r="2934" spans="2:2">
      <c r="B2934" s="14"/>
    </row>
    <row r="2935" spans="2:2">
      <c r="B2935" s="14"/>
    </row>
    <row r="2936" spans="2:2">
      <c r="B2936" s="14"/>
    </row>
    <row r="2937" spans="2:2">
      <c r="B2937" s="14"/>
    </row>
    <row r="2938" spans="2:2">
      <c r="B2938" s="14"/>
    </row>
    <row r="2939" spans="2:2">
      <c r="B2939" s="14"/>
    </row>
    <row r="2940" spans="2:2">
      <c r="B2940" s="14"/>
    </row>
    <row r="2941" spans="2:2">
      <c r="B2941" s="14"/>
    </row>
    <row r="2942" spans="2:2">
      <c r="B2942" s="14"/>
    </row>
    <row r="2943" spans="2:2">
      <c r="B2943" s="14"/>
    </row>
    <row r="2944" spans="2:2">
      <c r="B2944" s="14"/>
    </row>
    <row r="2945" spans="2:2">
      <c r="B2945" s="14"/>
    </row>
    <row r="2946" spans="2:2">
      <c r="B2946" s="14"/>
    </row>
    <row r="2947" spans="2:2">
      <c r="B2947" s="14"/>
    </row>
    <row r="2948" spans="2:2">
      <c r="B2948" s="14"/>
    </row>
    <row r="2949" spans="2:2">
      <c r="B2949" s="14"/>
    </row>
    <row r="2950" spans="2:2">
      <c r="B2950" s="14"/>
    </row>
    <row r="2951" spans="2:2">
      <c r="B2951" s="14"/>
    </row>
    <row r="2952" spans="2:2">
      <c r="B2952" s="14"/>
    </row>
    <row r="2953" spans="2:2">
      <c r="B2953" s="14"/>
    </row>
    <row r="2954" spans="2:2">
      <c r="B2954" s="14"/>
    </row>
    <row r="2955" spans="2:2">
      <c r="B2955" s="14"/>
    </row>
    <row r="2956" spans="2:2">
      <c r="B2956" s="14"/>
    </row>
    <row r="2957" spans="2:2">
      <c r="B2957" s="14"/>
    </row>
    <row r="2958" spans="2:2">
      <c r="B2958" s="14"/>
    </row>
    <row r="2959" spans="2:2">
      <c r="B2959" s="14"/>
    </row>
    <row r="2960" spans="2:2">
      <c r="B2960" s="14"/>
    </row>
    <row r="2961" spans="2:2">
      <c r="B2961" s="14"/>
    </row>
    <row r="2962" spans="2:2">
      <c r="B2962" s="14"/>
    </row>
    <row r="2963" spans="2:2">
      <c r="B2963" s="14"/>
    </row>
    <row r="2964" spans="2:2">
      <c r="B2964" s="14"/>
    </row>
    <row r="2965" spans="2:2">
      <c r="B2965" s="14"/>
    </row>
    <row r="2966" spans="2:2">
      <c r="B2966" s="14"/>
    </row>
    <row r="2967" spans="2:2">
      <c r="B2967" s="14"/>
    </row>
    <row r="2968" spans="2:2">
      <c r="B2968" s="14"/>
    </row>
    <row r="2969" spans="2:2">
      <c r="B2969" s="14"/>
    </row>
    <row r="2970" spans="2:2">
      <c r="B2970" s="14"/>
    </row>
    <row r="2971" spans="2:2">
      <c r="B2971" s="14"/>
    </row>
    <row r="2972" spans="2:2">
      <c r="B2972" s="14"/>
    </row>
    <row r="2973" spans="2:2">
      <c r="B2973" s="14"/>
    </row>
    <row r="2974" spans="2:2">
      <c r="B2974" s="14"/>
    </row>
    <row r="2975" spans="2:2">
      <c r="B2975" s="14"/>
    </row>
    <row r="2976" spans="2:2">
      <c r="B2976" s="14"/>
    </row>
    <row r="2977" spans="2:2">
      <c r="B2977" s="14"/>
    </row>
    <row r="2978" spans="2:2">
      <c r="B2978" s="14"/>
    </row>
    <row r="2979" spans="2:2">
      <c r="B2979" s="14"/>
    </row>
    <row r="2980" spans="2:2">
      <c r="B2980" s="14"/>
    </row>
    <row r="2981" spans="2:2">
      <c r="B2981" s="14"/>
    </row>
    <row r="2982" spans="2:2">
      <c r="B2982" s="14"/>
    </row>
    <row r="2983" spans="2:2">
      <c r="B2983" s="14"/>
    </row>
    <row r="2984" spans="2:2">
      <c r="B2984" s="14"/>
    </row>
    <row r="2985" spans="2:2">
      <c r="B2985" s="14"/>
    </row>
    <row r="2986" spans="2:2">
      <c r="B2986" s="14"/>
    </row>
    <row r="2987" spans="2:2">
      <c r="B2987" s="14"/>
    </row>
    <row r="2988" spans="2:2">
      <c r="B2988" s="14"/>
    </row>
    <row r="2989" spans="2:2">
      <c r="B2989" s="14"/>
    </row>
    <row r="2990" spans="2:2">
      <c r="B2990" s="14"/>
    </row>
    <row r="2991" spans="2:2">
      <c r="B2991" s="14"/>
    </row>
    <row r="2992" spans="2:2">
      <c r="B2992" s="14"/>
    </row>
    <row r="2993" spans="2:2">
      <c r="B2993" s="14"/>
    </row>
    <row r="2994" spans="2:2">
      <c r="B2994" s="14"/>
    </row>
    <row r="2995" spans="2:2">
      <c r="B2995" s="14"/>
    </row>
    <row r="2996" spans="2:2">
      <c r="B2996" s="14"/>
    </row>
    <row r="2997" spans="2:2">
      <c r="B2997" s="14"/>
    </row>
    <row r="2998" spans="2:2">
      <c r="B2998" s="14"/>
    </row>
    <row r="2999" spans="2:2">
      <c r="B2999" s="14"/>
    </row>
    <row r="3000" spans="2:2">
      <c r="B3000" s="14"/>
    </row>
    <row r="3001" spans="2:2">
      <c r="B3001" s="14"/>
    </row>
    <row r="3002" spans="2:2">
      <c r="B3002" s="14"/>
    </row>
    <row r="3003" spans="2:2">
      <c r="B3003" s="14"/>
    </row>
    <row r="3004" spans="2:2">
      <c r="B3004" s="14"/>
    </row>
    <row r="3005" spans="2:2">
      <c r="B3005" s="14"/>
    </row>
    <row r="3006" spans="2:2">
      <c r="B3006" s="14"/>
    </row>
    <row r="3007" spans="2:2">
      <c r="B3007" s="14"/>
    </row>
    <row r="3008" spans="2:2">
      <c r="B3008" s="14"/>
    </row>
    <row r="3009" spans="2:2">
      <c r="B3009" s="14"/>
    </row>
    <row r="3010" spans="2:2">
      <c r="B3010" s="14"/>
    </row>
    <row r="3011" spans="2:2">
      <c r="B3011" s="14"/>
    </row>
    <row r="3012" spans="2:2">
      <c r="B3012" s="14"/>
    </row>
    <row r="3013" spans="2:2">
      <c r="B3013" s="14"/>
    </row>
    <row r="3014" spans="2:2">
      <c r="B3014" s="14"/>
    </row>
    <row r="3015" spans="2:2">
      <c r="B3015" s="14"/>
    </row>
    <row r="3016" spans="2:2">
      <c r="B3016" s="14"/>
    </row>
    <row r="3017" spans="2:2">
      <c r="B3017" s="14"/>
    </row>
    <row r="3018" spans="2:2">
      <c r="B3018" s="14"/>
    </row>
    <row r="3019" spans="2:2">
      <c r="B3019" s="14"/>
    </row>
    <row r="3020" spans="2:2">
      <c r="B3020" s="14"/>
    </row>
    <row r="3021" spans="2:2">
      <c r="B3021" s="14"/>
    </row>
    <row r="3022" spans="2:2">
      <c r="B3022" s="14"/>
    </row>
    <row r="3023" spans="2:2">
      <c r="B3023" s="14"/>
    </row>
    <row r="3024" spans="2:2">
      <c r="B3024" s="14"/>
    </row>
    <row r="3025" spans="2:2">
      <c r="B3025" s="14"/>
    </row>
    <row r="3026" spans="2:2">
      <c r="B3026" s="14"/>
    </row>
    <row r="3027" spans="2:2">
      <c r="B3027" s="14"/>
    </row>
    <row r="3028" spans="2:2">
      <c r="B3028" s="14"/>
    </row>
    <row r="3029" spans="2:2">
      <c r="B3029" s="14"/>
    </row>
    <row r="3030" spans="2:2">
      <c r="B3030" s="14"/>
    </row>
    <row r="3031" spans="2:2">
      <c r="B3031" s="14"/>
    </row>
    <row r="3032" spans="2:2">
      <c r="B3032" s="14"/>
    </row>
    <row r="3033" spans="2:2">
      <c r="B3033" s="14"/>
    </row>
    <row r="3034" spans="2:2">
      <c r="B3034" s="14"/>
    </row>
    <row r="3035" spans="2:2">
      <c r="B3035" s="14"/>
    </row>
    <row r="3036" spans="2:2">
      <c r="B3036" s="14"/>
    </row>
    <row r="3037" spans="2:2">
      <c r="B3037" s="14"/>
    </row>
    <row r="3038" spans="2:2">
      <c r="B3038" s="14"/>
    </row>
    <row r="3039" spans="2:2">
      <c r="B3039" s="14"/>
    </row>
    <row r="3040" spans="2:2">
      <c r="B3040" s="14"/>
    </row>
    <row r="3041" spans="2:2">
      <c r="B3041" s="14"/>
    </row>
    <row r="3042" spans="2:2">
      <c r="B3042" s="14"/>
    </row>
    <row r="3043" spans="2:2">
      <c r="B3043" s="14"/>
    </row>
    <row r="3044" spans="2:2">
      <c r="B3044" s="14"/>
    </row>
    <row r="3045" spans="2:2">
      <c r="B3045" s="14"/>
    </row>
    <row r="3046" spans="2:2">
      <c r="B3046" s="14"/>
    </row>
    <row r="3047" spans="2:2">
      <c r="B3047" s="14"/>
    </row>
    <row r="3048" spans="2:2">
      <c r="B3048" s="14"/>
    </row>
    <row r="3049" spans="2:2">
      <c r="B3049" s="14"/>
    </row>
    <row r="3050" spans="2:2">
      <c r="B3050" s="14"/>
    </row>
    <row r="3051" spans="2:2">
      <c r="B3051" s="14"/>
    </row>
    <row r="3052" spans="2:2">
      <c r="B3052" s="14"/>
    </row>
    <row r="3053" spans="2:2">
      <c r="B3053" s="14"/>
    </row>
    <row r="3054" spans="2:2">
      <c r="B3054" s="14"/>
    </row>
    <row r="3055" spans="2:2">
      <c r="B3055" s="14"/>
    </row>
    <row r="3056" spans="2:2">
      <c r="B3056" s="14"/>
    </row>
    <row r="3057" spans="2:2">
      <c r="B3057" s="14"/>
    </row>
    <row r="3058" spans="2:2">
      <c r="B3058" s="14"/>
    </row>
    <row r="3059" spans="2:2">
      <c r="B3059" s="14"/>
    </row>
    <row r="3060" spans="2:2">
      <c r="B3060" s="14"/>
    </row>
    <row r="3061" spans="2:2">
      <c r="B3061" s="14"/>
    </row>
    <row r="3062" spans="2:2">
      <c r="B3062" s="14"/>
    </row>
    <row r="3063" spans="2:2">
      <c r="B3063" s="14"/>
    </row>
    <row r="3064" spans="2:2">
      <c r="B3064" s="14"/>
    </row>
    <row r="3065" spans="2:2">
      <c r="B3065" s="14"/>
    </row>
    <row r="3066" spans="2:2">
      <c r="B3066" s="14"/>
    </row>
    <row r="3067" spans="2:2">
      <c r="B3067" s="14"/>
    </row>
    <row r="3068" spans="2:2">
      <c r="B3068" s="14"/>
    </row>
    <row r="3069" spans="2:2">
      <c r="B3069" s="14"/>
    </row>
    <row r="3070" spans="2:2">
      <c r="B3070" s="14"/>
    </row>
    <row r="3071" spans="2:2">
      <c r="B3071" s="14"/>
    </row>
    <row r="3072" spans="2:2">
      <c r="B3072" s="14"/>
    </row>
    <row r="3073" spans="2:2">
      <c r="B3073" s="14"/>
    </row>
    <row r="3074" spans="2:2">
      <c r="B3074" s="14"/>
    </row>
    <row r="3075" spans="2:2">
      <c r="B3075" s="14"/>
    </row>
    <row r="3076" spans="2:2">
      <c r="B3076" s="14"/>
    </row>
    <row r="3077" spans="2:2">
      <c r="B3077" s="14"/>
    </row>
    <row r="3078" spans="2:2">
      <c r="B3078" s="14"/>
    </row>
    <row r="3079" spans="2:2">
      <c r="B3079" s="14"/>
    </row>
    <row r="3080" spans="2:2">
      <c r="B3080" s="14"/>
    </row>
    <row r="3081" spans="2:2">
      <c r="B3081" s="14"/>
    </row>
    <row r="3082" spans="2:2">
      <c r="B3082" s="14"/>
    </row>
    <row r="3083" spans="2:2">
      <c r="B3083" s="14"/>
    </row>
    <row r="3084" spans="2:2">
      <c r="B3084" s="14"/>
    </row>
    <row r="3085" spans="2:2">
      <c r="B3085" s="14"/>
    </row>
    <row r="3086" spans="2:2">
      <c r="B3086" s="14"/>
    </row>
    <row r="3087" spans="2:2">
      <c r="B3087" s="14"/>
    </row>
    <row r="3088" spans="2:2">
      <c r="B3088" s="14"/>
    </row>
    <row r="3089" spans="2:2">
      <c r="B3089" s="14"/>
    </row>
    <row r="3090" spans="2:2">
      <c r="B3090" s="14"/>
    </row>
    <row r="3091" spans="2:2">
      <c r="B3091" s="14"/>
    </row>
    <row r="3092" spans="2:2">
      <c r="B3092" s="14"/>
    </row>
    <row r="3093" spans="2:2">
      <c r="B3093" s="14"/>
    </row>
    <row r="3094" spans="2:2">
      <c r="B3094" s="14"/>
    </row>
    <row r="3095" spans="2:2">
      <c r="B3095" s="14"/>
    </row>
    <row r="3096" spans="2:2">
      <c r="B3096" s="14"/>
    </row>
    <row r="3097" spans="2:2">
      <c r="B3097" s="14"/>
    </row>
    <row r="3098" spans="2:2">
      <c r="B3098" s="14"/>
    </row>
    <row r="3099" spans="2:2">
      <c r="B3099" s="14"/>
    </row>
    <row r="3100" spans="2:2">
      <c r="B3100" s="14"/>
    </row>
    <row r="3101" spans="2:2">
      <c r="B3101" s="14"/>
    </row>
    <row r="3102" spans="2:2">
      <c r="B3102" s="14"/>
    </row>
    <row r="3103" spans="2:2">
      <c r="B3103" s="14"/>
    </row>
    <row r="3104" spans="2:2">
      <c r="B3104" s="14"/>
    </row>
    <row r="3105" spans="2:2">
      <c r="B3105" s="14"/>
    </row>
    <row r="3106" spans="2:2">
      <c r="B3106" s="14"/>
    </row>
    <row r="3107" spans="2:2">
      <c r="B3107" s="14"/>
    </row>
    <row r="3108" spans="2:2">
      <c r="B3108" s="14"/>
    </row>
    <row r="3109" spans="2:2">
      <c r="B3109" s="14"/>
    </row>
    <row r="3110" spans="2:2">
      <c r="B3110" s="14"/>
    </row>
    <row r="3111" spans="2:2">
      <c r="B3111" s="14"/>
    </row>
    <row r="3112" spans="2:2">
      <c r="B3112" s="14"/>
    </row>
    <row r="3113" spans="2:2">
      <c r="B3113" s="14"/>
    </row>
    <row r="3114" spans="2:2">
      <c r="B3114" s="14"/>
    </row>
    <row r="3115" spans="2:2">
      <c r="B3115" s="14"/>
    </row>
    <row r="3116" spans="2:2">
      <c r="B3116" s="14"/>
    </row>
    <row r="3117" spans="2:2">
      <c r="B3117" s="14"/>
    </row>
    <row r="3118" spans="2:2">
      <c r="B3118" s="14"/>
    </row>
    <row r="3119" spans="2:2">
      <c r="B3119" s="14"/>
    </row>
    <row r="3120" spans="2:2">
      <c r="B3120" s="14"/>
    </row>
    <row r="3121" spans="2:2">
      <c r="B3121" s="14"/>
    </row>
    <row r="3122" spans="2:2">
      <c r="B3122" s="14"/>
    </row>
    <row r="3123" spans="2:2">
      <c r="B3123" s="14"/>
    </row>
    <row r="3124" spans="2:2">
      <c r="B3124" s="14"/>
    </row>
    <row r="3125" spans="2:2">
      <c r="B3125" s="14"/>
    </row>
    <row r="3126" spans="2:2">
      <c r="B3126" s="14"/>
    </row>
    <row r="3127" spans="2:2">
      <c r="B3127" s="14"/>
    </row>
    <row r="3128" spans="2:2">
      <c r="B3128" s="14"/>
    </row>
    <row r="3129" spans="2:2">
      <c r="B3129" s="14"/>
    </row>
    <row r="3130" spans="2:2">
      <c r="B3130" s="14"/>
    </row>
    <row r="3131" spans="2:2">
      <c r="B3131" s="14"/>
    </row>
    <row r="3132" spans="2:2">
      <c r="B3132" s="14"/>
    </row>
    <row r="3133" spans="2:2">
      <c r="B3133" s="14"/>
    </row>
    <row r="3134" spans="2:2">
      <c r="B3134" s="14"/>
    </row>
    <row r="3135" spans="2:2">
      <c r="B3135" s="14"/>
    </row>
    <row r="3136" spans="2:2">
      <c r="B3136" s="14"/>
    </row>
    <row r="3137" spans="2:2">
      <c r="B3137" s="14"/>
    </row>
    <row r="3138" spans="2:2">
      <c r="B3138" s="14"/>
    </row>
    <row r="3139" spans="2:2">
      <c r="B3139" s="14"/>
    </row>
    <row r="3140" spans="2:2">
      <c r="B3140" s="14"/>
    </row>
    <row r="3141" spans="2:2">
      <c r="B3141" s="14"/>
    </row>
    <row r="3142" spans="2:2">
      <c r="B3142" s="14"/>
    </row>
    <row r="3143" spans="2:2">
      <c r="B3143" s="14"/>
    </row>
    <row r="3144" spans="2:2">
      <c r="B3144" s="14"/>
    </row>
    <row r="3145" spans="2:2">
      <c r="B3145" s="14"/>
    </row>
    <row r="3146" spans="2:2">
      <c r="B3146" s="14"/>
    </row>
    <row r="3147" spans="2:2">
      <c r="B3147" s="14"/>
    </row>
    <row r="3148" spans="2:2">
      <c r="B3148" s="14"/>
    </row>
    <row r="3149" spans="2:2">
      <c r="B3149" s="14"/>
    </row>
    <row r="3150" spans="2:2">
      <c r="B3150" s="14"/>
    </row>
    <row r="3151" spans="2:2">
      <c r="B3151" s="14"/>
    </row>
    <row r="3152" spans="2:2">
      <c r="B3152" s="14"/>
    </row>
    <row r="3153" spans="2:2">
      <c r="B3153" s="14"/>
    </row>
    <row r="3154" spans="2:2">
      <c r="B3154" s="14"/>
    </row>
    <row r="3155" spans="2:2">
      <c r="B3155" s="14"/>
    </row>
    <row r="3156" spans="2:2">
      <c r="B3156" s="14"/>
    </row>
    <row r="3157" spans="2:2">
      <c r="B3157" s="14"/>
    </row>
    <row r="3158" spans="2:2">
      <c r="B3158" s="14"/>
    </row>
    <row r="3159" spans="2:2">
      <c r="B3159" s="14"/>
    </row>
    <row r="3160" spans="2:2">
      <c r="B3160" s="14"/>
    </row>
    <row r="3161" spans="2:2">
      <c r="B3161" s="14"/>
    </row>
    <row r="3162" spans="2:2">
      <c r="B3162" s="14"/>
    </row>
    <row r="3163" spans="2:2">
      <c r="B3163" s="14"/>
    </row>
    <row r="3164" spans="2:2">
      <c r="B3164" s="14"/>
    </row>
    <row r="3165" spans="2:2">
      <c r="B3165" s="14"/>
    </row>
    <row r="3166" spans="2:2">
      <c r="B3166" s="14"/>
    </row>
    <row r="3167" spans="2:2">
      <c r="B3167" s="14"/>
    </row>
    <row r="3168" spans="2:2">
      <c r="B3168" s="14"/>
    </row>
    <row r="3169" spans="2:2">
      <c r="B3169" s="14"/>
    </row>
    <row r="3170" spans="2:2">
      <c r="B3170" s="14"/>
    </row>
    <row r="3171" spans="2:2">
      <c r="B3171" s="14"/>
    </row>
    <row r="3172" spans="2:2">
      <c r="B3172" s="14"/>
    </row>
    <row r="3173" spans="2:2">
      <c r="B3173" s="14"/>
    </row>
    <row r="3174" spans="2:2">
      <c r="B3174" s="14"/>
    </row>
    <row r="3175" spans="2:2">
      <c r="B3175" s="14"/>
    </row>
    <row r="3176" spans="2:2">
      <c r="B3176" s="14"/>
    </row>
    <row r="3177" spans="2:2">
      <c r="B3177" s="14"/>
    </row>
    <row r="3178" spans="2:2">
      <c r="B3178" s="14"/>
    </row>
    <row r="3179" spans="2:2">
      <c r="B3179" s="14"/>
    </row>
    <row r="3180" spans="2:2">
      <c r="B3180" s="14"/>
    </row>
    <row r="3181" spans="2:2">
      <c r="B3181" s="14"/>
    </row>
    <row r="3182" spans="2:2">
      <c r="B3182" s="14"/>
    </row>
    <row r="3183" spans="2:2">
      <c r="B3183" s="14"/>
    </row>
    <row r="3184" spans="2:2">
      <c r="B3184" s="14"/>
    </row>
    <row r="3185" spans="2:2">
      <c r="B3185" s="14"/>
    </row>
    <row r="3186" spans="2:2">
      <c r="B3186" s="14"/>
    </row>
    <row r="3187" spans="2:2">
      <c r="B3187" s="14"/>
    </row>
    <row r="3188" spans="2:2">
      <c r="B3188" s="14"/>
    </row>
    <row r="3189" spans="2:2">
      <c r="B3189" s="14"/>
    </row>
    <row r="3190" spans="2:2">
      <c r="B3190" s="14"/>
    </row>
    <row r="3191" spans="2:2">
      <c r="B3191" s="14"/>
    </row>
    <row r="3192" spans="2:2">
      <c r="B3192" s="14"/>
    </row>
    <row r="3193" spans="2:2">
      <c r="B3193" s="14"/>
    </row>
    <row r="3194" spans="2:2">
      <c r="B3194" s="14"/>
    </row>
    <row r="3195" spans="2:2">
      <c r="B3195" s="14"/>
    </row>
    <row r="3196" spans="2:2">
      <c r="B3196" s="14"/>
    </row>
    <row r="3197" spans="2:2">
      <c r="B3197" s="14"/>
    </row>
    <row r="3198" spans="2:2">
      <c r="B3198" s="14"/>
    </row>
    <row r="3199" spans="2:2">
      <c r="B3199" s="14"/>
    </row>
    <row r="3200" spans="2:2">
      <c r="B3200" s="14"/>
    </row>
    <row r="3201" spans="2:2">
      <c r="B3201" s="14"/>
    </row>
    <row r="3202" spans="2:2">
      <c r="B3202" s="14"/>
    </row>
    <row r="3203" spans="2:2">
      <c r="B3203" s="14"/>
    </row>
    <row r="3204" spans="2:2">
      <c r="B3204" s="14"/>
    </row>
    <row r="3205" spans="2:2">
      <c r="B3205" s="14"/>
    </row>
    <row r="3206" spans="2:2">
      <c r="B3206" s="14"/>
    </row>
    <row r="3207" spans="2:2">
      <c r="B3207" s="14"/>
    </row>
    <row r="3208" spans="2:2">
      <c r="B3208" s="14"/>
    </row>
    <row r="3209" spans="2:2">
      <c r="B3209" s="14"/>
    </row>
    <row r="3210" spans="2:2">
      <c r="B3210" s="14"/>
    </row>
    <row r="3211" spans="2:2">
      <c r="B3211" s="14"/>
    </row>
    <row r="3212" spans="2:2">
      <c r="B3212" s="14"/>
    </row>
    <row r="3213" spans="2:2">
      <c r="B3213" s="14"/>
    </row>
    <row r="3214" spans="2:2">
      <c r="B3214" s="14"/>
    </row>
    <row r="3215" spans="2:2">
      <c r="B3215" s="14"/>
    </row>
    <row r="3216" spans="2:2">
      <c r="B3216" s="14"/>
    </row>
    <row r="3217" spans="2:2">
      <c r="B3217" s="14"/>
    </row>
    <row r="3218" spans="2:2">
      <c r="B3218" s="14"/>
    </row>
    <row r="3219" spans="2:2">
      <c r="B3219" s="14"/>
    </row>
    <row r="3220" spans="2:2">
      <c r="B3220" s="14"/>
    </row>
    <row r="3221" spans="2:2">
      <c r="B3221" s="14"/>
    </row>
    <row r="3222" spans="2:2">
      <c r="B3222" s="14"/>
    </row>
    <row r="3223" spans="2:2">
      <c r="B3223" s="14"/>
    </row>
    <row r="3224" spans="2:2">
      <c r="B3224" s="14"/>
    </row>
    <row r="3225" spans="2:2">
      <c r="B3225" s="14"/>
    </row>
    <row r="3226" spans="2:2">
      <c r="B3226" s="14"/>
    </row>
    <row r="3227" spans="2:2">
      <c r="B3227" s="14"/>
    </row>
    <row r="3228" spans="2:2">
      <c r="B3228" s="14"/>
    </row>
    <row r="3229" spans="2:2">
      <c r="B3229" s="14"/>
    </row>
    <row r="3230" spans="2:2">
      <c r="B3230" s="14"/>
    </row>
    <row r="3231" spans="2:2">
      <c r="B3231" s="14"/>
    </row>
    <row r="3232" spans="2:2">
      <c r="B3232" s="14"/>
    </row>
    <row r="3233" spans="2:2">
      <c r="B3233" s="14"/>
    </row>
    <row r="3234" spans="2:2">
      <c r="B3234" s="14"/>
    </row>
    <row r="3235" spans="2:2">
      <c r="B3235" s="14"/>
    </row>
    <row r="3236" spans="2:2">
      <c r="B3236" s="14"/>
    </row>
    <row r="3237" spans="2:2">
      <c r="B3237" s="14"/>
    </row>
    <row r="3238" spans="2:2">
      <c r="B3238" s="14"/>
    </row>
    <row r="3239" spans="2:2">
      <c r="B3239" s="14"/>
    </row>
    <row r="3240" spans="2:2">
      <c r="B3240" s="14"/>
    </row>
    <row r="3241" spans="2:2">
      <c r="B3241" s="14"/>
    </row>
    <row r="3242" spans="2:2">
      <c r="B3242" s="14"/>
    </row>
    <row r="3243" spans="2:2">
      <c r="B3243" s="14"/>
    </row>
    <row r="3244" spans="2:2">
      <c r="B3244" s="14"/>
    </row>
    <row r="3245" spans="2:2">
      <c r="B3245" s="14"/>
    </row>
    <row r="3246" spans="2:2">
      <c r="B3246" s="14"/>
    </row>
    <row r="3247" spans="2:2">
      <c r="B3247" s="14"/>
    </row>
    <row r="3248" spans="2:2">
      <c r="B3248" s="14"/>
    </row>
    <row r="3249" spans="2:2">
      <c r="B3249" s="14"/>
    </row>
    <row r="3250" spans="2:2">
      <c r="B3250" s="14"/>
    </row>
    <row r="3251" spans="2:2">
      <c r="B3251" s="14"/>
    </row>
    <row r="3252" spans="2:2">
      <c r="B3252" s="14"/>
    </row>
    <row r="3253" spans="2:2">
      <c r="B3253" s="14"/>
    </row>
    <row r="3254" spans="2:2">
      <c r="B3254" s="14"/>
    </row>
    <row r="3255" spans="2:2">
      <c r="B3255" s="14"/>
    </row>
    <row r="3256" spans="2:2">
      <c r="B3256" s="14"/>
    </row>
    <row r="3257" spans="2:2">
      <c r="B3257" s="14"/>
    </row>
    <row r="3258" spans="2:2">
      <c r="B3258" s="14"/>
    </row>
    <row r="3259" spans="2:2">
      <c r="B3259" s="14"/>
    </row>
    <row r="3260" spans="2:2">
      <c r="B3260" s="14"/>
    </row>
    <row r="3261" spans="2:2">
      <c r="B3261" s="14"/>
    </row>
    <row r="3262" spans="2:2">
      <c r="B3262" s="14"/>
    </row>
    <row r="3263" spans="2:2">
      <c r="B3263" s="14"/>
    </row>
    <row r="3264" spans="2:2">
      <c r="B3264" s="14"/>
    </row>
    <row r="3265" spans="2:2">
      <c r="B3265" s="14"/>
    </row>
    <row r="3266" spans="2:2">
      <c r="B3266" s="14"/>
    </row>
    <row r="3267" spans="2:2">
      <c r="B3267" s="14"/>
    </row>
    <row r="3268" spans="2:2">
      <c r="B3268" s="14"/>
    </row>
    <row r="3269" spans="2:2">
      <c r="B3269" s="14"/>
    </row>
    <row r="3270" spans="2:2">
      <c r="B3270" s="14"/>
    </row>
    <row r="3271" spans="2:2">
      <c r="B3271" s="14"/>
    </row>
    <row r="3272" spans="2:2">
      <c r="B3272" s="14"/>
    </row>
    <row r="3273" spans="2:2">
      <c r="B3273" s="14"/>
    </row>
    <row r="3274" spans="2:2">
      <c r="B3274" s="14"/>
    </row>
    <row r="3275" spans="2:2">
      <c r="B3275" s="14"/>
    </row>
    <row r="3276" spans="2:2">
      <c r="B3276" s="14"/>
    </row>
    <row r="3277" spans="2:2">
      <c r="B3277" s="14"/>
    </row>
    <row r="3278" spans="2:2">
      <c r="B3278" s="14"/>
    </row>
    <row r="3279" spans="2:2">
      <c r="B3279" s="14"/>
    </row>
    <row r="3280" spans="2:2">
      <c r="B3280" s="14"/>
    </row>
    <row r="3281" spans="2:2">
      <c r="B3281" s="14"/>
    </row>
    <row r="3282" spans="2:2">
      <c r="B3282" s="14"/>
    </row>
    <row r="3283" spans="2:2">
      <c r="B3283" s="14"/>
    </row>
    <row r="3284" spans="2:2">
      <c r="B3284" s="14"/>
    </row>
    <row r="3285" spans="2:2">
      <c r="B3285" s="14"/>
    </row>
    <row r="3286" spans="2:2">
      <c r="B3286" s="14"/>
    </row>
    <row r="3287" spans="2:2">
      <c r="B3287" s="14"/>
    </row>
    <row r="3288" spans="2:2">
      <c r="B3288" s="14"/>
    </row>
    <row r="3289" spans="2:2">
      <c r="B3289" s="14"/>
    </row>
    <row r="3290" spans="2:2">
      <c r="B3290" s="14"/>
    </row>
    <row r="3291" spans="2:2">
      <c r="B3291" s="14"/>
    </row>
    <row r="3292" spans="2:2">
      <c r="B3292" s="14"/>
    </row>
    <row r="3293" spans="2:2">
      <c r="B3293" s="14"/>
    </row>
    <row r="3294" spans="2:2">
      <c r="B3294" s="14"/>
    </row>
    <row r="3295" spans="2:2">
      <c r="B3295" s="14"/>
    </row>
    <row r="3296" spans="2:2">
      <c r="B3296" s="14"/>
    </row>
    <row r="3297" spans="2:2">
      <c r="B3297" s="14"/>
    </row>
    <row r="3298" spans="2:2">
      <c r="B3298" s="14"/>
    </row>
    <row r="3299" spans="2:2">
      <c r="B3299" s="14"/>
    </row>
    <row r="3300" spans="2:2">
      <c r="B3300" s="14"/>
    </row>
    <row r="3301" spans="2:2">
      <c r="B3301" s="14"/>
    </row>
    <row r="3302" spans="2:2">
      <c r="B3302" s="14"/>
    </row>
    <row r="3303" spans="2:2">
      <c r="B3303" s="14"/>
    </row>
    <row r="3304" spans="2:2">
      <c r="B3304" s="14"/>
    </row>
    <row r="3305" spans="2:2">
      <c r="B3305" s="14"/>
    </row>
    <row r="3306" spans="2:2">
      <c r="B3306" s="14"/>
    </row>
    <row r="3307" spans="2:2">
      <c r="B3307" s="14"/>
    </row>
    <row r="3308" spans="2:2">
      <c r="B3308" s="14"/>
    </row>
    <row r="3309" spans="2:2">
      <c r="B3309" s="14"/>
    </row>
    <row r="3310" spans="2:2">
      <c r="B3310" s="14"/>
    </row>
    <row r="3311" spans="2:2">
      <c r="B3311" s="14"/>
    </row>
    <row r="3312" spans="2:2">
      <c r="B3312" s="14"/>
    </row>
    <row r="3313" spans="2:2">
      <c r="B3313" s="14"/>
    </row>
    <row r="3314" spans="2:2">
      <c r="B3314" s="14"/>
    </row>
    <row r="3315" spans="2:2">
      <c r="B3315" s="14"/>
    </row>
    <row r="3316" spans="2:2">
      <c r="B3316" s="14"/>
    </row>
    <row r="3317" spans="2:2">
      <c r="B3317" s="14"/>
    </row>
    <row r="3318" spans="2:2">
      <c r="B3318" s="14"/>
    </row>
    <row r="3319" spans="2:2">
      <c r="B3319" s="14"/>
    </row>
    <row r="3320" spans="2:2">
      <c r="B3320" s="14"/>
    </row>
    <row r="3321" spans="2:2">
      <c r="B3321" s="14"/>
    </row>
    <row r="3322" spans="2:2">
      <c r="B3322" s="14"/>
    </row>
    <row r="3323" spans="2:2">
      <c r="B3323" s="14"/>
    </row>
    <row r="3324" spans="2:2">
      <c r="B3324" s="14"/>
    </row>
    <row r="3325" spans="2:2">
      <c r="B3325" s="14"/>
    </row>
    <row r="3326" spans="2:2">
      <c r="B3326" s="14"/>
    </row>
    <row r="3327" spans="2:2">
      <c r="B3327" s="14"/>
    </row>
    <row r="3328" spans="2:2">
      <c r="B3328" s="14"/>
    </row>
    <row r="3329" spans="2:2">
      <c r="B3329" s="14"/>
    </row>
    <row r="3330" spans="2:2">
      <c r="B3330" s="14"/>
    </row>
    <row r="3331" spans="2:2">
      <c r="B3331" s="14"/>
    </row>
    <row r="3332" spans="2:2">
      <c r="B3332" s="14"/>
    </row>
    <row r="3333" spans="2:2">
      <c r="B3333" s="14"/>
    </row>
    <row r="3334" spans="2:2">
      <c r="B3334" s="14"/>
    </row>
    <row r="3335" spans="2:2">
      <c r="B3335" s="14"/>
    </row>
    <row r="3336" spans="2:2">
      <c r="B3336" s="14"/>
    </row>
    <row r="3337" spans="2:2">
      <c r="B3337" s="14"/>
    </row>
    <row r="3338" spans="2:2">
      <c r="B3338" s="14"/>
    </row>
    <row r="3339" spans="2:2">
      <c r="B3339" s="14"/>
    </row>
    <row r="3340" spans="2:2">
      <c r="B3340" s="14"/>
    </row>
    <row r="3341" spans="2:2">
      <c r="B3341" s="14"/>
    </row>
    <row r="3342" spans="2:2">
      <c r="B3342" s="14"/>
    </row>
    <row r="3343" spans="2:2">
      <c r="B3343" s="14"/>
    </row>
    <row r="3344" spans="2:2">
      <c r="B3344" s="14"/>
    </row>
    <row r="3345" spans="2:2">
      <c r="B3345" s="14"/>
    </row>
    <row r="3346" spans="2:2">
      <c r="B3346" s="14"/>
    </row>
    <row r="3347" spans="2:2">
      <c r="B3347" s="14"/>
    </row>
    <row r="3348" spans="2:2">
      <c r="B3348" s="14"/>
    </row>
    <row r="3349" spans="2:2">
      <c r="B3349" s="14"/>
    </row>
    <row r="3350" spans="2:2">
      <c r="B3350" s="14"/>
    </row>
    <row r="3351" spans="2:2">
      <c r="B3351" s="14"/>
    </row>
    <row r="3352" spans="2:2">
      <c r="B3352" s="14"/>
    </row>
    <row r="3353" spans="2:2">
      <c r="B3353" s="14"/>
    </row>
    <row r="3354" spans="2:2">
      <c r="B3354" s="14"/>
    </row>
    <row r="3355" spans="2:2">
      <c r="B3355" s="14"/>
    </row>
    <row r="3356" spans="2:2">
      <c r="B3356" s="14"/>
    </row>
    <row r="3357" spans="2:2">
      <c r="B3357" s="14"/>
    </row>
    <row r="3358" spans="2:2">
      <c r="B3358" s="14"/>
    </row>
    <row r="3359" spans="2:2">
      <c r="B3359" s="14"/>
    </row>
    <row r="3360" spans="2:2">
      <c r="B3360" s="14"/>
    </row>
    <row r="3361" spans="2:2">
      <c r="B3361" s="14"/>
    </row>
    <row r="3362" spans="2:2">
      <c r="B3362" s="14"/>
    </row>
    <row r="3363" spans="2:2">
      <c r="B3363" s="14"/>
    </row>
    <row r="3364" spans="2:2">
      <c r="B3364" s="14"/>
    </row>
    <row r="3365" spans="2:2">
      <c r="B3365" s="14"/>
    </row>
    <row r="3366" spans="2:2">
      <c r="B3366" s="14"/>
    </row>
    <row r="3367" spans="2:2">
      <c r="B3367" s="14"/>
    </row>
    <row r="3368" spans="2:2">
      <c r="B3368" s="14"/>
    </row>
    <row r="3369" spans="2:2">
      <c r="B3369" s="14"/>
    </row>
    <row r="3370" spans="2:2">
      <c r="B3370" s="14"/>
    </row>
    <row r="3371" spans="2:2">
      <c r="B3371" s="14"/>
    </row>
    <row r="3372" spans="2:2">
      <c r="B3372" s="14"/>
    </row>
    <row r="3373" spans="2:2">
      <c r="B3373" s="14"/>
    </row>
    <row r="3374" spans="2:2">
      <c r="B3374" s="14"/>
    </row>
    <row r="3375" spans="2:2">
      <c r="B3375" s="14"/>
    </row>
    <row r="3376" spans="2:2">
      <c r="B3376" s="14"/>
    </row>
    <row r="3377" spans="2:2">
      <c r="B3377" s="14"/>
    </row>
    <row r="3378" spans="2:2">
      <c r="B3378" s="14"/>
    </row>
    <row r="3379" spans="2:2">
      <c r="B3379" s="14"/>
    </row>
    <row r="3380" spans="2:2">
      <c r="B3380" s="14"/>
    </row>
    <row r="3381" spans="2:2">
      <c r="B3381" s="14"/>
    </row>
    <row r="3382" spans="2:2">
      <c r="B3382" s="14"/>
    </row>
    <row r="3383" spans="2:2">
      <c r="B3383" s="14"/>
    </row>
    <row r="3384" spans="2:2">
      <c r="B3384" s="14"/>
    </row>
    <row r="3385" spans="2:2">
      <c r="B3385" s="14"/>
    </row>
    <row r="3386" spans="2:2">
      <c r="B3386" s="14"/>
    </row>
    <row r="3387" spans="2:2">
      <c r="B3387" s="14"/>
    </row>
    <row r="3388" spans="2:2">
      <c r="B3388" s="14"/>
    </row>
    <row r="3389" spans="2:2">
      <c r="B3389" s="14"/>
    </row>
    <row r="3390" spans="2:2">
      <c r="B3390" s="14"/>
    </row>
    <row r="3391" spans="2:2">
      <c r="B3391" s="14"/>
    </row>
    <row r="3392" spans="2:2">
      <c r="B3392" s="14"/>
    </row>
    <row r="3393" spans="2:2">
      <c r="B3393" s="14"/>
    </row>
    <row r="3394" spans="2:2">
      <c r="B3394" s="14"/>
    </row>
    <row r="3395" spans="2:2">
      <c r="B3395" s="14"/>
    </row>
    <row r="3396" spans="2:2">
      <c r="B3396" s="14"/>
    </row>
    <row r="3397" spans="2:2">
      <c r="B3397" s="14"/>
    </row>
    <row r="3398" spans="2:2">
      <c r="B3398" s="14"/>
    </row>
    <row r="3399" spans="2:2">
      <c r="B3399" s="14"/>
    </row>
    <row r="3400" spans="2:2">
      <c r="B3400" s="14"/>
    </row>
    <row r="3401" spans="2:2">
      <c r="B3401" s="14"/>
    </row>
    <row r="3402" spans="2:2">
      <c r="B3402" s="14"/>
    </row>
    <row r="3403" spans="2:2">
      <c r="B3403" s="14"/>
    </row>
    <row r="3404" spans="2:2">
      <c r="B3404" s="14"/>
    </row>
    <row r="3405" spans="2:2">
      <c r="B3405" s="14"/>
    </row>
    <row r="3406" spans="2:2">
      <c r="B3406" s="14"/>
    </row>
    <row r="3407" spans="2:2">
      <c r="B3407" s="14"/>
    </row>
    <row r="3408" spans="2:2">
      <c r="B3408" s="14"/>
    </row>
    <row r="3409" spans="2:2">
      <c r="B3409" s="14"/>
    </row>
    <row r="3410" spans="2:2">
      <c r="B3410" s="14"/>
    </row>
    <row r="3411" spans="2:2">
      <c r="B3411" s="14"/>
    </row>
    <row r="3412" spans="2:2">
      <c r="B3412" s="14"/>
    </row>
    <row r="3413" spans="2:2">
      <c r="B3413" s="14"/>
    </row>
    <row r="3414" spans="2:2">
      <c r="B3414" s="14"/>
    </row>
    <row r="3415" spans="2:2">
      <c r="B3415" s="14"/>
    </row>
    <row r="3416" spans="2:2">
      <c r="B3416" s="14"/>
    </row>
    <row r="3417" spans="2:2">
      <c r="B3417" s="14"/>
    </row>
    <row r="3418" spans="2:2">
      <c r="B3418" s="14"/>
    </row>
    <row r="3419" spans="2:2">
      <c r="B3419" s="14"/>
    </row>
    <row r="3420" spans="2:2">
      <c r="B3420" s="14"/>
    </row>
    <row r="3421" spans="2:2">
      <c r="B3421" s="14"/>
    </row>
    <row r="3422" spans="2:2">
      <c r="B3422" s="14"/>
    </row>
    <row r="3423" spans="2:2">
      <c r="B3423" s="14"/>
    </row>
    <row r="3424" spans="2:2">
      <c r="B3424" s="14"/>
    </row>
    <row r="3425" spans="2:2">
      <c r="B3425" s="14"/>
    </row>
    <row r="3426" spans="2:2">
      <c r="B3426" s="14"/>
    </row>
    <row r="3427" spans="2:2">
      <c r="B3427" s="14"/>
    </row>
    <row r="3428" spans="2:2">
      <c r="B3428" s="14"/>
    </row>
    <row r="3429" spans="2:2">
      <c r="B3429" s="14"/>
    </row>
    <row r="3430" spans="2:2">
      <c r="B3430" s="14"/>
    </row>
    <row r="3431" spans="2:2">
      <c r="B3431" s="14"/>
    </row>
    <row r="3432" spans="2:2">
      <c r="B3432" s="14"/>
    </row>
    <row r="3433" spans="2:2">
      <c r="B3433" s="14"/>
    </row>
    <row r="3434" spans="2:2">
      <c r="B3434" s="14"/>
    </row>
    <row r="3435" spans="2:2">
      <c r="B3435" s="14"/>
    </row>
    <row r="3436" spans="2:2">
      <c r="B3436" s="14"/>
    </row>
    <row r="3437" spans="2:2">
      <c r="B3437" s="14"/>
    </row>
    <row r="3438" spans="2:2">
      <c r="B3438" s="14"/>
    </row>
    <row r="3439" spans="2:2">
      <c r="B3439" s="14"/>
    </row>
    <row r="3440" spans="2:2">
      <c r="B3440" s="14"/>
    </row>
    <row r="3441" spans="2:2">
      <c r="B3441" s="14"/>
    </row>
    <row r="3442" spans="2:2">
      <c r="B3442" s="14"/>
    </row>
    <row r="3443" spans="2:2">
      <c r="B3443" s="14"/>
    </row>
    <row r="3444" spans="2:2">
      <c r="B3444" s="14"/>
    </row>
    <row r="3445" spans="2:2">
      <c r="B3445" s="14"/>
    </row>
    <row r="3446" spans="2:2">
      <c r="B3446" s="14"/>
    </row>
    <row r="3447" spans="2:2">
      <c r="B3447" s="14"/>
    </row>
    <row r="3448" spans="2:2">
      <c r="B3448" s="14"/>
    </row>
    <row r="3449" spans="2:2">
      <c r="B3449" s="14"/>
    </row>
    <row r="3450" spans="2:2">
      <c r="B3450" s="14"/>
    </row>
    <row r="3451" spans="2:2">
      <c r="B3451" s="14"/>
    </row>
    <row r="3452" spans="2:2">
      <c r="B3452" s="14"/>
    </row>
    <row r="3453" spans="2:2">
      <c r="B3453" s="14"/>
    </row>
    <row r="3454" spans="2:2">
      <c r="B3454" s="14"/>
    </row>
    <row r="3455" spans="2:2">
      <c r="B3455" s="14"/>
    </row>
    <row r="3456" spans="2:2">
      <c r="B3456" s="14"/>
    </row>
    <row r="3457" spans="2:2">
      <c r="B3457" s="14"/>
    </row>
    <row r="3458" spans="2:2">
      <c r="B3458" s="14"/>
    </row>
    <row r="3459" spans="2:2">
      <c r="B3459" s="14"/>
    </row>
    <row r="3460" spans="2:2">
      <c r="B3460" s="14"/>
    </row>
    <row r="3461" spans="2:2">
      <c r="B3461" s="14"/>
    </row>
    <row r="3462" spans="2:2">
      <c r="B3462" s="14"/>
    </row>
    <row r="3463" spans="2:2">
      <c r="B3463" s="14"/>
    </row>
    <row r="3464" spans="2:2">
      <c r="B3464" s="14"/>
    </row>
    <row r="3465" spans="2:2">
      <c r="B3465" s="14"/>
    </row>
    <row r="3466" spans="2:2">
      <c r="B3466" s="14"/>
    </row>
    <row r="3467" spans="2:2">
      <c r="B3467" s="14"/>
    </row>
    <row r="3468" spans="2:2">
      <c r="B3468" s="14"/>
    </row>
    <row r="3469" spans="2:2">
      <c r="B3469" s="14"/>
    </row>
    <row r="3470" spans="2:2">
      <c r="B3470" s="14"/>
    </row>
    <row r="3471" spans="2:2">
      <c r="B3471" s="14"/>
    </row>
    <row r="3472" spans="2:2">
      <c r="B3472" s="14"/>
    </row>
    <row r="3473" spans="2:2">
      <c r="B3473" s="14"/>
    </row>
    <row r="3474" spans="2:2">
      <c r="B3474" s="14"/>
    </row>
    <row r="3475" spans="2:2">
      <c r="B3475" s="14"/>
    </row>
    <row r="3476" spans="2:2">
      <c r="B3476" s="14"/>
    </row>
    <row r="3477" spans="2:2">
      <c r="B3477" s="14"/>
    </row>
    <row r="3478" spans="2:2">
      <c r="B3478" s="14"/>
    </row>
    <row r="3479" spans="2:2">
      <c r="B3479" s="14"/>
    </row>
    <row r="3480" spans="2:2">
      <c r="B3480" s="14"/>
    </row>
    <row r="3481" spans="2:2">
      <c r="B3481" s="14"/>
    </row>
    <row r="3482" spans="2:2">
      <c r="B3482" s="14"/>
    </row>
    <row r="3483" spans="2:2">
      <c r="B3483" s="14"/>
    </row>
    <row r="3484" spans="2:2">
      <c r="B3484" s="14"/>
    </row>
    <row r="3485" spans="2:2">
      <c r="B3485" s="14"/>
    </row>
    <row r="3486" spans="2:2">
      <c r="B3486" s="14"/>
    </row>
    <row r="3487" spans="2:2">
      <c r="B3487" s="14"/>
    </row>
    <row r="3488" spans="2:2">
      <c r="B3488" s="14"/>
    </row>
    <row r="3489" spans="2:2">
      <c r="B3489" s="14"/>
    </row>
    <row r="3490" spans="2:2">
      <c r="B3490" s="14"/>
    </row>
    <row r="3491" spans="2:2">
      <c r="B3491" s="14"/>
    </row>
    <row r="3492" spans="2:2">
      <c r="B3492" s="14"/>
    </row>
    <row r="3493" spans="2:2">
      <c r="B3493" s="14"/>
    </row>
    <row r="3494" spans="2:2">
      <c r="B3494" s="14"/>
    </row>
    <row r="3495" spans="2:2">
      <c r="B3495" s="14"/>
    </row>
    <row r="3496" spans="2:2">
      <c r="B3496" s="14"/>
    </row>
    <row r="3497" spans="2:2">
      <c r="B3497" s="14"/>
    </row>
    <row r="3498" spans="2:2">
      <c r="B3498" s="14"/>
    </row>
    <row r="3499" spans="2:2">
      <c r="B3499" s="14"/>
    </row>
    <row r="3500" spans="2:2">
      <c r="B3500" s="14"/>
    </row>
    <row r="3501" spans="2:2">
      <c r="B3501" s="14"/>
    </row>
    <row r="3502" spans="2:2">
      <c r="B3502" s="14"/>
    </row>
    <row r="3503" spans="2:2">
      <c r="B3503" s="14"/>
    </row>
    <row r="3504" spans="2:2">
      <c r="B3504" s="14"/>
    </row>
    <row r="3505" spans="2:2">
      <c r="B3505" s="14"/>
    </row>
    <row r="3506" spans="2:2">
      <c r="B3506" s="14"/>
    </row>
    <row r="3507" spans="2:2">
      <c r="B3507" s="14"/>
    </row>
    <row r="3508" spans="2:2">
      <c r="B3508" s="14"/>
    </row>
    <row r="3509" spans="2:2">
      <c r="B3509" s="14"/>
    </row>
    <row r="3510" spans="2:2">
      <c r="B3510" s="14"/>
    </row>
    <row r="3511" spans="2:2">
      <c r="B3511" s="14"/>
    </row>
    <row r="3512" spans="2:2">
      <c r="B3512" s="14"/>
    </row>
    <row r="3513" spans="2:2">
      <c r="B3513" s="14"/>
    </row>
    <row r="3514" spans="2:2">
      <c r="B3514" s="14"/>
    </row>
    <row r="3515" spans="2:2">
      <c r="B3515" s="14"/>
    </row>
    <row r="3516" spans="2:2">
      <c r="B3516" s="14"/>
    </row>
    <row r="3517" spans="2:2">
      <c r="B3517" s="14"/>
    </row>
    <row r="3518" spans="2:2">
      <c r="B3518" s="14"/>
    </row>
    <row r="3519" spans="2:2">
      <c r="B3519" s="14"/>
    </row>
    <row r="3520" spans="2:2">
      <c r="B3520" s="14"/>
    </row>
    <row r="3521" spans="2:2">
      <c r="B3521" s="14"/>
    </row>
    <row r="3522" spans="2:2">
      <c r="B3522" s="14"/>
    </row>
    <row r="3523" spans="2:2">
      <c r="B3523" s="14"/>
    </row>
    <row r="3524" spans="2:2">
      <c r="B3524" s="14"/>
    </row>
    <row r="3525" spans="2:2">
      <c r="B3525" s="14"/>
    </row>
    <row r="3526" spans="2:2">
      <c r="B3526" s="14"/>
    </row>
    <row r="3527" spans="2:2">
      <c r="B3527" s="14"/>
    </row>
    <row r="3528" spans="2:2">
      <c r="B3528" s="14"/>
    </row>
    <row r="3529" spans="2:2">
      <c r="B3529" s="14"/>
    </row>
    <row r="3530" spans="2:2">
      <c r="B3530" s="14"/>
    </row>
    <row r="3531" spans="2:2">
      <c r="B3531" s="14"/>
    </row>
    <row r="3532" spans="2:2">
      <c r="B3532" s="14"/>
    </row>
    <row r="3533" spans="2:2">
      <c r="B3533" s="14"/>
    </row>
    <row r="3534" spans="2:2">
      <c r="B3534" s="14"/>
    </row>
    <row r="3535" spans="2:2">
      <c r="B3535" s="14"/>
    </row>
    <row r="3536" spans="2:2">
      <c r="B3536" s="14"/>
    </row>
    <row r="3537" spans="2:2">
      <c r="B3537" s="14"/>
    </row>
    <row r="3538" spans="2:2">
      <c r="B3538" s="14"/>
    </row>
    <row r="3539" spans="2:2">
      <c r="B3539" s="14"/>
    </row>
    <row r="3540" spans="2:2">
      <c r="B3540" s="14"/>
    </row>
    <row r="3541" spans="2:2">
      <c r="B3541" s="14"/>
    </row>
    <row r="3542" spans="2:2">
      <c r="B3542" s="14"/>
    </row>
    <row r="3543" spans="2:2">
      <c r="B3543" s="14"/>
    </row>
    <row r="3544" spans="2:2">
      <c r="B3544" s="14"/>
    </row>
    <row r="3545" spans="2:2">
      <c r="B3545" s="14"/>
    </row>
    <row r="3546" spans="2:2">
      <c r="B3546" s="14"/>
    </row>
    <row r="3547" spans="2:2">
      <c r="B3547" s="14"/>
    </row>
    <row r="3548" spans="2:2">
      <c r="B3548" s="14"/>
    </row>
    <row r="3549" spans="2:2">
      <c r="B3549" s="14"/>
    </row>
    <row r="3550" spans="2:2">
      <c r="B3550" s="14"/>
    </row>
    <row r="3551" spans="2:2">
      <c r="B3551" s="14"/>
    </row>
    <row r="3552" spans="2:2">
      <c r="B3552" s="14"/>
    </row>
    <row r="3553" spans="2:2">
      <c r="B3553" s="14"/>
    </row>
    <row r="3554" spans="2:2">
      <c r="B3554" s="14"/>
    </row>
    <row r="3555" spans="2:2">
      <c r="B3555" s="14"/>
    </row>
    <row r="3556" spans="2:2">
      <c r="B3556" s="14"/>
    </row>
    <row r="3557" spans="2:2">
      <c r="B3557" s="14"/>
    </row>
    <row r="3558" spans="2:2">
      <c r="B3558" s="14"/>
    </row>
    <row r="3559" spans="2:2">
      <c r="B3559" s="14"/>
    </row>
    <row r="3560" spans="2:2">
      <c r="B3560" s="14"/>
    </row>
    <row r="3561" spans="2:2">
      <c r="B3561" s="14"/>
    </row>
    <row r="3562" spans="2:2">
      <c r="B3562" s="14"/>
    </row>
    <row r="3563" spans="2:2">
      <c r="B3563" s="14"/>
    </row>
    <row r="3564" spans="2:2">
      <c r="B3564" s="14"/>
    </row>
    <row r="3565" spans="2:2">
      <c r="B3565" s="14"/>
    </row>
    <row r="3566" spans="2:2">
      <c r="B3566" s="14"/>
    </row>
    <row r="3567" spans="2:2">
      <c r="B3567" s="14"/>
    </row>
    <row r="3568" spans="2:2">
      <c r="B3568" s="14"/>
    </row>
    <row r="3569" spans="2:2">
      <c r="B3569" s="14"/>
    </row>
    <row r="3570" spans="2:2">
      <c r="B3570" s="14"/>
    </row>
    <row r="3571" spans="2:2">
      <c r="B3571" s="14"/>
    </row>
    <row r="3572" spans="2:2">
      <c r="B3572" s="14"/>
    </row>
    <row r="3573" spans="2:2">
      <c r="B3573" s="14"/>
    </row>
    <row r="3574" spans="2:2">
      <c r="B3574" s="14"/>
    </row>
    <row r="3575" spans="2:2">
      <c r="B3575" s="14"/>
    </row>
    <row r="3576" spans="2:2">
      <c r="B3576" s="14"/>
    </row>
    <row r="3577" spans="2:2">
      <c r="B3577" s="14"/>
    </row>
    <row r="3578" spans="2:2">
      <c r="B3578" s="14"/>
    </row>
    <row r="3579" spans="2:2">
      <c r="B3579" s="14"/>
    </row>
    <row r="3580" spans="2:2">
      <c r="B3580" s="14"/>
    </row>
    <row r="3581" spans="2:2">
      <c r="B3581" s="14"/>
    </row>
    <row r="3582" spans="2:2">
      <c r="B3582" s="14"/>
    </row>
    <row r="3583" spans="2:2">
      <c r="B3583" s="14"/>
    </row>
    <row r="3584" spans="2:2">
      <c r="B3584" s="14"/>
    </row>
    <row r="3585" spans="2:2">
      <c r="B3585" s="14"/>
    </row>
    <row r="3586" spans="2:2">
      <c r="B3586" s="14"/>
    </row>
    <row r="3587" spans="2:2">
      <c r="B3587" s="14"/>
    </row>
    <row r="3588" spans="2:2">
      <c r="B3588" s="14"/>
    </row>
    <row r="3589" spans="2:2">
      <c r="B3589" s="14"/>
    </row>
    <row r="3590" spans="2:2">
      <c r="B3590" s="14"/>
    </row>
    <row r="3591" spans="2:2">
      <c r="B3591" s="14"/>
    </row>
    <row r="3592" spans="2:2">
      <c r="B3592" s="14"/>
    </row>
    <row r="3593" spans="2:2">
      <c r="B3593" s="14"/>
    </row>
    <row r="3594" spans="2:2">
      <c r="B3594" s="14"/>
    </row>
    <row r="3595" spans="2:2">
      <c r="B3595" s="14"/>
    </row>
    <row r="3596" spans="2:2">
      <c r="B3596" s="14"/>
    </row>
    <row r="3597" spans="2:2">
      <c r="B3597" s="14"/>
    </row>
    <row r="3598" spans="2:2">
      <c r="B3598" s="14"/>
    </row>
    <row r="3599" spans="2:2">
      <c r="B3599" s="14"/>
    </row>
    <row r="3600" spans="2:2">
      <c r="B3600" s="14"/>
    </row>
    <row r="3601" spans="2:2">
      <c r="B3601" s="14"/>
    </row>
    <row r="3602" spans="2:2">
      <c r="B3602" s="14"/>
    </row>
    <row r="3603" spans="2:2">
      <c r="B3603" s="14"/>
    </row>
    <row r="3604" spans="2:2">
      <c r="B3604" s="14"/>
    </row>
    <row r="3605" spans="2:2">
      <c r="B3605" s="14"/>
    </row>
    <row r="3606" spans="2:2">
      <c r="B3606" s="14"/>
    </row>
    <row r="3607" spans="2:2">
      <c r="B3607" s="14"/>
    </row>
    <row r="3608" spans="2:2">
      <c r="B3608" s="14"/>
    </row>
    <row r="3609" spans="2:2">
      <c r="B3609" s="14"/>
    </row>
    <row r="3610" spans="2:2">
      <c r="B3610" s="14"/>
    </row>
    <row r="3611" spans="2:2">
      <c r="B3611" s="14"/>
    </row>
    <row r="3612" spans="2:2">
      <c r="B3612" s="14"/>
    </row>
    <row r="3613" spans="2:2">
      <c r="B3613" s="14"/>
    </row>
    <row r="3614" spans="2:2">
      <c r="B3614" s="14"/>
    </row>
    <row r="3615" spans="2:2">
      <c r="B3615" s="14"/>
    </row>
    <row r="3616" spans="2:2">
      <c r="B3616" s="14"/>
    </row>
    <row r="3617" spans="2:2">
      <c r="B3617" s="14"/>
    </row>
    <row r="3618" spans="2:2">
      <c r="B3618" s="14"/>
    </row>
    <row r="3619" spans="2:2">
      <c r="B3619" s="14"/>
    </row>
    <row r="3620" spans="2:2">
      <c r="B3620" s="14"/>
    </row>
    <row r="3621" spans="2:2">
      <c r="B3621" s="14"/>
    </row>
    <row r="3622" spans="2:2">
      <c r="B3622" s="14"/>
    </row>
    <row r="3623" spans="2:2">
      <c r="B3623" s="14"/>
    </row>
    <row r="3624" spans="2:2">
      <c r="B3624" s="14"/>
    </row>
    <row r="3625" spans="2:2">
      <c r="B3625" s="14"/>
    </row>
    <row r="3626" spans="2:2">
      <c r="B3626" s="14"/>
    </row>
    <row r="3627" spans="2:2">
      <c r="B3627" s="14"/>
    </row>
    <row r="3628" spans="2:2">
      <c r="B3628" s="14"/>
    </row>
    <row r="3629" spans="2:2">
      <c r="B3629" s="14"/>
    </row>
    <row r="3630" spans="2:2">
      <c r="B3630" s="14"/>
    </row>
    <row r="3631" spans="2:2">
      <c r="B3631" s="14"/>
    </row>
    <row r="3632" spans="2:2">
      <c r="B3632" s="14"/>
    </row>
    <row r="3633" spans="2:2">
      <c r="B3633" s="14"/>
    </row>
    <row r="3634" spans="2:2">
      <c r="B3634" s="14"/>
    </row>
    <row r="3635" spans="2:2">
      <c r="B3635" s="14"/>
    </row>
    <row r="3636" spans="2:2">
      <c r="B3636" s="14"/>
    </row>
    <row r="3637" spans="2:2">
      <c r="B3637" s="14"/>
    </row>
    <row r="3638" spans="2:2">
      <c r="B3638" s="14"/>
    </row>
    <row r="3639" spans="2:2">
      <c r="B3639" s="14"/>
    </row>
    <row r="3640" spans="2:2">
      <c r="B3640" s="14"/>
    </row>
    <row r="3641" spans="2:2">
      <c r="B3641" s="14"/>
    </row>
    <row r="3642" spans="2:2">
      <c r="B3642" s="14"/>
    </row>
    <row r="3643" spans="2:2">
      <c r="B3643" s="14"/>
    </row>
    <row r="3644" spans="2:2">
      <c r="B3644" s="14"/>
    </row>
    <row r="3645" spans="2:2">
      <c r="B3645" s="14"/>
    </row>
    <row r="3646" spans="2:2">
      <c r="B3646" s="14"/>
    </row>
    <row r="3647" spans="2:2">
      <c r="B3647" s="14"/>
    </row>
    <row r="3648" spans="2:2">
      <c r="B3648" s="14"/>
    </row>
    <row r="3649" spans="2:2">
      <c r="B3649" s="14"/>
    </row>
    <row r="3650" spans="2:2">
      <c r="B3650" s="14"/>
    </row>
    <row r="3651" spans="2:2">
      <c r="B3651" s="14"/>
    </row>
    <row r="3652" spans="2:2">
      <c r="B3652" s="14"/>
    </row>
    <row r="3653" spans="2:2">
      <c r="B3653" s="14"/>
    </row>
    <row r="3654" spans="2:2">
      <c r="B3654" s="14"/>
    </row>
    <row r="3655" spans="2:2">
      <c r="B3655" s="14"/>
    </row>
    <row r="3656" spans="2:2">
      <c r="B3656" s="14"/>
    </row>
    <row r="3657" spans="2:2">
      <c r="B3657" s="14"/>
    </row>
    <row r="3658" spans="2:2">
      <c r="B3658" s="14"/>
    </row>
    <row r="3659" spans="2:2">
      <c r="B3659" s="14"/>
    </row>
    <row r="3660" spans="2:2">
      <c r="B3660" s="14"/>
    </row>
    <row r="3661" spans="2:2">
      <c r="B3661" s="14"/>
    </row>
    <row r="3662" spans="2:2">
      <c r="B3662" s="14"/>
    </row>
    <row r="3663" spans="2:2">
      <c r="B3663" s="14"/>
    </row>
    <row r="3664" spans="2:2">
      <c r="B3664" s="14"/>
    </row>
    <row r="3665" spans="2:2">
      <c r="B3665" s="14"/>
    </row>
    <row r="3666" spans="2:2">
      <c r="B3666" s="14"/>
    </row>
    <row r="3667" spans="2:2">
      <c r="B3667" s="14"/>
    </row>
    <row r="3668" spans="2:2">
      <c r="B3668" s="14"/>
    </row>
    <row r="3669" spans="2:2">
      <c r="B3669" s="14"/>
    </row>
    <row r="3670" spans="2:2">
      <c r="B3670" s="14"/>
    </row>
    <row r="3671" spans="2:2">
      <c r="B3671" s="14"/>
    </row>
    <row r="3672" spans="2:2">
      <c r="B3672" s="14"/>
    </row>
    <row r="3673" spans="2:2">
      <c r="B3673" s="14"/>
    </row>
    <row r="3674" spans="2:2">
      <c r="B3674" s="14"/>
    </row>
    <row r="3675" spans="2:2">
      <c r="B3675" s="14"/>
    </row>
    <row r="3676" spans="2:2">
      <c r="B3676" s="14"/>
    </row>
    <row r="3677" spans="2:2">
      <c r="B3677" s="14"/>
    </row>
    <row r="3678" spans="2:2">
      <c r="B3678" s="14"/>
    </row>
    <row r="3679" spans="2:2">
      <c r="B3679" s="14"/>
    </row>
    <row r="3680" spans="2:2">
      <c r="B3680" s="14"/>
    </row>
    <row r="3681" spans="2:2">
      <c r="B3681" s="14"/>
    </row>
    <row r="3682" spans="2:2">
      <c r="B3682" s="14"/>
    </row>
    <row r="3683" spans="2:2">
      <c r="B3683" s="14"/>
    </row>
    <row r="3684" spans="2:2">
      <c r="B3684" s="14"/>
    </row>
    <row r="3685" spans="2:2">
      <c r="B3685" s="14"/>
    </row>
    <row r="3686" spans="2:2">
      <c r="B3686" s="14"/>
    </row>
    <row r="3687" spans="2:2">
      <c r="B3687" s="14"/>
    </row>
    <row r="3688" spans="2:2">
      <c r="B3688" s="14"/>
    </row>
    <row r="3689" spans="2:2">
      <c r="B3689" s="14"/>
    </row>
    <row r="3690" spans="2:2">
      <c r="B3690" s="14"/>
    </row>
    <row r="3691" spans="2:2">
      <c r="B3691" s="14"/>
    </row>
    <row r="3692" spans="2:2">
      <c r="B3692" s="14"/>
    </row>
    <row r="3693" spans="2:2">
      <c r="B3693" s="14"/>
    </row>
    <row r="3694" spans="2:2">
      <c r="B3694" s="14"/>
    </row>
    <row r="3695" spans="2:2">
      <c r="B3695" s="14"/>
    </row>
    <row r="3696" spans="2:2">
      <c r="B3696" s="14"/>
    </row>
    <row r="3697" spans="2:2">
      <c r="B3697" s="14"/>
    </row>
    <row r="3698" spans="2:2">
      <c r="B3698" s="14"/>
    </row>
    <row r="3699" spans="2:2">
      <c r="B3699" s="14"/>
    </row>
    <row r="3700" spans="2:2">
      <c r="B3700" s="14"/>
    </row>
    <row r="3701" spans="2:2">
      <c r="B3701" s="14"/>
    </row>
    <row r="3702" spans="2:2">
      <c r="B3702" s="14"/>
    </row>
    <row r="3703" spans="2:2">
      <c r="B3703" s="14"/>
    </row>
    <row r="3704" spans="2:2">
      <c r="B3704" s="14"/>
    </row>
    <row r="3705" spans="2:2">
      <c r="B3705" s="14"/>
    </row>
    <row r="3706" spans="2:2">
      <c r="B3706" s="14"/>
    </row>
    <row r="3707" spans="2:2">
      <c r="B3707" s="14"/>
    </row>
    <row r="3708" spans="2:2">
      <c r="B3708" s="14"/>
    </row>
    <row r="3709" spans="2:2">
      <c r="B3709" s="14"/>
    </row>
    <row r="3710" spans="2:2">
      <c r="B3710" s="14"/>
    </row>
    <row r="3711" spans="2:2">
      <c r="B3711" s="14"/>
    </row>
    <row r="3712" spans="2:2">
      <c r="B3712" s="14"/>
    </row>
    <row r="3713" spans="2:2">
      <c r="B3713" s="14"/>
    </row>
    <row r="3714" spans="2:2">
      <c r="B3714" s="14"/>
    </row>
    <row r="3715" spans="2:2">
      <c r="B3715" s="14"/>
    </row>
    <row r="3716" spans="2:2">
      <c r="B3716" s="14"/>
    </row>
    <row r="3717" spans="2:2">
      <c r="B3717" s="14"/>
    </row>
    <row r="3718" spans="2:2">
      <c r="B3718" s="14"/>
    </row>
    <row r="3719" spans="2:2">
      <c r="B3719" s="14"/>
    </row>
    <row r="3720" spans="2:2">
      <c r="B3720" s="14"/>
    </row>
    <row r="3721" spans="2:2">
      <c r="B3721" s="14"/>
    </row>
    <row r="3722" spans="2:2">
      <c r="B3722" s="14"/>
    </row>
    <row r="3723" spans="2:2">
      <c r="B3723" s="14"/>
    </row>
    <row r="3724" spans="2:2">
      <c r="B3724" s="14"/>
    </row>
    <row r="3725" spans="2:2">
      <c r="B3725" s="14"/>
    </row>
    <row r="3726" spans="2:2">
      <c r="B3726" s="14"/>
    </row>
    <row r="3727" spans="2:2">
      <c r="B3727" s="14"/>
    </row>
    <row r="3728" spans="2:2">
      <c r="B3728" s="14"/>
    </row>
    <row r="3729" spans="2:2">
      <c r="B3729" s="14"/>
    </row>
    <row r="3730" spans="2:2">
      <c r="B3730" s="14"/>
    </row>
    <row r="3731" spans="2:2">
      <c r="B3731" s="14"/>
    </row>
    <row r="3732" spans="2:2">
      <c r="B3732" s="14"/>
    </row>
    <row r="3733" spans="2:2">
      <c r="B3733" s="14"/>
    </row>
    <row r="3734" spans="2:2">
      <c r="B3734" s="14"/>
    </row>
    <row r="3735" spans="2:2">
      <c r="B3735" s="14"/>
    </row>
    <row r="3736" spans="2:2">
      <c r="B3736" s="14"/>
    </row>
    <row r="3737" spans="2:2">
      <c r="B3737" s="14"/>
    </row>
    <row r="3738" spans="2:2">
      <c r="B3738" s="14"/>
    </row>
    <row r="3739" spans="2:2">
      <c r="B3739" s="14"/>
    </row>
    <row r="3740" spans="2:2">
      <c r="B3740" s="14"/>
    </row>
    <row r="3741" spans="2:2">
      <c r="B3741" s="14"/>
    </row>
    <row r="3742" spans="2:2">
      <c r="B3742" s="14"/>
    </row>
    <row r="3743" spans="2:2">
      <c r="B3743" s="14"/>
    </row>
    <row r="3744" spans="2:2">
      <c r="B3744" s="14"/>
    </row>
    <row r="3745" spans="2:2">
      <c r="B3745" s="14"/>
    </row>
    <row r="3746" spans="2:2">
      <c r="B3746" s="14"/>
    </row>
    <row r="3747" spans="2:2">
      <c r="B3747" s="14"/>
    </row>
    <row r="3748" spans="2:2">
      <c r="B3748" s="14"/>
    </row>
    <row r="3749" spans="2:2">
      <c r="B3749" s="14"/>
    </row>
    <row r="3750" spans="2:2">
      <c r="B3750" s="14"/>
    </row>
    <row r="3751" spans="2:2">
      <c r="B3751" s="14"/>
    </row>
    <row r="3752" spans="2:2">
      <c r="B3752" s="14"/>
    </row>
    <row r="3753" spans="2:2">
      <c r="B3753" s="14"/>
    </row>
    <row r="3754" spans="2:2">
      <c r="B3754" s="14"/>
    </row>
    <row r="3755" spans="2:2">
      <c r="B3755" s="14"/>
    </row>
    <row r="3756" spans="2:2">
      <c r="B3756" s="14"/>
    </row>
    <row r="3757" spans="2:2">
      <c r="B3757" s="14"/>
    </row>
    <row r="3758" spans="2:2">
      <c r="B3758" s="14"/>
    </row>
    <row r="3759" spans="2:2">
      <c r="B3759" s="14"/>
    </row>
    <row r="3760" spans="2:2">
      <c r="B3760" s="14"/>
    </row>
    <row r="3761" spans="2:2">
      <c r="B3761" s="14"/>
    </row>
    <row r="3762" spans="2:2">
      <c r="B3762" s="14"/>
    </row>
    <row r="3763" spans="2:2">
      <c r="B3763" s="14"/>
    </row>
    <row r="3764" spans="2:2">
      <c r="B3764" s="14"/>
    </row>
    <row r="3765" spans="2:2">
      <c r="B3765" s="14"/>
    </row>
    <row r="3766" spans="2:2">
      <c r="B3766" s="14"/>
    </row>
    <row r="3767" spans="2:2">
      <c r="B3767" s="14"/>
    </row>
    <row r="3768" spans="2:2">
      <c r="B3768" s="14"/>
    </row>
    <row r="3769" spans="2:2">
      <c r="B3769" s="14"/>
    </row>
    <row r="3770" spans="2:2">
      <c r="B3770" s="14"/>
    </row>
    <row r="3771" spans="2:2">
      <c r="B3771" s="14"/>
    </row>
    <row r="3772" spans="2:2">
      <c r="B3772" s="14"/>
    </row>
    <row r="3773" spans="2:2">
      <c r="B3773" s="14"/>
    </row>
    <row r="3774" spans="2:2">
      <c r="B3774" s="14"/>
    </row>
    <row r="3775" spans="2:2">
      <c r="B3775" s="14"/>
    </row>
    <row r="3776" spans="2:2">
      <c r="B3776" s="14"/>
    </row>
    <row r="3777" spans="2:2">
      <c r="B3777" s="14"/>
    </row>
    <row r="3778" spans="2:2">
      <c r="B3778" s="14"/>
    </row>
    <row r="3779" spans="2:2">
      <c r="B3779" s="14"/>
    </row>
    <row r="3780" spans="2:2">
      <c r="B3780" s="14"/>
    </row>
    <row r="3781" spans="2:2">
      <c r="B3781" s="14"/>
    </row>
    <row r="3782" spans="2:2">
      <c r="B3782" s="14"/>
    </row>
    <row r="3783" spans="2:2">
      <c r="B3783" s="14"/>
    </row>
    <row r="3784" spans="2:2">
      <c r="B3784" s="14"/>
    </row>
    <row r="3785" spans="2:2">
      <c r="B3785" s="14"/>
    </row>
    <row r="3786" spans="2:2">
      <c r="B3786" s="14"/>
    </row>
    <row r="3787" spans="2:2">
      <c r="B3787" s="14"/>
    </row>
    <row r="3788" spans="2:2">
      <c r="B3788" s="14"/>
    </row>
    <row r="3789" spans="2:2">
      <c r="B3789" s="14"/>
    </row>
    <row r="3790" spans="2:2">
      <c r="B3790" s="14"/>
    </row>
    <row r="3791" spans="2:2">
      <c r="B3791" s="14"/>
    </row>
    <row r="3792" spans="2:2">
      <c r="B3792" s="14"/>
    </row>
    <row r="3793" spans="2:2">
      <c r="B3793" s="14"/>
    </row>
    <row r="3794" spans="2:2">
      <c r="B3794" s="14"/>
    </row>
    <row r="3795" spans="2:2">
      <c r="B3795" s="14"/>
    </row>
    <row r="3796" spans="2:2">
      <c r="B3796" s="14"/>
    </row>
    <row r="3797" spans="2:2">
      <c r="B3797" s="14"/>
    </row>
    <row r="3798" spans="2:2">
      <c r="B3798" s="14"/>
    </row>
    <row r="3799" spans="2:2">
      <c r="B3799" s="14"/>
    </row>
    <row r="3800" spans="2:2">
      <c r="B3800" s="14"/>
    </row>
    <row r="3801" spans="2:2">
      <c r="B3801" s="14"/>
    </row>
    <row r="3802" spans="2:2">
      <c r="B3802" s="14"/>
    </row>
    <row r="3803" spans="2:2">
      <c r="B3803" s="14"/>
    </row>
    <row r="3804" spans="2:2">
      <c r="B3804" s="14"/>
    </row>
    <row r="3805" spans="2:2">
      <c r="B3805" s="14"/>
    </row>
    <row r="3806" spans="2:2">
      <c r="B3806" s="14"/>
    </row>
    <row r="3807" spans="2:2">
      <c r="B3807" s="14"/>
    </row>
    <row r="3808" spans="2:2">
      <c r="B3808" s="14"/>
    </row>
    <row r="3809" spans="2:2">
      <c r="B3809" s="14"/>
    </row>
    <row r="3810" spans="2:2">
      <c r="B3810" s="14"/>
    </row>
    <row r="3811" spans="2:2">
      <c r="B3811" s="14"/>
    </row>
    <row r="3812" spans="2:2">
      <c r="B3812" s="14"/>
    </row>
    <row r="3813" spans="2:2">
      <c r="B3813" s="14"/>
    </row>
    <row r="3814" spans="2:2">
      <c r="B3814" s="14"/>
    </row>
    <row r="3815" spans="2:2">
      <c r="B3815" s="14"/>
    </row>
    <row r="3816" spans="2:2">
      <c r="B3816" s="14"/>
    </row>
    <row r="3817" spans="2:2">
      <c r="B3817" s="14"/>
    </row>
    <row r="3818" spans="2:2">
      <c r="B3818" s="14"/>
    </row>
    <row r="3819" spans="2:2">
      <c r="B3819" s="14"/>
    </row>
    <row r="3820" spans="2:2">
      <c r="B3820" s="14"/>
    </row>
    <row r="3821" spans="2:2">
      <c r="B3821" s="14"/>
    </row>
    <row r="3822" spans="2:2">
      <c r="B3822" s="14"/>
    </row>
    <row r="3823" spans="2:2">
      <c r="B3823" s="14"/>
    </row>
    <row r="3824" spans="2:2">
      <c r="B3824" s="14"/>
    </row>
    <row r="3825" spans="2:2">
      <c r="B3825" s="14"/>
    </row>
    <row r="3826" spans="2:2">
      <c r="B3826" s="14"/>
    </row>
    <row r="3827" spans="2:2">
      <c r="B3827" s="14"/>
    </row>
    <row r="3828" spans="2:2">
      <c r="B3828" s="14"/>
    </row>
    <row r="3829" spans="2:2">
      <c r="B3829" s="14"/>
    </row>
    <row r="3830" spans="2:2">
      <c r="B3830" s="14"/>
    </row>
    <row r="3831" spans="2:2">
      <c r="B3831" s="14"/>
    </row>
    <row r="3832" spans="2:2">
      <c r="B3832" s="14"/>
    </row>
    <row r="3833" spans="2:2">
      <c r="B3833" s="14"/>
    </row>
    <row r="3834" spans="2:2">
      <c r="B3834" s="14"/>
    </row>
    <row r="3835" spans="2:2">
      <c r="B3835" s="14"/>
    </row>
    <row r="3836" spans="2:2">
      <c r="B3836" s="14"/>
    </row>
    <row r="3837" spans="2:2">
      <c r="B3837" s="14"/>
    </row>
    <row r="3838" spans="2:2">
      <c r="B3838" s="14"/>
    </row>
    <row r="3839" spans="2:2">
      <c r="B3839" s="14"/>
    </row>
    <row r="3840" spans="2:2">
      <c r="B3840" s="14"/>
    </row>
    <row r="3841" spans="2:2">
      <c r="B3841" s="14"/>
    </row>
    <row r="3842" spans="2:2">
      <c r="B3842" s="14"/>
    </row>
    <row r="3843" spans="2:2">
      <c r="B3843" s="14"/>
    </row>
    <row r="3844" spans="2:2">
      <c r="B3844" s="14"/>
    </row>
    <row r="3845" spans="2:2">
      <c r="B3845" s="14"/>
    </row>
    <row r="3846" spans="2:2">
      <c r="B3846" s="14"/>
    </row>
    <row r="3847" spans="2:2">
      <c r="B3847" s="14"/>
    </row>
    <row r="3848" spans="2:2">
      <c r="B3848" s="14"/>
    </row>
    <row r="3849" spans="2:2">
      <c r="B3849" s="14"/>
    </row>
    <row r="3850" spans="2:2">
      <c r="B3850" s="14"/>
    </row>
    <row r="3851" spans="2:2">
      <c r="B3851" s="14"/>
    </row>
    <row r="3852" spans="2:2">
      <c r="B3852" s="14"/>
    </row>
    <row r="3853" spans="2:2">
      <c r="B3853" s="14"/>
    </row>
    <row r="3854" spans="2:2">
      <c r="B3854" s="14"/>
    </row>
    <row r="3855" spans="2:2">
      <c r="B3855" s="14"/>
    </row>
    <row r="3856" spans="2:2">
      <c r="B3856" s="14"/>
    </row>
    <row r="3857" spans="2:2">
      <c r="B3857" s="14"/>
    </row>
    <row r="3858" spans="2:2">
      <c r="B3858" s="14"/>
    </row>
    <row r="3859" spans="2:2">
      <c r="B3859" s="14"/>
    </row>
    <row r="3860" spans="2:2">
      <c r="B3860" s="14"/>
    </row>
    <row r="3861" spans="2:2">
      <c r="B3861" s="14"/>
    </row>
    <row r="3862" spans="2:2">
      <c r="B3862" s="14"/>
    </row>
    <row r="3863" spans="2:2">
      <c r="B3863" s="14"/>
    </row>
    <row r="3864" spans="2:2">
      <c r="B3864" s="14"/>
    </row>
    <row r="3865" spans="2:2">
      <c r="B3865" s="14"/>
    </row>
    <row r="3866" spans="2:2">
      <c r="B3866" s="14"/>
    </row>
    <row r="3867" spans="2:2">
      <c r="B3867" s="14"/>
    </row>
    <row r="3868" spans="2:2">
      <c r="B3868" s="14"/>
    </row>
    <row r="3869" spans="2:2">
      <c r="B3869" s="14"/>
    </row>
    <row r="3870" spans="2:2">
      <c r="B3870" s="14"/>
    </row>
    <row r="3871" spans="2:2">
      <c r="B3871" s="14"/>
    </row>
    <row r="3872" spans="2:2">
      <c r="B3872" s="14"/>
    </row>
    <row r="3873" spans="2:2">
      <c r="B3873" s="14"/>
    </row>
    <row r="3874" spans="2:2">
      <c r="B3874" s="14"/>
    </row>
    <row r="3875" spans="2:2">
      <c r="B3875" s="14"/>
    </row>
    <row r="3876" spans="2:2">
      <c r="B3876" s="14"/>
    </row>
    <row r="3877" spans="2:2">
      <c r="B3877" s="14"/>
    </row>
    <row r="3878" spans="2:2">
      <c r="B3878" s="14"/>
    </row>
    <row r="3879" spans="2:2">
      <c r="B3879" s="14"/>
    </row>
    <row r="3880" spans="2:2">
      <c r="B3880" s="14"/>
    </row>
    <row r="3881" spans="2:2">
      <c r="B3881" s="14"/>
    </row>
    <row r="3882" spans="2:2">
      <c r="B3882" s="14"/>
    </row>
    <row r="3883" spans="2:2">
      <c r="B3883" s="14"/>
    </row>
    <row r="3884" spans="2:2">
      <c r="B3884" s="14"/>
    </row>
    <row r="3885" spans="2:2">
      <c r="B3885" s="14"/>
    </row>
    <row r="3886" spans="2:2">
      <c r="B3886" s="14"/>
    </row>
    <row r="3887" spans="2:2">
      <c r="B3887" s="14"/>
    </row>
    <row r="3888" spans="2:2">
      <c r="B3888" s="14"/>
    </row>
    <row r="3889" spans="2:2">
      <c r="B3889" s="14"/>
    </row>
    <row r="3890" spans="2:2">
      <c r="B3890" s="14"/>
    </row>
    <row r="3891" spans="2:2">
      <c r="B3891" s="14"/>
    </row>
    <row r="3892" spans="2:2">
      <c r="B3892" s="14"/>
    </row>
    <row r="3893" spans="2:2">
      <c r="B3893" s="14"/>
    </row>
    <row r="3894" spans="2:2">
      <c r="B3894" s="14"/>
    </row>
    <row r="3895" spans="2:2">
      <c r="B3895" s="14"/>
    </row>
    <row r="3896" spans="2:2">
      <c r="B3896" s="14"/>
    </row>
    <row r="3897" spans="2:2">
      <c r="B3897" s="14"/>
    </row>
    <row r="3898" spans="2:2">
      <c r="B3898" s="14"/>
    </row>
    <row r="3899" spans="2:2">
      <c r="B3899" s="14"/>
    </row>
    <row r="3900" spans="2:2">
      <c r="B3900" s="14"/>
    </row>
    <row r="3901" spans="2:2">
      <c r="B3901" s="14"/>
    </row>
    <row r="3902" spans="2:2">
      <c r="B3902" s="14"/>
    </row>
    <row r="3903" spans="2:2">
      <c r="B3903" s="14"/>
    </row>
    <row r="3904" spans="2:2">
      <c r="B3904" s="14"/>
    </row>
    <row r="3905" spans="2:2">
      <c r="B3905" s="14"/>
    </row>
    <row r="3906" spans="2:2">
      <c r="B3906" s="14"/>
    </row>
    <row r="3907" spans="2:2">
      <c r="B3907" s="14"/>
    </row>
    <row r="3908" spans="2:2">
      <c r="B3908" s="14"/>
    </row>
    <row r="3909" spans="2:2">
      <c r="B3909" s="14"/>
    </row>
    <row r="3910" spans="2:2">
      <c r="B3910" s="14"/>
    </row>
    <row r="3911" spans="2:2">
      <c r="B3911" s="14"/>
    </row>
    <row r="3912" spans="2:2">
      <c r="B3912" s="14"/>
    </row>
    <row r="3913" spans="2:2">
      <c r="B3913" s="14"/>
    </row>
    <row r="3914" spans="2:2">
      <c r="B3914" s="14"/>
    </row>
    <row r="3915" spans="2:2">
      <c r="B3915" s="14"/>
    </row>
    <row r="3916" spans="2:2">
      <c r="B3916" s="14"/>
    </row>
    <row r="3917" spans="2:2">
      <c r="B3917" s="14"/>
    </row>
    <row r="3918" spans="2:2">
      <c r="B3918" s="14"/>
    </row>
    <row r="3919" spans="2:2">
      <c r="B3919" s="14"/>
    </row>
    <row r="3920" spans="2:2">
      <c r="B3920" s="14"/>
    </row>
    <row r="3921" spans="2:2">
      <c r="B3921" s="14"/>
    </row>
    <row r="3922" spans="2:2">
      <c r="B3922" s="14"/>
    </row>
    <row r="3923" spans="2:2">
      <c r="B3923" s="14"/>
    </row>
    <row r="3924" spans="2:2">
      <c r="B3924" s="14"/>
    </row>
    <row r="3925" spans="2:2">
      <c r="B3925" s="14"/>
    </row>
    <row r="3926" spans="2:2">
      <c r="B3926" s="14"/>
    </row>
    <row r="3927" spans="2:2">
      <c r="B3927" s="14"/>
    </row>
    <row r="3928" spans="2:2">
      <c r="B3928" s="14"/>
    </row>
    <row r="3929" spans="2:2">
      <c r="B3929" s="14"/>
    </row>
    <row r="3930" spans="2:2">
      <c r="B3930" s="14"/>
    </row>
    <row r="3931" spans="2:2">
      <c r="B3931" s="14"/>
    </row>
    <row r="3932" spans="2:2">
      <c r="B3932" s="14"/>
    </row>
    <row r="3933" spans="2:2">
      <c r="B3933" s="14"/>
    </row>
    <row r="3934" spans="2:2">
      <c r="B3934" s="14"/>
    </row>
    <row r="3935" spans="2:2">
      <c r="B3935" s="14"/>
    </row>
    <row r="3936" spans="2:2">
      <c r="B3936" s="14"/>
    </row>
    <row r="3937" spans="2:2">
      <c r="B3937" s="14"/>
    </row>
    <row r="3938" spans="2:2">
      <c r="B3938" s="14"/>
    </row>
    <row r="3939" spans="2:2">
      <c r="B3939" s="14"/>
    </row>
    <row r="3940" spans="2:2">
      <c r="B3940" s="14"/>
    </row>
    <row r="3941" spans="2:2">
      <c r="B3941" s="14"/>
    </row>
    <row r="3942" spans="2:2">
      <c r="B3942" s="14"/>
    </row>
    <row r="3943" spans="2:2">
      <c r="B3943" s="14"/>
    </row>
    <row r="3944" spans="2:2">
      <c r="B3944" s="14"/>
    </row>
    <row r="3945" spans="2:2">
      <c r="B3945" s="14"/>
    </row>
    <row r="3946" spans="2:2">
      <c r="B3946" s="14"/>
    </row>
    <row r="3947" spans="2:2">
      <c r="B3947" s="14"/>
    </row>
    <row r="3948" spans="2:2">
      <c r="B3948" s="14"/>
    </row>
    <row r="3949" spans="2:2">
      <c r="B3949" s="14"/>
    </row>
    <row r="3950" spans="2:2">
      <c r="B3950" s="14"/>
    </row>
    <row r="3951" spans="2:2">
      <c r="B3951" s="14"/>
    </row>
    <row r="3952" spans="2:2">
      <c r="B3952" s="14"/>
    </row>
    <row r="3953" spans="2:2">
      <c r="B3953" s="14"/>
    </row>
    <row r="3954" spans="2:2">
      <c r="B3954" s="14"/>
    </row>
    <row r="3955" spans="2:2">
      <c r="B3955" s="14"/>
    </row>
    <row r="3956" spans="2:2">
      <c r="B3956" s="14"/>
    </row>
    <row r="3957" spans="2:2">
      <c r="B3957" s="14"/>
    </row>
    <row r="3958" spans="2:2">
      <c r="B3958" s="14"/>
    </row>
    <row r="3959" spans="2:2">
      <c r="B3959" s="14"/>
    </row>
    <row r="3960" spans="2:2">
      <c r="B3960" s="14"/>
    </row>
    <row r="3961" spans="2:2">
      <c r="B3961" s="14"/>
    </row>
    <row r="3962" spans="2:2">
      <c r="B3962" s="14"/>
    </row>
    <row r="3963" spans="2:2">
      <c r="B3963" s="14"/>
    </row>
    <row r="3964" spans="2:2">
      <c r="B3964" s="14"/>
    </row>
    <row r="3965" spans="2:2">
      <c r="B3965" s="14"/>
    </row>
    <row r="3966" spans="2:2">
      <c r="B3966" s="14"/>
    </row>
    <row r="3967" spans="2:2">
      <c r="B3967" s="14"/>
    </row>
    <row r="3968" spans="2:2">
      <c r="B3968" s="14"/>
    </row>
    <row r="3969" spans="2:2">
      <c r="B3969" s="14"/>
    </row>
    <row r="3970" spans="2:2">
      <c r="B3970" s="14"/>
    </row>
    <row r="3971" spans="2:2">
      <c r="B3971" s="14"/>
    </row>
    <row r="3972" spans="2:2">
      <c r="B3972" s="14"/>
    </row>
    <row r="3973" spans="2:2">
      <c r="B3973" s="14"/>
    </row>
    <row r="3974" spans="2:2">
      <c r="B3974" s="14"/>
    </row>
    <row r="3975" spans="2:2">
      <c r="B3975" s="14"/>
    </row>
    <row r="3976" spans="2:2">
      <c r="B3976" s="14"/>
    </row>
    <row r="3977" spans="2:2">
      <c r="B3977" s="14"/>
    </row>
    <row r="3978" spans="2:2">
      <c r="B3978" s="14"/>
    </row>
    <row r="3979" spans="2:2">
      <c r="B3979" s="14"/>
    </row>
    <row r="3980" spans="2:2">
      <c r="B3980" s="14"/>
    </row>
    <row r="3981" spans="2:2">
      <c r="B3981" s="14"/>
    </row>
    <row r="3982" spans="2:2">
      <c r="B3982" s="14"/>
    </row>
    <row r="3983" spans="2:2">
      <c r="B3983" s="14"/>
    </row>
    <row r="3984" spans="2:2">
      <c r="B3984" s="14"/>
    </row>
    <row r="3985" spans="2:2">
      <c r="B3985" s="14"/>
    </row>
    <row r="3986" spans="2:2">
      <c r="B3986" s="14"/>
    </row>
    <row r="3987" spans="2:2">
      <c r="B3987" s="14"/>
    </row>
    <row r="3988" spans="2:2">
      <c r="B3988" s="14"/>
    </row>
    <row r="3989" spans="2:2">
      <c r="B3989" s="14"/>
    </row>
    <row r="3990" spans="2:2">
      <c r="B3990" s="14"/>
    </row>
    <row r="3991" spans="2:2">
      <c r="B3991" s="14"/>
    </row>
    <row r="3992" spans="2:2">
      <c r="B3992" s="14"/>
    </row>
    <row r="3993" spans="2:2">
      <c r="B3993" s="14"/>
    </row>
    <row r="3994" spans="2:2">
      <c r="B3994" s="14"/>
    </row>
    <row r="3995" spans="2:2">
      <c r="B3995" s="14"/>
    </row>
    <row r="3996" spans="2:2">
      <c r="B3996" s="14"/>
    </row>
    <row r="3997" spans="2:2">
      <c r="B3997" s="14"/>
    </row>
    <row r="3998" spans="2:2">
      <c r="B3998" s="14"/>
    </row>
    <row r="3999" spans="2:2">
      <c r="B3999" s="14"/>
    </row>
    <row r="4000" spans="2:2">
      <c r="B4000" s="14"/>
    </row>
    <row r="4001" spans="2:2">
      <c r="B4001" s="14"/>
    </row>
    <row r="4002" spans="2:2">
      <c r="B4002" s="14"/>
    </row>
    <row r="4003" spans="2:2">
      <c r="B4003" s="14"/>
    </row>
    <row r="4004" spans="2:2">
      <c r="B4004" s="14"/>
    </row>
    <row r="4005" spans="2:2">
      <c r="B4005" s="14"/>
    </row>
    <row r="4006" spans="2:2">
      <c r="B4006" s="14"/>
    </row>
    <row r="4007" spans="2:2">
      <c r="B4007" s="14"/>
    </row>
    <row r="4008" spans="2:2">
      <c r="B4008" s="14"/>
    </row>
    <row r="4009" spans="2:2">
      <c r="B4009" s="14"/>
    </row>
    <row r="4010" spans="2:2">
      <c r="B4010" s="14"/>
    </row>
    <row r="4011" spans="2:2">
      <c r="B4011" s="14"/>
    </row>
    <row r="4012" spans="2:2">
      <c r="B4012" s="14"/>
    </row>
    <row r="4013" spans="2:2">
      <c r="B4013" s="14"/>
    </row>
    <row r="4014" spans="2:2">
      <c r="B4014" s="14"/>
    </row>
    <row r="4015" spans="2:2">
      <c r="B4015" s="14"/>
    </row>
    <row r="4016" spans="2:2">
      <c r="B4016" s="14"/>
    </row>
    <row r="4017" spans="2:2">
      <c r="B4017" s="14"/>
    </row>
    <row r="4018" spans="2:2">
      <c r="B4018" s="14"/>
    </row>
    <row r="4019" spans="2:2">
      <c r="B4019" s="14"/>
    </row>
    <row r="4020" spans="2:2">
      <c r="B4020" s="14"/>
    </row>
    <row r="4021" spans="2:2">
      <c r="B4021" s="14"/>
    </row>
    <row r="4022" spans="2:2">
      <c r="B4022" s="14"/>
    </row>
    <row r="4023" spans="2:2">
      <c r="B4023" s="14"/>
    </row>
    <row r="4024" spans="2:2">
      <c r="B4024" s="14"/>
    </row>
    <row r="4025" spans="2:2">
      <c r="B4025" s="14"/>
    </row>
    <row r="4026" spans="2:2">
      <c r="B4026" s="14"/>
    </row>
    <row r="4027" spans="2:2">
      <c r="B4027" s="14"/>
    </row>
    <row r="4028" spans="2:2">
      <c r="B4028" s="14"/>
    </row>
    <row r="4029" spans="2:2">
      <c r="B4029" s="14"/>
    </row>
    <row r="4030" spans="2:2">
      <c r="B4030" s="14"/>
    </row>
    <row r="4031" spans="2:2">
      <c r="B4031" s="14"/>
    </row>
    <row r="4032" spans="2:2">
      <c r="B4032" s="14"/>
    </row>
    <row r="4033" spans="2:2">
      <c r="B4033" s="14"/>
    </row>
    <row r="4034" spans="2:2">
      <c r="B4034" s="14"/>
    </row>
    <row r="4035" spans="2:2">
      <c r="B4035" s="14"/>
    </row>
    <row r="4036" spans="2:2">
      <c r="B4036" s="14"/>
    </row>
    <row r="4037" spans="2:2">
      <c r="B4037" s="14"/>
    </row>
    <row r="4038" spans="2:2">
      <c r="B4038" s="14"/>
    </row>
    <row r="4039" spans="2:2">
      <c r="B4039" s="14"/>
    </row>
    <row r="4040" spans="2:2">
      <c r="B4040" s="14"/>
    </row>
    <row r="4041" spans="2:2">
      <c r="B4041" s="14"/>
    </row>
    <row r="4042" spans="2:2">
      <c r="B4042" s="14"/>
    </row>
    <row r="4043" spans="2:2">
      <c r="B4043" s="14"/>
    </row>
    <row r="4044" spans="2:2">
      <c r="B4044" s="14"/>
    </row>
    <row r="4045" spans="2:2">
      <c r="B4045" s="14"/>
    </row>
    <row r="4046" spans="2:2">
      <c r="B4046" s="14"/>
    </row>
    <row r="4047" spans="2:2">
      <c r="B4047" s="14"/>
    </row>
    <row r="4048" spans="2:2">
      <c r="B4048" s="14"/>
    </row>
    <row r="4049" spans="2:2">
      <c r="B4049" s="14"/>
    </row>
    <row r="4050" spans="2:2">
      <c r="B4050" s="14"/>
    </row>
    <row r="4051" spans="2:2">
      <c r="B4051" s="14"/>
    </row>
    <row r="4052" spans="2:2">
      <c r="B4052" s="14"/>
    </row>
    <row r="4053" spans="2:2">
      <c r="B4053" s="14"/>
    </row>
    <row r="4054" spans="2:2">
      <c r="B4054" s="14"/>
    </row>
    <row r="4055" spans="2:2">
      <c r="B4055" s="14"/>
    </row>
    <row r="4056" spans="2:2">
      <c r="B4056" s="14"/>
    </row>
    <row r="4057" spans="2:2">
      <c r="B4057" s="14"/>
    </row>
    <row r="4058" spans="2:2">
      <c r="B4058" s="14"/>
    </row>
    <row r="4059" spans="2:2">
      <c r="B4059" s="14"/>
    </row>
    <row r="4060" spans="2:2">
      <c r="B4060" s="14"/>
    </row>
    <row r="4061" spans="2:2">
      <c r="B4061" s="14"/>
    </row>
    <row r="4062" spans="2:2">
      <c r="B4062" s="14"/>
    </row>
    <row r="4063" spans="2:2">
      <c r="B4063" s="14"/>
    </row>
    <row r="4064" spans="2:2">
      <c r="B4064" s="14"/>
    </row>
    <row r="4065" spans="2:2">
      <c r="B4065" s="14"/>
    </row>
    <row r="4066" spans="2:2">
      <c r="B4066" s="14"/>
    </row>
    <row r="4067" spans="2:2">
      <c r="B4067" s="14"/>
    </row>
    <row r="4068" spans="2:2">
      <c r="B4068" s="14"/>
    </row>
    <row r="4069" spans="2:2">
      <c r="B4069" s="14"/>
    </row>
    <row r="4070" spans="2:2">
      <c r="B4070" s="14"/>
    </row>
    <row r="4071" spans="2:2">
      <c r="B4071" s="14"/>
    </row>
    <row r="4072" spans="2:2">
      <c r="B4072" s="14"/>
    </row>
    <row r="4073" spans="2:2">
      <c r="B4073" s="14"/>
    </row>
    <row r="4074" spans="2:2">
      <c r="B4074" s="14"/>
    </row>
    <row r="4075" spans="2:2">
      <c r="B4075" s="14"/>
    </row>
    <row r="4076" spans="2:2">
      <c r="B4076" s="14"/>
    </row>
    <row r="4077" spans="2:2">
      <c r="B4077" s="14"/>
    </row>
    <row r="4078" spans="2:2">
      <c r="B4078" s="14"/>
    </row>
    <row r="4079" spans="2:2">
      <c r="B4079" s="14"/>
    </row>
    <row r="4080" spans="2:2">
      <c r="B4080" s="14"/>
    </row>
    <row r="4081" spans="2:2">
      <c r="B4081" s="14"/>
    </row>
    <row r="4082" spans="2:2">
      <c r="B4082" s="14"/>
    </row>
    <row r="4083" spans="2:2">
      <c r="B4083" s="14"/>
    </row>
    <row r="4084" spans="2:2">
      <c r="B4084" s="14"/>
    </row>
    <row r="4085" spans="2:2">
      <c r="B4085" s="14"/>
    </row>
    <row r="4086" spans="2:2">
      <c r="B4086" s="14"/>
    </row>
    <row r="4087" spans="2:2">
      <c r="B4087" s="14"/>
    </row>
    <row r="4088" spans="2:2">
      <c r="B4088" s="14"/>
    </row>
    <row r="4089" spans="2:2">
      <c r="B4089" s="14"/>
    </row>
    <row r="4090" spans="2:2">
      <c r="B4090" s="14"/>
    </row>
    <row r="4091" spans="2:2">
      <c r="B4091" s="14"/>
    </row>
    <row r="4092" spans="2:2">
      <c r="B4092" s="14"/>
    </row>
    <row r="4093" spans="2:2">
      <c r="B4093" s="14"/>
    </row>
    <row r="4094" spans="2:2">
      <c r="B4094" s="14"/>
    </row>
    <row r="4095" spans="2:2">
      <c r="B4095" s="14"/>
    </row>
    <row r="4096" spans="2:2">
      <c r="B4096" s="14"/>
    </row>
    <row r="4097" spans="2:2">
      <c r="B4097" s="14"/>
    </row>
    <row r="4098" spans="2:2">
      <c r="B4098" s="14"/>
    </row>
    <row r="4099" spans="2:2">
      <c r="B4099" s="14"/>
    </row>
    <row r="4100" spans="2:2">
      <c r="B4100" s="14"/>
    </row>
    <row r="4101" spans="2:2">
      <c r="B4101" s="14"/>
    </row>
    <row r="4102" spans="2:2">
      <c r="B4102" s="14"/>
    </row>
    <row r="4103" spans="2:2">
      <c r="B4103" s="14"/>
    </row>
    <row r="4104" spans="2:2">
      <c r="B4104" s="14"/>
    </row>
    <row r="4105" spans="2:2">
      <c r="B4105" s="14"/>
    </row>
    <row r="4106" spans="2:2">
      <c r="B4106" s="14"/>
    </row>
    <row r="4107" spans="2:2">
      <c r="B4107" s="14"/>
    </row>
    <row r="4108" spans="2:2">
      <c r="B4108" s="14"/>
    </row>
    <row r="4109" spans="2:2">
      <c r="B4109" s="14"/>
    </row>
    <row r="4110" spans="2:2">
      <c r="B4110" s="14"/>
    </row>
    <row r="4111" spans="2:2">
      <c r="B4111" s="14"/>
    </row>
    <row r="4112" spans="2:2">
      <c r="B4112" s="14"/>
    </row>
    <row r="4113" spans="2:2">
      <c r="B4113" s="14"/>
    </row>
    <row r="4114" spans="2:2">
      <c r="B4114" s="14"/>
    </row>
    <row r="4115" spans="2:2">
      <c r="B4115" s="14"/>
    </row>
    <row r="4116" spans="2:2">
      <c r="B4116" s="14"/>
    </row>
    <row r="4117" spans="2:2">
      <c r="B4117" s="14"/>
    </row>
    <row r="4118" spans="2:2">
      <c r="B4118" s="14"/>
    </row>
    <row r="4119" spans="2:2">
      <c r="B4119" s="14"/>
    </row>
    <row r="4120" spans="2:2">
      <c r="B4120" s="14"/>
    </row>
    <row r="4121" spans="2:2">
      <c r="B4121" s="14"/>
    </row>
    <row r="4122" spans="2:2">
      <c r="B4122" s="14"/>
    </row>
    <row r="4123" spans="2:2">
      <c r="B4123" s="14"/>
    </row>
    <row r="4124" spans="2:2">
      <c r="B4124" s="14"/>
    </row>
    <row r="4125" spans="2:2">
      <c r="B4125" s="14"/>
    </row>
    <row r="4126" spans="2:2">
      <c r="B4126" s="14"/>
    </row>
    <row r="4127" spans="2:2">
      <c r="B4127" s="14"/>
    </row>
    <row r="4128" spans="2:2">
      <c r="B4128" s="14"/>
    </row>
    <row r="4129" spans="2:2">
      <c r="B4129" s="14"/>
    </row>
    <row r="4130" spans="2:2">
      <c r="B4130" s="14"/>
    </row>
    <row r="4131" spans="2:2">
      <c r="B4131" s="14"/>
    </row>
    <row r="4132" spans="2:2">
      <c r="B4132" s="14"/>
    </row>
    <row r="4133" spans="2:2">
      <c r="B4133" s="14"/>
    </row>
    <row r="4134" spans="2:2">
      <c r="B4134" s="14"/>
    </row>
    <row r="4135" spans="2:2">
      <c r="B4135" s="14"/>
    </row>
    <row r="4136" spans="2:2">
      <c r="B4136" s="14"/>
    </row>
    <row r="4137" spans="2:2">
      <c r="B4137" s="14"/>
    </row>
    <row r="4138" spans="2:2">
      <c r="B4138" s="14"/>
    </row>
    <row r="4139" spans="2:2">
      <c r="B4139" s="14"/>
    </row>
    <row r="4140" spans="2:2">
      <c r="B4140" s="14"/>
    </row>
    <row r="4141" spans="2:2">
      <c r="B4141" s="14"/>
    </row>
    <row r="4142" spans="2:2">
      <c r="B4142" s="14"/>
    </row>
    <row r="4143" spans="2:2">
      <c r="B4143" s="14"/>
    </row>
    <row r="4144" spans="2:2">
      <c r="B4144" s="14"/>
    </row>
    <row r="4145" spans="2:2">
      <c r="B4145" s="14"/>
    </row>
    <row r="4146" spans="2:2">
      <c r="B4146" s="14"/>
    </row>
    <row r="4147" spans="2:2">
      <c r="B4147" s="14"/>
    </row>
    <row r="4148" spans="2:2">
      <c r="B4148" s="14"/>
    </row>
    <row r="4149" spans="2:2">
      <c r="B4149" s="14"/>
    </row>
    <row r="4150" spans="2:2">
      <c r="B4150" s="14"/>
    </row>
    <row r="4151" spans="2:2">
      <c r="B4151" s="14"/>
    </row>
    <row r="4152" spans="2:2">
      <c r="B4152" s="14"/>
    </row>
    <row r="4153" spans="2:2">
      <c r="B4153" s="14"/>
    </row>
    <row r="4154" spans="2:2">
      <c r="B4154" s="14"/>
    </row>
    <row r="4155" spans="2:2">
      <c r="B4155" s="14"/>
    </row>
    <row r="4156" spans="2:2">
      <c r="B4156" s="14"/>
    </row>
    <row r="4157" spans="2:2">
      <c r="B4157" s="14"/>
    </row>
    <row r="4158" spans="2:2">
      <c r="B4158" s="14"/>
    </row>
    <row r="4159" spans="2:2">
      <c r="B4159" s="14"/>
    </row>
    <row r="4160" spans="2:2">
      <c r="B4160" s="14"/>
    </row>
    <row r="4161" spans="2:2">
      <c r="B4161" s="14"/>
    </row>
    <row r="4162" spans="2:2">
      <c r="B4162" s="14"/>
    </row>
    <row r="4163" spans="2:2">
      <c r="B4163" s="14"/>
    </row>
    <row r="4164" spans="2:2">
      <c r="B4164" s="14"/>
    </row>
    <row r="4165" spans="2:2">
      <c r="B4165" s="14"/>
    </row>
    <row r="4166" spans="2:2">
      <c r="B4166" s="14"/>
    </row>
    <row r="4167" spans="2:2">
      <c r="B4167" s="14"/>
    </row>
    <row r="4168" spans="2:2">
      <c r="B4168" s="14"/>
    </row>
    <row r="4169" spans="2:2">
      <c r="B4169" s="14"/>
    </row>
    <row r="4170" spans="2:2">
      <c r="B4170" s="14"/>
    </row>
    <row r="4171" spans="2:2">
      <c r="B4171" s="14"/>
    </row>
    <row r="4172" spans="2:2">
      <c r="B4172" s="14"/>
    </row>
    <row r="4173" spans="2:2">
      <c r="B4173" s="14"/>
    </row>
    <row r="4174" spans="2:2">
      <c r="B4174" s="14"/>
    </row>
    <row r="4175" spans="2:2">
      <c r="B4175" s="14"/>
    </row>
    <row r="4176" spans="2:2">
      <c r="B4176" s="14"/>
    </row>
    <row r="4177" spans="2:2">
      <c r="B4177" s="14"/>
    </row>
    <row r="4178" spans="2:2">
      <c r="B4178" s="14"/>
    </row>
    <row r="4179" spans="2:2">
      <c r="B4179" s="14"/>
    </row>
    <row r="4180" spans="2:2">
      <c r="B4180" s="14"/>
    </row>
    <row r="4181" spans="2:2">
      <c r="B4181" s="14"/>
    </row>
    <row r="4182" spans="2:2">
      <c r="B4182" s="14"/>
    </row>
    <row r="4183" spans="2:2">
      <c r="B4183" s="14"/>
    </row>
    <row r="4184" spans="2:2">
      <c r="B4184" s="14"/>
    </row>
    <row r="4185" spans="2:2">
      <c r="B4185" s="14"/>
    </row>
    <row r="4186" spans="2:2">
      <c r="B4186" s="14"/>
    </row>
    <row r="4187" spans="2:2">
      <c r="B4187" s="14"/>
    </row>
    <row r="4188" spans="2:2">
      <c r="B4188" s="14"/>
    </row>
    <row r="4189" spans="2:2">
      <c r="B4189" s="14"/>
    </row>
    <row r="4190" spans="2:2">
      <c r="B4190" s="14"/>
    </row>
    <row r="4191" spans="2:2">
      <c r="B4191" s="14"/>
    </row>
    <row r="4192" spans="2:2">
      <c r="B4192" s="14"/>
    </row>
    <row r="4193" spans="2:2">
      <c r="B4193" s="14"/>
    </row>
    <row r="4194" spans="2:2">
      <c r="B4194" s="14"/>
    </row>
    <row r="4195" spans="2:2">
      <c r="B4195" s="14"/>
    </row>
    <row r="4196" spans="2:2">
      <c r="B4196" s="14"/>
    </row>
    <row r="4197" spans="2:2">
      <c r="B4197" s="14"/>
    </row>
    <row r="4198" spans="2:2">
      <c r="B4198" s="14"/>
    </row>
    <row r="4199" spans="2:2">
      <c r="B4199" s="14"/>
    </row>
    <row r="4200" spans="2:2">
      <c r="B4200" s="14"/>
    </row>
    <row r="4201" spans="2:2">
      <c r="B4201" s="14"/>
    </row>
    <row r="4202" spans="2:2">
      <c r="B4202" s="14"/>
    </row>
    <row r="4203" spans="2:2">
      <c r="B4203" s="14"/>
    </row>
    <row r="4204" spans="2:2">
      <c r="B4204" s="14"/>
    </row>
    <row r="4205" spans="2:2">
      <c r="B4205" s="14"/>
    </row>
    <row r="4206" spans="2:2">
      <c r="B4206" s="14"/>
    </row>
    <row r="4207" spans="2:2">
      <c r="B4207" s="14"/>
    </row>
    <row r="4208" spans="2:2">
      <c r="B4208" s="14"/>
    </row>
    <row r="4209" spans="2:2">
      <c r="B4209" s="14"/>
    </row>
    <row r="4210" spans="2:2">
      <c r="B4210" s="14"/>
    </row>
    <row r="4211" spans="2:2">
      <c r="B4211" s="14"/>
    </row>
    <row r="4212" spans="2:2">
      <c r="B4212" s="14"/>
    </row>
    <row r="4213" spans="2:2">
      <c r="B4213" s="14"/>
    </row>
    <row r="4214" spans="2:2">
      <c r="B4214" s="14"/>
    </row>
    <row r="4215" spans="2:2">
      <c r="B4215" s="14"/>
    </row>
    <row r="4216" spans="2:2">
      <c r="B4216" s="14"/>
    </row>
    <row r="4217" spans="2:2">
      <c r="B4217" s="14"/>
    </row>
    <row r="4218" spans="2:2">
      <c r="B4218" s="14"/>
    </row>
    <row r="4219" spans="2:2">
      <c r="B4219" s="14"/>
    </row>
    <row r="4220" spans="2:2">
      <c r="B4220" s="14"/>
    </row>
    <row r="4221" spans="2:2">
      <c r="B4221" s="14"/>
    </row>
    <row r="4222" spans="2:2">
      <c r="B4222" s="14"/>
    </row>
    <row r="4223" spans="2:2">
      <c r="B4223" s="14"/>
    </row>
    <row r="4224" spans="2:2">
      <c r="B4224" s="14"/>
    </row>
    <row r="4225" spans="2:2">
      <c r="B4225" s="14"/>
    </row>
    <row r="4226" spans="2:2">
      <c r="B4226" s="14"/>
    </row>
    <row r="4227" spans="2:2">
      <c r="B4227" s="14"/>
    </row>
    <row r="4228" spans="2:2">
      <c r="B4228" s="14"/>
    </row>
    <row r="4229" spans="2:2">
      <c r="B4229" s="14"/>
    </row>
    <row r="4230" spans="2:2">
      <c r="B4230" s="14"/>
    </row>
    <row r="4231" spans="2:2">
      <c r="B4231" s="14"/>
    </row>
    <row r="4232" spans="2:2">
      <c r="B4232" s="14"/>
    </row>
    <row r="4233" spans="2:2">
      <c r="B4233" s="14"/>
    </row>
    <row r="4234" spans="2:2">
      <c r="B4234" s="14"/>
    </row>
    <row r="4235" spans="2:2">
      <c r="B4235" s="14"/>
    </row>
    <row r="4236" spans="2:2">
      <c r="B4236" s="14"/>
    </row>
    <row r="4237" spans="2:2">
      <c r="B4237" s="14"/>
    </row>
    <row r="4238" spans="2:2">
      <c r="B4238" s="14"/>
    </row>
    <row r="4239" spans="2:2">
      <c r="B4239" s="14"/>
    </row>
    <row r="4240" spans="2:2">
      <c r="B4240" s="14"/>
    </row>
    <row r="4241" spans="2:2">
      <c r="B4241" s="14"/>
    </row>
    <row r="4242" spans="2:2">
      <c r="B4242" s="14"/>
    </row>
    <row r="4243" spans="2:2">
      <c r="B4243" s="14"/>
    </row>
    <row r="4244" spans="2:2">
      <c r="B4244" s="14"/>
    </row>
    <row r="4245" spans="2:2">
      <c r="B4245" s="14"/>
    </row>
    <row r="4246" spans="2:2">
      <c r="B4246" s="14"/>
    </row>
    <row r="4247" spans="2:2">
      <c r="B4247" s="14"/>
    </row>
    <row r="4248" spans="2:2">
      <c r="B4248" s="14"/>
    </row>
    <row r="4249" spans="2:2">
      <c r="B4249" s="14"/>
    </row>
    <row r="4250" spans="2:2">
      <c r="B4250" s="14"/>
    </row>
    <row r="4251" spans="2:2">
      <c r="B4251" s="14"/>
    </row>
    <row r="4252" spans="2:2">
      <c r="B4252" s="14"/>
    </row>
    <row r="4253" spans="2:2">
      <c r="B4253" s="14"/>
    </row>
    <row r="4254" spans="2:2">
      <c r="B4254" s="14"/>
    </row>
    <row r="4255" spans="2:2">
      <c r="B4255" s="14"/>
    </row>
    <row r="4256" spans="2:2">
      <c r="B4256" s="14"/>
    </row>
    <row r="4257" spans="2:2">
      <c r="B4257" s="14"/>
    </row>
    <row r="4258" spans="2:2">
      <c r="B4258" s="14"/>
    </row>
    <row r="4259" spans="2:2">
      <c r="B4259" s="14"/>
    </row>
    <row r="4260" spans="2:2">
      <c r="B4260" s="14"/>
    </row>
    <row r="4261" spans="2:2">
      <c r="B4261" s="14"/>
    </row>
    <row r="4262" spans="2:2">
      <c r="B4262" s="14"/>
    </row>
    <row r="4263" spans="2:2">
      <c r="B4263" s="14"/>
    </row>
    <row r="4264" spans="2:2">
      <c r="B4264" s="14"/>
    </row>
    <row r="4265" spans="2:2">
      <c r="B4265" s="14"/>
    </row>
    <row r="4266" spans="2:2">
      <c r="B4266" s="14"/>
    </row>
    <row r="4267" spans="2:2">
      <c r="B4267" s="14"/>
    </row>
    <row r="4268" spans="2:2">
      <c r="B4268" s="14"/>
    </row>
    <row r="4269" spans="2:2">
      <c r="B4269" s="14"/>
    </row>
    <row r="4270" spans="2:2">
      <c r="B4270" s="14"/>
    </row>
    <row r="4271" spans="2:2">
      <c r="B4271" s="14"/>
    </row>
    <row r="4272" spans="2:2">
      <c r="B4272" s="14"/>
    </row>
    <row r="4273" spans="2:2">
      <c r="B4273" s="14"/>
    </row>
    <row r="4274" spans="2:2">
      <c r="B4274" s="14"/>
    </row>
    <row r="4275" spans="2:2">
      <c r="B4275" s="14"/>
    </row>
    <row r="4276" spans="2:2">
      <c r="B4276" s="14"/>
    </row>
    <row r="4277" spans="2:2">
      <c r="B4277" s="14"/>
    </row>
    <row r="4278" spans="2:2">
      <c r="B4278" s="14"/>
    </row>
    <row r="4279" spans="2:2">
      <c r="B4279" s="14"/>
    </row>
    <row r="4280" spans="2:2">
      <c r="B4280" s="14"/>
    </row>
    <row r="4281" spans="2:2">
      <c r="B4281" s="14"/>
    </row>
    <row r="4282" spans="2:2">
      <c r="B4282" s="14"/>
    </row>
    <row r="4283" spans="2:2">
      <c r="B4283" s="14"/>
    </row>
    <row r="4284" spans="2:2">
      <c r="B4284" s="14"/>
    </row>
    <row r="4285" spans="2:2">
      <c r="B4285" s="14"/>
    </row>
    <row r="4286" spans="2:2">
      <c r="B4286" s="14"/>
    </row>
    <row r="4287" spans="2:2">
      <c r="B4287" s="14"/>
    </row>
    <row r="4288" spans="2:2">
      <c r="B4288" s="14"/>
    </row>
    <row r="4289" spans="2:2">
      <c r="B4289" s="14"/>
    </row>
    <row r="4290" spans="2:2">
      <c r="B4290" s="14"/>
    </row>
    <row r="4291" spans="2:2">
      <c r="B4291" s="14"/>
    </row>
    <row r="4292" spans="2:2">
      <c r="B4292" s="14"/>
    </row>
    <row r="4293" spans="2:2">
      <c r="B4293" s="14"/>
    </row>
    <row r="4294" spans="2:2">
      <c r="B4294" s="14"/>
    </row>
    <row r="4295" spans="2:2">
      <c r="B4295" s="14"/>
    </row>
    <row r="4296" spans="2:2">
      <c r="B4296" s="14"/>
    </row>
    <row r="4297" spans="2:2">
      <c r="B4297" s="14"/>
    </row>
    <row r="4298" spans="2:2">
      <c r="B4298" s="14"/>
    </row>
    <row r="4299" spans="2:2">
      <c r="B4299" s="14"/>
    </row>
    <row r="4300" spans="2:2">
      <c r="B4300" s="14"/>
    </row>
    <row r="4301" spans="2:2">
      <c r="B4301" s="14"/>
    </row>
    <row r="4302" spans="2:2">
      <c r="B4302" s="14"/>
    </row>
    <row r="4303" spans="2:2">
      <c r="B4303" s="14"/>
    </row>
    <row r="4304" spans="2:2">
      <c r="B4304" s="14"/>
    </row>
    <row r="4305" spans="2:2">
      <c r="B4305" s="14"/>
    </row>
    <row r="4306" spans="2:2">
      <c r="B4306" s="14"/>
    </row>
    <row r="4307" spans="2:2">
      <c r="B4307" s="14"/>
    </row>
    <row r="4308" spans="2:2">
      <c r="B4308" s="14"/>
    </row>
    <row r="4309" spans="2:2">
      <c r="B4309" s="14"/>
    </row>
    <row r="4310" spans="2:2">
      <c r="B4310" s="14"/>
    </row>
    <row r="4311" spans="2:2">
      <c r="B4311" s="14"/>
    </row>
    <row r="4312" spans="2:2">
      <c r="B4312" s="14"/>
    </row>
    <row r="4313" spans="2:2">
      <c r="B4313" s="14"/>
    </row>
    <row r="4314" spans="2:2">
      <c r="B4314" s="14"/>
    </row>
    <row r="4315" spans="2:2">
      <c r="B4315" s="14"/>
    </row>
    <row r="4316" spans="2:2">
      <c r="B4316" s="14"/>
    </row>
    <row r="4317" spans="2:2">
      <c r="B4317" s="14"/>
    </row>
    <row r="4318" spans="2:2">
      <c r="B4318" s="14"/>
    </row>
    <row r="4319" spans="2:2">
      <c r="B4319" s="14"/>
    </row>
    <row r="4320" spans="2:2">
      <c r="B4320" s="14"/>
    </row>
    <row r="4321" spans="2:2">
      <c r="B4321" s="14"/>
    </row>
    <row r="4322" spans="2:2">
      <c r="B4322" s="14"/>
    </row>
    <row r="4323" spans="2:2">
      <c r="B4323" s="14"/>
    </row>
    <row r="4324" spans="2:2">
      <c r="B4324" s="14"/>
    </row>
    <row r="4325" spans="2:2">
      <c r="B4325" s="14"/>
    </row>
    <row r="4326" spans="2:2">
      <c r="B4326" s="14"/>
    </row>
    <row r="4327" spans="2:2">
      <c r="B4327" s="14"/>
    </row>
    <row r="4328" spans="2:2">
      <c r="B4328" s="14"/>
    </row>
    <row r="4329" spans="2:2">
      <c r="B4329" s="14"/>
    </row>
    <row r="4330" spans="2:2">
      <c r="B4330" s="14"/>
    </row>
    <row r="4331" spans="2:2">
      <c r="B4331" s="14"/>
    </row>
    <row r="4332" spans="2:2">
      <c r="B4332" s="14"/>
    </row>
    <row r="4333" spans="2:2">
      <c r="B4333" s="14"/>
    </row>
    <row r="4334" spans="2:2">
      <c r="B4334" s="14"/>
    </row>
    <row r="4335" spans="2:2">
      <c r="B4335" s="14"/>
    </row>
    <row r="4336" spans="2:2">
      <c r="B4336" s="14"/>
    </row>
    <row r="4337" spans="2:2">
      <c r="B4337" s="14"/>
    </row>
    <row r="4338" spans="2:2">
      <c r="B4338" s="14"/>
    </row>
    <row r="4339" spans="2:2">
      <c r="B4339" s="14"/>
    </row>
    <row r="4340" spans="2:2">
      <c r="B4340" s="14"/>
    </row>
    <row r="4341" spans="2:2">
      <c r="B4341" s="14"/>
    </row>
    <row r="4342" spans="2:2">
      <c r="B4342" s="14"/>
    </row>
    <row r="4343" spans="2:2">
      <c r="B4343" s="14"/>
    </row>
    <row r="4344" spans="2:2">
      <c r="B4344" s="14"/>
    </row>
    <row r="4345" spans="2:2">
      <c r="B4345" s="14"/>
    </row>
    <row r="4346" spans="2:2">
      <c r="B4346" s="14"/>
    </row>
    <row r="4347" spans="2:2">
      <c r="B4347" s="14"/>
    </row>
    <row r="4348" spans="2:2">
      <c r="B4348" s="14"/>
    </row>
    <row r="4349" spans="2:2">
      <c r="B4349" s="14"/>
    </row>
    <row r="4350" spans="2:2">
      <c r="B4350" s="14"/>
    </row>
    <row r="4351" spans="2:2">
      <c r="B4351" s="14"/>
    </row>
    <row r="4352" spans="2:2">
      <c r="B4352" s="14"/>
    </row>
    <row r="4353" spans="2:2">
      <c r="B4353" s="14"/>
    </row>
    <row r="4354" spans="2:2">
      <c r="B4354" s="14"/>
    </row>
    <row r="4355" spans="2:2">
      <c r="B4355" s="14"/>
    </row>
    <row r="4356" spans="2:2">
      <c r="B4356" s="14"/>
    </row>
    <row r="4357" spans="2:2">
      <c r="B4357" s="14"/>
    </row>
    <row r="4358" spans="2:2">
      <c r="B4358" s="14"/>
    </row>
    <row r="4359" spans="2:2">
      <c r="B4359" s="14"/>
    </row>
    <row r="4360" spans="2:2">
      <c r="B4360" s="14"/>
    </row>
    <row r="4361" spans="2:2">
      <c r="B4361" s="14"/>
    </row>
    <row r="4362" spans="2:2">
      <c r="B4362" s="14"/>
    </row>
    <row r="4363" spans="2:2">
      <c r="B4363" s="14"/>
    </row>
    <row r="4364" spans="2:2">
      <c r="B4364" s="14"/>
    </row>
    <row r="4365" spans="2:2">
      <c r="B4365" s="14"/>
    </row>
    <row r="4366" spans="2:2">
      <c r="B4366" s="14"/>
    </row>
    <row r="4367" spans="2:2">
      <c r="B4367" s="14"/>
    </row>
    <row r="4368" spans="2:2">
      <c r="B4368" s="14"/>
    </row>
    <row r="4369" spans="2:2">
      <c r="B4369" s="14"/>
    </row>
    <row r="4370" spans="2:2">
      <c r="B4370" s="14"/>
    </row>
    <row r="4371" spans="2:2">
      <c r="B4371" s="14"/>
    </row>
    <row r="4372" spans="2:2">
      <c r="B4372" s="14"/>
    </row>
    <row r="4373" spans="2:2">
      <c r="B4373" s="14"/>
    </row>
    <row r="4374" spans="2:2">
      <c r="B4374" s="14"/>
    </row>
    <row r="4375" spans="2:2">
      <c r="B4375" s="14"/>
    </row>
    <row r="4376" spans="2:2">
      <c r="B4376" s="14"/>
    </row>
    <row r="4377" spans="2:2">
      <c r="B4377" s="14"/>
    </row>
    <row r="4378" spans="2:2">
      <c r="B4378" s="14"/>
    </row>
    <row r="4379" spans="2:2">
      <c r="B4379" s="14"/>
    </row>
    <row r="4380" spans="2:2">
      <c r="B4380" s="14"/>
    </row>
    <row r="4381" spans="2:2">
      <c r="B4381" s="14"/>
    </row>
    <row r="4382" spans="2:2">
      <c r="B4382" s="14"/>
    </row>
    <row r="4383" spans="2:2">
      <c r="B4383" s="14"/>
    </row>
    <row r="4384" spans="2:2">
      <c r="B4384" s="14"/>
    </row>
    <row r="4385" spans="2:2">
      <c r="B4385" s="14"/>
    </row>
    <row r="4386" spans="2:2">
      <c r="B4386" s="14"/>
    </row>
    <row r="4387" spans="2:2">
      <c r="B4387" s="14"/>
    </row>
    <row r="4388" spans="2:2">
      <c r="B4388" s="14"/>
    </row>
    <row r="4389" spans="2:2">
      <c r="B4389" s="14"/>
    </row>
    <row r="4390" spans="2:2">
      <c r="B4390" s="14"/>
    </row>
    <row r="4391" spans="2:2">
      <c r="B4391" s="14"/>
    </row>
    <row r="4392" spans="2:2">
      <c r="B4392" s="14"/>
    </row>
    <row r="4393" spans="2:2">
      <c r="B4393" s="14"/>
    </row>
    <row r="4394" spans="2:2">
      <c r="B4394" s="14"/>
    </row>
    <row r="4395" spans="2:2">
      <c r="B4395" s="14"/>
    </row>
    <row r="4396" spans="2:2">
      <c r="B4396" s="14"/>
    </row>
    <row r="4397" spans="2:2">
      <c r="B4397" s="14"/>
    </row>
    <row r="4398" spans="2:2">
      <c r="B4398" s="14"/>
    </row>
    <row r="4399" spans="2:2">
      <c r="B4399" s="14"/>
    </row>
    <row r="4400" spans="2:2">
      <c r="B4400" s="14"/>
    </row>
    <row r="4401" spans="2:2">
      <c r="B4401" s="14"/>
    </row>
    <row r="4402" spans="2:2">
      <c r="B4402" s="14"/>
    </row>
    <row r="4403" spans="2:2">
      <c r="B4403" s="14"/>
    </row>
    <row r="4404" spans="2:2">
      <c r="B4404" s="14"/>
    </row>
    <row r="4405" spans="2:2">
      <c r="B4405" s="14"/>
    </row>
    <row r="4406" spans="2:2">
      <c r="B4406" s="14"/>
    </row>
    <row r="4407" spans="2:2">
      <c r="B4407" s="14"/>
    </row>
    <row r="4408" spans="2:2">
      <c r="B4408" s="14"/>
    </row>
    <row r="4409" spans="2:2">
      <c r="B4409" s="14"/>
    </row>
    <row r="4410" spans="2:2">
      <c r="B4410" s="14"/>
    </row>
    <row r="4411" spans="2:2">
      <c r="B4411" s="14"/>
    </row>
    <row r="4412" spans="2:2">
      <c r="B4412" s="14"/>
    </row>
    <row r="4413" spans="2:2">
      <c r="B4413" s="14"/>
    </row>
    <row r="4414" spans="2:2">
      <c r="B4414" s="14"/>
    </row>
    <row r="4415" spans="2:2">
      <c r="B4415" s="14"/>
    </row>
    <row r="4416" spans="2:2">
      <c r="B4416" s="14"/>
    </row>
    <row r="4417" spans="2:2">
      <c r="B4417" s="14"/>
    </row>
    <row r="4418" spans="2:2">
      <c r="B4418" s="14"/>
    </row>
    <row r="4419" spans="2:2">
      <c r="B4419" s="14"/>
    </row>
    <row r="4420" spans="2:2">
      <c r="B4420" s="14"/>
    </row>
    <row r="4421" spans="2:2">
      <c r="B4421" s="14"/>
    </row>
    <row r="4422" spans="2:2">
      <c r="B4422" s="14"/>
    </row>
    <row r="4423" spans="2:2">
      <c r="B4423" s="14"/>
    </row>
    <row r="4424" spans="2:2">
      <c r="B4424" s="14"/>
    </row>
    <row r="4425" spans="2:2">
      <c r="B4425" s="14"/>
    </row>
    <row r="4426" spans="2:2">
      <c r="B4426" s="14"/>
    </row>
    <row r="4427" spans="2:2">
      <c r="B4427" s="14"/>
    </row>
    <row r="4428" spans="2:2">
      <c r="B4428" s="14"/>
    </row>
    <row r="4429" spans="2:2">
      <c r="B4429" s="14"/>
    </row>
    <row r="4430" spans="2:2">
      <c r="B4430" s="14"/>
    </row>
    <row r="4431" spans="2:2">
      <c r="B4431" s="14"/>
    </row>
    <row r="4432" spans="2:2">
      <c r="B4432" s="14"/>
    </row>
    <row r="4433" spans="2:2">
      <c r="B4433" s="14"/>
    </row>
    <row r="4434" spans="2:2">
      <c r="B4434" s="14"/>
    </row>
    <row r="4435" spans="2:2">
      <c r="B4435" s="14"/>
    </row>
    <row r="4436" spans="2:2">
      <c r="B4436" s="14"/>
    </row>
    <row r="4437" spans="2:2">
      <c r="B4437" s="14"/>
    </row>
    <row r="4438" spans="2:2">
      <c r="B4438" s="14"/>
    </row>
    <row r="4439" spans="2:2">
      <c r="B4439" s="14"/>
    </row>
    <row r="4440" spans="2:2">
      <c r="B4440" s="14"/>
    </row>
    <row r="4441" spans="2:2">
      <c r="B4441" s="14"/>
    </row>
    <row r="4442" spans="2:2">
      <c r="B4442" s="14"/>
    </row>
    <row r="4443" spans="2:2">
      <c r="B4443" s="14"/>
    </row>
    <row r="4444" spans="2:2">
      <c r="B4444" s="14"/>
    </row>
    <row r="4445" spans="2:2">
      <c r="B4445" s="14"/>
    </row>
    <row r="4446" spans="2:2">
      <c r="B4446" s="14"/>
    </row>
    <row r="4447" spans="2:2">
      <c r="B4447" s="14"/>
    </row>
    <row r="4448" spans="2:2">
      <c r="B4448" s="14"/>
    </row>
    <row r="4449" spans="2:2">
      <c r="B4449" s="14"/>
    </row>
    <row r="4450" spans="2:2">
      <c r="B4450" s="14"/>
    </row>
    <row r="4451" spans="2:2">
      <c r="B4451" s="14"/>
    </row>
    <row r="4452" spans="2:2">
      <c r="B4452" s="14"/>
    </row>
    <row r="4453" spans="2:2">
      <c r="B4453" s="14"/>
    </row>
    <row r="4454" spans="2:2">
      <c r="B4454" s="14"/>
    </row>
    <row r="4455" spans="2:2">
      <c r="B4455" s="14"/>
    </row>
    <row r="4456" spans="2:2">
      <c r="B4456" s="14"/>
    </row>
    <row r="4457" spans="2:2">
      <c r="B4457" s="14"/>
    </row>
    <row r="4458" spans="2:2">
      <c r="B4458" s="14"/>
    </row>
    <row r="4459" spans="2:2">
      <c r="B4459" s="14"/>
    </row>
    <row r="4460" spans="2:2">
      <c r="B4460" s="14"/>
    </row>
    <row r="4461" spans="2:2">
      <c r="B4461" s="14"/>
    </row>
    <row r="4462" spans="2:2">
      <c r="B4462" s="14"/>
    </row>
    <row r="4463" spans="2:2">
      <c r="B4463" s="14"/>
    </row>
    <row r="4464" spans="2:2">
      <c r="B4464" s="14"/>
    </row>
    <row r="4465" spans="2:2">
      <c r="B4465" s="14"/>
    </row>
    <row r="4466" spans="2:2">
      <c r="B4466" s="14"/>
    </row>
    <row r="4467" spans="2:2">
      <c r="B4467" s="14"/>
    </row>
    <row r="4468" spans="2:2">
      <c r="B4468" s="14"/>
    </row>
    <row r="4469" spans="2:2">
      <c r="B4469" s="14"/>
    </row>
    <row r="4470" spans="2:2">
      <c r="B4470" s="14"/>
    </row>
    <row r="4471" spans="2:2">
      <c r="B4471" s="14"/>
    </row>
    <row r="4472" spans="2:2">
      <c r="B4472" s="14"/>
    </row>
    <row r="4473" spans="2:2">
      <c r="B4473" s="14"/>
    </row>
    <row r="4474" spans="2:2">
      <c r="B4474" s="14"/>
    </row>
    <row r="4475" spans="2:2">
      <c r="B4475" s="14"/>
    </row>
    <row r="4476" spans="2:2">
      <c r="B4476" s="14"/>
    </row>
    <row r="4477" spans="2:2">
      <c r="B4477" s="14"/>
    </row>
    <row r="4478" spans="2:2">
      <c r="B4478" s="14"/>
    </row>
    <row r="4479" spans="2:2">
      <c r="B4479" s="14"/>
    </row>
    <row r="4480" spans="2:2">
      <c r="B4480" s="14"/>
    </row>
    <row r="4481" spans="2:2">
      <c r="B4481" s="14"/>
    </row>
    <row r="4482" spans="2:2">
      <c r="B4482" s="14"/>
    </row>
    <row r="4483" spans="2:2">
      <c r="B4483" s="14"/>
    </row>
    <row r="4484" spans="2:2">
      <c r="B4484" s="14"/>
    </row>
    <row r="4485" spans="2:2">
      <c r="B4485" s="14"/>
    </row>
    <row r="4486" spans="2:2">
      <c r="B4486" s="14"/>
    </row>
    <row r="4487" spans="2:2">
      <c r="B4487" s="14"/>
    </row>
    <row r="4488" spans="2:2">
      <c r="B4488" s="14"/>
    </row>
    <row r="4489" spans="2:2">
      <c r="B4489" s="14"/>
    </row>
    <row r="4490" spans="2:2">
      <c r="B4490" s="14"/>
    </row>
    <row r="4491" spans="2:2">
      <c r="B4491" s="14"/>
    </row>
    <row r="4492" spans="2:2">
      <c r="B4492" s="14"/>
    </row>
    <row r="4493" spans="2:2">
      <c r="B4493" s="14"/>
    </row>
    <row r="4494" spans="2:2">
      <c r="B4494" s="14"/>
    </row>
    <row r="4495" spans="2:2">
      <c r="B4495" s="14"/>
    </row>
    <row r="4496" spans="2:2">
      <c r="B4496" s="14"/>
    </row>
    <row r="4497" spans="2:2">
      <c r="B4497" s="14"/>
    </row>
    <row r="4498" spans="2:2">
      <c r="B4498" s="14"/>
    </row>
    <row r="4499" spans="2:2">
      <c r="B4499" s="14"/>
    </row>
    <row r="4500" spans="2:2">
      <c r="B4500" s="14"/>
    </row>
    <row r="4501" spans="2:2">
      <c r="B4501" s="14"/>
    </row>
    <row r="4502" spans="2:2">
      <c r="B4502" s="14"/>
    </row>
    <row r="4503" spans="2:2">
      <c r="B4503" s="14"/>
    </row>
    <row r="4504" spans="2:2">
      <c r="B4504" s="14"/>
    </row>
    <row r="4505" spans="2:2">
      <c r="B4505" s="14"/>
    </row>
    <row r="4506" spans="2:2">
      <c r="B4506" s="14"/>
    </row>
    <row r="4507" spans="2:2">
      <c r="B4507" s="14"/>
    </row>
    <row r="4508" spans="2:2">
      <c r="B4508" s="14"/>
    </row>
    <row r="4509" spans="2:2">
      <c r="B4509" s="14"/>
    </row>
    <row r="4510" spans="2:2">
      <c r="B4510" s="14"/>
    </row>
    <row r="4511" spans="2:2">
      <c r="B4511" s="14"/>
    </row>
    <row r="4512" spans="2:2">
      <c r="B4512" s="14"/>
    </row>
    <row r="4513" spans="2:2">
      <c r="B4513" s="14"/>
    </row>
    <row r="4514" spans="2:2">
      <c r="B4514" s="14"/>
    </row>
    <row r="4515" spans="2:2">
      <c r="B4515" s="14"/>
    </row>
    <row r="4516" spans="2:2">
      <c r="B4516" s="14"/>
    </row>
    <row r="4517" spans="2:2">
      <c r="B4517" s="14"/>
    </row>
    <row r="4518" spans="2:2">
      <c r="B4518" s="14"/>
    </row>
    <row r="4519" spans="2:2">
      <c r="B4519" s="14"/>
    </row>
    <row r="4520" spans="2:2">
      <c r="B4520" s="14"/>
    </row>
    <row r="4521" spans="2:2">
      <c r="B4521" s="14"/>
    </row>
    <row r="4522" spans="2:2">
      <c r="B4522" s="14"/>
    </row>
    <row r="4523" spans="2:2">
      <c r="B4523" s="14"/>
    </row>
    <row r="4524" spans="2:2">
      <c r="B4524" s="14"/>
    </row>
    <row r="4525" spans="2:2">
      <c r="B4525" s="14"/>
    </row>
    <row r="4526" spans="2:2">
      <c r="B4526" s="14"/>
    </row>
    <row r="4527" spans="2:2">
      <c r="B4527" s="14"/>
    </row>
    <row r="4528" spans="2:2">
      <c r="B4528" s="14"/>
    </row>
    <row r="4529" spans="2:2">
      <c r="B4529" s="14"/>
    </row>
    <row r="4530" spans="2:2">
      <c r="B4530" s="14"/>
    </row>
    <row r="4531" spans="2:2">
      <c r="B4531" s="14"/>
    </row>
    <row r="4532" spans="2:2">
      <c r="B4532" s="14"/>
    </row>
    <row r="4533" spans="2:2">
      <c r="B4533" s="14"/>
    </row>
    <row r="4534" spans="2:2">
      <c r="B4534" s="14"/>
    </row>
    <row r="4535" spans="2:2">
      <c r="B4535" s="14"/>
    </row>
    <row r="4536" spans="2:2">
      <c r="B4536" s="14"/>
    </row>
    <row r="4537" spans="2:2">
      <c r="B4537" s="14"/>
    </row>
    <row r="4538" spans="2:2">
      <c r="B4538" s="14"/>
    </row>
    <row r="4539" spans="2:2">
      <c r="B4539" s="14"/>
    </row>
    <row r="4540" spans="2:2">
      <c r="B4540" s="14"/>
    </row>
    <row r="4541" spans="2:2">
      <c r="B4541" s="14"/>
    </row>
    <row r="4542" spans="2:2">
      <c r="B4542" s="14"/>
    </row>
    <row r="4543" spans="2:2">
      <c r="B4543" s="14"/>
    </row>
    <row r="4544" spans="2:2">
      <c r="B4544" s="14"/>
    </row>
    <row r="4545" spans="2:2">
      <c r="B4545" s="14"/>
    </row>
    <row r="4546" spans="2:2">
      <c r="B4546" s="14"/>
    </row>
    <row r="4547" spans="2:2">
      <c r="B4547" s="14"/>
    </row>
    <row r="4548" spans="2:2">
      <c r="B4548" s="14"/>
    </row>
    <row r="4549" spans="2:2">
      <c r="B4549" s="14"/>
    </row>
    <row r="4550" spans="2:2">
      <c r="B4550" s="14"/>
    </row>
    <row r="4551" spans="2:2">
      <c r="B4551" s="14"/>
    </row>
    <row r="4552" spans="2:2">
      <c r="B4552" s="14"/>
    </row>
    <row r="4553" spans="2:2">
      <c r="B4553" s="14"/>
    </row>
    <row r="4554" spans="2:2">
      <c r="B4554" s="14"/>
    </row>
    <row r="4555" spans="2:2">
      <c r="B4555" s="14"/>
    </row>
    <row r="4556" spans="2:2">
      <c r="B4556" s="14"/>
    </row>
    <row r="4557" spans="2:2">
      <c r="B4557" s="14"/>
    </row>
    <row r="4558" spans="2:2">
      <c r="B4558" s="14"/>
    </row>
    <row r="4559" spans="2:2">
      <c r="B4559" s="14"/>
    </row>
    <row r="4560" spans="2:2">
      <c r="B4560" s="14"/>
    </row>
    <row r="4561" spans="2:2">
      <c r="B4561" s="14"/>
    </row>
    <row r="4562" spans="2:2">
      <c r="B4562" s="14"/>
    </row>
    <row r="4563" spans="2:2">
      <c r="B4563" s="14"/>
    </row>
    <row r="4564" spans="2:2">
      <c r="B4564" s="14"/>
    </row>
    <row r="4565" spans="2:2">
      <c r="B4565" s="14"/>
    </row>
    <row r="4566" spans="2:2">
      <c r="B4566" s="14"/>
    </row>
    <row r="4567" spans="2:2">
      <c r="B4567" s="14"/>
    </row>
    <row r="4568" spans="2:2">
      <c r="B4568" s="14"/>
    </row>
    <row r="4569" spans="2:2">
      <c r="B4569" s="14"/>
    </row>
    <row r="4570" spans="2:2">
      <c r="B4570" s="14"/>
    </row>
    <row r="4571" spans="2:2">
      <c r="B4571" s="14"/>
    </row>
    <row r="4572" spans="2:2">
      <c r="B4572" s="14"/>
    </row>
    <row r="4573" spans="2:2">
      <c r="B4573" s="14"/>
    </row>
    <row r="4574" spans="2:2">
      <c r="B4574" s="14"/>
    </row>
    <row r="4575" spans="2:2">
      <c r="B4575" s="14"/>
    </row>
    <row r="4576" spans="2:2">
      <c r="B4576" s="14"/>
    </row>
    <row r="4577" spans="2:2">
      <c r="B4577" s="14"/>
    </row>
    <row r="4578" spans="2:2">
      <c r="B4578" s="14"/>
    </row>
    <row r="4579" spans="2:2">
      <c r="B4579" s="14"/>
    </row>
    <row r="4580" spans="2:2">
      <c r="B4580" s="14"/>
    </row>
    <row r="4581" spans="2:2">
      <c r="B4581" s="14"/>
    </row>
    <row r="4582" spans="2:2">
      <c r="B4582" s="14"/>
    </row>
    <row r="4583" spans="2:2">
      <c r="B4583" s="14"/>
    </row>
    <row r="4584" spans="2:2">
      <c r="B4584" s="14"/>
    </row>
    <row r="4585" spans="2:2">
      <c r="B4585" s="14"/>
    </row>
    <row r="4586" spans="2:2">
      <c r="B4586" s="14"/>
    </row>
    <row r="4587" spans="2:2">
      <c r="B4587" s="14"/>
    </row>
    <row r="4588" spans="2:2">
      <c r="B4588" s="14"/>
    </row>
    <row r="4589" spans="2:2">
      <c r="B4589" s="14"/>
    </row>
    <row r="4590" spans="2:2">
      <c r="B4590" s="14"/>
    </row>
    <row r="4591" spans="2:2">
      <c r="B4591" s="14"/>
    </row>
    <row r="4592" spans="2:2">
      <c r="B4592" s="14"/>
    </row>
    <row r="4593" spans="2:2">
      <c r="B4593" s="14"/>
    </row>
    <row r="4594" spans="2:2">
      <c r="B4594" s="14"/>
    </row>
    <row r="4595" spans="2:2">
      <c r="B4595" s="14"/>
    </row>
    <row r="4596" spans="2:2">
      <c r="B4596" s="14"/>
    </row>
    <row r="4597" spans="2:2">
      <c r="B4597" s="14"/>
    </row>
    <row r="4598" spans="2:2">
      <c r="B4598" s="14"/>
    </row>
    <row r="4599" spans="2:2">
      <c r="B4599" s="14"/>
    </row>
    <row r="4600" spans="2:2">
      <c r="B4600" s="14"/>
    </row>
    <row r="4601" spans="2:2">
      <c r="B4601" s="14"/>
    </row>
    <row r="4602" spans="2:2">
      <c r="B4602" s="14"/>
    </row>
    <row r="4603" spans="2:2">
      <c r="B4603" s="14"/>
    </row>
    <row r="4604" spans="2:2">
      <c r="B4604" s="14"/>
    </row>
    <row r="4605" spans="2:2">
      <c r="B4605" s="14"/>
    </row>
    <row r="4606" spans="2:2">
      <c r="B4606" s="14"/>
    </row>
    <row r="4607" spans="2:2">
      <c r="B4607" s="14"/>
    </row>
    <row r="4608" spans="2:2">
      <c r="B4608" s="14"/>
    </row>
    <row r="4609" spans="2:2">
      <c r="B4609" s="14"/>
    </row>
    <row r="4610" spans="2:2">
      <c r="B4610" s="14"/>
    </row>
    <row r="4611" spans="2:2">
      <c r="B4611" s="14"/>
    </row>
    <row r="4612" spans="2:2">
      <c r="B4612" s="14"/>
    </row>
    <row r="4613" spans="2:2">
      <c r="B4613" s="14"/>
    </row>
    <row r="4614" spans="2:2">
      <c r="B4614" s="14"/>
    </row>
    <row r="4615" spans="2:2">
      <c r="B4615" s="14"/>
    </row>
    <row r="4616" spans="2:2">
      <c r="B4616" s="14"/>
    </row>
    <row r="4617" spans="2:2">
      <c r="B4617" s="14"/>
    </row>
    <row r="4618" spans="2:2">
      <c r="B4618" s="14"/>
    </row>
    <row r="4619" spans="2:2">
      <c r="B4619" s="14"/>
    </row>
    <row r="4620" spans="2:2">
      <c r="B4620" s="14"/>
    </row>
    <row r="4621" spans="2:2">
      <c r="B4621" s="14"/>
    </row>
    <row r="4622" spans="2:2">
      <c r="B4622" s="14"/>
    </row>
    <row r="4623" spans="2:2">
      <c r="B4623" s="14"/>
    </row>
    <row r="4624" spans="2:2">
      <c r="B4624" s="14"/>
    </row>
    <row r="4625" spans="2:2">
      <c r="B4625" s="14"/>
    </row>
    <row r="4626" spans="2:2">
      <c r="B4626" s="14"/>
    </row>
    <row r="4627" spans="2:2">
      <c r="B4627" s="14"/>
    </row>
    <row r="4628" spans="2:2">
      <c r="B4628" s="14"/>
    </row>
    <row r="4629" spans="2:2">
      <c r="B4629" s="14"/>
    </row>
    <row r="4630" spans="2:2">
      <c r="B4630" s="14"/>
    </row>
    <row r="4631" spans="2:2">
      <c r="B4631" s="14"/>
    </row>
    <row r="4632" spans="2:2">
      <c r="B4632" s="14"/>
    </row>
    <row r="4633" spans="2:2">
      <c r="B4633" s="14"/>
    </row>
    <row r="4634" spans="2:2">
      <c r="B4634" s="14"/>
    </row>
    <row r="4635" spans="2:2">
      <c r="B4635" s="14"/>
    </row>
    <row r="4636" spans="2:2">
      <c r="B4636" s="14"/>
    </row>
    <row r="4637" spans="2:2">
      <c r="B4637" s="14"/>
    </row>
    <row r="4638" spans="2:2">
      <c r="B4638" s="14"/>
    </row>
    <row r="4639" spans="2:2">
      <c r="B4639" s="14"/>
    </row>
    <row r="4640" spans="2:2">
      <c r="B4640" s="14"/>
    </row>
    <row r="4641" spans="2:2">
      <c r="B4641" s="14"/>
    </row>
    <row r="4642" spans="2:2">
      <c r="B4642" s="14"/>
    </row>
    <row r="4643" spans="2:2">
      <c r="B4643" s="14"/>
    </row>
    <row r="4644" spans="2:2">
      <c r="B4644" s="14"/>
    </row>
    <row r="4645" spans="2:2">
      <c r="B4645" s="14"/>
    </row>
    <row r="4646" spans="2:2">
      <c r="B4646" s="14"/>
    </row>
    <row r="4647" spans="2:2">
      <c r="B4647" s="14"/>
    </row>
    <row r="4648" spans="2:2">
      <c r="B4648" s="14"/>
    </row>
    <row r="4649" spans="2:2">
      <c r="B4649" s="14"/>
    </row>
    <row r="4650" spans="2:2">
      <c r="B4650" s="14"/>
    </row>
    <row r="4651" spans="2:2">
      <c r="B4651" s="14"/>
    </row>
    <row r="4652" spans="2:2">
      <c r="B4652" s="14"/>
    </row>
    <row r="4653" spans="2:2">
      <c r="B4653" s="14"/>
    </row>
    <row r="4654" spans="2:2">
      <c r="B4654" s="14"/>
    </row>
    <row r="4655" spans="2:2">
      <c r="B4655" s="14"/>
    </row>
    <row r="4656" spans="2:2">
      <c r="B4656" s="14"/>
    </row>
    <row r="4657" spans="2:2">
      <c r="B4657" s="14"/>
    </row>
    <row r="4658" spans="2:2">
      <c r="B4658" s="14"/>
    </row>
    <row r="4659" spans="2:2">
      <c r="B4659" s="14"/>
    </row>
    <row r="4660" spans="2:2">
      <c r="B4660" s="14"/>
    </row>
    <row r="4661" spans="2:2">
      <c r="B4661" s="14"/>
    </row>
    <row r="4662" spans="2:2">
      <c r="B4662" s="14"/>
    </row>
    <row r="4663" spans="2:2">
      <c r="B4663" s="14"/>
    </row>
    <row r="4664" spans="2:2">
      <c r="B4664" s="14"/>
    </row>
    <row r="4665" spans="2:2">
      <c r="B4665" s="14"/>
    </row>
    <row r="4666" spans="2:2">
      <c r="B4666" s="14"/>
    </row>
    <row r="4667" spans="2:2">
      <c r="B4667" s="14"/>
    </row>
    <row r="4668" spans="2:2">
      <c r="B4668" s="14"/>
    </row>
    <row r="4669" spans="2:2">
      <c r="B4669" s="14"/>
    </row>
    <row r="4670" spans="2:2">
      <c r="B4670" s="14"/>
    </row>
    <row r="4671" spans="2:2">
      <c r="B4671" s="14"/>
    </row>
    <row r="4672" spans="2:2">
      <c r="B4672" s="14"/>
    </row>
    <row r="4673" spans="2:2">
      <c r="B4673" s="14"/>
    </row>
    <row r="4674" spans="2:2">
      <c r="B4674" s="14"/>
    </row>
    <row r="4675" spans="2:2">
      <c r="B4675" s="14"/>
    </row>
    <row r="4676" spans="2:2">
      <c r="B4676" s="14"/>
    </row>
    <row r="4677" spans="2:2">
      <c r="B4677" s="14"/>
    </row>
    <row r="4678" spans="2:2">
      <c r="B4678" s="14"/>
    </row>
    <row r="4679" spans="2:2">
      <c r="B4679" s="14"/>
    </row>
    <row r="4680" spans="2:2">
      <c r="B4680" s="14"/>
    </row>
    <row r="4681" spans="2:2">
      <c r="B4681" s="14"/>
    </row>
    <row r="4682" spans="2:2">
      <c r="B4682" s="14"/>
    </row>
    <row r="4683" spans="2:2">
      <c r="B4683" s="14"/>
    </row>
    <row r="4684" spans="2:2">
      <c r="B4684" s="14"/>
    </row>
    <row r="4685" spans="2:2">
      <c r="B4685" s="14"/>
    </row>
    <row r="4686" spans="2:2">
      <c r="B4686" s="14"/>
    </row>
    <row r="4687" spans="2:2">
      <c r="B4687" s="14"/>
    </row>
    <row r="4688" spans="2:2">
      <c r="B4688" s="14"/>
    </row>
    <row r="4689" spans="2:2">
      <c r="B4689" s="14"/>
    </row>
    <row r="4690" spans="2:2">
      <c r="B4690" s="14"/>
    </row>
    <row r="4691" spans="2:2">
      <c r="B4691" s="14"/>
    </row>
    <row r="4692" spans="2:2">
      <c r="B4692" s="14"/>
    </row>
    <row r="4693" spans="2:2">
      <c r="B4693" s="14"/>
    </row>
    <row r="4694" spans="2:2">
      <c r="B4694" s="14"/>
    </row>
    <row r="4695" spans="2:2">
      <c r="B4695" s="14"/>
    </row>
    <row r="4696" spans="2:2">
      <c r="B4696" s="14"/>
    </row>
    <row r="4697" spans="2:2">
      <c r="B4697" s="14"/>
    </row>
    <row r="4698" spans="2:2">
      <c r="B4698" s="14"/>
    </row>
    <row r="4699" spans="2:2">
      <c r="B4699" s="14"/>
    </row>
    <row r="4700" spans="2:2">
      <c r="B4700" s="14"/>
    </row>
    <row r="4701" spans="2:2">
      <c r="B4701" s="14"/>
    </row>
    <row r="4702" spans="2:2">
      <c r="B4702" s="14"/>
    </row>
    <row r="4703" spans="2:2">
      <c r="B4703" s="14"/>
    </row>
    <row r="4704" spans="2:2">
      <c r="B4704" s="14"/>
    </row>
    <row r="4705" spans="2:2">
      <c r="B4705" s="14"/>
    </row>
    <row r="4706" spans="2:2">
      <c r="B4706" s="14"/>
    </row>
    <row r="4707" spans="2:2">
      <c r="B4707" s="14"/>
    </row>
    <row r="4708" spans="2:2">
      <c r="B4708" s="14"/>
    </row>
    <row r="4709" spans="2:2">
      <c r="B4709" s="14"/>
    </row>
    <row r="4710" spans="2:2">
      <c r="B4710" s="14"/>
    </row>
    <row r="4711" spans="2:2">
      <c r="B4711" s="14"/>
    </row>
    <row r="4712" spans="2:2">
      <c r="B4712" s="14"/>
    </row>
    <row r="4713" spans="2:2">
      <c r="B4713" s="14"/>
    </row>
    <row r="4714" spans="2:2">
      <c r="B4714" s="14"/>
    </row>
    <row r="4715" spans="2:2">
      <c r="B4715" s="14"/>
    </row>
    <row r="4716" spans="2:2">
      <c r="B4716" s="14"/>
    </row>
    <row r="4717" spans="2:2">
      <c r="B4717" s="14"/>
    </row>
    <row r="4718" spans="2:2">
      <c r="B4718" s="14"/>
    </row>
    <row r="4719" spans="2:2">
      <c r="B4719" s="14"/>
    </row>
    <row r="4720" spans="2:2">
      <c r="B4720" s="14"/>
    </row>
    <row r="4721" spans="2:2">
      <c r="B4721" s="14"/>
    </row>
    <row r="4722" spans="2:2">
      <c r="B4722" s="14"/>
    </row>
    <row r="4723" spans="2:2">
      <c r="B4723" s="14"/>
    </row>
    <row r="4724" spans="2:2">
      <c r="B4724" s="14"/>
    </row>
    <row r="4725" spans="2:2">
      <c r="B4725" s="14"/>
    </row>
    <row r="4726" spans="2:2">
      <c r="B4726" s="14"/>
    </row>
    <row r="4727" spans="2:2">
      <c r="B4727" s="14"/>
    </row>
    <row r="4728" spans="2:2">
      <c r="B4728" s="14"/>
    </row>
    <row r="4729" spans="2:2">
      <c r="B4729" s="14"/>
    </row>
    <row r="4730" spans="2:2">
      <c r="B4730" s="14"/>
    </row>
    <row r="4731" spans="2:2">
      <c r="B4731" s="14"/>
    </row>
    <row r="4732" spans="2:2">
      <c r="B4732" s="14"/>
    </row>
    <row r="4733" spans="2:2">
      <c r="B4733" s="14"/>
    </row>
    <row r="4734" spans="2:2">
      <c r="B4734" s="14"/>
    </row>
    <row r="4735" spans="2:2">
      <c r="B4735" s="14"/>
    </row>
    <row r="4736" spans="2:2">
      <c r="B4736" s="14"/>
    </row>
    <row r="4737" spans="2:2">
      <c r="B4737" s="14"/>
    </row>
    <row r="4738" spans="2:2">
      <c r="B4738" s="14"/>
    </row>
    <row r="4739" spans="2:2">
      <c r="B4739" s="14"/>
    </row>
    <row r="4740" spans="2:2">
      <c r="B4740" s="14"/>
    </row>
    <row r="4741" spans="2:2">
      <c r="B4741" s="14"/>
    </row>
    <row r="4742" spans="2:2">
      <c r="B4742" s="14"/>
    </row>
    <row r="4743" spans="2:2">
      <c r="B4743" s="14"/>
    </row>
    <row r="4744" spans="2:2">
      <c r="B4744" s="14"/>
    </row>
    <row r="4745" spans="2:2">
      <c r="B4745" s="14"/>
    </row>
    <row r="4746" spans="2:2">
      <c r="B4746" s="14"/>
    </row>
    <row r="4747" spans="2:2">
      <c r="B4747" s="14"/>
    </row>
    <row r="4748" spans="2:2">
      <c r="B4748" s="14"/>
    </row>
    <row r="4749" spans="2:2">
      <c r="B4749" s="14"/>
    </row>
    <row r="4750" spans="2:2">
      <c r="B4750" s="14"/>
    </row>
    <row r="4751" spans="2:2">
      <c r="B4751" s="14"/>
    </row>
    <row r="4752" spans="2:2">
      <c r="B4752" s="14"/>
    </row>
    <row r="4753" spans="2:2">
      <c r="B4753" s="14"/>
    </row>
    <row r="4754" spans="2:2">
      <c r="B4754" s="14"/>
    </row>
    <row r="4755" spans="2:2">
      <c r="B4755" s="14"/>
    </row>
    <row r="4756" spans="2:2">
      <c r="B4756" s="14"/>
    </row>
    <row r="4757" spans="2:2">
      <c r="B4757" s="14"/>
    </row>
    <row r="4758" spans="2:2">
      <c r="B4758" s="14"/>
    </row>
    <row r="4759" spans="2:2">
      <c r="B4759" s="14"/>
    </row>
    <row r="4760" spans="2:2">
      <c r="B4760" s="14"/>
    </row>
    <row r="4761" spans="2:2">
      <c r="B4761" s="14"/>
    </row>
    <row r="4762" spans="2:2">
      <c r="B4762" s="14"/>
    </row>
    <row r="4763" spans="2:2">
      <c r="B4763" s="14"/>
    </row>
    <row r="4764" spans="2:2">
      <c r="B4764" s="14"/>
    </row>
    <row r="4765" spans="2:2">
      <c r="B4765" s="14"/>
    </row>
    <row r="4766" spans="2:2">
      <c r="B4766" s="14"/>
    </row>
    <row r="4767" spans="2:2">
      <c r="B4767" s="14"/>
    </row>
    <row r="4768" spans="2:2">
      <c r="B4768" s="14"/>
    </row>
    <row r="4769" spans="2:2">
      <c r="B4769" s="14"/>
    </row>
    <row r="4770" spans="2:2">
      <c r="B4770" s="14"/>
    </row>
    <row r="4771" spans="2:2">
      <c r="B4771" s="14"/>
    </row>
    <row r="4772" spans="2:2">
      <c r="B4772" s="14"/>
    </row>
    <row r="4773" spans="2:2">
      <c r="B4773" s="14"/>
    </row>
    <row r="4774" spans="2:2">
      <c r="B4774" s="14"/>
    </row>
    <row r="4775" spans="2:2">
      <c r="B4775" s="14"/>
    </row>
    <row r="4776" spans="2:2">
      <c r="B4776" s="14"/>
    </row>
    <row r="4777" spans="2:2">
      <c r="B4777" s="14"/>
    </row>
    <row r="4778" spans="2:2">
      <c r="B4778" s="14"/>
    </row>
    <row r="4779" spans="2:2">
      <c r="B4779" s="14"/>
    </row>
    <row r="4780" spans="2:2">
      <c r="B4780" s="14"/>
    </row>
    <row r="4781" spans="2:2">
      <c r="B4781" s="14"/>
    </row>
    <row r="4782" spans="2:2">
      <c r="B4782" s="14"/>
    </row>
    <row r="4783" spans="2:2">
      <c r="B4783" s="14"/>
    </row>
    <row r="4784" spans="2:2">
      <c r="B4784" s="14"/>
    </row>
    <row r="4785" spans="2:2">
      <c r="B4785" s="14"/>
    </row>
    <row r="4786" spans="2:2">
      <c r="B4786" s="14"/>
    </row>
    <row r="4787" spans="2:2">
      <c r="B4787" s="14"/>
    </row>
    <row r="4788" spans="2:2">
      <c r="B4788" s="14"/>
    </row>
    <row r="4789" spans="2:2">
      <c r="B4789" s="14"/>
    </row>
    <row r="4790" spans="2:2">
      <c r="B4790" s="14"/>
    </row>
    <row r="4791" spans="2:2">
      <c r="B4791" s="14"/>
    </row>
    <row r="4792" spans="2:2">
      <c r="B4792" s="14"/>
    </row>
    <row r="4793" spans="2:2">
      <c r="B4793" s="14"/>
    </row>
    <row r="4794" spans="2:2">
      <c r="B4794" s="14"/>
    </row>
    <row r="4795" spans="2:2">
      <c r="B4795" s="14"/>
    </row>
    <row r="4796" spans="2:2">
      <c r="B4796" s="14"/>
    </row>
    <row r="4797" spans="2:2">
      <c r="B4797" s="14"/>
    </row>
    <row r="4798" spans="2:2">
      <c r="B4798" s="14"/>
    </row>
    <row r="4799" spans="2:2">
      <c r="B4799" s="14"/>
    </row>
    <row r="4800" spans="2:2">
      <c r="B4800" s="14"/>
    </row>
    <row r="4801" spans="2:2">
      <c r="B4801" s="14"/>
    </row>
    <row r="4802" spans="2:2">
      <c r="B4802" s="14"/>
    </row>
    <row r="4803" spans="2:2">
      <c r="B4803" s="14"/>
    </row>
    <row r="4804" spans="2:2">
      <c r="B4804" s="14"/>
    </row>
    <row r="4805" spans="2:2">
      <c r="B4805" s="14"/>
    </row>
    <row r="4806" spans="2:2">
      <c r="B4806" s="14"/>
    </row>
    <row r="4807" spans="2:2">
      <c r="B4807" s="14"/>
    </row>
    <row r="4808" spans="2:2">
      <c r="B4808" s="14"/>
    </row>
    <row r="4809" spans="2:2">
      <c r="B4809" s="14"/>
    </row>
    <row r="4810" spans="2:2">
      <c r="B4810" s="14"/>
    </row>
    <row r="4811" spans="2:2">
      <c r="B4811" s="14"/>
    </row>
    <row r="4812" spans="2:2">
      <c r="B4812" s="14"/>
    </row>
    <row r="4813" spans="2:2">
      <c r="B4813" s="14"/>
    </row>
    <row r="4814" spans="2:2">
      <c r="B4814" s="14"/>
    </row>
    <row r="4815" spans="2:2">
      <c r="B4815" s="14"/>
    </row>
    <row r="4816" spans="2:2">
      <c r="B4816" s="14"/>
    </row>
    <row r="4817" spans="2:2">
      <c r="B4817" s="14"/>
    </row>
    <row r="4818" spans="2:2">
      <c r="B4818" s="14"/>
    </row>
    <row r="4819" spans="2:2">
      <c r="B4819" s="14"/>
    </row>
    <row r="4820" spans="2:2">
      <c r="B4820" s="14"/>
    </row>
    <row r="4821" spans="2:2">
      <c r="B4821" s="14"/>
    </row>
    <row r="4822" spans="2:2">
      <c r="B4822" s="14"/>
    </row>
    <row r="4823" spans="2:2">
      <c r="B4823" s="14"/>
    </row>
    <row r="4824" spans="2:2">
      <c r="B4824" s="14"/>
    </row>
    <row r="4825" spans="2:2">
      <c r="B4825" s="14"/>
    </row>
    <row r="4826" spans="2:2">
      <c r="B4826" s="14"/>
    </row>
    <row r="4827" spans="2:2">
      <c r="B4827" s="14"/>
    </row>
    <row r="4828" spans="2:2">
      <c r="B4828" s="14"/>
    </row>
    <row r="4829" spans="2:2">
      <c r="B4829" s="14"/>
    </row>
    <row r="4830" spans="2:2">
      <c r="B4830" s="14"/>
    </row>
    <row r="4831" spans="2:2">
      <c r="B4831" s="14"/>
    </row>
    <row r="4832" spans="2:2">
      <c r="B4832" s="14"/>
    </row>
    <row r="4833" spans="2:2">
      <c r="B4833" s="14"/>
    </row>
    <row r="4834" spans="2:2">
      <c r="B4834" s="14"/>
    </row>
    <row r="4835" spans="2:2">
      <c r="B4835" s="14"/>
    </row>
    <row r="4836" spans="2:2">
      <c r="B4836" s="14"/>
    </row>
    <row r="4837" spans="2:2">
      <c r="B4837" s="14"/>
    </row>
    <row r="4838" spans="2:2">
      <c r="B4838" s="14"/>
    </row>
    <row r="4839" spans="2:2">
      <c r="B4839" s="14"/>
    </row>
    <row r="4840" spans="2:2">
      <c r="B4840" s="14"/>
    </row>
    <row r="4841" spans="2:2">
      <c r="B4841" s="14"/>
    </row>
    <row r="4842" spans="2:2">
      <c r="B4842" s="14"/>
    </row>
    <row r="4843" spans="2:2">
      <c r="B4843" s="14"/>
    </row>
    <row r="4844" spans="2:2">
      <c r="B4844" s="14"/>
    </row>
    <row r="4845" spans="2:2">
      <c r="B4845" s="14"/>
    </row>
    <row r="4846" spans="2:2">
      <c r="B4846" s="14"/>
    </row>
    <row r="4847" spans="2:2">
      <c r="B4847" s="14"/>
    </row>
    <row r="4848" spans="2:2">
      <c r="B4848" s="14"/>
    </row>
    <row r="4849" spans="2:2">
      <c r="B4849" s="14"/>
    </row>
    <row r="4850" spans="2:2">
      <c r="B4850" s="14"/>
    </row>
    <row r="4851" spans="2:2">
      <c r="B4851" s="14"/>
    </row>
    <row r="4852" spans="2:2">
      <c r="B4852" s="14"/>
    </row>
    <row r="4853" spans="2:2">
      <c r="B4853" s="14"/>
    </row>
    <row r="4854" spans="2:2">
      <c r="B4854" s="14"/>
    </row>
    <row r="4855" spans="2:2">
      <c r="B4855" s="14"/>
    </row>
    <row r="4856" spans="2:2">
      <c r="B4856" s="14"/>
    </row>
    <row r="4857" spans="2:2">
      <c r="B4857" s="14"/>
    </row>
    <row r="4858" spans="2:2">
      <c r="B4858" s="14"/>
    </row>
    <row r="4859" spans="2:2">
      <c r="B4859" s="14"/>
    </row>
    <row r="4860" spans="2:2">
      <c r="B4860" s="14"/>
    </row>
    <row r="4861" spans="2:2">
      <c r="B4861" s="14"/>
    </row>
    <row r="4862" spans="2:2">
      <c r="B4862" s="14"/>
    </row>
    <row r="4863" spans="2:2">
      <c r="B4863" s="14"/>
    </row>
    <row r="4864" spans="2:2">
      <c r="B4864" s="14"/>
    </row>
    <row r="4865" spans="2:2">
      <c r="B4865" s="14"/>
    </row>
    <row r="4866" spans="2:2">
      <c r="B4866" s="14"/>
    </row>
    <row r="4867" spans="2:2">
      <c r="B4867" s="14"/>
    </row>
    <row r="4868" spans="2:2">
      <c r="B4868" s="14"/>
    </row>
    <row r="4869" spans="2:2">
      <c r="B4869" s="14"/>
    </row>
    <row r="4870" spans="2:2">
      <c r="B4870" s="14"/>
    </row>
    <row r="4871" spans="2:2">
      <c r="B4871" s="14"/>
    </row>
    <row r="4872" spans="2:2">
      <c r="B4872" s="14"/>
    </row>
    <row r="4873" spans="2:2">
      <c r="B4873" s="14"/>
    </row>
    <row r="4874" spans="2:2">
      <c r="B4874" s="14"/>
    </row>
    <row r="4875" spans="2:2">
      <c r="B4875" s="14"/>
    </row>
    <row r="4876" spans="2:2">
      <c r="B4876" s="14"/>
    </row>
    <row r="4877" spans="2:2">
      <c r="B4877" s="14"/>
    </row>
    <row r="4878" spans="2:2">
      <c r="B4878" s="14"/>
    </row>
    <row r="4879" spans="2:2">
      <c r="B4879" s="14"/>
    </row>
    <row r="4880" spans="2:2">
      <c r="B4880" s="14"/>
    </row>
    <row r="4881" spans="2:2">
      <c r="B4881" s="14"/>
    </row>
    <row r="4882" spans="2:2">
      <c r="B4882" s="14"/>
    </row>
    <row r="4883" spans="2:2">
      <c r="B4883" s="14"/>
    </row>
    <row r="4884" spans="2:2">
      <c r="B4884" s="14"/>
    </row>
    <row r="4885" spans="2:2">
      <c r="B4885" s="14"/>
    </row>
    <row r="4886" spans="2:2">
      <c r="B4886" s="14"/>
    </row>
    <row r="4887" spans="2:2">
      <c r="B4887" s="14"/>
    </row>
    <row r="4888" spans="2:2">
      <c r="B4888" s="14"/>
    </row>
    <row r="4889" spans="2:2">
      <c r="B4889" s="14"/>
    </row>
    <row r="4890" spans="2:2">
      <c r="B4890" s="14"/>
    </row>
    <row r="4891" spans="2:2">
      <c r="B4891" s="14"/>
    </row>
    <row r="4892" spans="2:2">
      <c r="B4892" s="14"/>
    </row>
    <row r="4893" spans="2:2">
      <c r="B4893" s="14"/>
    </row>
    <row r="4894" spans="2:2">
      <c r="B4894" s="14"/>
    </row>
    <row r="4895" spans="2:2">
      <c r="B4895" s="14"/>
    </row>
    <row r="4896" spans="2:2">
      <c r="B4896" s="14"/>
    </row>
    <row r="4897" spans="2:2">
      <c r="B4897" s="14"/>
    </row>
    <row r="4898" spans="2:2">
      <c r="B4898" s="14"/>
    </row>
    <row r="4899" spans="2:2">
      <c r="B4899" s="14"/>
    </row>
    <row r="4900" spans="2:2">
      <c r="B4900" s="14"/>
    </row>
    <row r="4901" spans="2:2">
      <c r="B4901" s="14"/>
    </row>
    <row r="4902" spans="2:2">
      <c r="B4902" s="14"/>
    </row>
    <row r="4903" spans="2:2">
      <c r="B4903" s="14"/>
    </row>
    <row r="4904" spans="2:2">
      <c r="B4904" s="14"/>
    </row>
    <row r="4905" spans="2:2">
      <c r="B4905" s="14"/>
    </row>
    <row r="4906" spans="2:2">
      <c r="B4906" s="14"/>
    </row>
    <row r="4907" spans="2:2">
      <c r="B4907" s="14"/>
    </row>
    <row r="4908" spans="2:2">
      <c r="B4908" s="14"/>
    </row>
    <row r="4909" spans="2:2">
      <c r="B4909" s="14"/>
    </row>
    <row r="4910" spans="2:2">
      <c r="B4910" s="14"/>
    </row>
    <row r="4911" spans="2:2">
      <c r="B4911" s="14"/>
    </row>
    <row r="4912" spans="2:2">
      <c r="B4912" s="14"/>
    </row>
    <row r="4913" spans="2:2">
      <c r="B4913" s="14"/>
    </row>
    <row r="4914" spans="2:2">
      <c r="B4914" s="14"/>
    </row>
    <row r="4915" spans="2:2">
      <c r="B4915" s="14"/>
    </row>
    <row r="4916" spans="2:2">
      <c r="B4916" s="14"/>
    </row>
    <row r="4917" spans="2:2">
      <c r="B4917" s="14"/>
    </row>
    <row r="4918" spans="2:2">
      <c r="B4918" s="14"/>
    </row>
    <row r="4919" spans="2:2">
      <c r="B4919" s="14"/>
    </row>
    <row r="4920" spans="2:2">
      <c r="B4920" s="14"/>
    </row>
    <row r="4921" spans="2:2">
      <c r="B4921" s="14"/>
    </row>
    <row r="4922" spans="2:2">
      <c r="B4922" s="14"/>
    </row>
    <row r="4923" spans="2:2">
      <c r="B4923" s="14"/>
    </row>
    <row r="4924" spans="2:2">
      <c r="B4924" s="14"/>
    </row>
    <row r="4925" spans="2:2">
      <c r="B4925" s="14"/>
    </row>
    <row r="4926" spans="2:2">
      <c r="B4926" s="14"/>
    </row>
    <row r="4927" spans="2:2">
      <c r="B4927" s="14"/>
    </row>
    <row r="4928" spans="2:2">
      <c r="B4928" s="14"/>
    </row>
    <row r="4929" spans="2:2">
      <c r="B4929" s="14"/>
    </row>
    <row r="4930" spans="2:2">
      <c r="B4930" s="14"/>
    </row>
    <row r="4931" spans="2:2">
      <c r="B4931" s="14"/>
    </row>
    <row r="4932" spans="2:2">
      <c r="B4932" s="14"/>
    </row>
    <row r="4933" spans="2:2">
      <c r="B4933" s="14"/>
    </row>
    <row r="4934" spans="2:2">
      <c r="B4934" s="14"/>
    </row>
    <row r="4935" spans="2:2">
      <c r="B4935" s="14"/>
    </row>
    <row r="4936" spans="2:2">
      <c r="B4936" s="14"/>
    </row>
    <row r="4937" spans="2:2">
      <c r="B4937" s="14"/>
    </row>
    <row r="4938" spans="2:2">
      <c r="B4938" s="14"/>
    </row>
    <row r="4939" spans="2:2">
      <c r="B4939" s="14"/>
    </row>
    <row r="4940" spans="2:2">
      <c r="B4940" s="14"/>
    </row>
    <row r="4941" spans="2:2">
      <c r="B4941" s="14"/>
    </row>
    <row r="4942" spans="2:2">
      <c r="B4942" s="14"/>
    </row>
    <row r="4943" spans="2:2">
      <c r="B4943" s="14"/>
    </row>
    <row r="4944" spans="2:2">
      <c r="B4944" s="14"/>
    </row>
    <row r="4945" spans="2:2">
      <c r="B4945" s="14"/>
    </row>
    <row r="4946" spans="2:2">
      <c r="B4946" s="14"/>
    </row>
    <row r="4947" spans="2:2">
      <c r="B4947" s="14"/>
    </row>
    <row r="4948" spans="2:2">
      <c r="B4948" s="14"/>
    </row>
    <row r="4949" spans="2:2">
      <c r="B4949" s="14"/>
    </row>
    <row r="4950" spans="2:2">
      <c r="B4950" s="14"/>
    </row>
    <row r="4951" spans="2:2">
      <c r="B4951" s="14"/>
    </row>
    <row r="4952" spans="2:2">
      <c r="B4952" s="14"/>
    </row>
    <row r="4953" spans="2:2">
      <c r="B4953" s="14"/>
    </row>
    <row r="4954" spans="2:2">
      <c r="B4954" s="14"/>
    </row>
    <row r="4955" spans="2:2">
      <c r="B4955" s="14"/>
    </row>
    <row r="4956" spans="2:2">
      <c r="B4956" s="14"/>
    </row>
    <row r="4957" spans="2:2">
      <c r="B4957" s="14"/>
    </row>
    <row r="4958" spans="2:2">
      <c r="B4958" s="14"/>
    </row>
    <row r="4959" spans="2:2">
      <c r="B4959" s="14"/>
    </row>
    <row r="4960" spans="2:2">
      <c r="B4960" s="14"/>
    </row>
    <row r="4961" spans="2:2">
      <c r="B4961" s="14"/>
    </row>
    <row r="4962" spans="2:2">
      <c r="B4962" s="14"/>
    </row>
    <row r="4963" spans="2:2">
      <c r="B4963" s="14"/>
    </row>
    <row r="4964" spans="2:2">
      <c r="B4964" s="14"/>
    </row>
    <row r="4965" spans="2:2">
      <c r="B4965" s="14"/>
    </row>
    <row r="4966" spans="2:2">
      <c r="B4966" s="14"/>
    </row>
    <row r="4967" spans="2:2">
      <c r="B4967" s="14"/>
    </row>
    <row r="4968" spans="2:2">
      <c r="B4968" s="14"/>
    </row>
    <row r="4969" spans="2:2">
      <c r="B4969" s="14"/>
    </row>
    <row r="4970" spans="2:2">
      <c r="B4970" s="14"/>
    </row>
    <row r="4971" spans="2:2">
      <c r="B4971" s="14"/>
    </row>
    <row r="4972" spans="2:2">
      <c r="B4972" s="14"/>
    </row>
    <row r="4973" spans="2:2">
      <c r="B4973" s="14"/>
    </row>
    <row r="4974" spans="2:2">
      <c r="B4974" s="14"/>
    </row>
    <row r="4975" spans="2:2">
      <c r="B4975" s="14"/>
    </row>
    <row r="4976" spans="2:2">
      <c r="B4976" s="14"/>
    </row>
    <row r="4977" spans="2:2">
      <c r="B4977" s="14"/>
    </row>
    <row r="4978" spans="2:2">
      <c r="B4978" s="14"/>
    </row>
    <row r="4979" spans="2:2">
      <c r="B4979" s="14"/>
    </row>
    <row r="4980" spans="2:2">
      <c r="B4980" s="14"/>
    </row>
    <row r="4981" spans="2:2">
      <c r="B4981" s="14"/>
    </row>
    <row r="4982" spans="2:2">
      <c r="B4982" s="14"/>
    </row>
    <row r="4983" spans="2:2">
      <c r="B4983" s="14"/>
    </row>
    <row r="4984" spans="2:2">
      <c r="B4984" s="14"/>
    </row>
    <row r="4985" spans="2:2">
      <c r="B4985" s="14"/>
    </row>
    <row r="4986" spans="2:2">
      <c r="B4986" s="14"/>
    </row>
    <row r="4987" spans="2:2">
      <c r="B4987" s="14"/>
    </row>
    <row r="4988" spans="2:2">
      <c r="B4988" s="14"/>
    </row>
    <row r="4989" spans="2:2">
      <c r="B4989" s="14"/>
    </row>
    <row r="4990" spans="2:2">
      <c r="B4990" s="14"/>
    </row>
    <row r="4991" spans="2:2">
      <c r="B4991" s="14"/>
    </row>
    <row r="4992" spans="2:2">
      <c r="B4992" s="14"/>
    </row>
    <row r="4993" spans="2:2">
      <c r="B4993" s="14"/>
    </row>
    <row r="4994" spans="2:2">
      <c r="B4994" s="14"/>
    </row>
    <row r="4995" spans="2:2">
      <c r="B4995" s="14"/>
    </row>
    <row r="4996" spans="2:2">
      <c r="B4996" s="14"/>
    </row>
    <row r="4997" spans="2:2">
      <c r="B4997" s="14"/>
    </row>
    <row r="4998" spans="2:2">
      <c r="B4998" s="14"/>
    </row>
    <row r="4999" spans="2:2">
      <c r="B4999" s="14"/>
    </row>
    <row r="5000" spans="2:2">
      <c r="B5000" s="14"/>
    </row>
    <row r="5001" spans="2:2">
      <c r="B5001" s="14"/>
    </row>
    <row r="5002" spans="2:2">
      <c r="B5002" s="14"/>
    </row>
    <row r="5003" spans="2:2">
      <c r="B5003" s="14"/>
    </row>
    <row r="5004" spans="2:2">
      <c r="B5004" s="14"/>
    </row>
    <row r="5005" spans="2:2">
      <c r="B5005" s="14"/>
    </row>
    <row r="5006" spans="2:2">
      <c r="B5006" s="14"/>
    </row>
    <row r="5007" spans="2:2">
      <c r="B5007" s="14"/>
    </row>
    <row r="5008" spans="2:2">
      <c r="B5008" s="14"/>
    </row>
    <row r="5009" spans="2:2">
      <c r="B5009" s="14"/>
    </row>
    <row r="5010" spans="2:2">
      <c r="B5010" s="14"/>
    </row>
    <row r="5011" spans="2:2">
      <c r="B5011" s="14"/>
    </row>
    <row r="5012" spans="2:2">
      <c r="B5012" s="14"/>
    </row>
    <row r="5013" spans="2:2">
      <c r="B5013" s="14"/>
    </row>
    <row r="5014" spans="2:2">
      <c r="B5014" s="14"/>
    </row>
    <row r="5015" spans="2:2">
      <c r="B5015" s="14"/>
    </row>
    <row r="5016" spans="2:2">
      <c r="B5016" s="14"/>
    </row>
    <row r="5017" spans="2:2">
      <c r="B5017" s="14"/>
    </row>
    <row r="5018" spans="2:2">
      <c r="B5018" s="14"/>
    </row>
    <row r="5019" spans="2:2">
      <c r="B5019" s="14"/>
    </row>
    <row r="5020" spans="2:2">
      <c r="B5020" s="14"/>
    </row>
    <row r="5021" spans="2:2">
      <c r="B5021" s="14"/>
    </row>
    <row r="5022" spans="2:2">
      <c r="B5022" s="14"/>
    </row>
    <row r="5023" spans="2:2">
      <c r="B5023" s="14"/>
    </row>
    <row r="5024" spans="2:2">
      <c r="B5024" s="14"/>
    </row>
    <row r="5025" spans="2:2">
      <c r="B5025" s="14"/>
    </row>
    <row r="5026" spans="2:2">
      <c r="B5026" s="14"/>
    </row>
    <row r="5027" spans="2:2">
      <c r="B5027" s="14"/>
    </row>
    <row r="5028" spans="2:2">
      <c r="B5028" s="14"/>
    </row>
    <row r="5029" spans="2:2">
      <c r="B5029" s="14"/>
    </row>
    <row r="5030" spans="2:2">
      <c r="B5030" s="14"/>
    </row>
    <row r="5031" spans="2:2">
      <c r="B5031" s="14"/>
    </row>
    <row r="5032" spans="2:2">
      <c r="B5032" s="14"/>
    </row>
    <row r="5033" spans="2:2">
      <c r="B5033" s="14"/>
    </row>
    <row r="5034" spans="2:2">
      <c r="B5034" s="14"/>
    </row>
    <row r="5035" spans="2:2">
      <c r="B5035" s="14"/>
    </row>
    <row r="5036" spans="2:2">
      <c r="B5036" s="14"/>
    </row>
    <row r="5037" spans="2:2">
      <c r="B5037" s="14"/>
    </row>
    <row r="5038" spans="2:2">
      <c r="B5038" s="14"/>
    </row>
    <row r="5039" spans="2:2">
      <c r="B5039" s="14"/>
    </row>
    <row r="5040" spans="2:2">
      <c r="B5040" s="14"/>
    </row>
    <row r="5041" spans="2:2">
      <c r="B5041" s="14"/>
    </row>
    <row r="5042" spans="2:2">
      <c r="B5042" s="14"/>
    </row>
    <row r="5043" spans="2:2">
      <c r="B5043" s="14"/>
    </row>
    <row r="5044" spans="2:2">
      <c r="B5044" s="14"/>
    </row>
    <row r="5045" spans="2:2">
      <c r="B5045" s="14"/>
    </row>
    <row r="5046" spans="2:2">
      <c r="B5046" s="14"/>
    </row>
    <row r="5047" spans="2:2">
      <c r="B5047" s="14"/>
    </row>
    <row r="5048" spans="2:2">
      <c r="B5048" s="14"/>
    </row>
    <row r="5049" spans="2:2">
      <c r="B5049" s="14"/>
    </row>
    <row r="5050" spans="2:2">
      <c r="B5050" s="14"/>
    </row>
    <row r="5051" spans="2:2">
      <c r="B5051" s="14"/>
    </row>
    <row r="5052" spans="2:2">
      <c r="B5052" s="14"/>
    </row>
    <row r="5053" spans="2:2">
      <c r="B5053" s="14"/>
    </row>
    <row r="5054" spans="2:2">
      <c r="B5054" s="14"/>
    </row>
    <row r="5055" spans="2:2">
      <c r="B5055" s="14"/>
    </row>
    <row r="5056" spans="2:2">
      <c r="B5056" s="14"/>
    </row>
    <row r="5057" spans="2:2">
      <c r="B5057" s="14"/>
    </row>
    <row r="5058" spans="2:2">
      <c r="B5058" s="14"/>
    </row>
    <row r="5059" spans="2:2">
      <c r="B5059" s="14"/>
    </row>
    <row r="5060" spans="2:2">
      <c r="B5060" s="14"/>
    </row>
    <row r="5061" spans="2:2">
      <c r="B5061" s="14"/>
    </row>
    <row r="5062" spans="2:2">
      <c r="B5062" s="14"/>
    </row>
    <row r="5063" spans="2:2">
      <c r="B5063" s="14"/>
    </row>
    <row r="5064" spans="2:2">
      <c r="B5064" s="14"/>
    </row>
    <row r="5065" spans="2:2">
      <c r="B5065" s="14"/>
    </row>
    <row r="5066" spans="2:2">
      <c r="B5066" s="14"/>
    </row>
    <row r="5067" spans="2:2">
      <c r="B5067" s="14"/>
    </row>
    <row r="5068" spans="2:2">
      <c r="B5068" s="14"/>
    </row>
    <row r="5069" spans="2:2">
      <c r="B5069" s="14"/>
    </row>
    <row r="5070" spans="2:2">
      <c r="B5070" s="14"/>
    </row>
    <row r="5071" spans="2:2">
      <c r="B5071" s="14"/>
    </row>
    <row r="5072" spans="2:2">
      <c r="B5072" s="14"/>
    </row>
    <row r="5073" spans="2:2">
      <c r="B5073" s="14"/>
    </row>
    <row r="5074" spans="2:2">
      <c r="B5074" s="14"/>
    </row>
    <row r="5075" spans="2:2">
      <c r="B5075" s="14"/>
    </row>
    <row r="5076" spans="2:2">
      <c r="B5076" s="14"/>
    </row>
    <row r="5077" spans="2:2">
      <c r="B5077" s="14"/>
    </row>
    <row r="5078" spans="2:2">
      <c r="B5078" s="14"/>
    </row>
    <row r="5079" spans="2:2">
      <c r="B5079" s="14"/>
    </row>
    <row r="5080" spans="2:2">
      <c r="B5080" s="14"/>
    </row>
    <row r="5081" spans="2:2">
      <c r="B5081" s="14"/>
    </row>
    <row r="5082" spans="2:2">
      <c r="B5082" s="14"/>
    </row>
    <row r="5083" spans="2:2">
      <c r="B5083" s="14"/>
    </row>
    <row r="5084" spans="2:2">
      <c r="B5084" s="14"/>
    </row>
    <row r="5085" spans="2:2">
      <c r="B5085" s="14"/>
    </row>
    <row r="5086" spans="2:2">
      <c r="B5086" s="14"/>
    </row>
    <row r="5087" spans="2:2">
      <c r="B5087" s="14"/>
    </row>
    <row r="5088" spans="2:2">
      <c r="B5088" s="14"/>
    </row>
    <row r="5089" spans="2:2">
      <c r="B5089" s="14"/>
    </row>
    <row r="5090" spans="2:2">
      <c r="B5090" s="14"/>
    </row>
    <row r="5091" spans="2:2">
      <c r="B5091" s="14"/>
    </row>
    <row r="5092" spans="2:2">
      <c r="B5092" s="14"/>
    </row>
    <row r="5093" spans="2:2">
      <c r="B5093" s="14"/>
    </row>
    <row r="5094" spans="2:2">
      <c r="B5094" s="14"/>
    </row>
    <row r="5095" spans="2:2">
      <c r="B5095" s="14"/>
    </row>
    <row r="5096" spans="2:2">
      <c r="B5096" s="14"/>
    </row>
    <row r="5097" spans="2:2">
      <c r="B5097" s="14"/>
    </row>
    <row r="5098" spans="2:2">
      <c r="B5098" s="14"/>
    </row>
    <row r="5099" spans="2:2">
      <c r="B5099" s="14"/>
    </row>
    <row r="5100" spans="2:2">
      <c r="B5100" s="14"/>
    </row>
    <row r="5101" spans="2:2">
      <c r="B5101" s="14"/>
    </row>
    <row r="5102" spans="2:2">
      <c r="B5102" s="14"/>
    </row>
    <row r="5103" spans="2:2">
      <c r="B5103" s="14"/>
    </row>
    <row r="5104" spans="2:2">
      <c r="B5104" s="14"/>
    </row>
    <row r="5105" spans="2:2">
      <c r="B5105" s="14"/>
    </row>
    <row r="5106" spans="2:2">
      <c r="B5106" s="14"/>
    </row>
    <row r="5107" spans="2:2">
      <c r="B5107" s="14"/>
    </row>
    <row r="5108" spans="2:2">
      <c r="B5108" s="14"/>
    </row>
    <row r="5109" spans="2:2">
      <c r="B5109" s="14"/>
    </row>
    <row r="5110" spans="2:2">
      <c r="B5110" s="14"/>
    </row>
    <row r="5111" spans="2:2">
      <c r="B5111" s="14"/>
    </row>
    <row r="5112" spans="2:2">
      <c r="B5112" s="14"/>
    </row>
    <row r="5113" spans="2:2">
      <c r="B5113" s="14"/>
    </row>
    <row r="5114" spans="2:2">
      <c r="B5114" s="14"/>
    </row>
    <row r="5115" spans="2:2">
      <c r="B5115" s="14"/>
    </row>
    <row r="5116" spans="2:2">
      <c r="B5116" s="14"/>
    </row>
    <row r="5117" spans="2:2">
      <c r="B5117" s="14"/>
    </row>
    <row r="5118" spans="2:2">
      <c r="B5118" s="14"/>
    </row>
    <row r="5119" spans="2:2">
      <c r="B5119" s="14"/>
    </row>
    <row r="5120" spans="2:2">
      <c r="B5120" s="14"/>
    </row>
    <row r="5121" spans="2:2">
      <c r="B5121" s="14"/>
    </row>
    <row r="5122" spans="2:2">
      <c r="B5122" s="14"/>
    </row>
    <row r="5123" spans="2:2">
      <c r="B5123" s="14"/>
    </row>
    <row r="5124" spans="2:2">
      <c r="B5124" s="14"/>
    </row>
    <row r="5125" spans="2:2">
      <c r="B5125" s="14"/>
    </row>
    <row r="5126" spans="2:2">
      <c r="B5126" s="14"/>
    </row>
    <row r="5127" spans="2:2">
      <c r="B5127" s="14"/>
    </row>
    <row r="5128" spans="2:2">
      <c r="B5128" s="14"/>
    </row>
    <row r="5129" spans="2:2">
      <c r="B5129" s="14"/>
    </row>
    <row r="5130" spans="2:2">
      <c r="B5130" s="14"/>
    </row>
    <row r="5131" spans="2:2">
      <c r="B5131" s="14"/>
    </row>
    <row r="5132" spans="2:2">
      <c r="B5132" s="14"/>
    </row>
    <row r="5133" spans="2:2">
      <c r="B5133" s="14"/>
    </row>
    <row r="5134" spans="2:2">
      <c r="B5134" s="14"/>
    </row>
    <row r="5135" spans="2:2">
      <c r="B5135" s="14"/>
    </row>
    <row r="5136" spans="2:2">
      <c r="B5136" s="14"/>
    </row>
    <row r="5137" spans="2:2">
      <c r="B5137" s="14"/>
    </row>
    <row r="5138" spans="2:2">
      <c r="B5138" s="14"/>
    </row>
    <row r="5139" spans="2:2">
      <c r="B5139" s="14"/>
    </row>
    <row r="5140" spans="2:2">
      <c r="B5140" s="14"/>
    </row>
    <row r="5141" spans="2:2">
      <c r="B5141" s="14"/>
    </row>
    <row r="5142" spans="2:2">
      <c r="B5142" s="14"/>
    </row>
    <row r="5143" spans="2:2">
      <c r="B5143" s="14"/>
    </row>
    <row r="5144" spans="2:2">
      <c r="B5144" s="14"/>
    </row>
    <row r="5145" spans="2:2">
      <c r="B5145" s="14"/>
    </row>
    <row r="5146" spans="2:2">
      <c r="B5146" s="14"/>
    </row>
    <row r="5147" spans="2:2">
      <c r="B5147" s="14"/>
    </row>
    <row r="5148" spans="2:2">
      <c r="B5148" s="14"/>
    </row>
    <row r="5149" spans="2:2">
      <c r="B5149" s="14"/>
    </row>
    <row r="5150" spans="2:2">
      <c r="B5150" s="14"/>
    </row>
    <row r="5151" spans="2:2">
      <c r="B5151" s="14"/>
    </row>
    <row r="5152" spans="2:2">
      <c r="B5152" s="14"/>
    </row>
    <row r="5153" spans="2:2">
      <c r="B5153" s="14"/>
    </row>
    <row r="5154" spans="2:2">
      <c r="B5154" s="14"/>
    </row>
    <row r="5155" spans="2:2">
      <c r="B5155" s="14"/>
    </row>
    <row r="5156" spans="2:2">
      <c r="B5156" s="14"/>
    </row>
    <row r="5157" spans="2:2">
      <c r="B5157" s="14"/>
    </row>
    <row r="5158" spans="2:2">
      <c r="B5158" s="14"/>
    </row>
    <row r="5159" spans="2:2">
      <c r="B5159" s="14"/>
    </row>
    <row r="5160" spans="2:2">
      <c r="B5160" s="14"/>
    </row>
    <row r="5161" spans="2:2">
      <c r="B5161" s="14"/>
    </row>
    <row r="5162" spans="2:2">
      <c r="B5162" s="14"/>
    </row>
    <row r="5163" spans="2:2">
      <c r="B5163" s="14"/>
    </row>
    <row r="5164" spans="2:2">
      <c r="B5164" s="14"/>
    </row>
    <row r="5165" spans="2:2">
      <c r="B5165" s="14"/>
    </row>
    <row r="5166" spans="2:2">
      <c r="B5166" s="14"/>
    </row>
    <row r="5167" spans="2:2">
      <c r="B5167" s="14"/>
    </row>
    <row r="5168" spans="2:2">
      <c r="B5168" s="14"/>
    </row>
    <row r="5169" spans="2:2">
      <c r="B5169" s="14"/>
    </row>
    <row r="5170" spans="2:2">
      <c r="B5170" s="14"/>
    </row>
    <row r="5171" spans="2:2">
      <c r="B5171" s="14"/>
    </row>
    <row r="5172" spans="2:2">
      <c r="B5172" s="14"/>
    </row>
    <row r="5173" spans="2:2">
      <c r="B5173" s="14"/>
    </row>
    <row r="5174" spans="2:2">
      <c r="B5174" s="14"/>
    </row>
    <row r="5175" spans="2:2">
      <c r="B5175" s="14"/>
    </row>
    <row r="5176" spans="2:2">
      <c r="B5176" s="14"/>
    </row>
    <row r="5177" spans="2:2">
      <c r="B5177" s="14"/>
    </row>
    <row r="5178" spans="2:2">
      <c r="B5178" s="14"/>
    </row>
    <row r="5179" spans="2:2">
      <c r="B5179" s="14"/>
    </row>
    <row r="5180" spans="2:2">
      <c r="B5180" s="14"/>
    </row>
    <row r="5181" spans="2:2">
      <c r="B5181" s="14"/>
    </row>
    <row r="5182" spans="2:2">
      <c r="B5182" s="14"/>
    </row>
    <row r="5183" spans="2:2">
      <c r="B5183" s="14"/>
    </row>
    <row r="5184" spans="2:2">
      <c r="B5184" s="14"/>
    </row>
    <row r="5185" spans="2:2">
      <c r="B5185" s="14"/>
    </row>
    <row r="5186" spans="2:2">
      <c r="B5186" s="14"/>
    </row>
    <row r="5187" spans="2:2">
      <c r="B5187" s="14"/>
    </row>
    <row r="5188" spans="2:2">
      <c r="B5188" s="14"/>
    </row>
    <row r="5189" spans="2:2">
      <c r="B5189" s="14"/>
    </row>
    <row r="5190" spans="2:2">
      <c r="B5190" s="14"/>
    </row>
    <row r="5191" spans="2:2">
      <c r="B5191" s="14"/>
    </row>
    <row r="5192" spans="2:2">
      <c r="B5192" s="14"/>
    </row>
    <row r="5193" spans="2:2">
      <c r="B5193" s="14"/>
    </row>
    <row r="5194" spans="2:2">
      <c r="B5194" s="14"/>
    </row>
    <row r="5195" spans="2:2">
      <c r="B5195" s="14"/>
    </row>
    <row r="5196" spans="2:2">
      <c r="B5196" s="14"/>
    </row>
    <row r="5197" spans="2:2">
      <c r="B5197" s="14"/>
    </row>
    <row r="5198" spans="2:2">
      <c r="B5198" s="14"/>
    </row>
    <row r="5199" spans="2:2">
      <c r="B5199" s="14"/>
    </row>
    <row r="5200" spans="2:2">
      <c r="B5200" s="14"/>
    </row>
    <row r="5201" spans="2:2">
      <c r="B5201" s="14"/>
    </row>
    <row r="5202" spans="2:2">
      <c r="B5202" s="14"/>
    </row>
    <row r="5203" spans="2:2">
      <c r="B5203" s="14"/>
    </row>
    <row r="5204" spans="2:2">
      <c r="B5204" s="14"/>
    </row>
    <row r="5205" spans="2:2">
      <c r="B5205" s="14"/>
    </row>
    <row r="5206" spans="2:2">
      <c r="B5206" s="14"/>
    </row>
    <row r="5207" spans="2:2">
      <c r="B5207" s="14"/>
    </row>
    <row r="5208" spans="2:2">
      <c r="B5208" s="14"/>
    </row>
    <row r="5209" spans="2:2">
      <c r="B5209" s="14"/>
    </row>
    <row r="5210" spans="2:2">
      <c r="B5210" s="14"/>
    </row>
    <row r="5211" spans="2:2">
      <c r="B5211" s="14"/>
    </row>
    <row r="5212" spans="2:2">
      <c r="B5212" s="14"/>
    </row>
    <row r="5213" spans="2:2">
      <c r="B5213" s="14"/>
    </row>
    <row r="5214" spans="2:2">
      <c r="B5214" s="14"/>
    </row>
    <row r="5215" spans="2:2">
      <c r="B5215" s="14"/>
    </row>
    <row r="5216" spans="2:2">
      <c r="B5216" s="14"/>
    </row>
    <row r="5217" spans="2:2">
      <c r="B5217" s="14"/>
    </row>
    <row r="5218" spans="2:2">
      <c r="B5218" s="14"/>
    </row>
    <row r="5219" spans="2:2">
      <c r="B5219" s="14"/>
    </row>
    <row r="5220" spans="2:2">
      <c r="B5220" s="14"/>
    </row>
    <row r="5221" spans="2:2">
      <c r="B5221" s="14"/>
    </row>
    <row r="5222" spans="2:2">
      <c r="B5222" s="14"/>
    </row>
    <row r="5223" spans="2:2">
      <c r="B5223" s="14"/>
    </row>
    <row r="5224" spans="2:2">
      <c r="B5224" s="14"/>
    </row>
    <row r="5225" spans="2:2">
      <c r="B5225" s="14"/>
    </row>
    <row r="5226" spans="2:2">
      <c r="B5226" s="14"/>
    </row>
    <row r="5227" spans="2:2">
      <c r="B5227" s="14"/>
    </row>
    <row r="5228" spans="2:2">
      <c r="B5228" s="14"/>
    </row>
    <row r="5229" spans="2:2">
      <c r="B5229" s="14"/>
    </row>
    <row r="5230" spans="2:2">
      <c r="B5230" s="14"/>
    </row>
    <row r="5231" spans="2:2">
      <c r="B5231" s="14"/>
    </row>
    <row r="5232" spans="2:2">
      <c r="B5232" s="14"/>
    </row>
    <row r="5233" spans="2:2">
      <c r="B5233" s="14"/>
    </row>
    <row r="5234" spans="2:2">
      <c r="B5234" s="14"/>
    </row>
    <row r="5235" spans="2:2">
      <c r="B5235" s="14"/>
    </row>
    <row r="5236" spans="2:2">
      <c r="B5236" s="14"/>
    </row>
    <row r="5237" spans="2:2">
      <c r="B5237" s="14"/>
    </row>
    <row r="5238" spans="2:2">
      <c r="B5238" s="14"/>
    </row>
    <row r="5239" spans="2:2">
      <c r="B5239" s="14"/>
    </row>
    <row r="5240" spans="2:2">
      <c r="B5240" s="14"/>
    </row>
    <row r="5241" spans="2:2">
      <c r="B5241" s="14"/>
    </row>
    <row r="5242" spans="2:2">
      <c r="B5242" s="14"/>
    </row>
    <row r="5243" spans="2:2">
      <c r="B5243" s="14"/>
    </row>
    <row r="5244" spans="2:2">
      <c r="B5244" s="14"/>
    </row>
    <row r="5245" spans="2:2">
      <c r="B5245" s="14"/>
    </row>
    <row r="5246" spans="2:2">
      <c r="B5246" s="14"/>
    </row>
    <row r="5247" spans="2:2">
      <c r="B5247" s="14"/>
    </row>
    <row r="5248" spans="2:2">
      <c r="B5248" s="14"/>
    </row>
    <row r="5249" spans="2:2">
      <c r="B5249" s="14"/>
    </row>
    <row r="5250" spans="2:2">
      <c r="B5250" s="14"/>
    </row>
    <row r="5251" spans="2:2">
      <c r="B5251" s="14"/>
    </row>
    <row r="5252" spans="2:2">
      <c r="B5252" s="14"/>
    </row>
    <row r="5253" spans="2:2">
      <c r="B5253" s="14"/>
    </row>
    <row r="5254" spans="2:2">
      <c r="B5254" s="14"/>
    </row>
    <row r="5255" spans="2:2">
      <c r="B5255" s="14"/>
    </row>
    <row r="5256" spans="2:2">
      <c r="B5256" s="14"/>
    </row>
    <row r="5257" spans="2:2">
      <c r="B5257" s="14"/>
    </row>
    <row r="5258" spans="2:2">
      <c r="B5258" s="14"/>
    </row>
    <row r="5259" spans="2:2">
      <c r="B5259" s="14"/>
    </row>
    <row r="5260" spans="2:2">
      <c r="B5260" s="14"/>
    </row>
    <row r="5261" spans="2:2">
      <c r="B5261" s="14"/>
    </row>
    <row r="5262" spans="2:2">
      <c r="B5262" s="14"/>
    </row>
    <row r="5263" spans="2:2">
      <c r="B5263" s="14"/>
    </row>
    <row r="5264" spans="2:2">
      <c r="B5264" s="14"/>
    </row>
    <row r="5265" spans="2:2">
      <c r="B5265" s="14"/>
    </row>
    <row r="5266" spans="2:2">
      <c r="B5266" s="14"/>
    </row>
    <row r="5267" spans="2:2">
      <c r="B5267" s="14"/>
    </row>
    <row r="5268" spans="2:2">
      <c r="B5268" s="14"/>
    </row>
    <row r="5269" spans="2:2">
      <c r="B5269" s="14"/>
    </row>
    <row r="5270" spans="2:2">
      <c r="B5270" s="14"/>
    </row>
    <row r="5271" spans="2:2">
      <c r="B5271" s="14"/>
    </row>
    <row r="5272" spans="2:2">
      <c r="B5272" s="14"/>
    </row>
    <row r="5273" spans="2:2">
      <c r="B5273" s="14"/>
    </row>
    <row r="5274" spans="2:2">
      <c r="B5274" s="14"/>
    </row>
    <row r="5275" spans="2:2">
      <c r="B5275" s="14"/>
    </row>
    <row r="5276" spans="2:2">
      <c r="B5276" s="14"/>
    </row>
    <row r="5277" spans="2:2">
      <c r="B5277" s="14"/>
    </row>
    <row r="5278" spans="2:2">
      <c r="B5278" s="14"/>
    </row>
    <row r="5279" spans="2:2">
      <c r="B5279" s="14"/>
    </row>
    <row r="5280" spans="2:2">
      <c r="B5280" s="14"/>
    </row>
    <row r="5281" spans="2:2">
      <c r="B5281" s="14"/>
    </row>
    <row r="5282" spans="2:2">
      <c r="B5282" s="14"/>
    </row>
    <row r="5283" spans="2:2">
      <c r="B5283" s="14"/>
    </row>
    <row r="5284" spans="2:2">
      <c r="B5284" s="14"/>
    </row>
    <row r="5285" spans="2:2">
      <c r="B5285" s="14"/>
    </row>
    <row r="5286" spans="2:2">
      <c r="B5286" s="14"/>
    </row>
    <row r="5287" spans="2:2">
      <c r="B5287" s="14"/>
    </row>
    <row r="5288" spans="2:2">
      <c r="B5288" s="14"/>
    </row>
    <row r="5289" spans="2:2">
      <c r="B5289" s="14"/>
    </row>
    <row r="5290" spans="2:2">
      <c r="B5290" s="14"/>
    </row>
    <row r="5291" spans="2:2">
      <c r="B5291" s="14"/>
    </row>
    <row r="5292" spans="2:2">
      <c r="B5292" s="14"/>
    </row>
    <row r="5293" spans="2:2">
      <c r="B5293" s="14"/>
    </row>
    <row r="5294" spans="2:2">
      <c r="B5294" s="14"/>
    </row>
    <row r="5295" spans="2:2">
      <c r="B5295" s="14"/>
    </row>
    <row r="5296" spans="2:2">
      <c r="B5296" s="14"/>
    </row>
    <row r="5297" spans="2:2">
      <c r="B5297" s="14"/>
    </row>
    <row r="5298" spans="2:2">
      <c r="B5298" s="14"/>
    </row>
    <row r="5299" spans="2:2">
      <c r="B5299" s="14"/>
    </row>
    <row r="5300" spans="2:2">
      <c r="B5300" s="14"/>
    </row>
    <row r="5301" spans="2:2">
      <c r="B5301" s="14"/>
    </row>
    <row r="5302" spans="2:2">
      <c r="B5302" s="14"/>
    </row>
    <row r="5303" spans="2:2">
      <c r="B5303" s="14"/>
    </row>
    <row r="5304" spans="2:2">
      <c r="B5304" s="14"/>
    </row>
    <row r="5305" spans="2:2">
      <c r="B5305" s="14"/>
    </row>
    <row r="5306" spans="2:2">
      <c r="B5306" s="14"/>
    </row>
    <row r="5307" spans="2:2">
      <c r="B5307" s="14"/>
    </row>
    <row r="5308" spans="2:2">
      <c r="B5308" s="14"/>
    </row>
    <row r="5309" spans="2:2">
      <c r="B5309" s="14"/>
    </row>
    <row r="5310" spans="2:2">
      <c r="B5310" s="14"/>
    </row>
    <row r="5311" spans="2:2">
      <c r="B5311" s="14"/>
    </row>
    <row r="5312" spans="2:2">
      <c r="B5312" s="14"/>
    </row>
    <row r="5313" spans="2:2">
      <c r="B5313" s="14"/>
    </row>
    <row r="5314" spans="2:2">
      <c r="B5314" s="14"/>
    </row>
    <row r="5315" spans="2:2">
      <c r="B5315" s="14"/>
    </row>
    <row r="5316" spans="2:2">
      <c r="B5316" s="14"/>
    </row>
    <row r="5317" spans="2:2">
      <c r="B5317" s="14"/>
    </row>
    <row r="5318" spans="2:2">
      <c r="B5318" s="14"/>
    </row>
    <row r="5319" spans="2:2">
      <c r="B5319" s="14"/>
    </row>
    <row r="5320" spans="2:2">
      <c r="B5320" s="14"/>
    </row>
    <row r="5321" spans="2:2">
      <c r="B5321" s="14"/>
    </row>
    <row r="5322" spans="2:2">
      <c r="B5322" s="14"/>
    </row>
    <row r="5323" spans="2:2">
      <c r="B5323" s="14"/>
    </row>
    <row r="5324" spans="2:2">
      <c r="B5324" s="14"/>
    </row>
    <row r="5325" spans="2:2">
      <c r="B5325" s="14"/>
    </row>
    <row r="5326" spans="2:2">
      <c r="B5326" s="14"/>
    </row>
    <row r="5327" spans="2:2">
      <c r="B5327" s="14"/>
    </row>
    <row r="5328" spans="2:2">
      <c r="B5328" s="14"/>
    </row>
    <row r="5329" spans="2:2">
      <c r="B5329" s="14"/>
    </row>
    <row r="5330" spans="2:2">
      <c r="B5330" s="14"/>
    </row>
    <row r="5331" spans="2:2">
      <c r="B5331" s="14"/>
    </row>
    <row r="5332" spans="2:2">
      <c r="B5332" s="14"/>
    </row>
    <row r="5333" spans="2:2">
      <c r="B5333" s="14"/>
    </row>
    <row r="5334" spans="2:2">
      <c r="B5334" s="14"/>
    </row>
    <row r="5335" spans="2:2">
      <c r="B5335" s="14"/>
    </row>
    <row r="5336" spans="2:2">
      <c r="B5336" s="14"/>
    </row>
    <row r="5337" spans="2:2">
      <c r="B5337" s="14"/>
    </row>
    <row r="5338" spans="2:2">
      <c r="B5338" s="14"/>
    </row>
    <row r="5339" spans="2:2">
      <c r="B5339" s="14"/>
    </row>
    <row r="5340" spans="2:2">
      <c r="B5340" s="14"/>
    </row>
    <row r="5341" spans="2:2">
      <c r="B5341" s="14"/>
    </row>
    <row r="5342" spans="2:2">
      <c r="B5342" s="14"/>
    </row>
    <row r="5343" spans="2:2">
      <c r="B5343" s="14"/>
    </row>
    <row r="5344" spans="2:2">
      <c r="B5344" s="14"/>
    </row>
    <row r="5345" spans="2:2">
      <c r="B5345" s="14"/>
    </row>
    <row r="5346" spans="2:2">
      <c r="B5346" s="14"/>
    </row>
    <row r="5347" spans="2:2">
      <c r="B5347" s="14"/>
    </row>
    <row r="5348" spans="2:2">
      <c r="B5348" s="14"/>
    </row>
    <row r="5349" spans="2:2">
      <c r="B5349" s="14"/>
    </row>
    <row r="5350" spans="2:2">
      <c r="B5350" s="14"/>
    </row>
    <row r="5351" spans="2:2">
      <c r="B5351" s="14"/>
    </row>
    <row r="5352" spans="2:2">
      <c r="B5352" s="14"/>
    </row>
    <row r="5353" spans="2:2">
      <c r="B5353" s="14"/>
    </row>
    <row r="5354" spans="2:2">
      <c r="B5354" s="14"/>
    </row>
    <row r="5355" spans="2:2">
      <c r="B5355" s="14"/>
    </row>
    <row r="5356" spans="2:2">
      <c r="B5356" s="14"/>
    </row>
    <row r="5357" spans="2:2">
      <c r="B5357" s="14"/>
    </row>
    <row r="5358" spans="2:2">
      <c r="B5358" s="14"/>
    </row>
    <row r="5359" spans="2:2">
      <c r="B5359" s="14"/>
    </row>
    <row r="5360" spans="2:2">
      <c r="B5360" s="14"/>
    </row>
    <row r="5361" spans="2:2">
      <c r="B5361" s="14"/>
    </row>
    <row r="5362" spans="2:2">
      <c r="B5362" s="14"/>
    </row>
    <row r="5363" spans="2:2">
      <c r="B5363" s="14"/>
    </row>
    <row r="5364" spans="2:2">
      <c r="B5364" s="14"/>
    </row>
    <row r="5365" spans="2:2">
      <c r="B5365" s="14"/>
    </row>
    <row r="5366" spans="2:2">
      <c r="B5366" s="14"/>
    </row>
    <row r="5367" spans="2:2">
      <c r="B5367" s="14"/>
    </row>
    <row r="5368" spans="2:2">
      <c r="B5368" s="14"/>
    </row>
    <row r="5369" spans="2:2">
      <c r="B5369" s="14"/>
    </row>
    <row r="5370" spans="2:2">
      <c r="B5370" s="14"/>
    </row>
    <row r="5371" spans="2:2">
      <c r="B5371" s="14"/>
    </row>
    <row r="5372" spans="2:2">
      <c r="B5372" s="14"/>
    </row>
    <row r="5373" spans="2:2">
      <c r="B5373" s="14"/>
    </row>
    <row r="5374" spans="2:2">
      <c r="B5374" s="14"/>
    </row>
    <row r="5375" spans="2:2">
      <c r="B5375" s="14"/>
    </row>
    <row r="5376" spans="2:2">
      <c r="B5376" s="14"/>
    </row>
    <row r="5377" spans="2:2">
      <c r="B5377" s="14"/>
    </row>
    <row r="5378" spans="2:2">
      <c r="B5378" s="14"/>
    </row>
    <row r="5379" spans="2:2">
      <c r="B5379" s="14"/>
    </row>
    <row r="5380" spans="2:2">
      <c r="B5380" s="14"/>
    </row>
    <row r="5381" spans="2:2">
      <c r="B5381" s="14"/>
    </row>
    <row r="5382" spans="2:2">
      <c r="B5382" s="14"/>
    </row>
    <row r="5383" spans="2:2">
      <c r="B5383" s="14"/>
    </row>
    <row r="5384" spans="2:2">
      <c r="B5384" s="14"/>
    </row>
    <row r="5385" spans="2:2">
      <c r="B5385" s="14"/>
    </row>
    <row r="5386" spans="2:2">
      <c r="B5386" s="14"/>
    </row>
    <row r="5387" spans="2:2">
      <c r="B5387" s="14"/>
    </row>
    <row r="5388" spans="2:2">
      <c r="B5388" s="14"/>
    </row>
    <row r="5389" spans="2:2">
      <c r="B5389" s="14"/>
    </row>
    <row r="5390" spans="2:2">
      <c r="B5390" s="14"/>
    </row>
    <row r="5391" spans="2:2">
      <c r="B5391" s="14"/>
    </row>
    <row r="5392" spans="2:2">
      <c r="B5392" s="14"/>
    </row>
    <row r="5393" spans="2:2">
      <c r="B5393" s="14"/>
    </row>
    <row r="5394" spans="2:2">
      <c r="B5394" s="14"/>
    </row>
    <row r="5395" spans="2:2">
      <c r="B5395" s="14"/>
    </row>
    <row r="5396" spans="2:2">
      <c r="B5396" s="14"/>
    </row>
    <row r="5397" spans="2:2">
      <c r="B5397" s="14"/>
    </row>
    <row r="5398" spans="2:2">
      <c r="B5398" s="14"/>
    </row>
    <row r="5399" spans="2:2">
      <c r="B5399" s="14"/>
    </row>
    <row r="5400" spans="2:2">
      <c r="B5400" s="14"/>
    </row>
    <row r="5401" spans="2:2">
      <c r="B5401" s="14"/>
    </row>
    <row r="5402" spans="2:2">
      <c r="B5402" s="14"/>
    </row>
    <row r="5403" spans="2:2">
      <c r="B5403" s="14"/>
    </row>
    <row r="5404" spans="2:2">
      <c r="B5404" s="14"/>
    </row>
    <row r="5405" spans="2:2">
      <c r="B5405" s="14"/>
    </row>
    <row r="5406" spans="2:2">
      <c r="B5406" s="14"/>
    </row>
    <row r="5407" spans="2:2">
      <c r="B5407" s="14"/>
    </row>
    <row r="5408" spans="2:2">
      <c r="B5408" s="14"/>
    </row>
    <row r="5409" spans="2:2">
      <c r="B5409" s="14"/>
    </row>
    <row r="5410" spans="2:2">
      <c r="B5410" s="14"/>
    </row>
    <row r="5411" spans="2:2">
      <c r="B5411" s="14"/>
    </row>
    <row r="5412" spans="2:2">
      <c r="B5412" s="14"/>
    </row>
    <row r="5413" spans="2:2">
      <c r="B5413" s="14"/>
    </row>
    <row r="5414" spans="2:2">
      <c r="B5414" s="14"/>
    </row>
    <row r="5415" spans="2:2">
      <c r="B5415" s="14"/>
    </row>
    <row r="5416" spans="2:2">
      <c r="B5416" s="14"/>
    </row>
    <row r="5417" spans="2:2">
      <c r="B5417" s="14"/>
    </row>
    <row r="5418" spans="2:2">
      <c r="B5418" s="14"/>
    </row>
    <row r="5419" spans="2:2">
      <c r="B5419" s="14"/>
    </row>
    <row r="5420" spans="2:2">
      <c r="B5420" s="14"/>
    </row>
    <row r="5421" spans="2:2">
      <c r="B5421" s="14"/>
    </row>
    <row r="5422" spans="2:2">
      <c r="B5422" s="14"/>
    </row>
    <row r="5423" spans="2:2">
      <c r="B5423" s="14"/>
    </row>
    <row r="5424" spans="2:2">
      <c r="B5424" s="14"/>
    </row>
    <row r="5425" spans="2:2">
      <c r="B5425" s="14"/>
    </row>
    <row r="5426" spans="2:2">
      <c r="B5426" s="14"/>
    </row>
    <row r="5427" spans="2:2">
      <c r="B5427" s="14"/>
    </row>
    <row r="5428" spans="2:2">
      <c r="B5428" s="14"/>
    </row>
    <row r="5429" spans="2:2">
      <c r="B5429" s="14"/>
    </row>
    <row r="5430" spans="2:2">
      <c r="B5430" s="14"/>
    </row>
    <row r="5431" spans="2:2">
      <c r="B5431" s="14"/>
    </row>
    <row r="5432" spans="2:2">
      <c r="B5432" s="14"/>
    </row>
    <row r="5433" spans="2:2">
      <c r="B5433" s="14"/>
    </row>
    <row r="5434" spans="2:2">
      <c r="B5434" s="14"/>
    </row>
    <row r="5435" spans="2:2">
      <c r="B5435" s="14"/>
    </row>
    <row r="5436" spans="2:2">
      <c r="B5436" s="14"/>
    </row>
    <row r="5437" spans="2:2">
      <c r="B5437" s="14"/>
    </row>
    <row r="5438" spans="2:2">
      <c r="B5438" s="14"/>
    </row>
    <row r="5439" spans="2:2">
      <c r="B5439" s="14"/>
    </row>
    <row r="5440" spans="2:2">
      <c r="B5440" s="14"/>
    </row>
    <row r="5441" spans="2:2">
      <c r="B5441" s="14"/>
    </row>
    <row r="5442" spans="2:2">
      <c r="B5442" s="14"/>
    </row>
    <row r="5443" spans="2:2">
      <c r="B5443" s="14"/>
    </row>
    <row r="5444" spans="2:2">
      <c r="B5444" s="14"/>
    </row>
    <row r="5445" spans="2:2">
      <c r="B5445" s="14"/>
    </row>
    <row r="5446" spans="2:2">
      <c r="B5446" s="14"/>
    </row>
    <row r="5447" spans="2:2">
      <c r="B5447" s="14"/>
    </row>
    <row r="5448" spans="2:2">
      <c r="B5448" s="14"/>
    </row>
    <row r="5449" spans="2:2">
      <c r="B5449" s="14"/>
    </row>
    <row r="5450" spans="2:2">
      <c r="B5450" s="14"/>
    </row>
    <row r="5451" spans="2:2">
      <c r="B5451" s="14"/>
    </row>
    <row r="5452" spans="2:2">
      <c r="B5452" s="14"/>
    </row>
    <row r="5453" spans="2:2">
      <c r="B5453" s="14"/>
    </row>
    <row r="5454" spans="2:2">
      <c r="B5454" s="14"/>
    </row>
    <row r="5455" spans="2:2">
      <c r="B5455" s="14"/>
    </row>
    <row r="5456" spans="2:2">
      <c r="B5456" s="14"/>
    </row>
    <row r="5457" spans="2:2">
      <c r="B5457" s="14"/>
    </row>
    <row r="5458" spans="2:2">
      <c r="B5458" s="14"/>
    </row>
    <row r="5459" spans="2:2">
      <c r="B5459" s="14"/>
    </row>
    <row r="5460" spans="2:2">
      <c r="B5460" s="14"/>
    </row>
    <row r="5461" spans="2:2">
      <c r="B5461" s="14"/>
    </row>
    <row r="5462" spans="2:2">
      <c r="B5462" s="14"/>
    </row>
    <row r="5463" spans="2:2">
      <c r="B5463" s="14"/>
    </row>
    <row r="5464" spans="2:2">
      <c r="B5464" s="14"/>
    </row>
    <row r="5465" spans="2:2">
      <c r="B5465" s="14"/>
    </row>
    <row r="5466" spans="2:2">
      <c r="B5466" s="14"/>
    </row>
    <row r="5467" spans="2:2">
      <c r="B5467" s="14"/>
    </row>
    <row r="5468" spans="2:2">
      <c r="B5468" s="14"/>
    </row>
    <row r="5469" spans="2:2">
      <c r="B5469" s="14"/>
    </row>
    <row r="5470" spans="2:2">
      <c r="B5470" s="14"/>
    </row>
    <row r="5471" spans="2:2">
      <c r="B5471" s="14"/>
    </row>
    <row r="5472" spans="2:2">
      <c r="B5472" s="14"/>
    </row>
    <row r="5473" spans="2:2">
      <c r="B5473" s="14"/>
    </row>
    <row r="5474" spans="2:2">
      <c r="B5474" s="14"/>
    </row>
    <row r="5475" spans="2:2">
      <c r="B5475" s="14"/>
    </row>
    <row r="5476" spans="2:2">
      <c r="B5476" s="14"/>
    </row>
    <row r="5477" spans="2:2">
      <c r="B5477" s="14"/>
    </row>
    <row r="5478" spans="2:2">
      <c r="B5478" s="14"/>
    </row>
    <row r="5479" spans="2:2">
      <c r="B5479" s="14"/>
    </row>
    <row r="5480" spans="2:2">
      <c r="B5480" s="14"/>
    </row>
    <row r="5481" spans="2:2">
      <c r="B5481" s="14"/>
    </row>
    <row r="5482" spans="2:2">
      <c r="B5482" s="14"/>
    </row>
    <row r="5483" spans="2:2">
      <c r="B5483" s="14"/>
    </row>
    <row r="5484" spans="2:2">
      <c r="B5484" s="14"/>
    </row>
    <row r="5485" spans="2:2">
      <c r="B5485" s="14"/>
    </row>
    <row r="5486" spans="2:2">
      <c r="B5486" s="14"/>
    </row>
    <row r="5487" spans="2:2">
      <c r="B5487" s="14"/>
    </row>
    <row r="5488" spans="2:2">
      <c r="B5488" s="14"/>
    </row>
    <row r="5489" spans="2:2">
      <c r="B5489" s="14"/>
    </row>
    <row r="5490" spans="2:2">
      <c r="B5490" s="14"/>
    </row>
    <row r="5491" spans="2:2">
      <c r="B5491" s="14"/>
    </row>
    <row r="5492" spans="2:2">
      <c r="B5492" s="14"/>
    </row>
    <row r="5493" spans="2:2">
      <c r="B5493" s="14"/>
    </row>
    <row r="5494" spans="2:2">
      <c r="B5494" s="14"/>
    </row>
    <row r="5495" spans="2:2">
      <c r="B5495" s="14"/>
    </row>
    <row r="5496" spans="2:2">
      <c r="B5496" s="14"/>
    </row>
    <row r="5497" spans="2:2">
      <c r="B5497" s="14"/>
    </row>
    <row r="5498" spans="2:2">
      <c r="B5498" s="14"/>
    </row>
    <row r="5499" spans="2:2">
      <c r="B5499" s="14"/>
    </row>
    <row r="5500" spans="2:2">
      <c r="B5500" s="14"/>
    </row>
    <row r="5501" spans="2:2">
      <c r="B5501" s="14"/>
    </row>
    <row r="5502" spans="2:2">
      <c r="B5502" s="14"/>
    </row>
    <row r="5503" spans="2:2">
      <c r="B5503" s="14"/>
    </row>
    <row r="5504" spans="2:2">
      <c r="B5504" s="14"/>
    </row>
    <row r="5505" spans="2:2">
      <c r="B5505" s="14"/>
    </row>
    <row r="5506" spans="2:2">
      <c r="B5506" s="14"/>
    </row>
    <row r="5507" spans="2:2">
      <c r="B5507" s="14"/>
    </row>
    <row r="5508" spans="2:2">
      <c r="B5508" s="14"/>
    </row>
    <row r="5509" spans="2:2">
      <c r="B5509" s="14"/>
    </row>
    <row r="5510" spans="2:2">
      <c r="B5510" s="14"/>
    </row>
    <row r="5511" spans="2:2">
      <c r="B5511" s="14"/>
    </row>
    <row r="5512" spans="2:2">
      <c r="B5512" s="14"/>
    </row>
    <row r="5513" spans="2:2">
      <c r="B5513" s="14"/>
    </row>
    <row r="5514" spans="2:2">
      <c r="B5514" s="14"/>
    </row>
    <row r="5515" spans="2:2">
      <c r="B5515" s="14"/>
    </row>
    <row r="5516" spans="2:2">
      <c r="B5516" s="14"/>
    </row>
    <row r="5517" spans="2:2">
      <c r="B5517" s="14"/>
    </row>
    <row r="5518" spans="2:2">
      <c r="B5518" s="14"/>
    </row>
    <row r="5519" spans="2:2">
      <c r="B5519" s="14"/>
    </row>
    <row r="5520" spans="2:2">
      <c r="B5520" s="14"/>
    </row>
    <row r="5521" spans="2:2">
      <c r="B5521" s="14"/>
    </row>
    <row r="5522" spans="2:2">
      <c r="B5522" s="14"/>
    </row>
    <row r="5523" spans="2:2">
      <c r="B5523" s="14"/>
    </row>
    <row r="5524" spans="2:2">
      <c r="B5524" s="14"/>
    </row>
    <row r="5525" spans="2:2">
      <c r="B5525" s="14"/>
    </row>
    <row r="5526" spans="2:2">
      <c r="B5526" s="14"/>
    </row>
    <row r="5527" spans="2:2">
      <c r="B5527" s="14"/>
    </row>
    <row r="5528" spans="2:2">
      <c r="B5528" s="14"/>
    </row>
    <row r="5529" spans="2:2">
      <c r="B5529" s="14"/>
    </row>
    <row r="5530" spans="2:2">
      <c r="B5530" s="14"/>
    </row>
    <row r="5531" spans="2:2">
      <c r="B5531" s="14"/>
    </row>
    <row r="5532" spans="2:2">
      <c r="B5532" s="14"/>
    </row>
    <row r="5533" spans="2:2">
      <c r="B5533" s="14"/>
    </row>
    <row r="5534" spans="2:2">
      <c r="B5534" s="14"/>
    </row>
    <row r="5535" spans="2:2">
      <c r="B5535" s="14"/>
    </row>
    <row r="5536" spans="2:2">
      <c r="B5536" s="14"/>
    </row>
    <row r="5537" spans="2:2">
      <c r="B5537" s="14"/>
    </row>
    <row r="5538" spans="2:2">
      <c r="B5538" s="14"/>
    </row>
    <row r="5539" spans="2:2">
      <c r="B5539" s="14"/>
    </row>
    <row r="5540" spans="2:2">
      <c r="B5540" s="14"/>
    </row>
    <row r="5541" spans="2:2">
      <c r="B5541" s="14"/>
    </row>
    <row r="5542" spans="2:2">
      <c r="B5542" s="14"/>
    </row>
    <row r="5543" spans="2:2">
      <c r="B5543" s="14"/>
    </row>
    <row r="5544" spans="2:2">
      <c r="B5544" s="14"/>
    </row>
    <row r="5545" spans="2:2">
      <c r="B5545" s="14"/>
    </row>
    <row r="5546" spans="2:2">
      <c r="B5546" s="14"/>
    </row>
    <row r="5547" spans="2:2">
      <c r="B5547" s="14"/>
    </row>
    <row r="5548" spans="2:2">
      <c r="B5548" s="14"/>
    </row>
    <row r="5549" spans="2:2">
      <c r="B5549" s="14"/>
    </row>
    <row r="5550" spans="2:2">
      <c r="B5550" s="14"/>
    </row>
    <row r="5551" spans="2:2">
      <c r="B5551" s="14"/>
    </row>
    <row r="5552" spans="2:2">
      <c r="B5552" s="14"/>
    </row>
    <row r="5553" spans="2:2">
      <c r="B5553" s="14"/>
    </row>
    <row r="5554" spans="2:2">
      <c r="B5554" s="14"/>
    </row>
    <row r="5555" spans="2:2">
      <c r="B5555" s="14"/>
    </row>
    <row r="5556" spans="2:2">
      <c r="B5556" s="14"/>
    </row>
    <row r="5557" spans="2:2">
      <c r="B5557" s="14"/>
    </row>
    <row r="5558" spans="2:2">
      <c r="B5558" s="14"/>
    </row>
    <row r="5559" spans="2:2">
      <c r="B5559" s="14"/>
    </row>
    <row r="5560" spans="2:2">
      <c r="B5560" s="14"/>
    </row>
    <row r="5561" spans="2:2">
      <c r="B5561" s="14"/>
    </row>
    <row r="5562" spans="2:2">
      <c r="B5562" s="14"/>
    </row>
    <row r="5563" spans="2:2">
      <c r="B5563" s="14"/>
    </row>
    <row r="5564" spans="2:2">
      <c r="B5564" s="14"/>
    </row>
    <row r="5565" spans="2:2">
      <c r="B5565" s="14"/>
    </row>
    <row r="5566" spans="2:2">
      <c r="B5566" s="14"/>
    </row>
    <row r="5567" spans="2:2">
      <c r="B5567" s="14"/>
    </row>
    <row r="5568" spans="2:2">
      <c r="B5568" s="14"/>
    </row>
    <row r="5569" spans="2:2">
      <c r="B5569" s="14"/>
    </row>
    <row r="5570" spans="2:2">
      <c r="B5570" s="14"/>
    </row>
    <row r="5571" spans="2:2">
      <c r="B5571" s="14"/>
    </row>
    <row r="5572" spans="2:2">
      <c r="B5572" s="14"/>
    </row>
    <row r="5573" spans="2:2">
      <c r="B5573" s="14"/>
    </row>
    <row r="5574" spans="2:2">
      <c r="B5574" s="14"/>
    </row>
    <row r="5575" spans="2:2">
      <c r="B5575" s="14"/>
    </row>
    <row r="5576" spans="2:2">
      <c r="B5576" s="14"/>
    </row>
    <row r="5577" spans="2:2">
      <c r="B5577" s="14"/>
    </row>
    <row r="5578" spans="2:2">
      <c r="B5578" s="14"/>
    </row>
    <row r="5579" spans="2:2">
      <c r="B5579" s="14"/>
    </row>
    <row r="5580" spans="2:2">
      <c r="B5580" s="14"/>
    </row>
    <row r="5581" spans="2:2">
      <c r="B5581" s="14"/>
    </row>
    <row r="5582" spans="2:2">
      <c r="B5582" s="14"/>
    </row>
    <row r="5583" spans="2:2">
      <c r="B5583" s="14"/>
    </row>
    <row r="5584" spans="2:2">
      <c r="B5584" s="14"/>
    </row>
    <row r="5585" spans="2:2">
      <c r="B5585" s="14"/>
    </row>
    <row r="5586" spans="2:2">
      <c r="B5586" s="14"/>
    </row>
    <row r="5587" spans="2:2">
      <c r="B5587" s="14"/>
    </row>
    <row r="5588" spans="2:2">
      <c r="B5588" s="14"/>
    </row>
    <row r="5589" spans="2:2">
      <c r="B5589" s="14"/>
    </row>
    <row r="5590" spans="2:2">
      <c r="B5590" s="14"/>
    </row>
    <row r="5591" spans="2:2">
      <c r="B5591" s="14"/>
    </row>
    <row r="5592" spans="2:2">
      <c r="B5592" s="14"/>
    </row>
    <row r="5593" spans="2:2">
      <c r="B5593" s="14"/>
    </row>
    <row r="5594" spans="2:2">
      <c r="B5594" s="14"/>
    </row>
    <row r="5595" spans="2:2">
      <c r="B5595" s="14"/>
    </row>
    <row r="5596" spans="2:2">
      <c r="B5596" s="14"/>
    </row>
    <row r="5597" spans="2:2">
      <c r="B5597" s="14"/>
    </row>
    <row r="5598" spans="2:2">
      <c r="B5598" s="14"/>
    </row>
    <row r="5599" spans="2:2">
      <c r="B5599" s="14"/>
    </row>
    <row r="5600" spans="2:2">
      <c r="B5600" s="14"/>
    </row>
    <row r="5601" spans="2:2">
      <c r="B5601" s="14"/>
    </row>
    <row r="5602" spans="2:2">
      <c r="B5602" s="14"/>
    </row>
    <row r="5603" spans="2:2">
      <c r="B5603" s="14"/>
    </row>
    <row r="5604" spans="2:2">
      <c r="B5604" s="14"/>
    </row>
    <row r="5605" spans="2:2">
      <c r="B5605" s="14"/>
    </row>
    <row r="5606" spans="2:2">
      <c r="B5606" s="14"/>
    </row>
    <row r="5607" spans="2:2">
      <c r="B5607" s="14"/>
    </row>
    <row r="5608" spans="2:2">
      <c r="B5608" s="14"/>
    </row>
    <row r="5609" spans="2:2">
      <c r="B5609" s="14"/>
    </row>
    <row r="5610" spans="2:2">
      <c r="B5610" s="14"/>
    </row>
    <row r="5611" spans="2:2">
      <c r="B5611" s="14"/>
    </row>
    <row r="5612" spans="2:2">
      <c r="B5612" s="14"/>
    </row>
    <row r="5613" spans="2:2">
      <c r="B5613" s="14"/>
    </row>
    <row r="5614" spans="2:2">
      <c r="B5614" s="14"/>
    </row>
    <row r="5615" spans="2:2">
      <c r="B5615" s="14"/>
    </row>
    <row r="5616" spans="2:2">
      <c r="B5616" s="14"/>
    </row>
    <row r="5617" spans="2:2">
      <c r="B5617" s="14"/>
    </row>
    <row r="5618" spans="2:2">
      <c r="B5618" s="14"/>
    </row>
    <row r="5619" spans="2:2">
      <c r="B5619" s="14"/>
    </row>
    <row r="5620" spans="2:2">
      <c r="B5620" s="14"/>
    </row>
    <row r="5621" spans="2:2">
      <c r="B5621" s="14"/>
    </row>
    <row r="5622" spans="2:2">
      <c r="B5622" s="14"/>
    </row>
    <row r="5623" spans="2:2">
      <c r="B5623" s="14"/>
    </row>
    <row r="5624" spans="2:2">
      <c r="B5624" s="14"/>
    </row>
    <row r="5625" spans="2:2">
      <c r="B5625" s="14"/>
    </row>
    <row r="5626" spans="2:2">
      <c r="B5626" s="14"/>
    </row>
    <row r="5627" spans="2:2">
      <c r="B5627" s="14"/>
    </row>
    <row r="5628" spans="2:2">
      <c r="B5628" s="14"/>
    </row>
    <row r="5629" spans="2:2">
      <c r="B5629" s="14"/>
    </row>
    <row r="5630" spans="2:2">
      <c r="B5630" s="14"/>
    </row>
    <row r="5631" spans="2:2">
      <c r="B5631" s="14"/>
    </row>
    <row r="5632" spans="2:2">
      <c r="B5632" s="14"/>
    </row>
    <row r="5633" spans="2:2">
      <c r="B5633" s="14"/>
    </row>
    <row r="5634" spans="2:2">
      <c r="B5634" s="14"/>
    </row>
    <row r="5635" spans="2:2">
      <c r="B5635" s="14"/>
    </row>
    <row r="5636" spans="2:2">
      <c r="B5636" s="14"/>
    </row>
    <row r="5637" spans="2:2">
      <c r="B5637" s="14"/>
    </row>
    <row r="5638" spans="2:2">
      <c r="B5638" s="14"/>
    </row>
    <row r="5639" spans="2:2">
      <c r="B5639" s="14"/>
    </row>
    <row r="5640" spans="2:2">
      <c r="B5640" s="14"/>
    </row>
    <row r="5641" spans="2:2">
      <c r="B5641" s="14"/>
    </row>
    <row r="5642" spans="2:2">
      <c r="B5642" s="14"/>
    </row>
    <row r="5643" spans="2:2">
      <c r="B5643" s="14"/>
    </row>
    <row r="5644" spans="2:2">
      <c r="B5644" s="14"/>
    </row>
    <row r="5645" spans="2:2">
      <c r="B5645" s="14"/>
    </row>
    <row r="5646" spans="2:2">
      <c r="B5646" s="14"/>
    </row>
    <row r="5647" spans="2:2">
      <c r="B5647" s="14"/>
    </row>
    <row r="5648" spans="2:2">
      <c r="B5648" s="14"/>
    </row>
    <row r="5649" spans="2:2">
      <c r="B5649" s="14"/>
    </row>
    <row r="5650" spans="2:2">
      <c r="B5650" s="14"/>
    </row>
    <row r="5651" spans="2:2">
      <c r="B5651" s="14"/>
    </row>
    <row r="5652" spans="2:2">
      <c r="B5652" s="14"/>
    </row>
    <row r="5653" spans="2:2">
      <c r="B5653" s="14"/>
    </row>
    <row r="5654" spans="2:2">
      <c r="B5654" s="14"/>
    </row>
    <row r="5655" spans="2:2">
      <c r="B5655" s="14"/>
    </row>
    <row r="5656" spans="2:2">
      <c r="B5656" s="14"/>
    </row>
    <row r="5657" spans="2:2">
      <c r="B5657" s="14"/>
    </row>
    <row r="5658" spans="2:2">
      <c r="B5658" s="14"/>
    </row>
    <row r="5659" spans="2:2">
      <c r="B5659" s="14"/>
    </row>
    <row r="5660" spans="2:2">
      <c r="B5660" s="14"/>
    </row>
    <row r="5661" spans="2:2">
      <c r="B5661" s="14"/>
    </row>
    <row r="5662" spans="2:2">
      <c r="B5662" s="14"/>
    </row>
    <row r="5663" spans="2:2">
      <c r="B5663" s="14"/>
    </row>
    <row r="5664" spans="2:2">
      <c r="B5664" s="14"/>
    </row>
    <row r="5665" spans="2:2">
      <c r="B5665" s="14"/>
    </row>
    <row r="5666" spans="2:2">
      <c r="B5666" s="14"/>
    </row>
    <row r="5667" spans="2:2">
      <c r="B5667" s="14"/>
    </row>
    <row r="5668" spans="2:2">
      <c r="B5668" s="14"/>
    </row>
    <row r="5669" spans="2:2">
      <c r="B5669" s="14"/>
    </row>
    <row r="5670" spans="2:2">
      <c r="B5670" s="14"/>
    </row>
    <row r="5671" spans="2:2">
      <c r="B5671" s="14"/>
    </row>
    <row r="5672" spans="2:2">
      <c r="B5672" s="14"/>
    </row>
    <row r="5673" spans="2:2">
      <c r="B5673" s="14"/>
    </row>
    <row r="5674" spans="2:2">
      <c r="B5674" s="14"/>
    </row>
    <row r="5675" spans="2:2">
      <c r="B5675" s="14"/>
    </row>
    <row r="5676" spans="2:2">
      <c r="B5676" s="14"/>
    </row>
    <row r="5677" spans="2:2">
      <c r="B5677" s="14"/>
    </row>
    <row r="5678" spans="2:2">
      <c r="B5678" s="14"/>
    </row>
    <row r="5679" spans="2:2">
      <c r="B5679" s="14"/>
    </row>
    <row r="5680" spans="2:2">
      <c r="B5680" s="14"/>
    </row>
    <row r="5681" spans="2:2">
      <c r="B5681" s="14"/>
    </row>
    <row r="5682" spans="2:2">
      <c r="B5682" s="14"/>
    </row>
    <row r="5683" spans="2:2">
      <c r="B5683" s="14"/>
    </row>
    <row r="5684" spans="2:2">
      <c r="B5684" s="14"/>
    </row>
    <row r="5685" spans="2:2">
      <c r="B5685" s="14"/>
    </row>
    <row r="5686" spans="2:2">
      <c r="B5686" s="14"/>
    </row>
    <row r="5687" spans="2:2">
      <c r="B5687" s="14"/>
    </row>
    <row r="5688" spans="2:2">
      <c r="B5688" s="14"/>
    </row>
    <row r="5689" spans="2:2">
      <c r="B5689" s="14"/>
    </row>
    <row r="5690" spans="2:2">
      <c r="B5690" s="14"/>
    </row>
    <row r="5691" spans="2:2">
      <c r="B5691" s="14"/>
    </row>
    <row r="5692" spans="2:2">
      <c r="B5692" s="14"/>
    </row>
    <row r="5693" spans="2:2">
      <c r="B5693" s="14"/>
    </row>
    <row r="5694" spans="2:2">
      <c r="B5694" s="14"/>
    </row>
    <row r="5695" spans="2:2">
      <c r="B5695" s="14"/>
    </row>
    <row r="5696" spans="2:2">
      <c r="B5696" s="14"/>
    </row>
    <row r="5697" spans="2:2">
      <c r="B5697" s="14"/>
    </row>
    <row r="5698" spans="2:2">
      <c r="B5698" s="14"/>
    </row>
    <row r="5699" spans="2:2">
      <c r="B5699" s="14"/>
    </row>
    <row r="5700" spans="2:2">
      <c r="B5700" s="14"/>
    </row>
    <row r="5701" spans="2:2">
      <c r="B5701" s="14"/>
    </row>
    <row r="5702" spans="2:2">
      <c r="B5702" s="14"/>
    </row>
    <row r="5703" spans="2:2">
      <c r="B5703" s="14"/>
    </row>
    <row r="5704" spans="2:2">
      <c r="B5704" s="14"/>
    </row>
    <row r="5705" spans="2:2">
      <c r="B5705" s="14"/>
    </row>
    <row r="5706" spans="2:2">
      <c r="B5706" s="14"/>
    </row>
    <row r="5707" spans="2:2">
      <c r="B5707" s="14"/>
    </row>
    <row r="5708" spans="2:2">
      <c r="B5708" s="14"/>
    </row>
    <row r="5709" spans="2:2">
      <c r="B5709" s="14"/>
    </row>
    <row r="5710" spans="2:2">
      <c r="B5710" s="14"/>
    </row>
    <row r="5711" spans="2:2">
      <c r="B5711" s="14"/>
    </row>
    <row r="5712" spans="2:2">
      <c r="B5712" s="14"/>
    </row>
    <row r="5713" spans="2:2">
      <c r="B5713" s="14"/>
    </row>
    <row r="5714" spans="2:2">
      <c r="B5714" s="14"/>
    </row>
    <row r="5715" spans="2:2">
      <c r="B5715" s="14"/>
    </row>
    <row r="5716" spans="2:2">
      <c r="B5716" s="14"/>
    </row>
    <row r="5717" spans="2:2">
      <c r="B5717" s="14"/>
    </row>
    <row r="5718" spans="2:2">
      <c r="B5718" s="14"/>
    </row>
    <row r="5719" spans="2:2">
      <c r="B5719" s="14"/>
    </row>
    <row r="5720" spans="2:2">
      <c r="B5720" s="14"/>
    </row>
    <row r="5721" spans="2:2">
      <c r="B5721" s="14"/>
    </row>
    <row r="5722" spans="2:2">
      <c r="B5722" s="14"/>
    </row>
    <row r="5723" spans="2:2">
      <c r="B5723" s="14"/>
    </row>
    <row r="5724" spans="2:2">
      <c r="B5724" s="14"/>
    </row>
    <row r="5725" spans="2:2">
      <c r="B5725" s="14"/>
    </row>
    <row r="5726" spans="2:2">
      <c r="B5726" s="14"/>
    </row>
    <row r="5727" spans="2:2">
      <c r="B5727" s="14"/>
    </row>
    <row r="5728" spans="2:2">
      <c r="B5728" s="14"/>
    </row>
    <row r="5729" spans="2:2">
      <c r="B5729" s="14"/>
    </row>
    <row r="5730" spans="2:2">
      <c r="B5730" s="14"/>
    </row>
    <row r="5731" spans="2:2">
      <c r="B5731" s="14"/>
    </row>
    <row r="5732" spans="2:2">
      <c r="B5732" s="14"/>
    </row>
    <row r="5733" spans="2:2">
      <c r="B5733" s="14"/>
    </row>
    <row r="5734" spans="2:2">
      <c r="B5734" s="14"/>
    </row>
    <row r="5735" spans="2:2">
      <c r="B5735" s="14"/>
    </row>
    <row r="5736" spans="2:2">
      <c r="B5736" s="14"/>
    </row>
    <row r="5737" spans="2:2">
      <c r="B5737" s="14"/>
    </row>
    <row r="5738" spans="2:2">
      <c r="B5738" s="14"/>
    </row>
    <row r="5739" spans="2:2">
      <c r="B5739" s="14"/>
    </row>
    <row r="5740" spans="2:2">
      <c r="B5740" s="14"/>
    </row>
    <row r="5741" spans="2:2">
      <c r="B5741" s="14"/>
    </row>
    <row r="5742" spans="2:2">
      <c r="B5742" s="14"/>
    </row>
    <row r="5743" spans="2:2">
      <c r="B5743" s="14"/>
    </row>
    <row r="5744" spans="2:2">
      <c r="B5744" s="14"/>
    </row>
    <row r="5745" spans="2:2">
      <c r="B5745" s="14"/>
    </row>
    <row r="5746" spans="2:2">
      <c r="B5746" s="14"/>
    </row>
    <row r="5747" spans="2:2">
      <c r="B5747" s="14"/>
    </row>
    <row r="5748" spans="2:2">
      <c r="B5748" s="14"/>
    </row>
    <row r="5749" spans="2:2">
      <c r="B5749" s="14"/>
    </row>
    <row r="5750" spans="2:2">
      <c r="B5750" s="14"/>
    </row>
    <row r="5751" spans="2:2">
      <c r="B5751" s="14"/>
    </row>
    <row r="5752" spans="2:2">
      <c r="B5752" s="14"/>
    </row>
    <row r="5753" spans="2:2">
      <c r="B5753" s="14"/>
    </row>
    <row r="5754" spans="2:2">
      <c r="B5754" s="14"/>
    </row>
    <row r="5755" spans="2:2">
      <c r="B5755" s="14"/>
    </row>
    <row r="5756" spans="2:2">
      <c r="B5756" s="14"/>
    </row>
    <row r="5757" spans="2:2">
      <c r="B5757" s="14"/>
    </row>
    <row r="5758" spans="2:2">
      <c r="B5758" s="14"/>
    </row>
    <row r="5759" spans="2:2">
      <c r="B5759" s="14"/>
    </row>
    <row r="5760" spans="2:2">
      <c r="B5760" s="14"/>
    </row>
    <row r="5761" spans="2:2">
      <c r="B5761" s="14"/>
    </row>
    <row r="5762" spans="2:2">
      <c r="B5762" s="14"/>
    </row>
    <row r="5763" spans="2:2">
      <c r="B5763" s="14"/>
    </row>
    <row r="5764" spans="2:2">
      <c r="B5764" s="14"/>
    </row>
    <row r="5765" spans="2:2">
      <c r="B5765" s="14"/>
    </row>
    <row r="5766" spans="2:2">
      <c r="B5766" s="14"/>
    </row>
    <row r="5767" spans="2:2">
      <c r="B5767" s="14"/>
    </row>
    <row r="5768" spans="2:2">
      <c r="B5768" s="14"/>
    </row>
    <row r="5769" spans="2:2">
      <c r="B5769" s="14"/>
    </row>
    <row r="5770" spans="2:2">
      <c r="B5770" s="14"/>
    </row>
    <row r="5771" spans="2:2">
      <c r="B5771" s="14"/>
    </row>
    <row r="5772" spans="2:2">
      <c r="B5772" s="14"/>
    </row>
    <row r="5773" spans="2:2">
      <c r="B5773" s="14"/>
    </row>
    <row r="5774" spans="2:2">
      <c r="B5774" s="14"/>
    </row>
    <row r="5775" spans="2:2">
      <c r="B5775" s="14"/>
    </row>
    <row r="5776" spans="2:2">
      <c r="B5776" s="14"/>
    </row>
    <row r="5777" spans="2:2">
      <c r="B5777" s="14"/>
    </row>
    <row r="5778" spans="2:2">
      <c r="B5778" s="14"/>
    </row>
    <row r="5779" spans="2:2">
      <c r="B5779" s="14"/>
    </row>
    <row r="5780" spans="2:2">
      <c r="B5780" s="14"/>
    </row>
    <row r="5781" spans="2:2">
      <c r="B5781" s="14"/>
    </row>
    <row r="5782" spans="2:2">
      <c r="B5782" s="14"/>
    </row>
    <row r="5783" spans="2:2">
      <c r="B5783" s="14"/>
    </row>
    <row r="5784" spans="2:2">
      <c r="B5784" s="14"/>
    </row>
    <row r="5785" spans="2:2">
      <c r="B5785" s="14"/>
    </row>
    <row r="5786" spans="2:2">
      <c r="B5786" s="14"/>
    </row>
    <row r="5787" spans="2:2">
      <c r="B5787" s="14"/>
    </row>
    <row r="5788" spans="2:2">
      <c r="B5788" s="14"/>
    </row>
    <row r="5789" spans="2:2">
      <c r="B5789" s="14"/>
    </row>
    <row r="5790" spans="2:2">
      <c r="B5790" s="14"/>
    </row>
    <row r="5791" spans="2:2">
      <c r="B5791" s="14"/>
    </row>
    <row r="5792" spans="2:2">
      <c r="B5792" s="14"/>
    </row>
    <row r="5793" spans="2:2">
      <c r="B5793" s="14"/>
    </row>
    <row r="5794" spans="2:2">
      <c r="B5794" s="14"/>
    </row>
    <row r="5795" spans="2:2">
      <c r="B5795" s="14"/>
    </row>
    <row r="5796" spans="2:2">
      <c r="B5796" s="14"/>
    </row>
    <row r="5797" spans="2:2">
      <c r="B5797" s="14"/>
    </row>
    <row r="5798" spans="2:2">
      <c r="B5798" s="14"/>
    </row>
    <row r="5799" spans="2:2">
      <c r="B5799" s="14"/>
    </row>
    <row r="5800" spans="2:2">
      <c r="B5800" s="14"/>
    </row>
    <row r="5801" spans="2:2">
      <c r="B5801" s="14"/>
    </row>
    <row r="5802" spans="2:2">
      <c r="B5802" s="14"/>
    </row>
    <row r="5803" spans="2:2">
      <c r="B5803" s="14"/>
    </row>
    <row r="5804" spans="2:2">
      <c r="B5804" s="14"/>
    </row>
    <row r="5805" spans="2:2">
      <c r="B5805" s="14"/>
    </row>
    <row r="5806" spans="2:2">
      <c r="B5806" s="14"/>
    </row>
    <row r="5807" spans="2:2">
      <c r="B5807" s="14"/>
    </row>
    <row r="5808" spans="2:2">
      <c r="B5808" s="14"/>
    </row>
    <row r="5809" spans="2:2">
      <c r="B5809" s="14"/>
    </row>
    <row r="5810" spans="2:2">
      <c r="B5810" s="14"/>
    </row>
    <row r="5811" spans="2:2">
      <c r="B5811" s="14"/>
    </row>
    <row r="5812" spans="2:2">
      <c r="B5812" s="14"/>
    </row>
    <row r="5813" spans="2:2">
      <c r="B5813" s="14"/>
    </row>
    <row r="5814" spans="2:2">
      <c r="B5814" s="14"/>
    </row>
    <row r="5815" spans="2:2">
      <c r="B5815" s="14"/>
    </row>
    <row r="5816" spans="2:2">
      <c r="B5816" s="14"/>
    </row>
    <row r="5817" spans="2:2">
      <c r="B5817" s="14"/>
    </row>
    <row r="5818" spans="2:2">
      <c r="B5818" s="14"/>
    </row>
    <row r="5819" spans="2:2">
      <c r="B5819" s="14"/>
    </row>
    <row r="5820" spans="2:2">
      <c r="B5820" s="14"/>
    </row>
    <row r="5821" spans="2:2">
      <c r="B5821" s="14"/>
    </row>
    <row r="5822" spans="2:2">
      <c r="B5822" s="14"/>
    </row>
    <row r="5823" spans="2:2">
      <c r="B5823" s="14"/>
    </row>
    <row r="5824" spans="2:2">
      <c r="B5824" s="14"/>
    </row>
    <row r="5825" spans="2:2">
      <c r="B5825" s="14"/>
    </row>
    <row r="5826" spans="2:2">
      <c r="B5826" s="14"/>
    </row>
    <row r="5827" spans="2:2">
      <c r="B5827" s="14"/>
    </row>
    <row r="5828" spans="2:2">
      <c r="B5828" s="14"/>
    </row>
    <row r="5829" spans="2:2">
      <c r="B5829" s="14"/>
    </row>
    <row r="5830" spans="2:2">
      <c r="B5830" s="14"/>
    </row>
    <row r="5831" spans="2:2">
      <c r="B5831" s="14"/>
    </row>
    <row r="5832" spans="2:2">
      <c r="B5832" s="14"/>
    </row>
    <row r="5833" spans="2:2">
      <c r="B5833" s="14"/>
    </row>
    <row r="5834" spans="2:2">
      <c r="B5834" s="14"/>
    </row>
    <row r="5835" spans="2:2">
      <c r="B5835" s="14"/>
    </row>
    <row r="5836" spans="2:2">
      <c r="B5836" s="14"/>
    </row>
    <row r="5837" spans="2:2">
      <c r="B5837" s="14"/>
    </row>
    <row r="5838" spans="2:2">
      <c r="B5838" s="14"/>
    </row>
    <row r="5839" spans="2:2">
      <c r="B5839" s="14"/>
    </row>
    <row r="5840" spans="2:2">
      <c r="B5840" s="14"/>
    </row>
    <row r="5841" spans="2:2">
      <c r="B5841" s="14"/>
    </row>
    <row r="5842" spans="2:2">
      <c r="B5842" s="14"/>
    </row>
    <row r="5843" spans="2:2">
      <c r="B5843" s="14"/>
    </row>
    <row r="5844" spans="2:2">
      <c r="B5844" s="14"/>
    </row>
    <row r="5845" spans="2:2">
      <c r="B5845" s="14"/>
    </row>
    <row r="5846" spans="2:2">
      <c r="B5846" s="14"/>
    </row>
    <row r="5847" spans="2:2">
      <c r="B5847" s="14"/>
    </row>
    <row r="5848" spans="2:2">
      <c r="B5848" s="14"/>
    </row>
    <row r="5849" spans="2:2">
      <c r="B5849" s="14"/>
    </row>
    <row r="5850" spans="2:2">
      <c r="B5850" s="14"/>
    </row>
    <row r="5851" spans="2:2">
      <c r="B5851" s="14"/>
    </row>
    <row r="5852" spans="2:2">
      <c r="B5852" s="14"/>
    </row>
    <row r="5853" spans="2:2">
      <c r="B5853" s="14"/>
    </row>
    <row r="5854" spans="2:2">
      <c r="B5854" s="14"/>
    </row>
    <row r="5855" spans="2:2">
      <c r="B5855" s="14"/>
    </row>
    <row r="5856" spans="2:2">
      <c r="B5856" s="14"/>
    </row>
    <row r="5857" spans="2:2">
      <c r="B5857" s="14"/>
    </row>
    <row r="5858" spans="2:2">
      <c r="B5858" s="14"/>
    </row>
    <row r="5859" spans="2:2">
      <c r="B5859" s="14"/>
    </row>
    <row r="5860" spans="2:2">
      <c r="B5860" s="14"/>
    </row>
    <row r="5861" spans="2:2">
      <c r="B5861" s="14"/>
    </row>
    <row r="5862" spans="2:2">
      <c r="B5862" s="14"/>
    </row>
    <row r="5863" spans="2:2">
      <c r="B5863" s="14"/>
    </row>
    <row r="5864" spans="2:2">
      <c r="B5864" s="14"/>
    </row>
    <row r="5865" spans="2:2">
      <c r="B5865" s="14"/>
    </row>
    <row r="5866" spans="2:2">
      <c r="B5866" s="14"/>
    </row>
    <row r="5867" spans="2:2">
      <c r="B5867" s="14"/>
    </row>
    <row r="5868" spans="2:2">
      <c r="B5868" s="14"/>
    </row>
    <row r="5869" spans="2:2">
      <c r="B5869" s="14"/>
    </row>
    <row r="5870" spans="2:2">
      <c r="B5870" s="14"/>
    </row>
    <row r="5871" spans="2:2">
      <c r="B5871" s="14"/>
    </row>
    <row r="5872" spans="2:2">
      <c r="B5872" s="14"/>
    </row>
    <row r="5873" spans="2:2">
      <c r="B5873" s="14"/>
    </row>
    <row r="5874" spans="2:2">
      <c r="B5874" s="14"/>
    </row>
    <row r="5875" spans="2:2">
      <c r="B5875" s="14"/>
    </row>
    <row r="5876" spans="2:2">
      <c r="B5876" s="14"/>
    </row>
    <row r="5877" spans="2:2">
      <c r="B5877" s="14"/>
    </row>
    <row r="5878" spans="2:2">
      <c r="B5878" s="14"/>
    </row>
    <row r="5879" spans="2:2">
      <c r="B5879" s="14"/>
    </row>
    <row r="5880" spans="2:2">
      <c r="B5880" s="14"/>
    </row>
    <row r="5881" spans="2:2">
      <c r="B5881" s="14"/>
    </row>
    <row r="5882" spans="2:2">
      <c r="B5882" s="14"/>
    </row>
    <row r="5883" spans="2:2">
      <c r="B5883" s="14"/>
    </row>
    <row r="5884" spans="2:2">
      <c r="B5884" s="14"/>
    </row>
    <row r="5885" spans="2:2">
      <c r="B5885" s="14"/>
    </row>
    <row r="5886" spans="2:2">
      <c r="B5886" s="14"/>
    </row>
    <row r="5887" spans="2:2">
      <c r="B5887" s="14"/>
    </row>
    <row r="5888" spans="2:2">
      <c r="B5888" s="14"/>
    </row>
    <row r="5889" spans="2:2">
      <c r="B5889" s="14"/>
    </row>
    <row r="5890" spans="2:2">
      <c r="B5890" s="14"/>
    </row>
    <row r="5891" spans="2:2">
      <c r="B5891" s="14"/>
    </row>
    <row r="5892" spans="2:2">
      <c r="B5892" s="14"/>
    </row>
    <row r="5893" spans="2:2">
      <c r="B5893" s="14"/>
    </row>
    <row r="5894" spans="2:2">
      <c r="B5894" s="14"/>
    </row>
    <row r="5895" spans="2:2">
      <c r="B5895" s="14"/>
    </row>
    <row r="5896" spans="2:2">
      <c r="B5896" s="14"/>
    </row>
    <row r="5897" spans="2:2">
      <c r="B5897" s="14"/>
    </row>
    <row r="5898" spans="2:2">
      <c r="B5898" s="14"/>
    </row>
    <row r="5899" spans="2:2">
      <c r="B5899" s="14"/>
    </row>
    <row r="5900" spans="2:2">
      <c r="B5900" s="14"/>
    </row>
    <row r="5901" spans="2:2">
      <c r="B5901" s="14"/>
    </row>
    <row r="5902" spans="2:2">
      <c r="B5902" s="14"/>
    </row>
    <row r="5903" spans="2:2">
      <c r="B5903" s="14"/>
    </row>
    <row r="5904" spans="2:2">
      <c r="B5904" s="14"/>
    </row>
    <row r="5905" spans="2:2">
      <c r="B5905" s="14"/>
    </row>
    <row r="5906" spans="2:2">
      <c r="B5906" s="14"/>
    </row>
    <row r="5907" spans="2:2">
      <c r="B5907" s="14"/>
    </row>
    <row r="5908" spans="2:2">
      <c r="B5908" s="14"/>
    </row>
    <row r="5909" spans="2:2">
      <c r="B5909" s="14"/>
    </row>
    <row r="5910" spans="2:2">
      <c r="B5910" s="14"/>
    </row>
    <row r="5911" spans="2:2">
      <c r="B5911" s="14"/>
    </row>
    <row r="5912" spans="2:2">
      <c r="B5912" s="14"/>
    </row>
    <row r="5913" spans="2:2">
      <c r="B5913" s="14"/>
    </row>
    <row r="5914" spans="2:2">
      <c r="B5914" s="14"/>
    </row>
    <row r="5915" spans="2:2">
      <c r="B5915" s="14"/>
    </row>
    <row r="5916" spans="2:2">
      <c r="B5916" s="14"/>
    </row>
    <row r="5917" spans="2:2">
      <c r="B5917" s="14"/>
    </row>
    <row r="5918" spans="2:2">
      <c r="B5918" s="14"/>
    </row>
    <row r="5919" spans="2:2">
      <c r="B5919" s="14"/>
    </row>
    <row r="5920" spans="2:2">
      <c r="B5920" s="14"/>
    </row>
    <row r="5921" spans="2:2">
      <c r="B5921" s="14"/>
    </row>
    <row r="5922" spans="2:2">
      <c r="B5922" s="14"/>
    </row>
    <row r="5923" spans="2:2">
      <c r="B5923" s="14"/>
    </row>
    <row r="5924" spans="2:2">
      <c r="B5924" s="14"/>
    </row>
    <row r="5925" spans="2:2">
      <c r="B5925" s="14"/>
    </row>
    <row r="5926" spans="2:2">
      <c r="B5926" s="14"/>
    </row>
    <row r="5927" spans="2:2">
      <c r="B5927" s="14"/>
    </row>
    <row r="5928" spans="2:2">
      <c r="B5928" s="14"/>
    </row>
    <row r="5929" spans="2:2">
      <c r="B5929" s="14"/>
    </row>
    <row r="5930" spans="2:2">
      <c r="B5930" s="14"/>
    </row>
    <row r="5931" spans="2:2">
      <c r="B5931" s="14"/>
    </row>
    <row r="5932" spans="2:2">
      <c r="B5932" s="14"/>
    </row>
    <row r="5933" spans="2:2">
      <c r="B5933" s="14"/>
    </row>
    <row r="5934" spans="2:2">
      <c r="B5934" s="14"/>
    </row>
    <row r="5935" spans="2:2">
      <c r="B5935" s="14"/>
    </row>
    <row r="5936" spans="2:2">
      <c r="B5936" s="14"/>
    </row>
    <row r="5937" spans="2:2">
      <c r="B5937" s="14"/>
    </row>
    <row r="5938" spans="2:2">
      <c r="B5938" s="14"/>
    </row>
    <row r="5939" spans="2:2">
      <c r="B5939" s="14"/>
    </row>
    <row r="5940" spans="2:2">
      <c r="B5940" s="14"/>
    </row>
    <row r="5941" spans="2:2">
      <c r="B5941" s="14"/>
    </row>
    <row r="5942" spans="2:2">
      <c r="B5942" s="14"/>
    </row>
    <row r="5943" spans="2:2">
      <c r="B5943" s="14"/>
    </row>
    <row r="5944" spans="2:2">
      <c r="B5944" s="14"/>
    </row>
    <row r="5945" spans="2:2">
      <c r="B5945" s="14"/>
    </row>
    <row r="5946" spans="2:2">
      <c r="B5946" s="14"/>
    </row>
    <row r="5947" spans="2:2">
      <c r="B5947" s="14"/>
    </row>
    <row r="5948" spans="2:2">
      <c r="B5948" s="14"/>
    </row>
    <row r="5949" spans="2:2">
      <c r="B5949" s="14"/>
    </row>
    <row r="5950" spans="2:2">
      <c r="B5950" s="14"/>
    </row>
    <row r="5951" spans="2:2">
      <c r="B5951" s="14"/>
    </row>
    <row r="5952" spans="2:2">
      <c r="B5952" s="14"/>
    </row>
    <row r="5953" spans="2:2">
      <c r="B5953" s="14"/>
    </row>
    <row r="5954" spans="2:2">
      <c r="B5954" s="14"/>
    </row>
    <row r="5955" spans="2:2">
      <c r="B5955" s="14"/>
    </row>
    <row r="5956" spans="2:2">
      <c r="B5956" s="14"/>
    </row>
    <row r="5957" spans="2:2">
      <c r="B5957" s="14"/>
    </row>
    <row r="5958" spans="2:2">
      <c r="B5958" s="14"/>
    </row>
    <row r="5959" spans="2:2">
      <c r="B5959" s="14"/>
    </row>
    <row r="5960" spans="2:2">
      <c r="B5960" s="14"/>
    </row>
    <row r="5961" spans="2:2">
      <c r="B5961" s="14"/>
    </row>
    <row r="5962" spans="2:2">
      <c r="B5962" s="14"/>
    </row>
    <row r="5963" spans="2:2">
      <c r="B5963" s="14"/>
    </row>
    <row r="5964" spans="2:2">
      <c r="B5964" s="14"/>
    </row>
    <row r="5965" spans="2:2">
      <c r="B5965" s="14"/>
    </row>
    <row r="5966" spans="2:2">
      <c r="B5966" s="14"/>
    </row>
    <row r="5967" spans="2:2">
      <c r="B5967" s="14"/>
    </row>
    <row r="5968" spans="2:2">
      <c r="B5968" s="14"/>
    </row>
    <row r="5969" spans="2:2">
      <c r="B5969" s="14"/>
    </row>
    <row r="5970" spans="2:2">
      <c r="B5970" s="14"/>
    </row>
    <row r="5971" spans="2:2">
      <c r="B5971" s="14"/>
    </row>
    <row r="5972" spans="2:2">
      <c r="B5972" s="14"/>
    </row>
    <row r="5973" spans="2:2">
      <c r="B5973" s="14"/>
    </row>
    <row r="5974" spans="2:2">
      <c r="B5974" s="14"/>
    </row>
    <row r="5975" spans="2:2">
      <c r="B5975" s="14"/>
    </row>
    <row r="5976" spans="2:2">
      <c r="B5976" s="14"/>
    </row>
    <row r="5977" spans="2:2">
      <c r="B5977" s="14"/>
    </row>
    <row r="5978" spans="2:2">
      <c r="B5978" s="14"/>
    </row>
    <row r="5979" spans="2:2">
      <c r="B5979" s="14"/>
    </row>
    <row r="5980" spans="2:2">
      <c r="B5980" s="14"/>
    </row>
    <row r="5981" spans="2:2">
      <c r="B5981" s="14"/>
    </row>
    <row r="5982" spans="2:2">
      <c r="B5982" s="14"/>
    </row>
    <row r="5983" spans="2:2">
      <c r="B5983" s="14"/>
    </row>
    <row r="5984" spans="2:2">
      <c r="B5984" s="14"/>
    </row>
    <row r="5985" spans="2:2">
      <c r="B5985" s="14"/>
    </row>
    <row r="5986" spans="2:2">
      <c r="B5986" s="14"/>
    </row>
    <row r="5987" spans="2:2">
      <c r="B5987" s="14"/>
    </row>
    <row r="5988" spans="2:2">
      <c r="B5988" s="14"/>
    </row>
    <row r="5989" spans="2:2">
      <c r="B5989" s="14"/>
    </row>
    <row r="5990" spans="2:2">
      <c r="B5990" s="14"/>
    </row>
    <row r="5991" spans="2:2">
      <c r="B5991" s="14"/>
    </row>
    <row r="5992" spans="2:2">
      <c r="B5992" s="14"/>
    </row>
    <row r="5993" spans="2:2">
      <c r="B5993" s="14"/>
    </row>
    <row r="5994" spans="2:2">
      <c r="B5994" s="14"/>
    </row>
    <row r="5995" spans="2:2">
      <c r="B5995" s="14"/>
    </row>
    <row r="5996" spans="2:2">
      <c r="B5996" s="14"/>
    </row>
    <row r="5997" spans="2:2">
      <c r="B5997" s="14"/>
    </row>
    <row r="5998" spans="2:2">
      <c r="B5998" s="14"/>
    </row>
    <row r="5999" spans="2:2">
      <c r="B5999" s="14"/>
    </row>
    <row r="6000" spans="2:2">
      <c r="B6000" s="14"/>
    </row>
    <row r="6001" spans="2:2">
      <c r="B6001" s="14"/>
    </row>
    <row r="6002" spans="2:2">
      <c r="B6002" s="14"/>
    </row>
    <row r="6003" spans="2:2">
      <c r="B6003" s="14"/>
    </row>
    <row r="6004" spans="2:2">
      <c r="B6004" s="14"/>
    </row>
    <row r="6005" spans="2:2">
      <c r="B6005" s="14"/>
    </row>
    <row r="6006" spans="2:2">
      <c r="B6006" s="14"/>
    </row>
    <row r="6007" spans="2:2">
      <c r="B6007" s="14"/>
    </row>
    <row r="6008" spans="2:2">
      <c r="B6008" s="14"/>
    </row>
    <row r="6009" spans="2:2">
      <c r="B6009" s="14"/>
    </row>
    <row r="6010" spans="2:2">
      <c r="B6010" s="14"/>
    </row>
    <row r="6011" spans="2:2">
      <c r="B6011" s="14"/>
    </row>
    <row r="6012" spans="2:2">
      <c r="B6012" s="14"/>
    </row>
    <row r="6013" spans="2:2">
      <c r="B6013" s="14"/>
    </row>
    <row r="6014" spans="2:2">
      <c r="B6014" s="14"/>
    </row>
    <row r="6015" spans="2:2">
      <c r="B6015" s="14"/>
    </row>
    <row r="6016" spans="2:2">
      <c r="B6016" s="14"/>
    </row>
    <row r="6017" spans="2:2">
      <c r="B6017" s="14"/>
    </row>
    <row r="6018" spans="2:2">
      <c r="B6018" s="14"/>
    </row>
    <row r="6019" spans="2:2">
      <c r="B6019" s="14"/>
    </row>
    <row r="6020" spans="2:2">
      <c r="B6020" s="14"/>
    </row>
    <row r="6021" spans="2:2">
      <c r="B6021" s="14"/>
    </row>
    <row r="6022" spans="2:2">
      <c r="B6022" s="14"/>
    </row>
    <row r="6023" spans="2:2">
      <c r="B6023" s="14"/>
    </row>
    <row r="6024" spans="2:2">
      <c r="B6024" s="14"/>
    </row>
    <row r="6025" spans="2:2">
      <c r="B6025" s="14"/>
    </row>
    <row r="6026" spans="2:2">
      <c r="B6026" s="14"/>
    </row>
    <row r="6027" spans="2:2">
      <c r="B6027" s="14"/>
    </row>
    <row r="6028" spans="2:2">
      <c r="B6028" s="14"/>
    </row>
    <row r="6029" spans="2:2">
      <c r="B6029" s="14"/>
    </row>
    <row r="6030" spans="2:2">
      <c r="B6030" s="14"/>
    </row>
    <row r="6031" spans="2:2">
      <c r="B6031" s="14"/>
    </row>
    <row r="6032" spans="2:2">
      <c r="B6032" s="14"/>
    </row>
    <row r="6033" spans="2:2">
      <c r="B6033" s="14"/>
    </row>
    <row r="6034" spans="2:2">
      <c r="B6034" s="14"/>
    </row>
    <row r="6035" spans="2:2">
      <c r="B6035" s="14"/>
    </row>
    <row r="6036" spans="2:2">
      <c r="B6036" s="14"/>
    </row>
    <row r="6037" spans="2:2">
      <c r="B6037" s="14"/>
    </row>
    <row r="6038" spans="2:2">
      <c r="B6038" s="14"/>
    </row>
    <row r="6039" spans="2:2">
      <c r="B6039" s="14"/>
    </row>
    <row r="6040" spans="2:2">
      <c r="B6040" s="14"/>
    </row>
    <row r="6041" spans="2:2">
      <c r="B6041" s="14"/>
    </row>
    <row r="6042" spans="2:2">
      <c r="B6042" s="14"/>
    </row>
    <row r="6043" spans="2:2">
      <c r="B6043" s="14"/>
    </row>
    <row r="6044" spans="2:2">
      <c r="B6044" s="14"/>
    </row>
    <row r="6045" spans="2:2">
      <c r="B6045" s="14"/>
    </row>
    <row r="6046" spans="2:2">
      <c r="B6046" s="14"/>
    </row>
    <row r="6047" spans="2:2">
      <c r="B6047" s="14"/>
    </row>
    <row r="6048" spans="2:2">
      <c r="B6048" s="14"/>
    </row>
    <row r="6049" spans="2:2">
      <c r="B6049" s="14"/>
    </row>
    <row r="6050" spans="2:2">
      <c r="B6050" s="14"/>
    </row>
    <row r="6051" spans="2:2">
      <c r="B6051" s="14"/>
    </row>
    <row r="6052" spans="2:2">
      <c r="B6052" s="14"/>
    </row>
    <row r="6053" spans="2:2">
      <c r="B6053" s="14"/>
    </row>
    <row r="6054" spans="2:2">
      <c r="B6054" s="14"/>
    </row>
    <row r="6055" spans="2:2">
      <c r="B6055" s="14"/>
    </row>
    <row r="6056" spans="2:2">
      <c r="B6056" s="14"/>
    </row>
    <row r="6057" spans="2:2">
      <c r="B6057" s="14"/>
    </row>
    <row r="6058" spans="2:2">
      <c r="B6058" s="14"/>
    </row>
    <row r="6059" spans="2:2">
      <c r="B6059" s="14"/>
    </row>
    <row r="6060" spans="2:2">
      <c r="B6060" s="14"/>
    </row>
    <row r="6061" spans="2:2">
      <c r="B6061" s="14"/>
    </row>
    <row r="6062" spans="2:2">
      <c r="B6062" s="14"/>
    </row>
    <row r="6063" spans="2:2">
      <c r="B6063" s="14"/>
    </row>
    <row r="6064" spans="2:2">
      <c r="B6064" s="14"/>
    </row>
    <row r="6065" spans="2:2">
      <c r="B6065" s="14"/>
    </row>
    <row r="6066" spans="2:2">
      <c r="B6066" s="14"/>
    </row>
    <row r="6067" spans="2:2">
      <c r="B6067" s="14"/>
    </row>
    <row r="6068" spans="2:2">
      <c r="B6068" s="14"/>
    </row>
    <row r="6069" spans="2:2">
      <c r="B6069" s="14"/>
    </row>
    <row r="6070" spans="2:2">
      <c r="B6070" s="14"/>
    </row>
    <row r="6071" spans="2:2">
      <c r="B6071" s="14"/>
    </row>
    <row r="6072" spans="2:2">
      <c r="B6072" s="14"/>
    </row>
    <row r="6073" spans="2:2">
      <c r="B6073" s="14"/>
    </row>
    <row r="6074" spans="2:2">
      <c r="B6074" s="14"/>
    </row>
    <row r="6075" spans="2:2">
      <c r="B6075" s="14"/>
    </row>
    <row r="6076" spans="2:2">
      <c r="B6076" s="14"/>
    </row>
    <row r="6077" spans="2:2">
      <c r="B6077" s="14"/>
    </row>
    <row r="6078" spans="2:2">
      <c r="B6078" s="14"/>
    </row>
    <row r="6079" spans="2:2">
      <c r="B6079" s="14"/>
    </row>
    <row r="6080" spans="2:2">
      <c r="B6080" s="14"/>
    </row>
    <row r="6081" spans="2:2">
      <c r="B6081" s="14"/>
    </row>
    <row r="6082" spans="2:2">
      <c r="B6082" s="14"/>
    </row>
    <row r="6083" spans="2:2">
      <c r="B6083" s="14"/>
    </row>
    <row r="6084" spans="2:2">
      <c r="B6084" s="14"/>
    </row>
    <row r="6085" spans="2:2">
      <c r="B6085" s="14"/>
    </row>
    <row r="6086" spans="2:2">
      <c r="B6086" s="14"/>
    </row>
    <row r="6087" spans="2:2">
      <c r="B6087" s="14"/>
    </row>
    <row r="6088" spans="2:2">
      <c r="B6088" s="14"/>
    </row>
    <row r="6089" spans="2:2">
      <c r="B6089" s="14"/>
    </row>
    <row r="6090" spans="2:2">
      <c r="B6090" s="14"/>
    </row>
    <row r="6091" spans="2:2">
      <c r="B6091" s="14"/>
    </row>
    <row r="6092" spans="2:2">
      <c r="B6092" s="14"/>
    </row>
    <row r="6093" spans="2:2">
      <c r="B6093" s="14"/>
    </row>
    <row r="6094" spans="2:2">
      <c r="B6094" s="14"/>
    </row>
    <row r="6095" spans="2:2">
      <c r="B6095" s="14"/>
    </row>
    <row r="6096" spans="2:2">
      <c r="B6096" s="14"/>
    </row>
    <row r="6097" spans="2:2">
      <c r="B6097" s="14"/>
    </row>
    <row r="6098" spans="2:2">
      <c r="B6098" s="14"/>
    </row>
    <row r="6099" spans="2:2">
      <c r="B6099" s="14"/>
    </row>
    <row r="6100" spans="2:2">
      <c r="B6100" s="14"/>
    </row>
    <row r="6101" spans="2:2">
      <c r="B6101" s="14"/>
    </row>
    <row r="6102" spans="2:2">
      <c r="B6102" s="14"/>
    </row>
    <row r="6103" spans="2:2">
      <c r="B6103" s="14"/>
    </row>
    <row r="6104" spans="2:2">
      <c r="B6104" s="14"/>
    </row>
    <row r="6105" spans="2:2">
      <c r="B6105" s="14"/>
    </row>
    <row r="6106" spans="2:2">
      <c r="B6106" s="14"/>
    </row>
    <row r="6107" spans="2:2">
      <c r="B6107" s="14"/>
    </row>
    <row r="6108" spans="2:2">
      <c r="B6108" s="14"/>
    </row>
    <row r="6109" spans="2:2">
      <c r="B6109" s="14"/>
    </row>
    <row r="6110" spans="2:2">
      <c r="B6110" s="14"/>
    </row>
    <row r="6111" spans="2:2">
      <c r="B6111" s="14"/>
    </row>
    <row r="6112" spans="2:2">
      <c r="B6112" s="14"/>
    </row>
    <row r="6113" spans="2:2">
      <c r="B6113" s="14"/>
    </row>
    <row r="6114" spans="2:2">
      <c r="B6114" s="14"/>
    </row>
    <row r="6115" spans="2:2">
      <c r="B6115" s="14"/>
    </row>
    <row r="6116" spans="2:2">
      <c r="B6116" s="14"/>
    </row>
    <row r="6117" spans="2:2">
      <c r="B6117" s="14"/>
    </row>
    <row r="6118" spans="2:2">
      <c r="B6118" s="14"/>
    </row>
    <row r="6119" spans="2:2">
      <c r="B6119" s="14"/>
    </row>
    <row r="6120" spans="2:2">
      <c r="B6120" s="14"/>
    </row>
    <row r="6121" spans="2:2">
      <c r="B6121" s="14"/>
    </row>
    <row r="6122" spans="2:2">
      <c r="B6122" s="14"/>
    </row>
    <row r="6123" spans="2:2">
      <c r="B6123" s="14"/>
    </row>
    <row r="6124" spans="2:2">
      <c r="B6124" s="14"/>
    </row>
    <row r="6125" spans="2:2">
      <c r="B6125" s="14"/>
    </row>
    <row r="6126" spans="2:2">
      <c r="B6126" s="14"/>
    </row>
    <row r="6127" spans="2:2">
      <c r="B6127" s="14"/>
    </row>
    <row r="6128" spans="2:2">
      <c r="B6128" s="14"/>
    </row>
    <row r="6129" spans="2:2">
      <c r="B6129" s="14"/>
    </row>
    <row r="6130" spans="2:2">
      <c r="B6130" s="14"/>
    </row>
    <row r="6131" spans="2:2">
      <c r="B6131" s="14"/>
    </row>
    <row r="6132" spans="2:2">
      <c r="B6132" s="14"/>
    </row>
    <row r="6133" spans="2:2">
      <c r="B6133" s="14"/>
    </row>
    <row r="6134" spans="2:2">
      <c r="B6134" s="14"/>
    </row>
    <row r="6135" spans="2:2">
      <c r="B6135" s="14"/>
    </row>
    <row r="6136" spans="2:2">
      <c r="B6136" s="14"/>
    </row>
    <row r="6137" spans="2:2">
      <c r="B6137" s="14"/>
    </row>
    <row r="6138" spans="2:2">
      <c r="B6138" s="14"/>
    </row>
    <row r="6139" spans="2:2">
      <c r="B6139" s="14"/>
    </row>
    <row r="6140" spans="2:2">
      <c r="B6140" s="14"/>
    </row>
    <row r="6141" spans="2:2">
      <c r="B6141" s="14"/>
    </row>
    <row r="6142" spans="2:2">
      <c r="B6142" s="14"/>
    </row>
    <row r="6143" spans="2:2">
      <c r="B6143" s="14"/>
    </row>
    <row r="6144" spans="2:2">
      <c r="B6144" s="14"/>
    </row>
    <row r="6145" spans="2:2">
      <c r="B6145" s="14"/>
    </row>
    <row r="6146" spans="2:2">
      <c r="B6146" s="14"/>
    </row>
    <row r="6147" spans="2:2">
      <c r="B6147" s="14"/>
    </row>
    <row r="6148" spans="2:2">
      <c r="B6148" s="14"/>
    </row>
    <row r="6149" spans="2:2">
      <c r="B6149" s="14"/>
    </row>
    <row r="6150" spans="2:2">
      <c r="B6150" s="14"/>
    </row>
    <row r="6151" spans="2:2">
      <c r="B6151" s="14"/>
    </row>
    <row r="6152" spans="2:2">
      <c r="B6152" s="14"/>
    </row>
    <row r="6153" spans="2:2">
      <c r="B6153" s="14"/>
    </row>
    <row r="6154" spans="2:2">
      <c r="B6154" s="14"/>
    </row>
    <row r="6155" spans="2:2">
      <c r="B6155" s="14"/>
    </row>
    <row r="6156" spans="2:2">
      <c r="B6156" s="14"/>
    </row>
    <row r="6157" spans="2:2">
      <c r="B6157" s="14"/>
    </row>
    <row r="6158" spans="2:2">
      <c r="B6158" s="14"/>
    </row>
    <row r="6159" spans="2:2">
      <c r="B6159" s="14"/>
    </row>
    <row r="6160" spans="2:2">
      <c r="B6160" s="14"/>
    </row>
    <row r="6161" spans="2:2">
      <c r="B6161" s="14"/>
    </row>
    <row r="6162" spans="2:2">
      <c r="B6162" s="14"/>
    </row>
    <row r="6163" spans="2:2">
      <c r="B6163" s="14"/>
    </row>
    <row r="6164" spans="2:2">
      <c r="B6164" s="14"/>
    </row>
    <row r="6165" spans="2:2">
      <c r="B6165" s="14"/>
    </row>
    <row r="6166" spans="2:2">
      <c r="B6166" s="14"/>
    </row>
    <row r="6167" spans="2:2">
      <c r="B6167" s="14"/>
    </row>
    <row r="6168" spans="2:2">
      <c r="B6168" s="14"/>
    </row>
    <row r="6169" spans="2:2">
      <c r="B6169" s="14"/>
    </row>
    <row r="6170" spans="2:2">
      <c r="B6170" s="14"/>
    </row>
    <row r="6171" spans="2:2">
      <c r="B6171" s="14"/>
    </row>
    <row r="6172" spans="2:2">
      <c r="B6172" s="14"/>
    </row>
    <row r="6173" spans="2:2">
      <c r="B6173" s="14"/>
    </row>
    <row r="6174" spans="2:2">
      <c r="B6174" s="14"/>
    </row>
    <row r="6175" spans="2:2">
      <c r="B6175" s="14"/>
    </row>
    <row r="6176" spans="2:2">
      <c r="B6176" s="14"/>
    </row>
    <row r="6177" spans="2:2">
      <c r="B6177" s="14"/>
    </row>
    <row r="6178" spans="2:2">
      <c r="B6178" s="14"/>
    </row>
    <row r="6179" spans="2:2">
      <c r="B6179" s="14"/>
    </row>
    <row r="6180" spans="2:2">
      <c r="B6180" s="14"/>
    </row>
    <row r="6181" spans="2:2">
      <c r="B6181" s="14"/>
    </row>
    <row r="6182" spans="2:2">
      <c r="B6182" s="14"/>
    </row>
    <row r="6183" spans="2:2">
      <c r="B6183" s="14"/>
    </row>
    <row r="6184" spans="2:2">
      <c r="B6184" s="14"/>
    </row>
    <row r="6185" spans="2:2">
      <c r="B6185" s="14"/>
    </row>
  </sheetData>
  <sheetProtection sheet="1"/>
  <phoneticPr fontId="10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3"/>
  </sheetPr>
  <dimension ref="A1:U341"/>
  <sheetViews>
    <sheetView workbookViewId="0">
      <selection activeCell="F10" sqref="F10"/>
    </sheetView>
  </sheetViews>
  <sheetFormatPr defaultRowHeight="12.75"/>
  <cols>
    <col min="5" max="6" width="12.42578125" bestFit="1" customWidth="1"/>
  </cols>
  <sheetData>
    <row r="1" spans="1:21" ht="18.75" thickBot="1">
      <c r="A1" s="54" t="s">
        <v>132</v>
      </c>
      <c r="B1" s="55"/>
      <c r="C1" s="55"/>
      <c r="D1" s="56" t="s">
        <v>133</v>
      </c>
      <c r="E1" s="55"/>
      <c r="F1" s="55"/>
      <c r="G1" s="55"/>
      <c r="H1" s="55"/>
      <c r="K1" s="57" t="s">
        <v>134</v>
      </c>
      <c r="L1" s="55" t="s">
        <v>135</v>
      </c>
      <c r="M1" s="55">
        <f ca="1">F18*H18-G18*G18</f>
        <v>9561.285670548059</v>
      </c>
      <c r="N1" s="55"/>
      <c r="O1" s="55"/>
      <c r="P1" s="55"/>
      <c r="Q1" s="55"/>
      <c r="R1" s="55">
        <v>1</v>
      </c>
      <c r="S1" s="55" t="s">
        <v>136</v>
      </c>
      <c r="T1" s="91" t="s">
        <v>64</v>
      </c>
      <c r="U1" s="91" t="s">
        <v>207</v>
      </c>
    </row>
    <row r="2" spans="1:21">
      <c r="A2" s="13" t="s">
        <v>216</v>
      </c>
      <c r="B2" s="55"/>
      <c r="C2" s="55"/>
      <c r="D2" s="55"/>
      <c r="E2" s="55"/>
      <c r="F2" s="55"/>
      <c r="G2" s="55"/>
      <c r="H2" s="55"/>
      <c r="K2" s="57" t="s">
        <v>137</v>
      </c>
      <c r="L2" s="55" t="s">
        <v>138</v>
      </c>
      <c r="M2" s="55">
        <f ca="1">+D18*H18-F18*G18</f>
        <v>30.660384007602033</v>
      </c>
      <c r="N2" s="55"/>
      <c r="O2" s="55"/>
      <c r="P2" s="55"/>
      <c r="Q2" s="55"/>
      <c r="R2" s="55">
        <v>2</v>
      </c>
      <c r="S2" s="55" t="s">
        <v>92</v>
      </c>
      <c r="T2" s="55">
        <v>-3</v>
      </c>
      <c r="U2">
        <f t="shared" ref="U2:U36" ca="1" si="0">+E$4+E$5*T2+E$6*T2^2</f>
        <v>4.5131724425897544E-2</v>
      </c>
    </row>
    <row r="3" spans="1:21" ht="13.5" thickBot="1">
      <c r="A3" s="55" t="s">
        <v>139</v>
      </c>
      <c r="B3" s="55" t="s">
        <v>140</v>
      </c>
      <c r="C3" s="55"/>
      <c r="D3" s="55"/>
      <c r="E3" s="58" t="s">
        <v>141</v>
      </c>
      <c r="F3" s="58" t="s">
        <v>142</v>
      </c>
      <c r="G3" s="58" t="s">
        <v>143</v>
      </c>
      <c r="H3" s="58" t="s">
        <v>144</v>
      </c>
      <c r="K3" s="57" t="s">
        <v>145</v>
      </c>
      <c r="L3" s="55" t="s">
        <v>146</v>
      </c>
      <c r="M3" s="55">
        <f ca="1">+D18*G18-F18*F18</f>
        <v>-2320.3833783943983</v>
      </c>
      <c r="N3" s="55"/>
      <c r="O3" s="55"/>
      <c r="P3" s="55"/>
      <c r="Q3" s="55"/>
      <c r="R3" s="55">
        <v>3</v>
      </c>
      <c r="S3" s="55" t="s">
        <v>147</v>
      </c>
      <c r="T3" s="55">
        <v>-2.8</v>
      </c>
      <c r="U3">
        <f t="shared" ca="1" si="0"/>
        <v>3.881924107671926E-2</v>
      </c>
    </row>
    <row r="4" spans="1:21">
      <c r="A4" s="55" t="s">
        <v>148</v>
      </c>
      <c r="B4" s="55" t="s">
        <v>149</v>
      </c>
      <c r="C4" s="55"/>
      <c r="D4" s="59" t="s">
        <v>150</v>
      </c>
      <c r="E4" s="60">
        <f ca="1">(E18*M1-I18*M2+J18*M3)/M7</f>
        <v>-1.2498874587166075E-3</v>
      </c>
      <c r="F4" s="61">
        <f ca="1">+E7/M7*M18</f>
        <v>9.6245468358443706E-4</v>
      </c>
      <c r="G4" s="62">
        <f>+B18</f>
        <v>1</v>
      </c>
      <c r="H4" s="63">
        <f ca="1">ABS(F4/E4)</f>
        <v>0.77003307527598663</v>
      </c>
      <c r="K4" s="57" t="s">
        <v>151</v>
      </c>
      <c r="L4" s="55" t="s">
        <v>152</v>
      </c>
      <c r="M4" s="55">
        <f ca="1">+D17*H18-F18*F18</f>
        <v>2843.6521219821534</v>
      </c>
      <c r="N4" s="55"/>
      <c r="O4" s="55"/>
      <c r="P4" s="55"/>
      <c r="Q4" s="55"/>
      <c r="R4" s="55">
        <v>4</v>
      </c>
      <c r="S4" s="55" t="s">
        <v>153</v>
      </c>
      <c r="T4" s="55">
        <v>-2.6</v>
      </c>
      <c r="U4">
        <f t="shared" ca="1" si="0"/>
        <v>3.2966811426141558E-2</v>
      </c>
    </row>
    <row r="5" spans="1:21">
      <c r="A5" s="55" t="s">
        <v>154</v>
      </c>
      <c r="B5" s="64">
        <v>40323</v>
      </c>
      <c r="C5" s="55"/>
      <c r="D5" s="65" t="s">
        <v>155</v>
      </c>
      <c r="E5" s="66">
        <f ca="1">+(-E18*M2+I18*M4-J18*M5)/M7</f>
        <v>1.7914764026500626E-3</v>
      </c>
      <c r="F5" s="67">
        <f ca="1">N18*E7/M7</f>
        <v>5.248804246665551E-4</v>
      </c>
      <c r="G5" s="68">
        <f>+B18/A18</f>
        <v>1E-4</v>
      </c>
      <c r="H5" s="63">
        <f ca="1">ABS(F5/E5)</f>
        <v>0.29298762958313018</v>
      </c>
      <c r="K5" s="57" t="s">
        <v>156</v>
      </c>
      <c r="L5" s="55" t="s">
        <v>157</v>
      </c>
      <c r="M5" s="55">
        <f ca="1">+D17*G18-D18*F18</f>
        <v>-101.65824369542332</v>
      </c>
      <c r="N5" s="55"/>
      <c r="O5" s="55"/>
      <c r="P5" s="55"/>
      <c r="Q5" s="55"/>
      <c r="R5" s="55">
        <v>5</v>
      </c>
      <c r="S5" s="55" t="s">
        <v>158</v>
      </c>
      <c r="T5" s="55">
        <v>-2.4</v>
      </c>
      <c r="U5">
        <f t="shared" ca="1" si="0"/>
        <v>2.7574435474164417E-2</v>
      </c>
    </row>
    <row r="6" spans="1:21" ht="13.5" thickBot="1">
      <c r="A6" s="55"/>
      <c r="B6" s="55"/>
      <c r="D6" s="69" t="s">
        <v>159</v>
      </c>
      <c r="E6" s="70">
        <f ca="1">+(E18*M3-I18*M5+J18*M6)/M7</f>
        <v>5.7506712325071487E-3</v>
      </c>
      <c r="F6" s="71">
        <f ca="1">O18*E7/M7</f>
        <v>3.4840308125434104E-4</v>
      </c>
      <c r="G6" s="72">
        <f>+B18/A18^2</f>
        <v>1E-8</v>
      </c>
      <c r="H6" s="63">
        <f ca="1">ABS(F6/E6)</f>
        <v>6.0584767789350048E-2</v>
      </c>
      <c r="K6" s="73" t="s">
        <v>160</v>
      </c>
      <c r="L6" s="74" t="s">
        <v>161</v>
      </c>
      <c r="M6" s="74">
        <f ca="1">+D17*F18-D18*D18</f>
        <v>1252.9094593025</v>
      </c>
      <c r="N6" s="55"/>
      <c r="O6" s="55"/>
      <c r="P6" s="55"/>
      <c r="Q6" s="55"/>
      <c r="R6" s="55">
        <v>6</v>
      </c>
      <c r="S6" s="55" t="s">
        <v>162</v>
      </c>
      <c r="T6" s="55">
        <v>-2.2000000000000002</v>
      </c>
      <c r="U6">
        <f t="shared" ca="1" si="0"/>
        <v>2.2642113220787859E-2</v>
      </c>
    </row>
    <row r="7" spans="1:21">
      <c r="B7" s="55"/>
      <c r="C7" s="55"/>
      <c r="D7" s="56" t="s">
        <v>163</v>
      </c>
      <c r="E7" s="75">
        <f ca="1">SQRT(L18/(D17-3))</f>
        <v>3.6383357341459696E-3</v>
      </c>
      <c r="F7" s="55"/>
      <c r="G7" s="76">
        <f>+B22</f>
        <v>2.9897299998992821E-2</v>
      </c>
      <c r="H7" s="55"/>
      <c r="K7" s="57" t="s">
        <v>164</v>
      </c>
      <c r="L7" s="55" t="s">
        <v>165</v>
      </c>
      <c r="M7" s="55">
        <f ca="1">+D17*M1-D18*M2+F18*M3</f>
        <v>136634.77861868576</v>
      </c>
      <c r="N7" s="55"/>
      <c r="O7" s="55"/>
      <c r="P7" s="55"/>
      <c r="Q7" s="55"/>
      <c r="R7" s="55">
        <v>7</v>
      </c>
      <c r="S7" s="55" t="s">
        <v>166</v>
      </c>
      <c r="T7" s="55">
        <v>-2</v>
      </c>
      <c r="U7">
        <f t="shared" ca="1" si="0"/>
        <v>1.8169844666011861E-2</v>
      </c>
    </row>
    <row r="8" spans="1:21">
      <c r="B8" s="55"/>
      <c r="C8" s="55"/>
      <c r="D8" s="56" t="s">
        <v>167</v>
      </c>
      <c r="E8" s="55"/>
      <c r="F8" s="77">
        <f ca="1">CORREL(INDIRECT(E12):INDIRECT(E13),INDIRECT(K12):INDIRECT(K13))</f>
        <v>0.96114436590691421</v>
      </c>
      <c r="G8" s="75"/>
      <c r="H8" s="55"/>
      <c r="I8" s="76"/>
      <c r="J8" s="55"/>
      <c r="K8" s="55"/>
      <c r="L8" s="55"/>
      <c r="M8" s="55"/>
      <c r="N8" s="55"/>
      <c r="O8" s="55"/>
      <c r="P8" s="55"/>
      <c r="Q8" s="55"/>
      <c r="R8" s="55">
        <v>8</v>
      </c>
      <c r="S8" s="55" t="s">
        <v>168</v>
      </c>
      <c r="T8" s="55">
        <v>-1.8</v>
      </c>
      <c r="U8">
        <f t="shared" ca="1" si="0"/>
        <v>1.4157629809836442E-2</v>
      </c>
    </row>
    <row r="9" spans="1:21">
      <c r="A9" s="55"/>
      <c r="B9" s="55"/>
      <c r="C9" s="55"/>
      <c r="D9" s="55"/>
      <c r="E9" s="78">
        <f ca="1">E6*G6</f>
        <v>5.7506712325071485E-11</v>
      </c>
      <c r="F9" s="79">
        <f ca="1">H6</f>
        <v>6.0584767789350048E-2</v>
      </c>
      <c r="G9" s="80">
        <f ca="1">F8</f>
        <v>0.96114436590691421</v>
      </c>
      <c r="I9" s="76"/>
      <c r="J9" s="55"/>
      <c r="K9" s="55"/>
      <c r="L9" s="55"/>
      <c r="M9" s="55"/>
      <c r="N9" s="55"/>
      <c r="O9" s="55"/>
      <c r="P9" s="55"/>
      <c r="Q9" s="55"/>
      <c r="R9" s="55">
        <v>9</v>
      </c>
      <c r="S9" s="55" t="s">
        <v>114</v>
      </c>
      <c r="T9" s="55">
        <v>-1.6</v>
      </c>
      <c r="U9">
        <f t="shared" ca="1" si="0"/>
        <v>1.0605468652261595E-2</v>
      </c>
    </row>
    <row r="10" spans="1:21">
      <c r="A10" s="55"/>
      <c r="B10" s="55"/>
      <c r="C10" s="55"/>
      <c r="D10" s="55" t="s">
        <v>210</v>
      </c>
      <c r="E10" s="55">
        <f ca="1">2*E9*365.24/'A (old)'!C8</f>
        <v>8.9246540469568005E-8</v>
      </c>
      <c r="F10" s="55">
        <f ca="1">+F9*E10</f>
        <v>5.4069809303516089E-9</v>
      </c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>
        <v>10</v>
      </c>
      <c r="S10" s="55" t="s">
        <v>169</v>
      </c>
      <c r="T10" s="55">
        <v>-1.4</v>
      </c>
      <c r="U10">
        <f t="shared" ca="1" si="0"/>
        <v>7.5133611932873146E-3</v>
      </c>
    </row>
    <row r="11" spans="1:2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>
        <v>11</v>
      </c>
      <c r="S11" s="55" t="s">
        <v>97</v>
      </c>
      <c r="T11" s="55">
        <v>-1.2</v>
      </c>
      <c r="U11">
        <f t="shared" ca="1" si="0"/>
        <v>4.8813074329136109E-3</v>
      </c>
    </row>
    <row r="12" spans="1:21">
      <c r="A12" s="81">
        <v>21</v>
      </c>
      <c r="B12" s="55" t="s">
        <v>170</v>
      </c>
      <c r="C12" s="82">
        <f>A12</f>
        <v>21</v>
      </c>
      <c r="D12" s="14" t="str">
        <f>D$15&amp;$C12</f>
        <v>D21</v>
      </c>
      <c r="E12" s="14" t="str">
        <f t="shared" ref="E12:O12" si="1">E15&amp;$C12</f>
        <v>E21</v>
      </c>
      <c r="F12" s="14" t="str">
        <f t="shared" si="1"/>
        <v>F21</v>
      </c>
      <c r="G12" s="14" t="str">
        <f t="shared" si="1"/>
        <v>G21</v>
      </c>
      <c r="H12" s="14" t="str">
        <f t="shared" si="1"/>
        <v>H21</v>
      </c>
      <c r="I12" s="14" t="str">
        <f t="shared" si="1"/>
        <v>I21</v>
      </c>
      <c r="J12" s="14" t="str">
        <f t="shared" si="1"/>
        <v>J21</v>
      </c>
      <c r="K12" s="14" t="str">
        <f t="shared" si="1"/>
        <v>K21</v>
      </c>
      <c r="L12" s="14" t="str">
        <f t="shared" si="1"/>
        <v>L21</v>
      </c>
      <c r="M12" s="14" t="str">
        <f t="shared" si="1"/>
        <v>M21</v>
      </c>
      <c r="N12" s="14" t="str">
        <f t="shared" si="1"/>
        <v>N21</v>
      </c>
      <c r="O12" s="14" t="str">
        <f t="shared" si="1"/>
        <v>O21</v>
      </c>
      <c r="P12" s="55"/>
      <c r="Q12" s="55"/>
      <c r="R12" s="55">
        <v>12</v>
      </c>
      <c r="S12" s="55" t="s">
        <v>171</v>
      </c>
      <c r="T12" s="55">
        <v>-1</v>
      </c>
      <c r="U12">
        <f t="shared" ca="1" si="0"/>
        <v>2.7093073711404788E-3</v>
      </c>
    </row>
    <row r="13" spans="1:21">
      <c r="A13" s="81">
        <f>20+COUNT(A21:A1448)</f>
        <v>46</v>
      </c>
      <c r="B13" s="55" t="s">
        <v>172</v>
      </c>
      <c r="C13" s="82">
        <f>A13</f>
        <v>46</v>
      </c>
      <c r="D13" s="14" t="str">
        <f>D$15&amp;$C13</f>
        <v>D46</v>
      </c>
      <c r="E13" s="14" t="str">
        <f t="shared" ref="E13:O13" si="2">E$15&amp;$C13</f>
        <v>E46</v>
      </c>
      <c r="F13" s="14" t="str">
        <f t="shared" si="2"/>
        <v>F46</v>
      </c>
      <c r="G13" s="14" t="str">
        <f t="shared" si="2"/>
        <v>G46</v>
      </c>
      <c r="H13" s="14" t="str">
        <f t="shared" si="2"/>
        <v>H46</v>
      </c>
      <c r="I13" s="14" t="str">
        <f t="shared" si="2"/>
        <v>I46</v>
      </c>
      <c r="J13" s="14" t="str">
        <f t="shared" si="2"/>
        <v>J46</v>
      </c>
      <c r="K13" s="14" t="str">
        <f t="shared" si="2"/>
        <v>K46</v>
      </c>
      <c r="L13" s="14" t="str">
        <f t="shared" si="2"/>
        <v>L46</v>
      </c>
      <c r="M13" s="14" t="str">
        <f t="shared" si="2"/>
        <v>M46</v>
      </c>
      <c r="N13" s="14" t="str">
        <f t="shared" si="2"/>
        <v>N46</v>
      </c>
      <c r="O13" s="14" t="str">
        <f t="shared" si="2"/>
        <v>O46</v>
      </c>
      <c r="P13" s="55"/>
      <c r="Q13" s="55"/>
      <c r="R13" s="55">
        <v>13</v>
      </c>
      <c r="S13" s="55" t="s">
        <v>173</v>
      </c>
      <c r="T13" s="55">
        <v>-0.8</v>
      </c>
      <c r="U13">
        <f t="shared" ca="1" si="0"/>
        <v>9.9736100796791799E-4</v>
      </c>
    </row>
    <row r="14" spans="1:2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>
        <v>14</v>
      </c>
      <c r="S14" s="55" t="s">
        <v>174</v>
      </c>
      <c r="T14" s="55">
        <v>-0.6</v>
      </c>
      <c r="U14">
        <f t="shared" ca="1" si="0"/>
        <v>-2.5453165660407158E-4</v>
      </c>
    </row>
    <row r="15" spans="1:21">
      <c r="A15" s="14"/>
      <c r="B15" s="55"/>
      <c r="C15" s="55"/>
      <c r="D15" s="14" t="str">
        <f t="shared" ref="D15:O15" si="3">VLOOKUP(D16,$R1:$S25,2,FALSE)</f>
        <v>D</v>
      </c>
      <c r="E15" s="14" t="str">
        <f t="shared" si="3"/>
        <v>E</v>
      </c>
      <c r="F15" s="14" t="str">
        <f t="shared" si="3"/>
        <v>F</v>
      </c>
      <c r="G15" s="14" t="str">
        <f t="shared" si="3"/>
        <v>G</v>
      </c>
      <c r="H15" s="14" t="str">
        <f t="shared" si="3"/>
        <v>H</v>
      </c>
      <c r="I15" s="14" t="str">
        <f t="shared" si="3"/>
        <v>I</v>
      </c>
      <c r="J15" s="14" t="str">
        <f t="shared" si="3"/>
        <v>J</v>
      </c>
      <c r="K15" s="14" t="str">
        <f t="shared" si="3"/>
        <v>K</v>
      </c>
      <c r="L15" s="14" t="str">
        <f t="shared" si="3"/>
        <v>L</v>
      </c>
      <c r="M15" s="14" t="str">
        <f t="shared" si="3"/>
        <v>M</v>
      </c>
      <c r="N15" s="14" t="str">
        <f t="shared" si="3"/>
        <v>N</v>
      </c>
      <c r="O15" s="14" t="str">
        <f t="shared" si="3"/>
        <v>O</v>
      </c>
      <c r="P15" s="55"/>
      <c r="Q15" s="55"/>
      <c r="R15" s="55">
        <v>15</v>
      </c>
      <c r="S15" s="55" t="s">
        <v>175</v>
      </c>
      <c r="T15" s="55">
        <v>-0.4</v>
      </c>
      <c r="U15">
        <f t="shared" ca="1" si="0"/>
        <v>-1.0463706225754886E-3</v>
      </c>
    </row>
    <row r="16" spans="1:21">
      <c r="A16" s="14"/>
      <c r="B16" s="55"/>
      <c r="C16" s="55"/>
      <c r="D16" s="14">
        <f>COLUMN()</f>
        <v>4</v>
      </c>
      <c r="E16" s="14">
        <f>COLUMN()</f>
        <v>5</v>
      </c>
      <c r="F16" s="14">
        <f>COLUMN()</f>
        <v>6</v>
      </c>
      <c r="G16" s="14">
        <f>COLUMN()</f>
        <v>7</v>
      </c>
      <c r="H16" s="14">
        <f>COLUMN()</f>
        <v>8</v>
      </c>
      <c r="I16" s="14">
        <f>COLUMN()</f>
        <v>9</v>
      </c>
      <c r="J16" s="14">
        <f>COLUMN()</f>
        <v>10</v>
      </c>
      <c r="K16" s="14">
        <f>COLUMN()</f>
        <v>11</v>
      </c>
      <c r="L16" s="14">
        <f>COLUMN()</f>
        <v>12</v>
      </c>
      <c r="M16" s="14">
        <f>COLUMN()</f>
        <v>13</v>
      </c>
      <c r="N16" s="14">
        <f>COLUMN()</f>
        <v>14</v>
      </c>
      <c r="O16" s="14">
        <f>COLUMN()</f>
        <v>15</v>
      </c>
      <c r="P16" s="55"/>
      <c r="Q16" s="55"/>
      <c r="R16" s="55">
        <v>16</v>
      </c>
      <c r="S16" s="55" t="s">
        <v>176</v>
      </c>
      <c r="T16" s="55">
        <v>-0.2</v>
      </c>
      <c r="U16">
        <f t="shared" ca="1" si="0"/>
        <v>-1.3781558899463341E-3</v>
      </c>
    </row>
    <row r="17" spans="1:21">
      <c r="A17" s="56" t="s">
        <v>177</v>
      </c>
      <c r="B17" s="55"/>
      <c r="C17" s="55" t="s">
        <v>178</v>
      </c>
      <c r="D17" s="55">
        <f>C13-C12+1</f>
        <v>26</v>
      </c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>
        <v>17</v>
      </c>
      <c r="S17" s="55" t="s">
        <v>179</v>
      </c>
      <c r="T17" s="55">
        <v>0</v>
      </c>
      <c r="U17">
        <f t="shared" ca="1" si="0"/>
        <v>-1.2498874587166075E-3</v>
      </c>
    </row>
    <row r="18" spans="1:21">
      <c r="A18" s="83">
        <v>10000</v>
      </c>
      <c r="B18" s="83">
        <v>1</v>
      </c>
      <c r="C18" s="55" t="s">
        <v>180</v>
      </c>
      <c r="D18" s="55">
        <f ca="1">SUM(INDIRECT(D12):INDIRECT(D13))</f>
        <v>-1.445250000000001</v>
      </c>
      <c r="E18" s="55">
        <f ca="1">SUM(INDIRECT(E12):INDIRECT(E13))</f>
        <v>0.24249387499730801</v>
      </c>
      <c r="F18" s="55">
        <f ca="1">SUM(INDIRECT(F12):INDIRECT(F13))</f>
        <v>48.269161802500001</v>
      </c>
      <c r="G18" s="55">
        <f ca="1">SUM(INDIRECT(G12):INDIRECT(G13))</f>
        <v>-6.5930480688648654</v>
      </c>
      <c r="H18" s="55">
        <f ca="1">SUM(INDIRECT(H12):INDIRECT(H13))</f>
        <v>198.9832347345415</v>
      </c>
      <c r="I18" s="55">
        <f ca="1">SUM(INDIRECT(I12):INDIRECT(I13))</f>
        <v>5.0365012330428706E-2</v>
      </c>
      <c r="J18" s="55">
        <f ca="1">SUM(INDIRECT(J12):INDIRECT(J13))</f>
        <v>1.0721448537225291</v>
      </c>
      <c r="K18" s="55"/>
      <c r="L18" s="55">
        <f ca="1">SUM(INDIRECT(L12):INDIRECT(L13))</f>
        <v>3.0446219903036031E-4</v>
      </c>
      <c r="M18" s="55">
        <f ca="1">SQRT(SUM(INDIRECT(M12):INDIRECT(M13)))</f>
        <v>36144.213242306803</v>
      </c>
      <c r="N18" s="55">
        <f ca="1">SQRT(SUM(INDIRECT(N12):INDIRECT(N13)))</f>
        <v>19711.463115547445</v>
      </c>
      <c r="O18" s="55">
        <f ca="1">SQRT(SUM(INDIRECT(O12):INDIRECT(O13)))</f>
        <v>13083.998112238261</v>
      </c>
      <c r="P18" s="55"/>
      <c r="Q18" s="55"/>
      <c r="R18" s="55">
        <v>18</v>
      </c>
      <c r="S18" s="55" t="s">
        <v>181</v>
      </c>
      <c r="T18" s="55">
        <v>0.2</v>
      </c>
      <c r="U18">
        <f t="shared" ca="1" si="0"/>
        <v>-6.6156532888630906E-4</v>
      </c>
    </row>
    <row r="19" spans="1:21">
      <c r="A19" s="84" t="s">
        <v>182</v>
      </c>
      <c r="B19" s="55"/>
      <c r="C19" s="55"/>
      <c r="D19" s="85" t="s">
        <v>183</v>
      </c>
      <c r="E19" s="85" t="s">
        <v>56</v>
      </c>
      <c r="F19" s="85" t="s">
        <v>184</v>
      </c>
      <c r="G19" s="85" t="s">
        <v>185</v>
      </c>
      <c r="H19" s="85" t="s">
        <v>186</v>
      </c>
      <c r="I19" s="85" t="s">
        <v>187</v>
      </c>
      <c r="J19" s="85" t="s">
        <v>188</v>
      </c>
      <c r="K19" s="45"/>
      <c r="L19" s="45"/>
      <c r="M19" s="45"/>
      <c r="N19" s="45"/>
      <c r="O19" s="45"/>
      <c r="P19" s="55"/>
      <c r="Q19" s="55"/>
      <c r="R19" s="55">
        <v>19</v>
      </c>
      <c r="S19" s="55" t="s">
        <v>189</v>
      </c>
      <c r="T19" s="55">
        <v>0.4</v>
      </c>
      <c r="U19">
        <f t="shared" ca="1" si="0"/>
        <v>3.8681049954456144E-4</v>
      </c>
    </row>
    <row r="20" spans="1:21" ht="15" thickBot="1">
      <c r="A20" s="86" t="s">
        <v>190</v>
      </c>
      <c r="B20" s="86" t="s">
        <v>191</v>
      </c>
      <c r="C20" s="55"/>
      <c r="D20" s="86" t="s">
        <v>190</v>
      </c>
      <c r="E20" s="86" t="s">
        <v>191</v>
      </c>
      <c r="F20" s="86" t="s">
        <v>192</v>
      </c>
      <c r="G20" s="86" t="s">
        <v>193</v>
      </c>
      <c r="H20" s="86" t="s">
        <v>194</v>
      </c>
      <c r="I20" s="86" t="s">
        <v>195</v>
      </c>
      <c r="J20" s="86" t="s">
        <v>196</v>
      </c>
      <c r="K20" s="87" t="s">
        <v>197</v>
      </c>
      <c r="L20" s="86" t="s">
        <v>198</v>
      </c>
      <c r="M20" s="86" t="s">
        <v>199</v>
      </c>
      <c r="N20" s="86" t="s">
        <v>200</v>
      </c>
      <c r="O20" s="86" t="s">
        <v>201</v>
      </c>
      <c r="P20" s="58" t="s">
        <v>202</v>
      </c>
      <c r="Q20" s="55"/>
      <c r="R20" s="55">
        <v>20</v>
      </c>
      <c r="S20" s="55" t="s">
        <v>203</v>
      </c>
      <c r="T20" s="55">
        <v>0.6</v>
      </c>
      <c r="U20">
        <f t="shared" ca="1" si="0"/>
        <v>1.8952400265760034E-3</v>
      </c>
    </row>
    <row r="21" spans="1:21">
      <c r="A21" s="88">
        <v>-28128</v>
      </c>
      <c r="B21" s="88">
        <v>3.8990400000329828E-2</v>
      </c>
      <c r="C21" s="55"/>
      <c r="D21" s="89">
        <f t="shared" ref="D21:D52" si="4">A21/A$18</f>
        <v>-2.8128000000000002</v>
      </c>
      <c r="E21" s="89">
        <f t="shared" ref="E21:E52" si="5">B21/B$18</f>
        <v>3.8990400000329828E-2</v>
      </c>
      <c r="F21" s="81">
        <f t="shared" ref="F21:F52" si="6">D21*D21</f>
        <v>7.9118438400000013</v>
      </c>
      <c r="G21" s="81">
        <f t="shared" ref="G21:G52" si="7">D21*F21</f>
        <v>-22.254434353152003</v>
      </c>
      <c r="H21" s="81">
        <f t="shared" ref="H21:H52" si="8">F21*F21</f>
        <v>62.597272948545964</v>
      </c>
      <c r="I21" s="81">
        <f t="shared" ref="I21:I52" si="9">E21*D21</f>
        <v>-0.10967219712092775</v>
      </c>
      <c r="J21" s="81">
        <f t="shared" ref="J21:J52" si="10">I21*D21</f>
        <v>0.30848595606174561</v>
      </c>
      <c r="K21" s="81">
        <f t="shared" ref="K21:K46" ca="1" si="11">+E$4+E$5*D21+E$6*D21^2</f>
        <v>3.9209460482686198E-2</v>
      </c>
      <c r="L21" s="81">
        <f t="shared" ref="L21:L46" ca="1" si="12">+(K21-E21)^2</f>
        <v>4.7987494930205584E-8</v>
      </c>
      <c r="M21" s="81">
        <f t="shared" ref="M21:M46" ca="1" si="13">(M$1-M$2*D21+M$3*F21)^2</f>
        <v>75881237.720347062</v>
      </c>
      <c r="N21" s="81">
        <f t="shared" ref="N21:N46" ca="1" si="14">(-M$2+M$4*D21-M$5*F21)^2</f>
        <v>52200349.345692478</v>
      </c>
      <c r="O21" s="81">
        <f t="shared" ref="O21:O46" ca="1" si="15">+(M$3-D21*M$5+F21*M$6)^2</f>
        <v>53384888.202362105</v>
      </c>
      <c r="P21" s="55">
        <f t="shared" ref="P21:P52" ca="1" si="16">+E21-K21</f>
        <v>-2.1906048235637021E-4</v>
      </c>
      <c r="Q21" s="55"/>
      <c r="R21" s="55">
        <v>21</v>
      </c>
      <c r="S21" s="55" t="s">
        <v>204</v>
      </c>
      <c r="T21" s="55">
        <v>0.8</v>
      </c>
      <c r="U21">
        <f t="shared" ca="1" si="0"/>
        <v>3.8637232522080183E-3</v>
      </c>
    </row>
    <row r="22" spans="1:21">
      <c r="A22" s="88">
        <v>-24286</v>
      </c>
      <c r="B22" s="88">
        <v>2.9897299998992821E-2</v>
      </c>
      <c r="C22" s="55"/>
      <c r="D22" s="89">
        <f t="shared" si="4"/>
        <v>-2.4285999999999999</v>
      </c>
      <c r="E22" s="89">
        <f t="shared" si="5"/>
        <v>2.9897299998992821E-2</v>
      </c>
      <c r="F22" s="81">
        <f t="shared" si="6"/>
        <v>5.8980979599999994</v>
      </c>
      <c r="G22" s="81">
        <f t="shared" si="7"/>
        <v>-14.324120705655998</v>
      </c>
      <c r="H22" s="81">
        <f t="shared" si="8"/>
        <v>34.787559545756153</v>
      </c>
      <c r="I22" s="81">
        <f t="shared" si="9"/>
        <v>-7.2608582777553957E-2</v>
      </c>
      <c r="J22" s="81">
        <f t="shared" si="10"/>
        <v>0.17633720413356754</v>
      </c>
      <c r="K22" s="81">
        <f t="shared" ca="1" si="11"/>
        <v>2.8317355214888547E-2</v>
      </c>
      <c r="L22" s="81">
        <f t="shared" ca="1" si="12"/>
        <v>2.4962255208183022E-6</v>
      </c>
      <c r="M22" s="81">
        <f t="shared" ca="1" si="13"/>
        <v>16403318.040352836</v>
      </c>
      <c r="N22" s="81">
        <f t="shared" ca="1" si="14"/>
        <v>40159643.097683482</v>
      </c>
      <c r="O22" s="81">
        <f t="shared" ca="1" si="15"/>
        <v>23256623.31096904</v>
      </c>
      <c r="P22" s="55">
        <f t="shared" ca="1" si="16"/>
        <v>1.5799447841042744E-3</v>
      </c>
      <c r="Q22" s="55"/>
      <c r="R22" s="55">
        <v>22</v>
      </c>
      <c r="S22" s="55" t="s">
        <v>98</v>
      </c>
      <c r="T22" s="55">
        <v>1</v>
      </c>
      <c r="U22">
        <f t="shared" ca="1" si="0"/>
        <v>6.2922601764406035E-3</v>
      </c>
    </row>
    <row r="23" spans="1:21">
      <c r="A23" s="88">
        <v>-21099</v>
      </c>
      <c r="B23" s="88">
        <v>1.9314450000820216E-2</v>
      </c>
      <c r="C23" s="55"/>
      <c r="D23" s="89">
        <f t="shared" si="4"/>
        <v>-2.1099000000000001</v>
      </c>
      <c r="E23" s="89">
        <f t="shared" si="5"/>
        <v>1.9314450000820216E-2</v>
      </c>
      <c r="F23" s="81">
        <f t="shared" si="6"/>
        <v>4.4516780100000002</v>
      </c>
      <c r="G23" s="81">
        <f t="shared" si="7"/>
        <v>-9.3925954332990003</v>
      </c>
      <c r="H23" s="81">
        <f t="shared" si="8"/>
        <v>19.817437104717563</v>
      </c>
      <c r="I23" s="81">
        <f t="shared" si="9"/>
        <v>-4.0751558056730579E-2</v>
      </c>
      <c r="J23" s="81">
        <f t="shared" si="10"/>
        <v>8.5981712343895858E-2</v>
      </c>
      <c r="K23" s="81">
        <f t="shared" ca="1" si="11"/>
        <v>2.0570413147823697E-2</v>
      </c>
      <c r="L23" s="81">
        <f t="shared" ca="1" si="12"/>
        <v>1.577443426630888E-6</v>
      </c>
      <c r="M23" s="81">
        <f t="shared" ca="1" si="13"/>
        <v>495086.23465046601</v>
      </c>
      <c r="N23" s="81">
        <f t="shared" ca="1" si="14"/>
        <v>31113327.942209385</v>
      </c>
      <c r="O23" s="81">
        <f t="shared" ca="1" si="15"/>
        <v>9257885.6492947172</v>
      </c>
      <c r="P23" s="55">
        <f t="shared" ca="1" si="16"/>
        <v>-1.2559631470034811E-3</v>
      </c>
      <c r="Q23" s="55"/>
      <c r="R23" s="55">
        <v>23</v>
      </c>
      <c r="S23" s="55" t="s">
        <v>205</v>
      </c>
      <c r="T23" s="55">
        <v>1.2</v>
      </c>
      <c r="U23">
        <f t="shared" ca="1" si="0"/>
        <v>9.1808507992737608E-3</v>
      </c>
    </row>
    <row r="24" spans="1:21">
      <c r="A24" s="88">
        <v>-9476</v>
      </c>
      <c r="B24" s="88">
        <v>-4.1482000015093945E-3</v>
      </c>
      <c r="C24" s="55"/>
      <c r="D24" s="89">
        <f t="shared" si="4"/>
        <v>-0.9476</v>
      </c>
      <c r="E24" s="89">
        <f t="shared" si="5"/>
        <v>-4.1482000015093945E-3</v>
      </c>
      <c r="F24" s="81">
        <f t="shared" si="6"/>
        <v>0.89794576000000004</v>
      </c>
      <c r="G24" s="81">
        <f t="shared" si="7"/>
        <v>-0.85089340217600007</v>
      </c>
      <c r="H24" s="81">
        <f t="shared" si="8"/>
        <v>0.80630658790197762</v>
      </c>
      <c r="I24" s="81">
        <f t="shared" si="9"/>
        <v>3.9308343214303019E-3</v>
      </c>
      <c r="J24" s="81">
        <f t="shared" si="10"/>
        <v>-3.7248586029873542E-3</v>
      </c>
      <c r="K24" s="81">
        <f t="shared" ca="1" si="11"/>
        <v>2.2163003525159618E-3</v>
      </c>
      <c r="L24" s="81">
        <f t="shared" ca="1" si="12"/>
        <v>4.0506864756388887E-5</v>
      </c>
      <c r="M24" s="81">
        <f t="shared" ca="1" si="13"/>
        <v>56351461.225032926</v>
      </c>
      <c r="N24" s="81">
        <f t="shared" ca="1" si="14"/>
        <v>6938069.5042787986</v>
      </c>
      <c r="O24" s="81">
        <f t="shared" ca="1" si="15"/>
        <v>1668411.3720452795</v>
      </c>
      <c r="P24" s="55">
        <f t="shared" ca="1" si="16"/>
        <v>-6.3645003540253563E-3</v>
      </c>
      <c r="Q24" s="55"/>
      <c r="R24" s="55">
        <v>24</v>
      </c>
      <c r="S24" s="55" t="s">
        <v>190</v>
      </c>
      <c r="T24" s="55">
        <v>1.4</v>
      </c>
      <c r="U24">
        <f t="shared" ca="1" si="0"/>
        <v>1.2529495120707491E-2</v>
      </c>
    </row>
    <row r="25" spans="1:21">
      <c r="A25" s="88">
        <v>-8732</v>
      </c>
      <c r="B25" s="88">
        <v>-1.9173999971826561E-3</v>
      </c>
      <c r="C25" s="55"/>
      <c r="D25" s="89">
        <f t="shared" si="4"/>
        <v>-0.87319999999999998</v>
      </c>
      <c r="E25" s="89">
        <f t="shared" si="5"/>
        <v>-1.9173999971826561E-3</v>
      </c>
      <c r="F25" s="81">
        <f t="shared" si="6"/>
        <v>0.76247823999999997</v>
      </c>
      <c r="G25" s="81">
        <f t="shared" si="7"/>
        <v>-0.66579599916799992</v>
      </c>
      <c r="H25" s="81">
        <f t="shared" si="8"/>
        <v>0.58137306647349751</v>
      </c>
      <c r="I25" s="81">
        <f t="shared" si="9"/>
        <v>1.6742736775398953E-3</v>
      </c>
      <c r="J25" s="81">
        <f t="shared" si="10"/>
        <v>-1.4619757752278365E-3</v>
      </c>
      <c r="K25" s="81">
        <f t="shared" ca="1" si="11"/>
        <v>1.5705570266700396E-3</v>
      </c>
      <c r="L25" s="81">
        <f t="shared" ca="1" si="12"/>
        <v>1.2165844200243354E-5</v>
      </c>
      <c r="M25" s="81">
        <f t="shared" ca="1" si="13"/>
        <v>61133891.20077607</v>
      </c>
      <c r="N25" s="81">
        <f t="shared" ca="1" si="14"/>
        <v>5935193.3137353696</v>
      </c>
      <c r="O25" s="81">
        <f t="shared" ca="1" si="15"/>
        <v>2113636.6648368058</v>
      </c>
      <c r="P25" s="55">
        <f t="shared" ca="1" si="16"/>
        <v>-3.4879570238526957E-3</v>
      </c>
      <c r="Q25" s="55"/>
      <c r="R25" s="55">
        <v>25</v>
      </c>
      <c r="S25" s="55" t="s">
        <v>191</v>
      </c>
      <c r="T25" s="55">
        <v>1.6</v>
      </c>
      <c r="U25">
        <f t="shared" ca="1" si="0"/>
        <v>1.6338193140741794E-2</v>
      </c>
    </row>
    <row r="26" spans="1:21">
      <c r="A26" s="88">
        <v>-8116</v>
      </c>
      <c r="B26" s="88">
        <v>2.7037999971071258E-3</v>
      </c>
      <c r="C26" s="55"/>
      <c r="D26" s="89">
        <f t="shared" si="4"/>
        <v>-0.81159999999999999</v>
      </c>
      <c r="E26" s="89">
        <f t="shared" si="5"/>
        <v>2.7037999971071258E-3</v>
      </c>
      <c r="F26" s="81">
        <f t="shared" si="6"/>
        <v>0.65869455999999993</v>
      </c>
      <c r="G26" s="81">
        <f t="shared" si="7"/>
        <v>-0.53459650489599997</v>
      </c>
      <c r="H26" s="81">
        <f t="shared" si="8"/>
        <v>0.43387852337359351</v>
      </c>
      <c r="I26" s="81">
        <f t="shared" si="9"/>
        <v>-2.1944040776521435E-3</v>
      </c>
      <c r="J26" s="81">
        <f t="shared" si="10"/>
        <v>1.7809783494224796E-3</v>
      </c>
      <c r="K26" s="81">
        <f t="shared" ca="1" si="11"/>
        <v>1.0840861500935554E-3</v>
      </c>
      <c r="L26" s="81">
        <f t="shared" ca="1" si="12"/>
        <v>2.6234729462075001E-6</v>
      </c>
      <c r="M26" s="81">
        <f t="shared" ca="1" si="13"/>
        <v>64927266.245236948</v>
      </c>
      <c r="N26" s="81">
        <f t="shared" ca="1" si="14"/>
        <v>5160197.0635759449</v>
      </c>
      <c r="O26" s="81">
        <f t="shared" ca="1" si="15"/>
        <v>2488836.1602353277</v>
      </c>
      <c r="P26" s="55">
        <f t="shared" ca="1" si="16"/>
        <v>1.6197138470135704E-3</v>
      </c>
      <c r="Q26" s="55"/>
      <c r="R26" s="55"/>
      <c r="S26" s="55"/>
      <c r="T26" s="55">
        <v>2</v>
      </c>
      <c r="U26">
        <f t="shared" ca="1" si="0"/>
        <v>2.5335750276612112E-2</v>
      </c>
    </row>
    <row r="27" spans="1:21">
      <c r="A27" s="88">
        <v>-7523</v>
      </c>
      <c r="B27" s="88">
        <v>5.2076499996474013E-3</v>
      </c>
      <c r="C27" s="55"/>
      <c r="D27" s="89">
        <f t="shared" si="4"/>
        <v>-0.75229999999999997</v>
      </c>
      <c r="E27" s="89">
        <f t="shared" si="5"/>
        <v>5.2076499996474013E-3</v>
      </c>
      <c r="F27" s="81">
        <f t="shared" si="6"/>
        <v>0.56595529</v>
      </c>
      <c r="G27" s="81">
        <f t="shared" si="7"/>
        <v>-0.42576816466699996</v>
      </c>
      <c r="H27" s="81">
        <f t="shared" si="8"/>
        <v>0.32030539027898408</v>
      </c>
      <c r="I27" s="81">
        <f t="shared" si="9"/>
        <v>-3.9177150947347396E-3</v>
      </c>
      <c r="J27" s="81">
        <f t="shared" si="10"/>
        <v>2.9472970657689443E-3</v>
      </c>
      <c r="K27" s="81">
        <f t="shared" ca="1" si="11"/>
        <v>6.5700764865799129E-4</v>
      </c>
      <c r="L27" s="81">
        <f t="shared" ca="1" si="12"/>
        <v>2.0708345806618423E-5</v>
      </c>
      <c r="M27" s="81">
        <f t="shared" ca="1" si="13"/>
        <v>68411396.768130556</v>
      </c>
      <c r="N27" s="81">
        <f t="shared" ca="1" si="14"/>
        <v>4462258.4944775542</v>
      </c>
      <c r="O27" s="81">
        <f t="shared" ca="1" si="15"/>
        <v>2848568.0412331577</v>
      </c>
      <c r="P27" s="55">
        <f t="shared" ca="1" si="16"/>
        <v>4.55064235098941E-3</v>
      </c>
      <c r="Q27" s="55"/>
      <c r="R27" s="55"/>
      <c r="S27" s="55"/>
      <c r="T27" s="55">
        <v>2.2000000000000002</v>
      </c>
      <c r="U27">
        <f t="shared" ca="1" si="0"/>
        <v>3.0524609392448134E-2</v>
      </c>
    </row>
    <row r="28" spans="1:21">
      <c r="A28" s="88">
        <v>-7209</v>
      </c>
      <c r="B28" s="88">
        <v>4.374949996417854E-3</v>
      </c>
      <c r="C28" s="55"/>
      <c r="D28" s="89">
        <f t="shared" si="4"/>
        <v>-0.72089999999999999</v>
      </c>
      <c r="E28" s="89">
        <f t="shared" si="5"/>
        <v>4.374949996417854E-3</v>
      </c>
      <c r="F28" s="81">
        <f t="shared" si="6"/>
        <v>0.51969681000000001</v>
      </c>
      <c r="G28" s="81">
        <f t="shared" si="7"/>
        <v>-0.374649430329</v>
      </c>
      <c r="H28" s="81">
        <f t="shared" si="8"/>
        <v>0.2700847743241761</v>
      </c>
      <c r="I28" s="81">
        <f t="shared" si="9"/>
        <v>-3.1539014524176309E-3</v>
      </c>
      <c r="J28" s="81">
        <f t="shared" si="10"/>
        <v>2.2736475570478702E-3</v>
      </c>
      <c r="K28" s="81">
        <f t="shared" ca="1" si="11"/>
        <v>4.4724269750569604E-4</v>
      </c>
      <c r="L28" s="81">
        <f t="shared" ca="1" si="12"/>
        <v>1.542688462592784E-5</v>
      </c>
      <c r="M28" s="81">
        <f t="shared" ca="1" si="13"/>
        <v>70182387.317205325</v>
      </c>
      <c r="N28" s="81">
        <f t="shared" ca="1" si="14"/>
        <v>4112044.7614562665</v>
      </c>
      <c r="O28" s="81">
        <f t="shared" ca="1" si="15"/>
        <v>3036430.8646190572</v>
      </c>
      <c r="P28" s="55">
        <f t="shared" ca="1" si="16"/>
        <v>3.9277072989121579E-3</v>
      </c>
      <c r="Q28" s="55"/>
      <c r="R28" s="55"/>
      <c r="S28" s="55"/>
      <c r="T28" s="55">
        <v>2.4</v>
      </c>
      <c r="U28">
        <f t="shared" ca="1" si="0"/>
        <v>3.6173522206884717E-2</v>
      </c>
    </row>
    <row r="29" spans="1:21">
      <c r="A29" s="88">
        <v>-7077</v>
      </c>
      <c r="B29" s="88">
        <v>-3.7776500030304305E-3</v>
      </c>
      <c r="C29" s="55"/>
      <c r="D29" s="89">
        <f t="shared" si="4"/>
        <v>-0.7077</v>
      </c>
      <c r="E29" s="89">
        <f t="shared" si="5"/>
        <v>-3.7776500030304305E-3</v>
      </c>
      <c r="F29" s="81">
        <f t="shared" si="6"/>
        <v>0.50083929000000005</v>
      </c>
      <c r="G29" s="81">
        <f t="shared" si="7"/>
        <v>-0.354443965533</v>
      </c>
      <c r="H29" s="81">
        <f t="shared" si="8"/>
        <v>0.25083999440770416</v>
      </c>
      <c r="I29" s="81">
        <f t="shared" si="9"/>
        <v>2.6734429071446357E-3</v>
      </c>
      <c r="J29" s="81">
        <f t="shared" si="10"/>
        <v>-1.8919955453862588E-3</v>
      </c>
      <c r="K29" s="81">
        <f t="shared" ca="1" si="11"/>
        <v>3.6244678824024889E-4</v>
      </c>
      <c r="L29" s="81">
        <f t="shared" ca="1" si="12"/>
        <v>1.7140401441089777E-5</v>
      </c>
      <c r="M29" s="81">
        <f t="shared" ca="1" si="13"/>
        <v>70910628.16540736</v>
      </c>
      <c r="N29" s="81">
        <f t="shared" ca="1" si="14"/>
        <v>3968855.0552083715</v>
      </c>
      <c r="O29" s="81">
        <f t="shared" ca="1" si="15"/>
        <v>3114591.8681672118</v>
      </c>
      <c r="P29" s="55">
        <f t="shared" ca="1" si="16"/>
        <v>-4.1400967912706794E-3</v>
      </c>
      <c r="Q29" s="55"/>
      <c r="R29" s="55"/>
      <c r="S29" s="55"/>
      <c r="T29" s="55">
        <v>2.6</v>
      </c>
      <c r="U29">
        <f t="shared" ca="1" si="0"/>
        <v>4.2282488719921879E-2</v>
      </c>
    </row>
    <row r="30" spans="1:21">
      <c r="A30" s="88">
        <v>-7005</v>
      </c>
      <c r="B30" s="88">
        <v>5.502749998413492E-3</v>
      </c>
      <c r="C30" s="55"/>
      <c r="D30" s="89">
        <f t="shared" si="4"/>
        <v>-0.70050000000000001</v>
      </c>
      <c r="E30" s="89">
        <f t="shared" si="5"/>
        <v>5.502749998413492E-3</v>
      </c>
      <c r="F30" s="81">
        <f t="shared" si="6"/>
        <v>0.49070025</v>
      </c>
      <c r="G30" s="81">
        <f t="shared" si="7"/>
        <v>-0.343735525125</v>
      </c>
      <c r="H30" s="81">
        <f t="shared" si="8"/>
        <v>0.24078673535006251</v>
      </c>
      <c r="I30" s="81">
        <f t="shared" si="9"/>
        <v>-3.8546763738886514E-3</v>
      </c>
      <c r="J30" s="81">
        <f t="shared" si="10"/>
        <v>2.7002007999090004E-3</v>
      </c>
      <c r="K30" s="81">
        <f t="shared" ca="1" si="11"/>
        <v>3.1703913268608984E-4</v>
      </c>
      <c r="L30" s="81">
        <f t="shared" ca="1" si="12"/>
        <v>2.6891597182923247E-5</v>
      </c>
      <c r="M30" s="81">
        <f t="shared" ca="1" si="13"/>
        <v>71303678.775728777</v>
      </c>
      <c r="N30" s="81">
        <f t="shared" ca="1" si="14"/>
        <v>3891762.1711081006</v>
      </c>
      <c r="O30" s="81">
        <f t="shared" ca="1" si="15"/>
        <v>3156989.7870852039</v>
      </c>
      <c r="P30" s="55">
        <f t="shared" ca="1" si="16"/>
        <v>5.1857108657274026E-3</v>
      </c>
      <c r="Q30" s="55"/>
      <c r="R30" s="55"/>
      <c r="S30" s="55"/>
      <c r="T30" s="55">
        <v>2.80000000000001</v>
      </c>
      <c r="U30">
        <f t="shared" ca="1" si="0"/>
        <v>4.8851508931559949E-2</v>
      </c>
    </row>
    <row r="31" spans="1:21">
      <c r="A31" s="88">
        <v>-6397</v>
      </c>
      <c r="B31" s="88">
        <v>1.6483500003232621E-3</v>
      </c>
      <c r="C31" s="55"/>
      <c r="D31" s="89">
        <f t="shared" si="4"/>
        <v>-0.63970000000000005</v>
      </c>
      <c r="E31" s="89">
        <f t="shared" si="5"/>
        <v>1.6483500003232621E-3</v>
      </c>
      <c r="F31" s="81">
        <f t="shared" si="6"/>
        <v>0.40921609000000003</v>
      </c>
      <c r="G31" s="81">
        <f t="shared" si="7"/>
        <v>-0.26177553277300003</v>
      </c>
      <c r="H31" s="81">
        <f t="shared" si="8"/>
        <v>0.16745780831488813</v>
      </c>
      <c r="I31" s="81">
        <f t="shared" si="9"/>
        <v>-1.0544494952067908E-3</v>
      </c>
      <c r="J31" s="81">
        <f t="shared" si="10"/>
        <v>6.7453134208378407E-4</v>
      </c>
      <c r="K31" s="81">
        <f t="shared" ca="1" si="11"/>
        <v>-4.2627716849796046E-5</v>
      </c>
      <c r="L31" s="81">
        <f t="shared" ca="1" si="12"/>
        <v>2.8594056399758069E-6</v>
      </c>
      <c r="M31" s="81">
        <f t="shared" ca="1" si="13"/>
        <v>74500391.068740278</v>
      </c>
      <c r="N31" s="81">
        <f t="shared" ca="1" si="14"/>
        <v>3269386.3789647627</v>
      </c>
      <c r="O31" s="81">
        <f t="shared" ca="1" si="15"/>
        <v>3507018.1997561436</v>
      </c>
      <c r="P31" s="55">
        <f t="shared" ca="1" si="16"/>
        <v>1.6909777171730581E-3</v>
      </c>
      <c r="Q31" s="55"/>
      <c r="R31" s="55"/>
      <c r="S31" s="55"/>
      <c r="T31" s="55">
        <v>3.0000000000000102</v>
      </c>
      <c r="U31">
        <f t="shared" ca="1" si="0"/>
        <v>5.5880582841798282E-2</v>
      </c>
    </row>
    <row r="32" spans="1:21">
      <c r="A32" s="88">
        <v>-5728</v>
      </c>
      <c r="B32" s="88">
        <v>1.6704000008758157E-3</v>
      </c>
      <c r="C32" s="55"/>
      <c r="D32" s="89">
        <f t="shared" si="4"/>
        <v>-0.57279999999999998</v>
      </c>
      <c r="E32" s="89">
        <f t="shared" si="5"/>
        <v>1.6704000008758157E-3</v>
      </c>
      <c r="F32" s="81">
        <f t="shared" si="6"/>
        <v>0.32809983999999998</v>
      </c>
      <c r="G32" s="81">
        <f t="shared" si="7"/>
        <v>-0.18793558835199997</v>
      </c>
      <c r="H32" s="81">
        <f t="shared" si="8"/>
        <v>0.10764950500802559</v>
      </c>
      <c r="I32" s="81">
        <f t="shared" si="9"/>
        <v>-9.5680512050166726E-4</v>
      </c>
      <c r="J32" s="81">
        <f t="shared" si="10"/>
        <v>5.4805797302335494E-4</v>
      </c>
      <c r="K32" s="81">
        <f t="shared" ca="1" si="11"/>
        <v>-3.8925083087636516E-4</v>
      </c>
      <c r="L32" s="81">
        <f t="shared" ca="1" si="12"/>
        <v>4.2421615487374494E-6</v>
      </c>
      <c r="M32" s="81">
        <f t="shared" ca="1" si="13"/>
        <v>77748844.529640213</v>
      </c>
      <c r="N32" s="81">
        <f t="shared" ca="1" si="14"/>
        <v>2644364.6875722902</v>
      </c>
      <c r="O32" s="81">
        <f t="shared" ca="1" si="15"/>
        <v>3871189.3613789356</v>
      </c>
      <c r="P32" s="55">
        <f t="shared" ca="1" si="16"/>
        <v>2.0596508317521807E-3</v>
      </c>
      <c r="Q32" s="55"/>
      <c r="R32" s="55"/>
      <c r="S32" s="55"/>
      <c r="T32" s="55">
        <v>3.2000000000000099</v>
      </c>
      <c r="U32">
        <f t="shared" ca="1" si="0"/>
        <v>6.3369710450637176E-2</v>
      </c>
    </row>
    <row r="33" spans="1:21">
      <c r="A33" s="88">
        <v>-4753</v>
      </c>
      <c r="B33" s="88">
        <v>-6.158499963930808E-4</v>
      </c>
      <c r="C33" s="55"/>
      <c r="D33" s="89">
        <f t="shared" si="4"/>
        <v>-0.4753</v>
      </c>
      <c r="E33" s="89">
        <f t="shared" si="5"/>
        <v>-6.158499963930808E-4</v>
      </c>
      <c r="F33" s="81">
        <f t="shared" si="6"/>
        <v>0.22591009000000001</v>
      </c>
      <c r="G33" s="81">
        <f t="shared" si="7"/>
        <v>-0.107375065777</v>
      </c>
      <c r="H33" s="81">
        <f t="shared" si="8"/>
        <v>5.1035368763808105E-2</v>
      </c>
      <c r="I33" s="81">
        <f t="shared" si="9"/>
        <v>2.9271350328563132E-4</v>
      </c>
      <c r="J33" s="81">
        <f t="shared" si="10"/>
        <v>-1.3912672811166056E-4</v>
      </c>
      <c r="K33" s="81">
        <f t="shared" ca="1" si="11"/>
        <v>-8.0224153720008149E-4</v>
      </c>
      <c r="L33" s="81">
        <f t="shared" ca="1" si="12"/>
        <v>3.4741806484407805E-8</v>
      </c>
      <c r="M33" s="81">
        <f t="shared" ca="1" si="13"/>
        <v>81932558.408639729</v>
      </c>
      <c r="N33" s="81">
        <f t="shared" ca="1" si="14"/>
        <v>1847649.2263626328</v>
      </c>
      <c r="O33" s="81">
        <f t="shared" ca="1" si="15"/>
        <v>4349963.6738275513</v>
      </c>
      <c r="P33" s="55">
        <f t="shared" ca="1" si="16"/>
        <v>1.8639154080700069E-4</v>
      </c>
      <c r="Q33" s="55"/>
      <c r="R33" s="55"/>
      <c r="S33" s="55"/>
      <c r="T33" s="55">
        <v>3.4000000000000101</v>
      </c>
      <c r="U33">
        <f t="shared" ca="1" si="0"/>
        <v>7.1318891758076652E-2</v>
      </c>
    </row>
    <row r="34" spans="1:21">
      <c r="A34" s="88">
        <v>-3901</v>
      </c>
      <c r="B34" s="88">
        <v>1.0355499980505556E-3</v>
      </c>
      <c r="C34" s="55"/>
      <c r="D34" s="89">
        <f t="shared" si="4"/>
        <v>-0.3901</v>
      </c>
      <c r="E34" s="89">
        <f t="shared" si="5"/>
        <v>1.0355499980505556E-3</v>
      </c>
      <c r="F34" s="81">
        <f t="shared" si="6"/>
        <v>0.15217801</v>
      </c>
      <c r="G34" s="81">
        <f t="shared" si="7"/>
        <v>-5.9364641701000004E-2</v>
      </c>
      <c r="H34" s="81">
        <f t="shared" si="8"/>
        <v>2.31581467275601E-2</v>
      </c>
      <c r="I34" s="81">
        <f t="shared" si="9"/>
        <v>-4.0396805423952172E-4</v>
      </c>
      <c r="J34" s="81">
        <f t="shared" si="10"/>
        <v>1.5758793795883741E-4</v>
      </c>
      <c r="K34" s="81">
        <f t="shared" ca="1" si="11"/>
        <v>-1.0736166990632117E-3</v>
      </c>
      <c r="L34" s="81">
        <f t="shared" ca="1" si="12"/>
        <v>4.4485841562137985E-6</v>
      </c>
      <c r="M34" s="81">
        <f t="shared" ca="1" si="13"/>
        <v>85010888.706214577</v>
      </c>
      <c r="N34" s="81">
        <f t="shared" ca="1" si="14"/>
        <v>1264497.8380997279</v>
      </c>
      <c r="O34" s="81">
        <f t="shared" ca="1" si="15"/>
        <v>4706187.851720091</v>
      </c>
      <c r="P34" s="55">
        <f t="shared" ca="1" si="16"/>
        <v>2.1091666971137673E-3</v>
      </c>
      <c r="Q34" s="55"/>
      <c r="R34" s="55"/>
      <c r="S34" s="55"/>
      <c r="T34" s="55">
        <v>3.6000000000000099</v>
      </c>
      <c r="U34">
        <f t="shared" ca="1" si="0"/>
        <v>7.9728126764116683E-2</v>
      </c>
    </row>
    <row r="35" spans="1:21">
      <c r="A35" s="88">
        <v>-3285</v>
      </c>
      <c r="B35" s="88">
        <v>-1.234324999677483E-2</v>
      </c>
      <c r="C35" s="55"/>
      <c r="D35" s="89">
        <f t="shared" si="4"/>
        <v>-0.32850000000000001</v>
      </c>
      <c r="E35" s="89">
        <f t="shared" si="5"/>
        <v>-1.234324999677483E-2</v>
      </c>
      <c r="F35" s="81">
        <f t="shared" si="6"/>
        <v>0.10791225000000002</v>
      </c>
      <c r="G35" s="81">
        <f t="shared" si="7"/>
        <v>-3.5449174125000003E-2</v>
      </c>
      <c r="H35" s="81">
        <f t="shared" si="8"/>
        <v>1.1645053700062503E-2</v>
      </c>
      <c r="I35" s="81">
        <f t="shared" si="9"/>
        <v>4.054757623940532E-3</v>
      </c>
      <c r="J35" s="81">
        <f t="shared" si="10"/>
        <v>-1.3319878794644648E-3</v>
      </c>
      <c r="K35" s="81">
        <f t="shared" ca="1" si="11"/>
        <v>-1.2178195852770336E-3</v>
      </c>
      <c r="L35" s="81">
        <f t="shared" ca="1" si="12"/>
        <v>1.2377520184108002E-4</v>
      </c>
      <c r="M35" s="81">
        <f t="shared" ca="1" si="13"/>
        <v>86880291.881595641</v>
      </c>
      <c r="N35" s="81">
        <f t="shared" ca="1" si="14"/>
        <v>909791.54732582031</v>
      </c>
      <c r="O35" s="81">
        <f t="shared" ca="1" si="15"/>
        <v>4922069.8509136708</v>
      </c>
      <c r="P35" s="55">
        <f t="shared" ca="1" si="16"/>
        <v>-1.1125430411497796E-2</v>
      </c>
      <c r="Q35" s="55"/>
      <c r="R35" s="55"/>
      <c r="S35" s="55"/>
      <c r="T35" s="55">
        <v>3.80000000000001</v>
      </c>
      <c r="U35">
        <f t="shared" ca="1" si="0"/>
        <v>8.859741546875731E-2</v>
      </c>
    </row>
    <row r="36" spans="1:21">
      <c r="A36" s="88">
        <v>-8.5</v>
      </c>
      <c r="B36" s="88">
        <v>1.6967500414466485E-4</v>
      </c>
      <c r="C36" s="55"/>
      <c r="D36" s="89">
        <f t="shared" si="4"/>
        <v>-8.4999999999999995E-4</v>
      </c>
      <c r="E36" s="89">
        <f t="shared" si="5"/>
        <v>1.6967500414466485E-4</v>
      </c>
      <c r="F36" s="81">
        <f t="shared" si="6"/>
        <v>7.2249999999999996E-7</v>
      </c>
      <c r="G36" s="81">
        <f t="shared" si="7"/>
        <v>-6.1412499999999999E-10</v>
      </c>
      <c r="H36" s="81">
        <f t="shared" si="8"/>
        <v>5.2200624999999997E-13</v>
      </c>
      <c r="I36" s="81">
        <f t="shared" si="9"/>
        <v>-1.4422375352296512E-7</v>
      </c>
      <c r="J36" s="81">
        <f t="shared" si="10"/>
        <v>1.2259019049452035E-10</v>
      </c>
      <c r="K36" s="81">
        <f t="shared" ca="1" si="11"/>
        <v>-1.2514060587988946E-3</v>
      </c>
      <c r="L36" s="81">
        <f t="shared" ca="1" si="12"/>
        <v>2.0194713874567968E-6</v>
      </c>
      <c r="M36" s="81">
        <f t="shared" ca="1" si="13"/>
        <v>91418649.975444853</v>
      </c>
      <c r="N36" s="81">
        <f t="shared" ca="1" si="14"/>
        <v>1094.1153740326276</v>
      </c>
      <c r="O36" s="81">
        <f t="shared" ca="1" si="15"/>
        <v>5384575.8354604337</v>
      </c>
      <c r="P36" s="55">
        <f t="shared" ca="1" si="16"/>
        <v>1.4210810629435595E-3</v>
      </c>
      <c r="Q36" s="55"/>
      <c r="R36" s="55"/>
      <c r="S36" s="55"/>
      <c r="T36" s="55">
        <v>4.0000000000000098</v>
      </c>
      <c r="U36">
        <f t="shared" ca="1" si="0"/>
        <v>9.7926757871998477E-2</v>
      </c>
    </row>
    <row r="37" spans="1:21">
      <c r="A37" s="88">
        <v>0</v>
      </c>
      <c r="B37" s="88">
        <v>0</v>
      </c>
      <c r="C37" s="55"/>
      <c r="D37" s="89">
        <f t="shared" si="4"/>
        <v>0</v>
      </c>
      <c r="E37" s="89">
        <f t="shared" si="5"/>
        <v>0</v>
      </c>
      <c r="F37" s="81">
        <f t="shared" si="6"/>
        <v>0</v>
      </c>
      <c r="G37" s="81">
        <f t="shared" si="7"/>
        <v>0</v>
      </c>
      <c r="H37" s="81">
        <f t="shared" si="8"/>
        <v>0</v>
      </c>
      <c r="I37" s="81">
        <f t="shared" si="9"/>
        <v>0</v>
      </c>
      <c r="J37" s="81">
        <f t="shared" si="10"/>
        <v>0</v>
      </c>
      <c r="K37" s="81">
        <f t="shared" ca="1" si="11"/>
        <v>-1.2498874587166075E-3</v>
      </c>
      <c r="L37" s="81">
        <f t="shared" ca="1" si="12"/>
        <v>1.5622186594570593E-6</v>
      </c>
      <c r="M37" s="81">
        <f t="shared" ca="1" si="13"/>
        <v>91418183.673827648</v>
      </c>
      <c r="N37" s="81">
        <f t="shared" ca="1" si="14"/>
        <v>940.05914749361853</v>
      </c>
      <c r="O37" s="81">
        <f t="shared" ca="1" si="15"/>
        <v>5384179.022729001</v>
      </c>
      <c r="P37" s="55">
        <f t="shared" ca="1" si="16"/>
        <v>1.2498874587166075E-3</v>
      </c>
      <c r="Q37" s="55"/>
      <c r="R37" s="55"/>
      <c r="S37" s="55"/>
      <c r="T37" s="55"/>
    </row>
    <row r="38" spans="1:21">
      <c r="A38" s="88">
        <v>2</v>
      </c>
      <c r="B38" s="88">
        <v>5.1890000031562522E-4</v>
      </c>
      <c r="C38" s="55"/>
      <c r="D38" s="89">
        <f t="shared" si="4"/>
        <v>2.0000000000000001E-4</v>
      </c>
      <c r="E38" s="89">
        <f t="shared" si="5"/>
        <v>5.1890000031562522E-4</v>
      </c>
      <c r="F38" s="81">
        <f t="shared" si="6"/>
        <v>4.0000000000000001E-8</v>
      </c>
      <c r="G38" s="81">
        <f t="shared" si="7"/>
        <v>7.9999999999999998E-12</v>
      </c>
      <c r="H38" s="81">
        <f t="shared" si="8"/>
        <v>1.6000000000000002E-15</v>
      </c>
      <c r="I38" s="81">
        <f t="shared" si="9"/>
        <v>1.0378000006312504E-7</v>
      </c>
      <c r="J38" s="81">
        <f t="shared" si="10"/>
        <v>2.0756000012625011E-11</v>
      </c>
      <c r="K38" s="81">
        <f t="shared" ca="1" si="11"/>
        <v>-1.2495289334092281E-3</v>
      </c>
      <c r="L38" s="81">
        <f t="shared" ca="1" si="12"/>
        <v>3.1273408936352219E-6</v>
      </c>
      <c r="M38" s="81">
        <f t="shared" ca="1" si="13"/>
        <v>91418064.637922421</v>
      </c>
      <c r="N38" s="81">
        <f t="shared" ca="1" si="14"/>
        <v>905.50737064649479</v>
      </c>
      <c r="O38" s="81">
        <f t="shared" ca="1" si="15"/>
        <v>5384084.4361264147</v>
      </c>
      <c r="P38" s="55">
        <f t="shared" ca="1" si="16"/>
        <v>1.7684289337248534E-3</v>
      </c>
      <c r="Q38" s="55"/>
      <c r="R38" s="55"/>
      <c r="S38" s="55"/>
      <c r="T38" s="55"/>
    </row>
    <row r="39" spans="1:21">
      <c r="A39" s="88">
        <v>10797</v>
      </c>
      <c r="B39" s="88">
        <v>7.0316500059561804E-3</v>
      </c>
      <c r="C39" s="55"/>
      <c r="D39" s="89">
        <f t="shared" si="4"/>
        <v>1.0797000000000001</v>
      </c>
      <c r="E39" s="89">
        <f t="shared" si="5"/>
        <v>7.0316500059561804E-3</v>
      </c>
      <c r="F39" s="81">
        <f t="shared" si="6"/>
        <v>1.1657520900000002</v>
      </c>
      <c r="G39" s="81">
        <f t="shared" si="7"/>
        <v>1.2586625315730005</v>
      </c>
      <c r="H39" s="81">
        <f t="shared" si="8"/>
        <v>1.3589779353393687</v>
      </c>
      <c r="I39" s="81">
        <f t="shared" si="9"/>
        <v>7.592072511430889E-3</v>
      </c>
      <c r="J39" s="81">
        <f t="shared" si="10"/>
        <v>8.1971606905919311E-3</v>
      </c>
      <c r="K39" s="81">
        <f t="shared" ca="1" si="11"/>
        <v>7.3882266214227513E-3</v>
      </c>
      <c r="L39" s="81">
        <f t="shared" ca="1" si="12"/>
        <v>1.2714688269759475E-7</v>
      </c>
      <c r="M39" s="81">
        <f t="shared" ca="1" si="13"/>
        <v>46555920.151778497</v>
      </c>
      <c r="N39" s="81">
        <f t="shared" ca="1" si="14"/>
        <v>9973842.7148556262</v>
      </c>
      <c r="O39" s="81">
        <f t="shared" ca="1" si="15"/>
        <v>562561.72956416488</v>
      </c>
      <c r="P39" s="55">
        <f t="shared" ca="1" si="16"/>
        <v>-3.5657661546657088E-4</v>
      </c>
      <c r="Q39" s="55"/>
      <c r="R39" s="55"/>
      <c r="S39" s="55"/>
      <c r="T39" s="55"/>
    </row>
    <row r="40" spans="1:21">
      <c r="A40" s="88">
        <v>17635.5</v>
      </c>
      <c r="B40" s="88">
        <v>1.650547499593813E-2</v>
      </c>
      <c r="C40" s="55"/>
      <c r="D40" s="89">
        <f t="shared" si="4"/>
        <v>1.76355</v>
      </c>
      <c r="E40" s="89">
        <f t="shared" si="5"/>
        <v>1.650547499593813E-2</v>
      </c>
      <c r="F40" s="81">
        <f t="shared" si="6"/>
        <v>3.1101086025</v>
      </c>
      <c r="G40" s="81">
        <f t="shared" si="7"/>
        <v>5.484832025938875</v>
      </c>
      <c r="H40" s="81">
        <f t="shared" si="8"/>
        <v>9.6727755193445031</v>
      </c>
      <c r="I40" s="81">
        <f t="shared" si="9"/>
        <v>2.9108230429086689E-2</v>
      </c>
      <c r="J40" s="81">
        <f t="shared" si="10"/>
        <v>5.1333819773215827E-2</v>
      </c>
      <c r="K40" s="81">
        <f t="shared" ca="1" si="11"/>
        <v>1.9794682821546668E-2</v>
      </c>
      <c r="L40" s="81">
        <f t="shared" ca="1" si="12"/>
        <v>1.0818888120044451E-5</v>
      </c>
      <c r="M40" s="81">
        <f t="shared" ca="1" si="13"/>
        <v>5246712.0431060446</v>
      </c>
      <c r="N40" s="81">
        <f t="shared" ca="1" si="14"/>
        <v>28094563.421154775</v>
      </c>
      <c r="O40" s="81">
        <f t="shared" ca="1" si="15"/>
        <v>3082062.9088513586</v>
      </c>
      <c r="P40" s="55">
        <f t="shared" ca="1" si="16"/>
        <v>-3.2892078256085387E-3</v>
      </c>
      <c r="Q40" s="55"/>
      <c r="R40" s="55"/>
      <c r="S40" s="55"/>
      <c r="T40" s="55"/>
    </row>
    <row r="41" spans="1:21">
      <c r="A41" s="88">
        <v>17642</v>
      </c>
      <c r="B41" s="88">
        <v>1.8016900001384784E-2</v>
      </c>
      <c r="C41" s="55"/>
      <c r="D41" s="89">
        <f t="shared" si="4"/>
        <v>1.7642</v>
      </c>
      <c r="E41" s="89">
        <f t="shared" si="5"/>
        <v>1.8016900001384784E-2</v>
      </c>
      <c r="F41" s="81">
        <f t="shared" si="6"/>
        <v>3.1124016399999999</v>
      </c>
      <c r="G41" s="81">
        <f t="shared" si="7"/>
        <v>5.490898973288</v>
      </c>
      <c r="H41" s="81">
        <f t="shared" si="8"/>
        <v>9.6870439686746881</v>
      </c>
      <c r="I41" s="81">
        <f t="shared" si="9"/>
        <v>3.1785414982443035E-2</v>
      </c>
      <c r="J41" s="81">
        <f t="shared" si="10"/>
        <v>5.6075829112026E-2</v>
      </c>
      <c r="K41" s="81">
        <f t="shared" ca="1" si="11"/>
        <v>1.9809033785994704E-2</v>
      </c>
      <c r="L41" s="81">
        <f t="shared" ca="1" si="12"/>
        <v>3.211743501940275E-6</v>
      </c>
      <c r="M41" s="81">
        <f t="shared" ca="1" si="13"/>
        <v>5222274.273245397</v>
      </c>
      <c r="N41" s="81">
        <f t="shared" ca="1" si="14"/>
        <v>28116633.234312285</v>
      </c>
      <c r="O41" s="81">
        <f t="shared" ca="1" si="15"/>
        <v>3092391.0113817691</v>
      </c>
      <c r="P41" s="55">
        <f t="shared" ca="1" si="16"/>
        <v>-1.79213378460992E-3</v>
      </c>
      <c r="Q41" s="55"/>
      <c r="R41" s="55"/>
      <c r="S41" s="55"/>
      <c r="T41" s="55"/>
    </row>
    <row r="42" spans="1:21">
      <c r="A42" s="88">
        <v>18434</v>
      </c>
      <c r="B42" s="88">
        <v>2.2081299997807946E-2</v>
      </c>
      <c r="C42" s="55"/>
      <c r="D42" s="89">
        <f t="shared" si="4"/>
        <v>1.8433999999999999</v>
      </c>
      <c r="E42" s="89">
        <f t="shared" si="5"/>
        <v>2.2081299997807946E-2</v>
      </c>
      <c r="F42" s="81">
        <f t="shared" si="6"/>
        <v>3.3981235599999997</v>
      </c>
      <c r="G42" s="81">
        <f t="shared" si="7"/>
        <v>6.2641009705039989</v>
      </c>
      <c r="H42" s="81">
        <f t="shared" si="8"/>
        <v>11.547243729027072</v>
      </c>
      <c r="I42" s="81">
        <f t="shared" si="9"/>
        <v>4.0704668415959169E-2</v>
      </c>
      <c r="J42" s="81">
        <f t="shared" si="10"/>
        <v>7.5034985757979136E-2</v>
      </c>
      <c r="K42" s="81">
        <f t="shared" ca="1" si="11"/>
        <v>2.1594011542925295E-2</v>
      </c>
      <c r="L42" s="81">
        <f t="shared" ca="1" si="12"/>
        <v>2.3745003826192168E-7</v>
      </c>
      <c r="M42" s="81">
        <f t="shared" ca="1" si="13"/>
        <v>2623806.7646259353</v>
      </c>
      <c r="N42" s="81">
        <f t="shared" ca="1" si="14"/>
        <v>30877750.741404708</v>
      </c>
      <c r="O42" s="81">
        <f t="shared" ca="1" si="15"/>
        <v>4513732.1644035988</v>
      </c>
      <c r="P42" s="55">
        <f t="shared" ca="1" si="16"/>
        <v>4.872884548826513E-4</v>
      </c>
      <c r="Q42" s="55"/>
      <c r="R42" s="55"/>
      <c r="S42" s="55"/>
      <c r="T42" s="55"/>
    </row>
    <row r="43" spans="1:21">
      <c r="A43" s="88">
        <v>18434.5</v>
      </c>
      <c r="B43" s="88">
        <v>2.2076024994021282E-2</v>
      </c>
      <c r="C43" s="55"/>
      <c r="D43" s="89">
        <f t="shared" si="4"/>
        <v>1.84345</v>
      </c>
      <c r="E43" s="89">
        <f t="shared" si="5"/>
        <v>2.2076024994021282E-2</v>
      </c>
      <c r="F43" s="81">
        <f t="shared" si="6"/>
        <v>3.3983079025</v>
      </c>
      <c r="G43" s="81">
        <f t="shared" si="7"/>
        <v>6.2646107028636253</v>
      </c>
      <c r="H43" s="81">
        <f t="shared" si="8"/>
        <v>11.54849660019395</v>
      </c>
      <c r="I43" s="81">
        <f t="shared" si="9"/>
        <v>4.0696048275228533E-2</v>
      </c>
      <c r="J43" s="81">
        <f t="shared" si="10"/>
        <v>7.5021130192970034E-2</v>
      </c>
      <c r="K43" s="81">
        <f t="shared" ca="1" si="11"/>
        <v>2.1595161209857109E-2</v>
      </c>
      <c r="L43" s="81">
        <f t="shared" ca="1" si="12"/>
        <v>2.3122997892068798E-7</v>
      </c>
      <c r="M43" s="81">
        <f t="shared" ca="1" si="13"/>
        <v>2622416.2444475889</v>
      </c>
      <c r="N43" s="81">
        <f t="shared" ca="1" si="14"/>
        <v>30879539.188072849</v>
      </c>
      <c r="O43" s="81">
        <f t="shared" ca="1" si="15"/>
        <v>4514735.2111819228</v>
      </c>
      <c r="P43" s="55">
        <f t="shared" ca="1" si="16"/>
        <v>4.8086378416417261E-4</v>
      </c>
      <c r="Q43" s="55"/>
      <c r="R43" s="55"/>
      <c r="S43" s="55"/>
      <c r="T43" s="55"/>
    </row>
    <row r="44" spans="1:21">
      <c r="A44" s="88">
        <v>18440.5</v>
      </c>
      <c r="B44" s="88">
        <v>2.4392724997596815E-2</v>
      </c>
      <c r="C44" s="55"/>
      <c r="D44" s="89">
        <f t="shared" si="4"/>
        <v>1.84405</v>
      </c>
      <c r="E44" s="89">
        <f t="shared" si="5"/>
        <v>2.4392724997596815E-2</v>
      </c>
      <c r="F44" s="81">
        <f t="shared" si="6"/>
        <v>3.4005204024999998</v>
      </c>
      <c r="G44" s="81">
        <f t="shared" si="7"/>
        <v>6.270729648230124</v>
      </c>
      <c r="H44" s="81">
        <f t="shared" si="8"/>
        <v>11.563539007818761</v>
      </c>
      <c r="I44" s="81">
        <f t="shared" si="9"/>
        <v>4.4981404531818404E-2</v>
      </c>
      <c r="J44" s="81">
        <f t="shared" si="10"/>
        <v>8.2947959026899734E-2</v>
      </c>
      <c r="K44" s="81">
        <f t="shared" ca="1" si="11"/>
        <v>2.160895945580062E-2</v>
      </c>
      <c r="L44" s="81">
        <f t="shared" ca="1" si="12"/>
        <v>7.749350591691864E-6</v>
      </c>
      <c r="M44" s="81">
        <f t="shared" ca="1" si="13"/>
        <v>2605755.8283605007</v>
      </c>
      <c r="N44" s="81">
        <f t="shared" ca="1" si="14"/>
        <v>30901005.028658111</v>
      </c>
      <c r="O44" s="81">
        <f t="shared" ca="1" si="15"/>
        <v>4526782.5438476438</v>
      </c>
      <c r="P44" s="55">
        <f t="shared" ca="1" si="16"/>
        <v>2.7837655417961953E-3</v>
      </c>
      <c r="Q44" s="55"/>
      <c r="R44" s="55"/>
      <c r="S44" s="55"/>
      <c r="T44" s="55"/>
    </row>
    <row r="45" spans="1:21">
      <c r="A45" s="88">
        <v>18442.5</v>
      </c>
      <c r="B45" s="88">
        <v>2.2081625000282656E-2</v>
      </c>
      <c r="C45" s="55"/>
      <c r="D45" s="89">
        <f t="shared" si="4"/>
        <v>1.8442499999999999</v>
      </c>
      <c r="E45" s="89">
        <f t="shared" si="5"/>
        <v>2.2081625000282656E-2</v>
      </c>
      <c r="F45" s="81">
        <f t="shared" si="6"/>
        <v>3.4012580624999997</v>
      </c>
      <c r="G45" s="81">
        <f t="shared" si="7"/>
        <v>6.2727701817656243</v>
      </c>
      <c r="H45" s="81">
        <f t="shared" si="8"/>
        <v>11.568556407721251</v>
      </c>
      <c r="I45" s="81">
        <f t="shared" si="9"/>
        <v>4.0724036906771288E-2</v>
      </c>
      <c r="J45" s="81">
        <f t="shared" si="10"/>
        <v>7.5105305065312947E-2</v>
      </c>
      <c r="K45" s="81">
        <f t="shared" ca="1" si="11"/>
        <v>2.1613559791222522E-2</v>
      </c>
      <c r="L45" s="81">
        <f t="shared" ca="1" si="12"/>
        <v>2.190850399325069E-7</v>
      </c>
      <c r="M45" s="81">
        <f t="shared" ca="1" si="13"/>
        <v>2600212.9570550872</v>
      </c>
      <c r="N45" s="81">
        <f t="shared" ca="1" si="14"/>
        <v>30908162.147123791</v>
      </c>
      <c r="O45" s="81">
        <f t="shared" ca="1" si="15"/>
        <v>4530802.7420175252</v>
      </c>
      <c r="P45" s="55">
        <f t="shared" ca="1" si="16"/>
        <v>4.6806520906013394E-4</v>
      </c>
      <c r="Q45" s="55"/>
      <c r="R45" s="55"/>
      <c r="S45" s="55"/>
      <c r="T45" s="55"/>
    </row>
    <row r="46" spans="1:21">
      <c r="A46" s="88">
        <v>18443</v>
      </c>
      <c r="B46" s="88">
        <v>2.207635000377195E-2</v>
      </c>
      <c r="C46" s="55"/>
      <c r="D46" s="89">
        <f t="shared" si="4"/>
        <v>1.8443000000000001</v>
      </c>
      <c r="E46" s="89">
        <f t="shared" si="5"/>
        <v>2.207635000377195E-2</v>
      </c>
      <c r="F46" s="81">
        <f t="shared" si="6"/>
        <v>3.40144249</v>
      </c>
      <c r="G46" s="81">
        <f t="shared" si="7"/>
        <v>6.2732803843070002</v>
      </c>
      <c r="H46" s="81">
        <f t="shared" si="8"/>
        <v>11.5698110127774</v>
      </c>
      <c r="I46" s="81">
        <f t="shared" si="9"/>
        <v>4.0715412311956606E-2</v>
      </c>
      <c r="J46" s="81">
        <f t="shared" si="10"/>
        <v>7.5091434926941564E-2</v>
      </c>
      <c r="K46" s="81">
        <f t="shared" ca="1" si="11"/>
        <v>2.1614709946961387E-2</v>
      </c>
      <c r="L46" s="81">
        <f t="shared" ca="1" si="12"/>
        <v>2.1311154205205935E-7</v>
      </c>
      <c r="M46" s="81">
        <f t="shared" ca="1" si="13"/>
        <v>2598828.0678337393</v>
      </c>
      <c r="N46" s="81">
        <f t="shared" ca="1" si="14"/>
        <v>30909951.570362058</v>
      </c>
      <c r="O46" s="81">
        <f t="shared" ca="1" si="15"/>
        <v>4531808.1370462468</v>
      </c>
      <c r="P46" s="55">
        <f t="shared" ca="1" si="16"/>
        <v>4.6164005681056247E-4</v>
      </c>
      <c r="Q46" s="55"/>
      <c r="R46" s="55"/>
      <c r="S46" s="55"/>
      <c r="T46" s="55"/>
    </row>
    <row r="47" spans="1:21">
      <c r="A47" s="88"/>
      <c r="B47" s="88"/>
      <c r="C47" s="55"/>
      <c r="D47" s="89">
        <f t="shared" si="4"/>
        <v>0</v>
      </c>
      <c r="E47" s="89">
        <f t="shared" si="5"/>
        <v>0</v>
      </c>
      <c r="F47" s="81">
        <f t="shared" si="6"/>
        <v>0</v>
      </c>
      <c r="G47" s="81">
        <f t="shared" si="7"/>
        <v>0</v>
      </c>
      <c r="H47" s="81">
        <f t="shared" si="8"/>
        <v>0</v>
      </c>
      <c r="I47" s="81">
        <f t="shared" si="9"/>
        <v>0</v>
      </c>
      <c r="J47" s="81">
        <f t="shared" si="10"/>
        <v>0</v>
      </c>
      <c r="K47" s="81"/>
      <c r="L47" s="81"/>
      <c r="M47" s="81"/>
      <c r="N47" s="81"/>
      <c r="O47" s="81"/>
      <c r="P47" s="55">
        <f t="shared" si="16"/>
        <v>0</v>
      </c>
      <c r="Q47" s="55"/>
      <c r="R47" s="55"/>
      <c r="S47" s="55"/>
      <c r="T47" s="55"/>
    </row>
    <row r="48" spans="1:21">
      <c r="A48" s="88"/>
      <c r="B48" s="88"/>
      <c r="C48" s="55"/>
      <c r="D48" s="89">
        <f t="shared" si="4"/>
        <v>0</v>
      </c>
      <c r="E48" s="89">
        <f t="shared" si="5"/>
        <v>0</v>
      </c>
      <c r="F48" s="81">
        <f t="shared" si="6"/>
        <v>0</v>
      </c>
      <c r="G48" s="81">
        <f t="shared" si="7"/>
        <v>0</v>
      </c>
      <c r="H48" s="81">
        <f t="shared" si="8"/>
        <v>0</v>
      </c>
      <c r="I48" s="81">
        <f t="shared" si="9"/>
        <v>0</v>
      </c>
      <c r="J48" s="81">
        <f t="shared" si="10"/>
        <v>0</v>
      </c>
      <c r="K48" s="81"/>
      <c r="L48" s="81"/>
      <c r="M48" s="81"/>
      <c r="N48" s="81"/>
      <c r="O48" s="81"/>
      <c r="P48" s="55">
        <f t="shared" si="16"/>
        <v>0</v>
      </c>
      <c r="Q48" s="55"/>
      <c r="R48" s="55"/>
      <c r="S48" s="55"/>
      <c r="T48" s="55"/>
    </row>
    <row r="49" spans="1:20">
      <c r="A49" s="88"/>
      <c r="B49" s="88"/>
      <c r="C49" s="55"/>
      <c r="D49" s="89">
        <f t="shared" si="4"/>
        <v>0</v>
      </c>
      <c r="E49" s="89">
        <f t="shared" si="5"/>
        <v>0</v>
      </c>
      <c r="F49" s="81">
        <f t="shared" si="6"/>
        <v>0</v>
      </c>
      <c r="G49" s="81">
        <f t="shared" si="7"/>
        <v>0</v>
      </c>
      <c r="H49" s="81">
        <f t="shared" si="8"/>
        <v>0</v>
      </c>
      <c r="I49" s="81">
        <f t="shared" si="9"/>
        <v>0</v>
      </c>
      <c r="J49" s="81">
        <f t="shared" si="10"/>
        <v>0</v>
      </c>
      <c r="K49" s="81"/>
      <c r="L49" s="81"/>
      <c r="M49" s="81"/>
      <c r="N49" s="81"/>
      <c r="O49" s="81"/>
      <c r="P49" s="55">
        <f t="shared" si="16"/>
        <v>0</v>
      </c>
      <c r="Q49" s="55"/>
      <c r="R49" s="55"/>
      <c r="S49" s="55"/>
      <c r="T49" s="55"/>
    </row>
    <row r="50" spans="1:20">
      <c r="A50" s="88"/>
      <c r="B50" s="88"/>
      <c r="C50" s="55"/>
      <c r="D50" s="89">
        <f t="shared" si="4"/>
        <v>0</v>
      </c>
      <c r="E50" s="89">
        <f t="shared" si="5"/>
        <v>0</v>
      </c>
      <c r="F50" s="81">
        <f t="shared" si="6"/>
        <v>0</v>
      </c>
      <c r="G50" s="81">
        <f t="shared" si="7"/>
        <v>0</v>
      </c>
      <c r="H50" s="81">
        <f t="shared" si="8"/>
        <v>0</v>
      </c>
      <c r="I50" s="81">
        <f t="shared" si="9"/>
        <v>0</v>
      </c>
      <c r="J50" s="81">
        <f t="shared" si="10"/>
        <v>0</v>
      </c>
      <c r="K50" s="81"/>
      <c r="L50" s="81"/>
      <c r="M50" s="81"/>
      <c r="N50" s="81"/>
      <c r="O50" s="81"/>
      <c r="P50" s="55">
        <f t="shared" si="16"/>
        <v>0</v>
      </c>
      <c r="Q50" s="55"/>
      <c r="R50" s="55"/>
      <c r="S50" s="55"/>
      <c r="T50" s="55"/>
    </row>
    <row r="51" spans="1:20">
      <c r="A51" s="88"/>
      <c r="B51" s="88"/>
      <c r="C51" s="55"/>
      <c r="D51" s="89">
        <f t="shared" si="4"/>
        <v>0</v>
      </c>
      <c r="E51" s="89">
        <f t="shared" si="5"/>
        <v>0</v>
      </c>
      <c r="F51" s="81">
        <f t="shared" si="6"/>
        <v>0</v>
      </c>
      <c r="G51" s="81">
        <f t="shared" si="7"/>
        <v>0</v>
      </c>
      <c r="H51" s="81">
        <f t="shared" si="8"/>
        <v>0</v>
      </c>
      <c r="I51" s="81">
        <f t="shared" si="9"/>
        <v>0</v>
      </c>
      <c r="J51" s="81">
        <f t="shared" si="10"/>
        <v>0</v>
      </c>
      <c r="K51" s="81"/>
      <c r="L51" s="81"/>
      <c r="M51" s="81"/>
      <c r="N51" s="81"/>
      <c r="O51" s="81"/>
      <c r="P51" s="55">
        <f t="shared" si="16"/>
        <v>0</v>
      </c>
      <c r="Q51" s="55"/>
      <c r="R51" s="55"/>
      <c r="S51" s="55"/>
      <c r="T51" s="55"/>
    </row>
    <row r="52" spans="1:20">
      <c r="A52" s="88"/>
      <c r="B52" s="88"/>
      <c r="C52" s="55"/>
      <c r="D52" s="89">
        <f t="shared" si="4"/>
        <v>0</v>
      </c>
      <c r="E52" s="89">
        <f t="shared" si="5"/>
        <v>0</v>
      </c>
      <c r="F52" s="81">
        <f t="shared" si="6"/>
        <v>0</v>
      </c>
      <c r="G52" s="81">
        <f t="shared" si="7"/>
        <v>0</v>
      </c>
      <c r="H52" s="81">
        <f t="shared" si="8"/>
        <v>0</v>
      </c>
      <c r="I52" s="81">
        <f t="shared" si="9"/>
        <v>0</v>
      </c>
      <c r="J52" s="81">
        <f t="shared" si="10"/>
        <v>0</v>
      </c>
      <c r="K52" s="81"/>
      <c r="L52" s="81"/>
      <c r="M52" s="81"/>
      <c r="N52" s="81"/>
      <c r="O52" s="81"/>
      <c r="P52" s="55">
        <f t="shared" si="16"/>
        <v>0</v>
      </c>
      <c r="Q52" s="55"/>
      <c r="R52" s="55"/>
      <c r="S52" s="55"/>
      <c r="T52" s="55"/>
    </row>
    <row r="53" spans="1:20">
      <c r="A53" s="88"/>
      <c r="B53" s="88"/>
      <c r="C53" s="55"/>
      <c r="D53" s="89"/>
      <c r="E53" s="89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55"/>
      <c r="Q53" s="55"/>
      <c r="R53" s="55"/>
      <c r="S53" s="55"/>
      <c r="T53" s="55"/>
    </row>
    <row r="54" spans="1:20">
      <c r="A54" s="88"/>
      <c r="B54" s="88"/>
      <c r="C54" s="55"/>
      <c r="D54" s="89"/>
      <c r="E54" s="89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55"/>
      <c r="Q54" s="55"/>
      <c r="R54" s="55"/>
      <c r="S54" s="55"/>
      <c r="T54" s="55"/>
    </row>
    <row r="55" spans="1:20">
      <c r="A55" s="88"/>
      <c r="B55" s="88"/>
      <c r="C55" s="55"/>
      <c r="D55" s="89"/>
      <c r="E55" s="89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55"/>
      <c r="Q55" s="55"/>
      <c r="R55" s="55"/>
      <c r="S55" s="55"/>
      <c r="T55" s="55"/>
    </row>
    <row r="56" spans="1:20">
      <c r="A56" s="88"/>
      <c r="B56" s="88"/>
      <c r="C56" s="55"/>
      <c r="D56" s="89"/>
      <c r="E56" s="89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55"/>
      <c r="Q56" s="55"/>
      <c r="R56" s="55"/>
      <c r="S56" s="55"/>
      <c r="T56" s="55"/>
    </row>
    <row r="57" spans="1:20">
      <c r="A57" s="88"/>
      <c r="B57" s="88"/>
      <c r="C57" s="55"/>
      <c r="D57" s="89"/>
      <c r="E57" s="89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55"/>
      <c r="Q57" s="55"/>
      <c r="R57" s="55"/>
      <c r="S57" s="55"/>
      <c r="T57" s="55"/>
    </row>
    <row r="58" spans="1:20">
      <c r="A58" s="88"/>
      <c r="B58" s="88"/>
      <c r="C58" s="55"/>
      <c r="D58" s="89"/>
      <c r="E58" s="89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55"/>
      <c r="Q58" s="55"/>
      <c r="R58" s="55"/>
      <c r="S58" s="55"/>
      <c r="T58" s="55"/>
    </row>
    <row r="59" spans="1:20">
      <c r="A59" s="88"/>
      <c r="B59" s="88"/>
      <c r="C59" s="55"/>
      <c r="D59" s="89"/>
      <c r="E59" s="89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55"/>
      <c r="Q59" s="55"/>
      <c r="R59" s="55"/>
      <c r="S59" s="55"/>
      <c r="T59" s="55"/>
    </row>
    <row r="60" spans="1:20">
      <c r="A60" s="88"/>
      <c r="B60" s="88"/>
      <c r="C60" s="55"/>
      <c r="D60" s="89"/>
      <c r="E60" s="89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55"/>
      <c r="Q60" s="55"/>
      <c r="R60" s="55"/>
      <c r="S60" s="55"/>
      <c r="T60" s="55"/>
    </row>
    <row r="61" spans="1:20">
      <c r="A61" s="88"/>
      <c r="B61" s="88"/>
      <c r="C61" s="55"/>
      <c r="D61" s="89"/>
      <c r="E61" s="89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55"/>
      <c r="Q61" s="55"/>
      <c r="R61" s="55"/>
      <c r="S61" s="55"/>
      <c r="T61" s="55"/>
    </row>
    <row r="62" spans="1:20">
      <c r="A62" s="88"/>
      <c r="B62" s="88"/>
      <c r="C62" s="55"/>
      <c r="D62" s="89"/>
      <c r="E62" s="89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55"/>
      <c r="Q62" s="55"/>
      <c r="R62" s="55"/>
      <c r="S62" s="55"/>
      <c r="T62" s="55"/>
    </row>
    <row r="63" spans="1:20">
      <c r="A63" s="88"/>
      <c r="B63" s="88"/>
      <c r="C63" s="55"/>
      <c r="D63" s="89"/>
      <c r="E63" s="89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55"/>
      <c r="Q63" s="55"/>
      <c r="R63" s="55"/>
      <c r="S63" s="55"/>
      <c r="T63" s="55"/>
    </row>
    <row r="64" spans="1:20">
      <c r="A64" s="88"/>
      <c r="B64" s="88"/>
      <c r="C64" s="55"/>
      <c r="D64" s="89"/>
      <c r="E64" s="89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55"/>
      <c r="Q64" s="55"/>
      <c r="R64" s="55"/>
      <c r="S64" s="55"/>
      <c r="T64" s="55"/>
    </row>
    <row r="65" spans="1:20">
      <c r="A65" s="88"/>
      <c r="B65" s="88"/>
      <c r="C65" s="55"/>
      <c r="D65" s="89"/>
      <c r="E65" s="89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55"/>
      <c r="Q65" s="55"/>
      <c r="R65" s="55"/>
      <c r="S65" s="55"/>
      <c r="T65" s="55"/>
    </row>
    <row r="66" spans="1:20">
      <c r="A66" s="88"/>
      <c r="B66" s="88"/>
      <c r="C66" s="55"/>
      <c r="D66" s="89"/>
      <c r="E66" s="89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55"/>
      <c r="Q66" s="55"/>
      <c r="R66" s="55"/>
      <c r="S66" s="55"/>
      <c r="T66" s="55"/>
    </row>
    <row r="67" spans="1:20">
      <c r="A67" s="88"/>
      <c r="B67" s="88"/>
      <c r="C67" s="55"/>
      <c r="D67" s="89"/>
      <c r="E67" s="89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55"/>
      <c r="Q67" s="55"/>
      <c r="R67" s="55"/>
      <c r="S67" s="55"/>
      <c r="T67" s="55"/>
    </row>
    <row r="68" spans="1:20">
      <c r="A68" s="88"/>
      <c r="B68" s="88"/>
      <c r="C68" s="55"/>
      <c r="D68" s="89"/>
      <c r="E68" s="89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55"/>
      <c r="Q68" s="55"/>
      <c r="R68" s="55"/>
      <c r="S68" s="55"/>
      <c r="T68" s="55"/>
    </row>
    <row r="69" spans="1:20">
      <c r="A69" s="88"/>
      <c r="B69" s="88"/>
      <c r="C69" s="55"/>
      <c r="D69" s="89"/>
      <c r="E69" s="89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55"/>
      <c r="Q69" s="55"/>
      <c r="R69" s="55"/>
      <c r="S69" s="55"/>
      <c r="T69" s="55"/>
    </row>
    <row r="70" spans="1:20">
      <c r="A70" s="88"/>
      <c r="B70" s="88"/>
      <c r="C70" s="55"/>
      <c r="D70" s="89"/>
      <c r="E70" s="89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55"/>
      <c r="Q70" s="55"/>
      <c r="R70" s="55"/>
      <c r="S70" s="55"/>
      <c r="T70" s="55"/>
    </row>
    <row r="71" spans="1:20">
      <c r="A71" s="88"/>
      <c r="B71" s="88"/>
      <c r="C71" s="55"/>
      <c r="D71" s="89"/>
      <c r="E71" s="89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55"/>
      <c r="Q71" s="55"/>
      <c r="R71" s="55"/>
      <c r="S71" s="55"/>
      <c r="T71" s="55"/>
    </row>
    <row r="72" spans="1:20">
      <c r="A72" s="88"/>
      <c r="B72" s="88"/>
      <c r="C72" s="55"/>
      <c r="D72" s="89"/>
      <c r="E72" s="89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55"/>
      <c r="Q72" s="55"/>
      <c r="R72" s="55"/>
      <c r="S72" s="55"/>
      <c r="T72" s="55"/>
    </row>
    <row r="73" spans="1:20">
      <c r="A73" s="88"/>
      <c r="B73" s="88"/>
      <c r="C73" s="55"/>
      <c r="D73" s="89"/>
      <c r="E73" s="89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55"/>
      <c r="Q73" s="55"/>
      <c r="R73" s="55"/>
      <c r="S73" s="55"/>
      <c r="T73" s="55"/>
    </row>
    <row r="74" spans="1:20">
      <c r="A74" s="88"/>
      <c r="B74" s="88"/>
      <c r="C74" s="55"/>
      <c r="D74" s="89"/>
      <c r="E74" s="89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55"/>
      <c r="Q74" s="55"/>
      <c r="R74" s="55"/>
      <c r="S74" s="55"/>
      <c r="T74" s="55"/>
    </row>
    <row r="75" spans="1:20">
      <c r="A75" s="88"/>
      <c r="B75" s="88"/>
      <c r="C75" s="55"/>
      <c r="D75" s="89"/>
      <c r="E75" s="89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55"/>
      <c r="Q75" s="55"/>
      <c r="R75" s="55"/>
      <c r="S75" s="55"/>
      <c r="T75" s="55"/>
    </row>
    <row r="76" spans="1:20">
      <c r="A76" s="88"/>
      <c r="B76" s="88"/>
      <c r="C76" s="55"/>
      <c r="D76" s="89"/>
      <c r="E76" s="89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55"/>
      <c r="Q76" s="55"/>
      <c r="R76" s="55"/>
      <c r="S76" s="55"/>
      <c r="T76" s="55"/>
    </row>
    <row r="77" spans="1:20">
      <c r="A77" s="88"/>
      <c r="B77" s="88"/>
      <c r="C77" s="55"/>
      <c r="D77" s="89"/>
      <c r="E77" s="89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55"/>
      <c r="Q77" s="55"/>
      <c r="R77" s="55"/>
      <c r="S77" s="55"/>
      <c r="T77" s="55"/>
    </row>
    <row r="78" spans="1:20">
      <c r="A78" s="88"/>
      <c r="B78" s="88"/>
      <c r="C78" s="55"/>
      <c r="D78" s="89"/>
      <c r="E78" s="89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55"/>
      <c r="Q78" s="55"/>
      <c r="R78" s="55"/>
      <c r="S78" s="55"/>
      <c r="T78" s="55"/>
    </row>
    <row r="79" spans="1:20">
      <c r="A79" s="88"/>
      <c r="B79" s="88"/>
      <c r="C79" s="55"/>
      <c r="D79" s="89"/>
      <c r="E79" s="89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55"/>
      <c r="Q79" s="55"/>
      <c r="R79" s="55"/>
      <c r="S79" s="55"/>
      <c r="T79" s="55"/>
    </row>
    <row r="80" spans="1:20">
      <c r="A80" s="88"/>
      <c r="B80" s="88"/>
      <c r="C80" s="55"/>
      <c r="D80" s="89"/>
      <c r="E80" s="89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55"/>
      <c r="Q80" s="55"/>
      <c r="R80" s="55"/>
      <c r="S80" s="55"/>
      <c r="T80" s="55"/>
    </row>
    <row r="81" spans="1:20">
      <c r="A81" s="88"/>
      <c r="B81" s="88"/>
      <c r="C81" s="55"/>
      <c r="D81" s="89"/>
      <c r="E81" s="89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55"/>
      <c r="Q81" s="55"/>
      <c r="R81" s="55"/>
      <c r="S81" s="55"/>
      <c r="T81" s="55"/>
    </row>
    <row r="82" spans="1:20">
      <c r="A82" s="88"/>
      <c r="B82" s="88"/>
      <c r="C82" s="55"/>
      <c r="D82" s="89"/>
      <c r="E82" s="89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55"/>
      <c r="Q82" s="55"/>
      <c r="R82" s="55"/>
      <c r="S82" s="55"/>
      <c r="T82" s="55"/>
    </row>
    <row r="83" spans="1:20">
      <c r="A83" s="88"/>
      <c r="B83" s="88"/>
      <c r="C83" s="55"/>
      <c r="D83" s="89"/>
      <c r="E83" s="89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55"/>
      <c r="Q83" s="55"/>
      <c r="R83" s="55"/>
      <c r="S83" s="55"/>
      <c r="T83" s="55"/>
    </row>
    <row r="84" spans="1:20">
      <c r="A84" s="88"/>
      <c r="B84" s="88"/>
      <c r="C84" s="55"/>
      <c r="D84" s="89"/>
      <c r="E84" s="89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55"/>
      <c r="Q84" s="55"/>
      <c r="R84" s="55"/>
      <c r="S84" s="55"/>
      <c r="T84" s="55"/>
    </row>
    <row r="85" spans="1:20">
      <c r="A85" s="88"/>
      <c r="B85" s="88"/>
      <c r="C85" s="55"/>
      <c r="D85" s="89"/>
      <c r="E85" s="89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55"/>
      <c r="Q85" s="55"/>
      <c r="R85" s="55"/>
      <c r="S85" s="55"/>
      <c r="T85" s="55"/>
    </row>
    <row r="86" spans="1:20">
      <c r="A86" s="88"/>
      <c r="B86" s="88"/>
      <c r="C86" s="55"/>
      <c r="D86" s="89"/>
      <c r="E86" s="89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55"/>
      <c r="Q86" s="55"/>
      <c r="R86" s="55"/>
      <c r="S86" s="55"/>
      <c r="T86" s="55"/>
    </row>
    <row r="87" spans="1:20">
      <c r="A87" s="88"/>
      <c r="B87" s="88"/>
      <c r="C87" s="55"/>
      <c r="D87" s="89"/>
      <c r="E87" s="89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55"/>
      <c r="Q87" s="55"/>
      <c r="R87" s="55"/>
      <c r="S87" s="55"/>
      <c r="T87" s="55"/>
    </row>
    <row r="88" spans="1:20">
      <c r="A88" s="88"/>
      <c r="B88" s="88"/>
      <c r="C88" s="55"/>
      <c r="D88" s="89"/>
      <c r="E88" s="89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55"/>
      <c r="Q88" s="55"/>
      <c r="R88" s="55"/>
      <c r="S88" s="55"/>
      <c r="T88" s="55"/>
    </row>
    <row r="89" spans="1:20">
      <c r="A89" s="88"/>
      <c r="B89" s="88"/>
      <c r="C89" s="55"/>
      <c r="D89" s="89"/>
      <c r="E89" s="89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55"/>
      <c r="Q89" s="55"/>
      <c r="R89" s="55"/>
      <c r="S89" s="55"/>
      <c r="T89" s="55"/>
    </row>
    <row r="90" spans="1:20">
      <c r="A90" s="88"/>
      <c r="B90" s="88"/>
      <c r="C90" s="55"/>
      <c r="D90" s="89"/>
      <c r="E90" s="89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55"/>
      <c r="Q90" s="55"/>
      <c r="R90" s="55"/>
      <c r="S90" s="55"/>
      <c r="T90" s="55"/>
    </row>
    <row r="91" spans="1:20">
      <c r="A91" s="88"/>
      <c r="B91" s="88"/>
      <c r="C91" s="55"/>
      <c r="D91" s="89"/>
      <c r="E91" s="89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55"/>
      <c r="Q91" s="55"/>
      <c r="R91" s="55"/>
      <c r="S91" s="55"/>
      <c r="T91" s="55"/>
    </row>
    <row r="92" spans="1:20">
      <c r="A92" s="88"/>
      <c r="B92" s="88"/>
      <c r="C92" s="55"/>
      <c r="D92" s="89"/>
      <c r="E92" s="89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55"/>
      <c r="Q92" s="55"/>
      <c r="R92" s="55"/>
      <c r="S92" s="55"/>
      <c r="T92" s="55"/>
    </row>
    <row r="93" spans="1:20">
      <c r="A93" s="88"/>
      <c r="B93" s="88"/>
      <c r="C93" s="55"/>
      <c r="D93" s="89"/>
      <c r="E93" s="89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55"/>
      <c r="Q93" s="55"/>
      <c r="R93" s="55"/>
      <c r="S93" s="55"/>
      <c r="T93" s="55"/>
    </row>
    <row r="94" spans="1:20">
      <c r="A94" s="88"/>
      <c r="B94" s="88"/>
      <c r="C94" s="55"/>
      <c r="D94" s="89"/>
      <c r="E94" s="89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55"/>
      <c r="Q94" s="55"/>
      <c r="R94" s="55"/>
      <c r="S94" s="55"/>
      <c r="T94" s="55"/>
    </row>
    <row r="95" spans="1:20">
      <c r="A95" s="88"/>
      <c r="B95" s="88"/>
      <c r="C95" s="55"/>
      <c r="D95" s="89"/>
      <c r="E95" s="89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55"/>
      <c r="Q95" s="55"/>
      <c r="R95" s="55"/>
      <c r="S95" s="55"/>
      <c r="T95" s="55"/>
    </row>
    <row r="96" spans="1:20">
      <c r="A96" s="88"/>
      <c r="B96" s="88"/>
      <c r="C96" s="55"/>
      <c r="D96" s="89"/>
      <c r="E96" s="89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55"/>
      <c r="Q96" s="55"/>
      <c r="R96" s="55"/>
      <c r="S96" s="55"/>
      <c r="T96" s="55"/>
    </row>
    <row r="97" spans="1:20">
      <c r="A97" s="88"/>
      <c r="B97" s="88"/>
      <c r="C97" s="55"/>
      <c r="D97" s="89"/>
      <c r="E97" s="89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55"/>
      <c r="Q97" s="55"/>
      <c r="R97" s="55"/>
      <c r="S97" s="55"/>
      <c r="T97" s="55"/>
    </row>
    <row r="98" spans="1:20">
      <c r="A98" s="88"/>
      <c r="B98" s="88"/>
      <c r="C98" s="55"/>
      <c r="D98" s="89"/>
      <c r="E98" s="89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55"/>
      <c r="Q98" s="55"/>
      <c r="R98" s="55"/>
      <c r="S98" s="55"/>
      <c r="T98" s="55"/>
    </row>
    <row r="99" spans="1:20">
      <c r="A99" s="88"/>
      <c r="B99" s="88"/>
      <c r="C99" s="55"/>
      <c r="D99" s="89"/>
      <c r="E99" s="89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55"/>
      <c r="Q99" s="55"/>
      <c r="R99" s="55"/>
      <c r="S99" s="55"/>
      <c r="T99" s="55"/>
    </row>
    <row r="100" spans="1:20">
      <c r="A100" s="88"/>
      <c r="B100" s="88"/>
      <c r="C100" s="55"/>
      <c r="D100" s="89"/>
      <c r="E100" s="89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55"/>
      <c r="Q100" s="55"/>
      <c r="R100" s="55"/>
      <c r="S100" s="55"/>
      <c r="T100" s="55"/>
    </row>
    <row r="101" spans="1:20">
      <c r="A101" s="88"/>
      <c r="B101" s="88"/>
      <c r="C101" s="55"/>
      <c r="D101" s="89"/>
      <c r="E101" s="89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55"/>
      <c r="Q101" s="55"/>
      <c r="R101" s="55"/>
      <c r="S101" s="55"/>
      <c r="T101" s="55"/>
    </row>
    <row r="102" spans="1:20">
      <c r="A102" s="88"/>
      <c r="B102" s="88"/>
      <c r="C102" s="55"/>
      <c r="D102" s="89"/>
      <c r="E102" s="89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55"/>
      <c r="Q102" s="55"/>
      <c r="R102" s="55"/>
      <c r="S102" s="55"/>
      <c r="T102" s="55"/>
    </row>
    <row r="103" spans="1:20">
      <c r="A103" s="88"/>
      <c r="B103" s="88"/>
      <c r="C103" s="55"/>
      <c r="D103" s="89"/>
      <c r="E103" s="89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55"/>
      <c r="Q103" s="55"/>
      <c r="R103" s="55"/>
      <c r="S103" s="55"/>
      <c r="T103" s="55"/>
    </row>
    <row r="104" spans="1:20">
      <c r="A104" s="88"/>
      <c r="B104" s="88"/>
      <c r="C104" s="55"/>
      <c r="D104" s="89"/>
      <c r="E104" s="89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55"/>
      <c r="Q104" s="55"/>
      <c r="R104" s="55"/>
      <c r="S104" s="55"/>
      <c r="T104" s="55"/>
    </row>
    <row r="105" spans="1:20">
      <c r="A105" s="88"/>
      <c r="B105" s="88"/>
      <c r="C105" s="55"/>
      <c r="D105" s="89"/>
      <c r="E105" s="89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55"/>
      <c r="Q105" s="55"/>
      <c r="R105" s="55"/>
      <c r="S105" s="55"/>
      <c r="T105" s="55"/>
    </row>
    <row r="106" spans="1:20">
      <c r="A106" s="88"/>
      <c r="B106" s="88"/>
      <c r="C106" s="55"/>
      <c r="D106" s="89"/>
      <c r="E106" s="89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55"/>
      <c r="Q106" s="55"/>
      <c r="R106" s="55"/>
      <c r="S106" s="55"/>
      <c r="T106" s="55"/>
    </row>
    <row r="107" spans="1:20">
      <c r="A107" s="88"/>
      <c r="B107" s="88"/>
      <c r="C107" s="55"/>
      <c r="D107" s="89"/>
      <c r="E107" s="89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55"/>
      <c r="Q107" s="55"/>
      <c r="R107" s="55"/>
      <c r="S107" s="55"/>
      <c r="T107" s="55"/>
    </row>
    <row r="108" spans="1:20">
      <c r="A108" s="88"/>
      <c r="B108" s="88"/>
      <c r="C108" s="55"/>
      <c r="D108" s="89"/>
      <c r="E108" s="89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55"/>
      <c r="Q108" s="55"/>
      <c r="R108" s="55"/>
      <c r="S108" s="55"/>
      <c r="T108" s="55"/>
    </row>
    <row r="109" spans="1:20">
      <c r="A109" s="88"/>
      <c r="B109" s="88"/>
      <c r="C109" s="55"/>
      <c r="D109" s="89"/>
      <c r="E109" s="89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55"/>
      <c r="Q109" s="55"/>
      <c r="R109" s="55"/>
      <c r="S109" s="55"/>
      <c r="T109" s="55"/>
    </row>
    <row r="110" spans="1:20">
      <c r="A110" s="88"/>
      <c r="B110" s="88"/>
      <c r="C110" s="55"/>
      <c r="D110" s="89"/>
      <c r="E110" s="89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55"/>
      <c r="Q110" s="55"/>
      <c r="R110" s="55"/>
      <c r="S110" s="55"/>
      <c r="T110" s="55"/>
    </row>
    <row r="111" spans="1:20">
      <c r="A111" s="88"/>
      <c r="B111" s="88"/>
      <c r="C111" s="55"/>
      <c r="D111" s="89"/>
      <c r="E111" s="89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55"/>
      <c r="Q111" s="55"/>
      <c r="R111" s="55"/>
      <c r="S111" s="55"/>
      <c r="T111" s="55"/>
    </row>
    <row r="112" spans="1:20">
      <c r="A112" s="88"/>
      <c r="B112" s="88"/>
      <c r="C112" s="55"/>
      <c r="D112" s="89"/>
      <c r="E112" s="89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55"/>
      <c r="Q112" s="55"/>
      <c r="R112" s="55"/>
      <c r="S112" s="55"/>
      <c r="T112" s="55"/>
    </row>
    <row r="113" spans="1:20">
      <c r="A113" s="88"/>
      <c r="B113" s="88"/>
      <c r="C113" s="55"/>
      <c r="D113" s="89"/>
      <c r="E113" s="89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55"/>
      <c r="Q113" s="55"/>
      <c r="R113" s="55"/>
      <c r="S113" s="55"/>
      <c r="T113" s="55"/>
    </row>
    <row r="114" spans="1:20">
      <c r="A114" s="88"/>
      <c r="B114" s="88"/>
      <c r="C114" s="55"/>
      <c r="D114" s="89"/>
      <c r="E114" s="89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55"/>
      <c r="Q114" s="55"/>
      <c r="R114" s="55"/>
      <c r="S114" s="55"/>
      <c r="T114" s="55"/>
    </row>
    <row r="115" spans="1:20">
      <c r="A115" s="88"/>
      <c r="B115" s="88"/>
      <c r="C115" s="55"/>
      <c r="D115" s="89"/>
      <c r="E115" s="89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55"/>
      <c r="Q115" s="55"/>
      <c r="R115" s="55"/>
      <c r="S115" s="55"/>
      <c r="T115" s="55"/>
    </row>
    <row r="116" spans="1:20">
      <c r="A116" s="88"/>
      <c r="B116" s="88"/>
      <c r="C116" s="55"/>
      <c r="D116" s="89"/>
      <c r="E116" s="89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55"/>
      <c r="Q116" s="55"/>
      <c r="R116" s="55"/>
      <c r="S116" s="55"/>
      <c r="T116" s="55"/>
    </row>
    <row r="117" spans="1:20">
      <c r="A117" s="88"/>
      <c r="B117" s="88"/>
      <c r="C117" s="55"/>
      <c r="D117" s="89"/>
      <c r="E117" s="89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55"/>
      <c r="Q117" s="55"/>
      <c r="R117" s="55"/>
      <c r="S117" s="55"/>
      <c r="T117" s="55"/>
    </row>
    <row r="118" spans="1:20">
      <c r="A118" s="88"/>
      <c r="B118" s="88"/>
      <c r="C118" s="55"/>
      <c r="D118" s="89"/>
      <c r="E118" s="89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55"/>
      <c r="Q118" s="55"/>
      <c r="R118" s="55"/>
      <c r="S118" s="55"/>
      <c r="T118" s="55"/>
    </row>
    <row r="119" spans="1:20">
      <c r="A119" s="90"/>
      <c r="B119" s="90"/>
      <c r="C119" s="55"/>
      <c r="D119" s="89"/>
      <c r="E119" s="89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55"/>
      <c r="Q119" s="55"/>
      <c r="R119" s="55"/>
      <c r="S119" s="55"/>
      <c r="T119" s="55"/>
    </row>
    <row r="120" spans="1:20">
      <c r="A120" s="90"/>
      <c r="B120" s="90"/>
      <c r="C120" s="55"/>
      <c r="D120" s="89"/>
      <c r="E120" s="89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55"/>
      <c r="Q120" s="55"/>
      <c r="R120" s="55"/>
      <c r="S120" s="55"/>
      <c r="T120" s="55"/>
    </row>
    <row r="121" spans="1:20">
      <c r="A121" s="90"/>
      <c r="B121" s="90"/>
      <c r="C121" s="55"/>
      <c r="D121" s="89"/>
      <c r="E121" s="89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55"/>
      <c r="Q121" s="55"/>
      <c r="R121" s="55"/>
      <c r="S121" s="55"/>
      <c r="T121" s="55"/>
    </row>
    <row r="122" spans="1:20">
      <c r="A122" s="90"/>
      <c r="B122" s="90"/>
      <c r="C122" s="55"/>
      <c r="D122" s="89"/>
      <c r="E122" s="89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55"/>
      <c r="Q122" s="55"/>
      <c r="R122" s="55"/>
      <c r="S122" s="55"/>
      <c r="T122" s="55"/>
    </row>
    <row r="123" spans="1:20">
      <c r="A123" s="90"/>
      <c r="B123" s="90"/>
      <c r="C123" s="55"/>
      <c r="D123" s="89"/>
      <c r="E123" s="89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55"/>
      <c r="Q123" s="55"/>
      <c r="R123" s="55"/>
      <c r="S123" s="55"/>
      <c r="T123" s="55"/>
    </row>
    <row r="124" spans="1:20">
      <c r="A124" s="90"/>
      <c r="B124" s="90"/>
      <c r="C124" s="55"/>
      <c r="D124" s="89"/>
      <c r="E124" s="89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55"/>
      <c r="Q124" s="55"/>
      <c r="R124" s="55"/>
      <c r="S124" s="55"/>
      <c r="T124" s="55"/>
    </row>
    <row r="125" spans="1:20">
      <c r="A125" s="90"/>
      <c r="B125" s="90"/>
      <c r="C125" s="55"/>
      <c r="D125" s="89"/>
      <c r="E125" s="89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55"/>
      <c r="Q125" s="55"/>
      <c r="R125" s="55"/>
      <c r="S125" s="55"/>
      <c r="T125" s="55"/>
    </row>
    <row r="126" spans="1:20">
      <c r="A126" s="90"/>
      <c r="B126" s="90"/>
      <c r="C126" s="55"/>
      <c r="D126" s="89"/>
      <c r="E126" s="89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55"/>
      <c r="Q126" s="55"/>
      <c r="R126" s="55"/>
      <c r="S126" s="55"/>
      <c r="T126" s="55"/>
    </row>
    <row r="127" spans="1:20">
      <c r="A127" s="90"/>
      <c r="B127" s="90"/>
      <c r="C127" s="55"/>
      <c r="D127" s="89"/>
      <c r="E127" s="89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55"/>
      <c r="Q127" s="55"/>
      <c r="R127" s="55"/>
      <c r="S127" s="55"/>
      <c r="T127" s="55"/>
    </row>
    <row r="128" spans="1:20">
      <c r="A128" s="90"/>
      <c r="B128" s="90"/>
      <c r="C128" s="55"/>
      <c r="D128" s="89"/>
      <c r="E128" s="89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55"/>
      <c r="Q128" s="55"/>
      <c r="R128" s="55"/>
      <c r="S128" s="55"/>
      <c r="T128" s="55"/>
    </row>
    <row r="129" spans="1:20">
      <c r="A129" s="90"/>
      <c r="B129" s="90"/>
      <c r="C129" s="55"/>
      <c r="D129" s="89"/>
      <c r="E129" s="89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55"/>
      <c r="Q129" s="55"/>
      <c r="R129" s="55"/>
      <c r="S129" s="55"/>
      <c r="T129" s="55"/>
    </row>
    <row r="130" spans="1:20">
      <c r="A130" s="90"/>
      <c r="B130" s="90"/>
      <c r="C130" s="55"/>
      <c r="D130" s="89"/>
      <c r="E130" s="89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55"/>
      <c r="Q130" s="55"/>
      <c r="R130" s="55"/>
      <c r="S130" s="55"/>
      <c r="T130" s="55"/>
    </row>
    <row r="131" spans="1:20">
      <c r="A131" s="90"/>
      <c r="B131" s="90"/>
      <c r="C131" s="55"/>
      <c r="D131" s="89"/>
      <c r="E131" s="89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55"/>
      <c r="Q131" s="55"/>
      <c r="R131" s="55"/>
      <c r="S131" s="55"/>
      <c r="T131" s="55"/>
    </row>
    <row r="132" spans="1:20">
      <c r="A132" s="90"/>
      <c r="B132" s="90"/>
      <c r="C132" s="55"/>
      <c r="D132" s="89"/>
      <c r="E132" s="89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55"/>
      <c r="Q132" s="55"/>
      <c r="R132" s="55"/>
      <c r="S132" s="55"/>
      <c r="T132" s="55"/>
    </row>
    <row r="133" spans="1:20">
      <c r="A133" s="90"/>
      <c r="B133" s="90"/>
      <c r="C133" s="55"/>
      <c r="D133" s="89"/>
      <c r="E133" s="89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55"/>
      <c r="Q133" s="55"/>
      <c r="R133" s="55"/>
      <c r="S133" s="55"/>
      <c r="T133" s="55"/>
    </row>
    <row r="134" spans="1:20">
      <c r="A134" s="90"/>
      <c r="B134" s="90"/>
      <c r="C134" s="55"/>
      <c r="D134" s="89"/>
      <c r="E134" s="89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55"/>
      <c r="Q134" s="55"/>
      <c r="R134" s="55"/>
      <c r="S134" s="55"/>
      <c r="T134" s="55"/>
    </row>
    <row r="135" spans="1:20">
      <c r="A135" s="90"/>
      <c r="B135" s="90"/>
      <c r="C135" s="55"/>
      <c r="D135" s="89"/>
      <c r="E135" s="89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55"/>
      <c r="Q135" s="55"/>
      <c r="R135" s="55"/>
      <c r="S135" s="55"/>
      <c r="T135" s="55"/>
    </row>
    <row r="136" spans="1:20">
      <c r="A136" s="90"/>
      <c r="B136" s="90"/>
      <c r="C136" s="55"/>
      <c r="D136" s="89"/>
      <c r="E136" s="89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55"/>
      <c r="Q136" s="55"/>
      <c r="R136" s="55"/>
      <c r="S136" s="55"/>
      <c r="T136" s="55"/>
    </row>
    <row r="137" spans="1:20">
      <c r="A137" s="90"/>
      <c r="B137" s="90"/>
      <c r="C137" s="55"/>
      <c r="D137" s="89"/>
      <c r="E137" s="89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55"/>
      <c r="Q137" s="55"/>
      <c r="R137" s="55"/>
      <c r="S137" s="55"/>
      <c r="T137" s="55"/>
    </row>
    <row r="138" spans="1:20">
      <c r="A138" s="90"/>
      <c r="B138" s="90"/>
      <c r="C138" s="55"/>
      <c r="D138" s="89"/>
      <c r="E138" s="89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55"/>
      <c r="Q138" s="55"/>
      <c r="R138" s="55"/>
      <c r="S138" s="55"/>
      <c r="T138" s="55"/>
    </row>
    <row r="139" spans="1:20">
      <c r="A139" s="90"/>
      <c r="B139" s="90"/>
      <c r="C139" s="55"/>
      <c r="D139" s="89"/>
      <c r="E139" s="89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55"/>
      <c r="Q139" s="55"/>
      <c r="R139" s="55"/>
      <c r="S139" s="55"/>
      <c r="T139" s="55"/>
    </row>
    <row r="140" spans="1:20">
      <c r="A140" s="90"/>
      <c r="B140" s="90"/>
      <c r="C140" s="55"/>
      <c r="D140" s="89"/>
      <c r="E140" s="89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55"/>
      <c r="Q140" s="55"/>
      <c r="R140" s="55"/>
      <c r="S140" s="55"/>
      <c r="T140" s="55"/>
    </row>
    <row r="141" spans="1:20">
      <c r="A141" s="90"/>
      <c r="B141" s="90"/>
      <c r="C141" s="55"/>
      <c r="D141" s="89"/>
      <c r="E141" s="89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55"/>
      <c r="Q141" s="55"/>
      <c r="R141" s="55"/>
      <c r="S141" s="55"/>
      <c r="T141" s="55"/>
    </row>
    <row r="142" spans="1:20">
      <c r="A142" s="90"/>
      <c r="B142" s="90"/>
      <c r="C142" s="55"/>
      <c r="D142" s="89"/>
      <c r="E142" s="89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55"/>
      <c r="Q142" s="55"/>
      <c r="R142" s="55"/>
      <c r="S142" s="55"/>
      <c r="T142" s="55"/>
    </row>
    <row r="143" spans="1:20">
      <c r="A143" s="90"/>
      <c r="B143" s="90"/>
      <c r="C143" s="55"/>
      <c r="D143" s="89"/>
      <c r="E143" s="89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55"/>
      <c r="Q143" s="55"/>
      <c r="R143" s="55"/>
      <c r="S143" s="55"/>
      <c r="T143" s="55"/>
    </row>
    <row r="144" spans="1:20">
      <c r="A144" s="90"/>
      <c r="B144" s="90"/>
      <c r="C144" s="55"/>
      <c r="D144" s="89"/>
      <c r="E144" s="89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55"/>
      <c r="Q144" s="55"/>
      <c r="R144" s="55"/>
      <c r="S144" s="55"/>
      <c r="T144" s="55"/>
    </row>
    <row r="145" spans="1:20">
      <c r="A145" s="90"/>
      <c r="B145" s="90"/>
      <c r="C145" s="55"/>
      <c r="D145" s="89"/>
      <c r="E145" s="89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55"/>
      <c r="Q145" s="55"/>
      <c r="R145" s="55"/>
      <c r="S145" s="55"/>
      <c r="T145" s="55"/>
    </row>
    <row r="146" spans="1:20">
      <c r="A146" s="90"/>
      <c r="B146" s="90"/>
      <c r="C146" s="55"/>
      <c r="D146" s="89"/>
      <c r="E146" s="89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55"/>
      <c r="Q146" s="55"/>
      <c r="R146" s="55"/>
      <c r="S146" s="55"/>
      <c r="T146" s="55"/>
    </row>
    <row r="147" spans="1:20">
      <c r="A147" s="90"/>
      <c r="B147" s="90"/>
      <c r="C147" s="55"/>
      <c r="D147" s="89"/>
      <c r="E147" s="89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55"/>
      <c r="Q147" s="55"/>
      <c r="R147" s="55"/>
      <c r="S147" s="55"/>
      <c r="T147" s="55"/>
    </row>
    <row r="148" spans="1:20">
      <c r="A148" s="90"/>
      <c r="B148" s="90"/>
      <c r="C148" s="55"/>
      <c r="D148" s="89"/>
      <c r="E148" s="89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55"/>
      <c r="Q148" s="55"/>
      <c r="R148" s="55"/>
      <c r="S148" s="55"/>
      <c r="T148" s="55"/>
    </row>
    <row r="149" spans="1:20">
      <c r="A149" s="90"/>
      <c r="B149" s="90"/>
      <c r="C149" s="55"/>
      <c r="D149" s="89"/>
      <c r="E149" s="89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55"/>
      <c r="Q149" s="55"/>
      <c r="R149" s="55"/>
      <c r="S149" s="55"/>
      <c r="T149" s="55"/>
    </row>
    <row r="150" spans="1:20">
      <c r="A150" s="90"/>
      <c r="B150" s="90"/>
      <c r="C150" s="55"/>
      <c r="D150" s="89"/>
      <c r="E150" s="89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55"/>
      <c r="Q150" s="55"/>
      <c r="R150" s="55"/>
      <c r="S150" s="55"/>
      <c r="T150" s="55"/>
    </row>
    <row r="151" spans="1:20">
      <c r="A151" s="90"/>
      <c r="B151" s="90"/>
      <c r="C151" s="55"/>
      <c r="D151" s="89"/>
      <c r="E151" s="89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55"/>
      <c r="Q151" s="55"/>
      <c r="R151" s="55"/>
      <c r="S151" s="55"/>
      <c r="T151" s="55"/>
    </row>
    <row r="152" spans="1:20">
      <c r="A152" s="90"/>
      <c r="B152" s="90"/>
      <c r="C152" s="55"/>
      <c r="D152" s="89"/>
      <c r="E152" s="89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55"/>
      <c r="Q152" s="55"/>
      <c r="R152" s="55"/>
      <c r="S152" s="55"/>
      <c r="T152" s="55"/>
    </row>
    <row r="153" spans="1:20">
      <c r="A153" s="90"/>
      <c r="B153" s="90"/>
      <c r="C153" s="55"/>
      <c r="D153" s="89"/>
      <c r="E153" s="89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55"/>
      <c r="Q153" s="55"/>
      <c r="R153" s="55"/>
      <c r="S153" s="55"/>
      <c r="T153" s="55"/>
    </row>
    <row r="154" spans="1:20">
      <c r="A154" s="90"/>
      <c r="B154" s="90"/>
      <c r="C154" s="55"/>
      <c r="D154" s="89"/>
      <c r="E154" s="89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55"/>
      <c r="Q154" s="55"/>
      <c r="R154" s="55"/>
      <c r="S154" s="55"/>
      <c r="T154" s="55"/>
    </row>
    <row r="155" spans="1:20">
      <c r="A155" s="90"/>
      <c r="B155" s="90"/>
      <c r="C155" s="55"/>
      <c r="D155" s="89"/>
      <c r="E155" s="89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55"/>
      <c r="Q155" s="55"/>
      <c r="R155" s="55"/>
      <c r="S155" s="55"/>
      <c r="T155" s="55"/>
    </row>
    <row r="156" spans="1:20">
      <c r="A156" s="90"/>
      <c r="B156" s="90"/>
      <c r="C156" s="55"/>
      <c r="D156" s="89"/>
      <c r="E156" s="89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55"/>
      <c r="Q156" s="55"/>
      <c r="R156" s="55"/>
      <c r="S156" s="55"/>
      <c r="T156" s="55"/>
    </row>
    <row r="157" spans="1:20">
      <c r="A157" s="90"/>
      <c r="B157" s="90"/>
      <c r="C157" s="55"/>
      <c r="D157" s="89"/>
      <c r="E157" s="89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55"/>
      <c r="Q157" s="55"/>
      <c r="R157" s="55"/>
      <c r="S157" s="55"/>
      <c r="T157" s="55"/>
    </row>
    <row r="158" spans="1:20">
      <c r="A158" s="90"/>
      <c r="B158" s="90"/>
      <c r="C158" s="55"/>
      <c r="D158" s="89"/>
      <c r="E158" s="89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55"/>
      <c r="Q158" s="55"/>
      <c r="R158" s="55"/>
      <c r="S158" s="55"/>
      <c r="T158" s="55"/>
    </row>
    <row r="159" spans="1:20">
      <c r="A159" s="90"/>
      <c r="B159" s="90"/>
      <c r="C159" s="55"/>
      <c r="D159" s="89"/>
      <c r="E159" s="89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55"/>
      <c r="Q159" s="55"/>
      <c r="R159" s="55"/>
      <c r="S159" s="55"/>
      <c r="T159" s="55"/>
    </row>
    <row r="160" spans="1:20">
      <c r="C160" s="55"/>
      <c r="D160" s="89"/>
      <c r="E160" s="89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55"/>
      <c r="Q160" s="55"/>
      <c r="R160" s="55"/>
      <c r="S160" s="55"/>
      <c r="T160" s="55"/>
    </row>
    <row r="161" spans="3:20">
      <c r="C161" s="55"/>
      <c r="D161" s="89"/>
      <c r="E161" s="89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55"/>
      <c r="Q161" s="55"/>
      <c r="R161" s="55"/>
      <c r="S161" s="55"/>
      <c r="T161" s="55"/>
    </row>
    <row r="162" spans="3:20">
      <c r="C162" s="55"/>
      <c r="D162" s="89"/>
      <c r="E162" s="89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55"/>
      <c r="Q162" s="55"/>
      <c r="R162" s="55"/>
      <c r="S162" s="55"/>
      <c r="T162" s="55"/>
    </row>
    <row r="163" spans="3:20">
      <c r="D163" s="89"/>
      <c r="E163" s="89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55"/>
    </row>
    <row r="164" spans="3:20">
      <c r="D164" s="89"/>
      <c r="E164" s="89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55"/>
    </row>
    <row r="165" spans="3:20">
      <c r="D165" s="89"/>
      <c r="E165" s="89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55"/>
    </row>
    <row r="166" spans="3:20">
      <c r="D166" s="89"/>
      <c r="E166" s="89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55"/>
    </row>
    <row r="167" spans="3:20">
      <c r="D167" s="89"/>
      <c r="E167" s="89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55"/>
    </row>
    <row r="168" spans="3:20">
      <c r="D168" s="89"/>
      <c r="E168" s="89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55"/>
    </row>
    <row r="169" spans="3:20">
      <c r="D169" s="89"/>
      <c r="E169" s="89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55"/>
    </row>
    <row r="170" spans="3:20">
      <c r="D170" s="89"/>
      <c r="E170" s="89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55"/>
    </row>
    <row r="171" spans="3:20">
      <c r="D171" s="89"/>
      <c r="E171" s="89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55"/>
    </row>
    <row r="172" spans="3:20">
      <c r="D172" s="89"/>
      <c r="E172" s="89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55"/>
    </row>
    <row r="173" spans="3:20">
      <c r="D173" s="89"/>
      <c r="E173" s="89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55"/>
    </row>
    <row r="174" spans="3:20">
      <c r="D174" s="89"/>
      <c r="E174" s="89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55"/>
    </row>
    <row r="175" spans="3:20">
      <c r="D175" s="89"/>
      <c r="E175" s="89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55"/>
    </row>
    <row r="176" spans="3:20">
      <c r="D176" s="89"/>
      <c r="E176" s="89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55"/>
    </row>
    <row r="177" spans="4:16">
      <c r="D177" s="89"/>
      <c r="E177" s="89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55"/>
    </row>
    <row r="178" spans="4:16">
      <c r="D178" s="89"/>
      <c r="E178" s="89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55"/>
    </row>
    <row r="179" spans="4:16">
      <c r="D179" s="89"/>
      <c r="E179" s="89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55"/>
    </row>
    <row r="180" spans="4:16">
      <c r="D180" s="89"/>
      <c r="E180" s="89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55"/>
    </row>
    <row r="181" spans="4:16">
      <c r="D181" s="89"/>
      <c r="E181" s="89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55"/>
    </row>
    <row r="182" spans="4:16">
      <c r="D182" s="89"/>
      <c r="E182" s="89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55"/>
    </row>
    <row r="183" spans="4:16">
      <c r="D183" s="89"/>
      <c r="E183" s="89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55"/>
    </row>
    <row r="184" spans="4:16">
      <c r="D184" s="89"/>
      <c r="E184" s="89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55"/>
    </row>
    <row r="185" spans="4:16">
      <c r="D185" s="89"/>
      <c r="E185" s="89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55"/>
    </row>
    <row r="186" spans="4:16">
      <c r="D186" s="89"/>
      <c r="E186" s="89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55"/>
    </row>
    <row r="187" spans="4:16">
      <c r="D187" s="89"/>
      <c r="E187" s="89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55"/>
    </row>
    <row r="188" spans="4:16">
      <c r="D188" s="89"/>
      <c r="E188" s="89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55"/>
    </row>
    <row r="189" spans="4:16">
      <c r="D189" s="89"/>
      <c r="E189" s="89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55"/>
    </row>
    <row r="190" spans="4:16">
      <c r="D190" s="89"/>
      <c r="E190" s="89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55"/>
    </row>
    <row r="191" spans="4:16">
      <c r="D191" s="89"/>
      <c r="E191" s="89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55"/>
    </row>
    <row r="192" spans="4:16">
      <c r="D192" s="89"/>
      <c r="E192" s="89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55"/>
    </row>
    <row r="193" spans="4:16">
      <c r="D193" s="89"/>
      <c r="E193" s="89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55"/>
    </row>
    <row r="194" spans="4:16">
      <c r="D194" s="89"/>
      <c r="E194" s="89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55"/>
    </row>
    <row r="195" spans="4:16">
      <c r="D195" s="89"/>
      <c r="E195" s="89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55"/>
    </row>
    <row r="196" spans="4:16">
      <c r="D196" s="89"/>
      <c r="E196" s="89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55"/>
    </row>
    <row r="197" spans="4:16">
      <c r="D197" s="89"/>
      <c r="E197" s="89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55"/>
    </row>
    <row r="198" spans="4:16">
      <c r="D198" s="89"/>
      <c r="E198" s="89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55"/>
    </row>
    <row r="199" spans="4:16">
      <c r="D199" s="89"/>
      <c r="E199" s="89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55"/>
    </row>
    <row r="200" spans="4:16">
      <c r="D200" s="89"/>
      <c r="E200" s="89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55"/>
    </row>
    <row r="201" spans="4:16">
      <c r="D201" s="89"/>
      <c r="E201" s="89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55"/>
    </row>
    <row r="202" spans="4:16">
      <c r="D202" s="89"/>
      <c r="E202" s="89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55"/>
    </row>
    <row r="203" spans="4:16">
      <c r="D203" s="89"/>
      <c r="E203" s="89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55"/>
    </row>
    <row r="204" spans="4:16">
      <c r="D204" s="89"/>
      <c r="E204" s="89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55"/>
    </row>
    <row r="205" spans="4:16">
      <c r="D205" s="89"/>
      <c r="E205" s="89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55"/>
    </row>
    <row r="206" spans="4:16">
      <c r="D206" s="89"/>
      <c r="E206" s="89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55"/>
    </row>
    <row r="207" spans="4:16">
      <c r="D207" s="89"/>
      <c r="E207" s="89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55"/>
    </row>
    <row r="208" spans="4:16">
      <c r="D208" s="89"/>
      <c r="E208" s="89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55"/>
    </row>
    <row r="209" spans="4:16">
      <c r="D209" s="89"/>
      <c r="E209" s="89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55"/>
    </row>
    <row r="210" spans="4:16">
      <c r="D210" s="89"/>
      <c r="E210" s="89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55"/>
    </row>
    <row r="211" spans="4:16">
      <c r="D211" s="89"/>
      <c r="E211" s="89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55"/>
    </row>
    <row r="212" spans="4:16">
      <c r="D212" s="89"/>
      <c r="E212" s="89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55"/>
    </row>
    <row r="213" spans="4:16">
      <c r="D213" s="89"/>
      <c r="E213" s="89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55"/>
    </row>
    <row r="214" spans="4:16">
      <c r="D214" s="89"/>
      <c r="E214" s="89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55"/>
    </row>
    <row r="215" spans="4:16">
      <c r="D215" s="89"/>
      <c r="E215" s="89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55"/>
    </row>
    <row r="216" spans="4:16">
      <c r="D216" s="89"/>
      <c r="E216" s="89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55"/>
    </row>
    <row r="217" spans="4:16">
      <c r="D217" s="89"/>
      <c r="E217" s="89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55"/>
    </row>
    <row r="218" spans="4:16">
      <c r="D218" s="89"/>
      <c r="E218" s="89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55"/>
    </row>
    <row r="219" spans="4:16">
      <c r="D219" s="89"/>
      <c r="E219" s="89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55"/>
    </row>
    <row r="220" spans="4:16">
      <c r="D220" s="89"/>
      <c r="E220" s="89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55"/>
    </row>
    <row r="221" spans="4:16">
      <c r="D221" s="89"/>
      <c r="E221" s="89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55"/>
    </row>
    <row r="222" spans="4:16">
      <c r="D222" s="89"/>
      <c r="E222" s="89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55"/>
    </row>
    <row r="223" spans="4:16">
      <c r="D223" s="89"/>
      <c r="E223" s="89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55"/>
    </row>
    <row r="224" spans="4:16">
      <c r="D224" s="89"/>
      <c r="E224" s="89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55"/>
    </row>
    <row r="225" spans="4:16">
      <c r="D225" s="89"/>
      <c r="E225" s="89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55"/>
    </row>
    <row r="226" spans="4:16">
      <c r="D226" s="89"/>
      <c r="E226" s="89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55"/>
    </row>
    <row r="227" spans="4:16">
      <c r="D227" s="89"/>
      <c r="E227" s="89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55"/>
    </row>
    <row r="228" spans="4:16">
      <c r="D228" s="89"/>
      <c r="E228" s="89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55"/>
    </row>
    <row r="229" spans="4:16">
      <c r="D229" s="89"/>
      <c r="E229" s="89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55"/>
    </row>
    <row r="230" spans="4:16">
      <c r="D230" s="89"/>
      <c r="E230" s="89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55"/>
    </row>
    <row r="231" spans="4:16">
      <c r="D231" s="89"/>
      <c r="E231" s="89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55"/>
    </row>
    <row r="232" spans="4:16">
      <c r="D232" s="89"/>
      <c r="E232" s="89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55"/>
    </row>
    <row r="233" spans="4:16">
      <c r="D233" s="89"/>
      <c r="E233" s="89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55"/>
    </row>
    <row r="234" spans="4:16">
      <c r="D234" s="89"/>
      <c r="E234" s="89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55"/>
    </row>
    <row r="235" spans="4:16">
      <c r="D235" s="89"/>
      <c r="E235" s="89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55"/>
    </row>
    <row r="236" spans="4:16">
      <c r="D236" s="89"/>
      <c r="E236" s="89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55"/>
    </row>
    <row r="237" spans="4:16">
      <c r="D237" s="89"/>
      <c r="E237" s="89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55"/>
    </row>
    <row r="238" spans="4:16">
      <c r="D238" s="89"/>
      <c r="E238" s="89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55"/>
    </row>
    <row r="239" spans="4:16">
      <c r="D239" s="89"/>
      <c r="E239" s="89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55"/>
    </row>
    <row r="240" spans="4:16">
      <c r="D240" s="89"/>
      <c r="E240" s="89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55"/>
    </row>
    <row r="241" spans="4:16">
      <c r="D241" s="89"/>
      <c r="E241" s="89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55"/>
    </row>
    <row r="242" spans="4:16">
      <c r="D242" s="89"/>
      <c r="E242" s="89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55"/>
    </row>
    <row r="243" spans="4:16">
      <c r="D243" s="89"/>
      <c r="E243" s="89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55"/>
    </row>
    <row r="244" spans="4:16">
      <c r="D244" s="89"/>
      <c r="E244" s="89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55"/>
    </row>
    <row r="245" spans="4:16">
      <c r="D245" s="89"/>
      <c r="E245" s="89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55"/>
    </row>
    <row r="246" spans="4:16">
      <c r="D246" s="89"/>
      <c r="E246" s="89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55"/>
    </row>
    <row r="247" spans="4:16">
      <c r="D247" s="89"/>
      <c r="E247" s="89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55"/>
    </row>
    <row r="248" spans="4:16">
      <c r="D248" s="89"/>
      <c r="E248" s="89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55"/>
    </row>
    <row r="249" spans="4:16">
      <c r="D249" s="89"/>
      <c r="E249" s="89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55"/>
    </row>
    <row r="250" spans="4:16">
      <c r="D250" s="89"/>
      <c r="E250" s="89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55"/>
    </row>
    <row r="251" spans="4:16">
      <c r="D251" s="89"/>
      <c r="E251" s="89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55"/>
    </row>
    <row r="252" spans="4:16">
      <c r="D252" s="89"/>
      <c r="E252" s="89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55"/>
    </row>
    <row r="253" spans="4:16">
      <c r="D253" s="89"/>
      <c r="E253" s="89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55"/>
    </row>
    <row r="254" spans="4:16">
      <c r="D254" s="89"/>
      <c r="E254" s="89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55"/>
    </row>
    <row r="255" spans="4:16">
      <c r="D255" s="89"/>
      <c r="E255" s="89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55"/>
    </row>
    <row r="256" spans="4:16">
      <c r="D256" s="89"/>
      <c r="E256" s="89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55"/>
    </row>
    <row r="257" spans="4:16">
      <c r="D257" s="89"/>
      <c r="E257" s="89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55"/>
    </row>
    <row r="258" spans="4:16">
      <c r="D258" s="89"/>
      <c r="E258" s="89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55"/>
    </row>
    <row r="259" spans="4:16">
      <c r="D259" s="89"/>
      <c r="E259" s="89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55"/>
    </row>
    <row r="260" spans="4:16">
      <c r="D260" s="89"/>
      <c r="E260" s="89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55"/>
    </row>
    <row r="261" spans="4:16">
      <c r="D261" s="89"/>
      <c r="E261" s="89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55"/>
    </row>
    <row r="262" spans="4:16">
      <c r="D262" s="89"/>
      <c r="E262" s="89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55"/>
    </row>
    <row r="263" spans="4:16">
      <c r="D263" s="89"/>
      <c r="E263" s="89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55"/>
    </row>
    <row r="264" spans="4:16">
      <c r="D264" s="89"/>
      <c r="E264" s="89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55"/>
    </row>
    <row r="265" spans="4:16">
      <c r="D265" s="89"/>
      <c r="E265" s="89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55"/>
    </row>
    <row r="266" spans="4:16">
      <c r="D266" s="89"/>
      <c r="E266" s="89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55"/>
    </row>
    <row r="267" spans="4:16">
      <c r="D267" s="89"/>
      <c r="E267" s="89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55"/>
    </row>
    <row r="268" spans="4:16">
      <c r="D268" s="89"/>
      <c r="E268" s="89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55"/>
    </row>
    <row r="269" spans="4:16">
      <c r="D269" s="89"/>
      <c r="E269" s="89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55"/>
    </row>
    <row r="270" spans="4:16">
      <c r="D270" s="89"/>
      <c r="E270" s="89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55"/>
    </row>
    <row r="271" spans="4:16">
      <c r="D271" s="89"/>
      <c r="E271" s="89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55"/>
    </row>
    <row r="272" spans="4:16">
      <c r="D272" s="89"/>
      <c r="E272" s="89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55"/>
    </row>
    <row r="273" spans="4:16">
      <c r="D273" s="89"/>
      <c r="E273" s="89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55"/>
    </row>
    <row r="274" spans="4:16">
      <c r="D274" s="89"/>
      <c r="E274" s="89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55"/>
    </row>
    <row r="275" spans="4:16">
      <c r="D275" s="89"/>
      <c r="E275" s="89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55"/>
    </row>
    <row r="276" spans="4:16">
      <c r="D276" s="89"/>
      <c r="E276" s="89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55"/>
    </row>
    <row r="277" spans="4:16">
      <c r="D277" s="89"/>
      <c r="E277" s="89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55"/>
    </row>
    <row r="278" spans="4:16">
      <c r="D278" s="89"/>
      <c r="E278" s="89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55"/>
    </row>
    <row r="279" spans="4:16">
      <c r="D279" s="89"/>
      <c r="E279" s="89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55"/>
    </row>
    <row r="280" spans="4:16">
      <c r="D280" s="89"/>
      <c r="E280" s="89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55"/>
    </row>
    <row r="281" spans="4:16">
      <c r="D281" s="89"/>
      <c r="E281" s="89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55"/>
    </row>
    <row r="282" spans="4:16">
      <c r="D282" s="89"/>
      <c r="E282" s="89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55"/>
    </row>
    <row r="283" spans="4:16">
      <c r="D283" s="89"/>
      <c r="E283" s="89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55"/>
    </row>
    <row r="284" spans="4:16">
      <c r="D284" s="89"/>
      <c r="E284" s="89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55"/>
    </row>
    <row r="285" spans="4:16">
      <c r="D285" s="89"/>
      <c r="E285" s="89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55"/>
    </row>
    <row r="286" spans="4:16">
      <c r="D286" s="89"/>
      <c r="E286" s="89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55"/>
    </row>
    <row r="287" spans="4:16">
      <c r="D287" s="89"/>
      <c r="E287" s="89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55"/>
    </row>
    <row r="288" spans="4:16">
      <c r="D288" s="89"/>
      <c r="E288" s="89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55"/>
    </row>
    <row r="289" spans="4:16">
      <c r="D289" s="89"/>
      <c r="E289" s="89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55"/>
    </row>
    <row r="290" spans="4:16">
      <c r="D290" s="89"/>
      <c r="E290" s="89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55"/>
    </row>
    <row r="291" spans="4:16">
      <c r="D291" s="89"/>
      <c r="E291" s="89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55"/>
    </row>
    <row r="292" spans="4:16">
      <c r="D292" s="89"/>
      <c r="E292" s="89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55"/>
    </row>
    <row r="293" spans="4:16">
      <c r="D293" s="89"/>
      <c r="E293" s="89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55"/>
    </row>
    <row r="294" spans="4:16">
      <c r="D294" s="89"/>
      <c r="E294" s="89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55"/>
    </row>
    <row r="295" spans="4:16">
      <c r="D295" s="89"/>
      <c r="E295" s="89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55"/>
    </row>
    <row r="296" spans="4:16">
      <c r="D296" s="89"/>
      <c r="E296" s="89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55"/>
    </row>
    <row r="297" spans="4:16">
      <c r="D297" s="89"/>
      <c r="E297" s="89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55"/>
    </row>
    <row r="298" spans="4:16">
      <c r="D298" s="89"/>
      <c r="E298" s="89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55"/>
    </row>
    <row r="299" spans="4:16">
      <c r="D299" s="89"/>
      <c r="E299" s="89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55"/>
    </row>
    <row r="300" spans="4:16">
      <c r="D300" s="89"/>
      <c r="E300" s="89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55"/>
    </row>
    <row r="301" spans="4:16">
      <c r="D301" s="89"/>
      <c r="E301" s="89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55"/>
    </row>
    <row r="302" spans="4:16">
      <c r="D302" s="89"/>
      <c r="E302" s="89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55"/>
    </row>
    <row r="303" spans="4:16">
      <c r="D303" s="89"/>
      <c r="E303" s="89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55"/>
    </row>
    <row r="304" spans="4:16">
      <c r="D304" s="89"/>
      <c r="E304" s="89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55"/>
    </row>
    <row r="305" spans="4:16">
      <c r="D305" s="89"/>
      <c r="E305" s="89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55"/>
    </row>
    <row r="306" spans="4:16">
      <c r="D306" s="89"/>
      <c r="E306" s="89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55"/>
    </row>
    <row r="307" spans="4:16">
      <c r="D307" s="89"/>
      <c r="E307" s="89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55"/>
    </row>
    <row r="308" spans="4:16">
      <c r="D308" s="89"/>
      <c r="E308" s="89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55"/>
    </row>
    <row r="309" spans="4:16">
      <c r="D309" s="89"/>
      <c r="E309" s="89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55"/>
    </row>
    <row r="310" spans="4:16">
      <c r="D310" s="89"/>
      <c r="E310" s="89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55"/>
    </row>
    <row r="311" spans="4:16">
      <c r="D311" s="89"/>
      <c r="E311" s="89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55"/>
    </row>
    <row r="312" spans="4:16">
      <c r="D312" s="89"/>
      <c r="E312" s="89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55"/>
    </row>
    <row r="313" spans="4:16">
      <c r="D313" s="89"/>
      <c r="E313" s="89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55"/>
    </row>
    <row r="314" spans="4:16">
      <c r="D314" s="89"/>
      <c r="E314" s="89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55"/>
    </row>
    <row r="315" spans="4:16">
      <c r="D315" s="89"/>
      <c r="E315" s="89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55"/>
    </row>
    <row r="316" spans="4:16">
      <c r="D316" s="89"/>
      <c r="E316" s="89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55"/>
    </row>
    <row r="317" spans="4:16">
      <c r="D317" s="89"/>
      <c r="E317" s="89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55"/>
    </row>
    <row r="318" spans="4:16">
      <c r="D318" s="89"/>
      <c r="E318" s="89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55"/>
    </row>
    <row r="319" spans="4:16">
      <c r="D319" s="89"/>
      <c r="E319" s="89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55"/>
    </row>
    <row r="320" spans="4:16">
      <c r="D320" s="89"/>
      <c r="E320" s="89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55"/>
    </row>
    <row r="321" spans="4:16">
      <c r="D321" s="89"/>
      <c r="E321" s="89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55"/>
    </row>
    <row r="322" spans="4:16">
      <c r="D322" s="89"/>
      <c r="E322" s="89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55"/>
    </row>
    <row r="323" spans="4:16">
      <c r="D323" s="89"/>
      <c r="E323" s="89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55"/>
    </row>
    <row r="324" spans="4:16">
      <c r="D324" s="89"/>
      <c r="E324" s="89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55"/>
    </row>
    <row r="325" spans="4:16">
      <c r="D325" s="89"/>
      <c r="E325" s="89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55"/>
    </row>
    <row r="326" spans="4:16">
      <c r="D326" s="89"/>
      <c r="E326" s="89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55"/>
    </row>
    <row r="327" spans="4:16">
      <c r="D327" s="89"/>
      <c r="E327" s="89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55"/>
    </row>
    <row r="328" spans="4:16">
      <c r="D328" s="89"/>
      <c r="E328" s="89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55"/>
    </row>
    <row r="329" spans="4:16">
      <c r="D329" s="89"/>
      <c r="E329" s="89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55"/>
    </row>
    <row r="330" spans="4:16">
      <c r="D330" s="89"/>
      <c r="E330" s="89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55"/>
    </row>
    <row r="331" spans="4:16">
      <c r="D331" s="89"/>
      <c r="E331" s="89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55"/>
    </row>
    <row r="332" spans="4:16">
      <c r="D332" s="89"/>
      <c r="E332" s="89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55"/>
    </row>
    <row r="333" spans="4:16">
      <c r="D333" s="89"/>
      <c r="E333" s="89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55"/>
    </row>
    <row r="334" spans="4:16">
      <c r="D334" s="89"/>
      <c r="E334" s="89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55"/>
    </row>
    <row r="335" spans="4:16">
      <c r="D335" s="89"/>
      <c r="E335" s="89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55"/>
    </row>
    <row r="336" spans="4:16">
      <c r="D336" s="89"/>
      <c r="E336" s="89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55"/>
    </row>
    <row r="337" spans="4:16">
      <c r="D337" s="89"/>
      <c r="E337" s="89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55"/>
    </row>
    <row r="338" spans="4:16">
      <c r="D338" s="89"/>
      <c r="E338" s="89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55"/>
    </row>
    <row r="339" spans="4:16">
      <c r="D339" s="89"/>
      <c r="E339" s="89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55"/>
    </row>
    <row r="340" spans="4:16">
      <c r="D340" s="89"/>
      <c r="E340" s="89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55"/>
    </row>
    <row r="341" spans="4:16">
      <c r="D341" s="89"/>
      <c r="E341" s="89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55"/>
    </row>
  </sheetData>
  <phoneticPr fontId="10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45"/>
  </sheetPr>
  <dimension ref="A1:AH6185"/>
  <sheetViews>
    <sheetView workbookViewId="0">
      <selection activeCell="C11" sqref="C11:C12"/>
    </sheetView>
  </sheetViews>
  <sheetFormatPr defaultRowHeight="12.75"/>
  <cols>
    <col min="1" max="1" width="16.42578125" customWidth="1"/>
    <col min="2" max="2" width="3" customWidth="1"/>
    <col min="3" max="3" width="11.28515625" customWidth="1"/>
    <col min="4" max="4" width="9.28515625" customWidth="1"/>
    <col min="5" max="5" width="10" customWidth="1"/>
    <col min="6" max="6" width="16.28515625" customWidth="1"/>
    <col min="7" max="7" width="7.7109375" customWidth="1"/>
    <col min="8" max="9" width="8.140625" customWidth="1"/>
    <col min="10" max="10" width="9.42578125" customWidth="1"/>
    <col min="12" max="13" width="11" customWidth="1"/>
    <col min="14" max="14" width="11.42578125" customWidth="1"/>
    <col min="16" max="16" width="12.7109375" customWidth="1"/>
    <col min="17" max="17" width="12" customWidth="1"/>
  </cols>
  <sheetData>
    <row r="1" spans="1:24" ht="21" thickBot="1">
      <c r="A1" s="23" t="s">
        <v>121</v>
      </c>
      <c r="T1" s="11" t="s">
        <v>64</v>
      </c>
      <c r="U1" s="11" t="s">
        <v>86</v>
      </c>
      <c r="W1">
        <v>-28128</v>
      </c>
      <c r="X1">
        <v>3.8990400000329828E-2</v>
      </c>
    </row>
    <row r="2" spans="1:24">
      <c r="A2" t="s">
        <v>76</v>
      </c>
      <c r="B2" s="22" t="s">
        <v>120</v>
      </c>
      <c r="D2" s="13"/>
      <c r="T2">
        <v>-30000</v>
      </c>
      <c r="U2" s="5">
        <f t="shared" ref="U2:U34" si="0">+D$11+D$12*T2+D$13*T2^2</f>
        <v>4.3155038262499654E-2</v>
      </c>
      <c r="W2">
        <v>-24286</v>
      </c>
      <c r="X2">
        <v>2.9897299998992821E-2</v>
      </c>
    </row>
    <row r="3" spans="1:24" ht="13.5" thickBot="1">
      <c r="A3" s="13" t="s">
        <v>267</v>
      </c>
      <c r="D3" s="12"/>
      <c r="T3">
        <v>-28000</v>
      </c>
      <c r="U3" s="5">
        <f t="shared" si="0"/>
        <v>3.7347589946998487E-2</v>
      </c>
      <c r="W3">
        <v>-21099</v>
      </c>
      <c r="X3">
        <v>1.9314450000820216E-2</v>
      </c>
    </row>
    <row r="4" spans="1:24" ht="14.25" thickTop="1" thickBot="1">
      <c r="A4" s="8" t="s">
        <v>77</v>
      </c>
      <c r="C4" s="3">
        <v>37999.5838</v>
      </c>
      <c r="D4" s="4">
        <v>0.47069054999999999</v>
      </c>
      <c r="T4">
        <v>-26000</v>
      </c>
      <c r="U4" s="5">
        <f t="shared" si="0"/>
        <v>3.1958764606351719E-2</v>
      </c>
      <c r="W4">
        <v>-9476</v>
      </c>
      <c r="X4">
        <v>-4.1482000015093945E-3</v>
      </c>
    </row>
    <row r="5" spans="1:24" ht="13.5" thickTop="1">
      <c r="A5" s="97" t="s">
        <v>234</v>
      </c>
      <c r="B5" s="55"/>
      <c r="C5" s="98">
        <v>8</v>
      </c>
      <c r="D5" s="55" t="s">
        <v>235</v>
      </c>
      <c r="T5">
        <v>-24000</v>
      </c>
      <c r="U5" s="5">
        <f t="shared" si="0"/>
        <v>2.6988562240559354E-2</v>
      </c>
      <c r="W5">
        <v>-8732</v>
      </c>
      <c r="X5">
        <v>-1.9173999971826561E-3</v>
      </c>
    </row>
    <row r="6" spans="1:24">
      <c r="A6" s="8" t="s">
        <v>78</v>
      </c>
      <c r="T6">
        <v>-22000</v>
      </c>
      <c r="U6" s="5">
        <f t="shared" si="0"/>
        <v>2.2436982849621385E-2</v>
      </c>
      <c r="W6">
        <v>-8116</v>
      </c>
      <c r="X6">
        <v>2.7037999971071258E-3</v>
      </c>
    </row>
    <row r="7" spans="1:24">
      <c r="A7" t="s">
        <v>52</v>
      </c>
      <c r="C7">
        <v>37999.5838</v>
      </c>
      <c r="T7">
        <v>-20000</v>
      </c>
      <c r="U7" s="5">
        <f t="shared" si="0"/>
        <v>1.8304026433537811E-2</v>
      </c>
      <c r="W7">
        <v>-7523</v>
      </c>
      <c r="X7">
        <v>5.2076499996474013E-3</v>
      </c>
    </row>
    <row r="8" spans="1:24">
      <c r="A8" t="s">
        <v>53</v>
      </c>
      <c r="C8">
        <v>0.47069054999999999</v>
      </c>
      <c r="T8">
        <v>-18000</v>
      </c>
      <c r="U8" s="5">
        <f t="shared" si="0"/>
        <v>1.4589692992308639E-2</v>
      </c>
      <c r="W8">
        <v>-7209</v>
      </c>
      <c r="X8">
        <v>4.374949996417854E-3</v>
      </c>
    </row>
    <row r="9" spans="1:24">
      <c r="A9" s="31" t="s">
        <v>236</v>
      </c>
      <c r="C9" s="102">
        <v>21</v>
      </c>
      <c r="D9" s="31" t="str">
        <f>"F"&amp;C9</f>
        <v>F21</v>
      </c>
      <c r="E9" s="31" t="str">
        <f>"G"&amp;C9</f>
        <v>G21</v>
      </c>
      <c r="T9">
        <v>-16000</v>
      </c>
      <c r="U9" s="5">
        <f t="shared" si="0"/>
        <v>1.1293982525933863E-2</v>
      </c>
      <c r="W9">
        <v>-7077</v>
      </c>
      <c r="X9">
        <v>-3.7776500030304305E-3</v>
      </c>
    </row>
    <row r="10" spans="1:24" ht="13.5" thickBot="1">
      <c r="C10" s="11" t="s">
        <v>83</v>
      </c>
      <c r="D10" s="11" t="s">
        <v>84</v>
      </c>
      <c r="T10">
        <v>-14000</v>
      </c>
      <c r="U10" s="5">
        <f t="shared" si="0"/>
        <v>8.4168950344134866E-3</v>
      </c>
      <c r="W10">
        <v>-7005</v>
      </c>
      <c r="X10">
        <v>5.502749998413492E-3</v>
      </c>
    </row>
    <row r="11" spans="1:24">
      <c r="A11" t="s">
        <v>79</v>
      </c>
      <c r="C11" s="34">
        <f ca="1">INTERCEPT(INDIRECT(E9):G1005,INDIRECT(D9):$F1005)</f>
        <v>4.3820377525215773E-3</v>
      </c>
      <c r="D11" s="15">
        <f>+E11*F11</f>
        <v>-1.2741103059917316E-6</v>
      </c>
      <c r="E11" s="16">
        <v>-1.2741103059917316</v>
      </c>
      <c r="F11" s="5">
        <v>9.9999999999999995E-7</v>
      </c>
      <c r="T11">
        <v>-12000</v>
      </c>
      <c r="U11" s="5">
        <f t="shared" si="0"/>
        <v>5.9584305177475087E-3</v>
      </c>
      <c r="W11">
        <v>-6397</v>
      </c>
      <c r="X11">
        <v>1.6483500003232621E-3</v>
      </c>
    </row>
    <row r="12" spans="1:24">
      <c r="A12" t="s">
        <v>80</v>
      </c>
      <c r="C12" s="34">
        <f ca="1">SLOPE(INDIRECT(E9):G1005,INDIRECT(D9):$F1005)</f>
        <v>-3.5409394732973504E-7</v>
      </c>
      <c r="D12" s="15">
        <f>+E12*F12</f>
        <v>1.3129240994380605E-7</v>
      </c>
      <c r="E12" s="17">
        <v>13.129240994380606</v>
      </c>
      <c r="F12" s="5">
        <v>1E-8</v>
      </c>
      <c r="T12">
        <v>-10000</v>
      </c>
      <c r="U12" s="5">
        <f t="shared" si="0"/>
        <v>3.9185889759359291E-3</v>
      </c>
      <c r="W12">
        <v>-5728</v>
      </c>
      <c r="X12">
        <v>1.6704000008758157E-3</v>
      </c>
    </row>
    <row r="13" spans="1:24" ht="13.5" thickBot="1">
      <c r="A13" t="s">
        <v>81</v>
      </c>
      <c r="D13" s="15">
        <f>+E13*F13</f>
        <v>5.2327871856799812E-11</v>
      </c>
      <c r="E13" s="18">
        <v>0.52327871856799812</v>
      </c>
      <c r="F13" s="5">
        <v>1E-10</v>
      </c>
      <c r="T13">
        <v>-8000</v>
      </c>
      <c r="U13" s="5">
        <f t="shared" si="0"/>
        <v>2.297370408978748E-3</v>
      </c>
      <c r="W13">
        <v>-4753</v>
      </c>
      <c r="X13">
        <v>-6.158499963930808E-4</v>
      </c>
    </row>
    <row r="14" spans="1:24">
      <c r="A14" t="s">
        <v>73</v>
      </c>
      <c r="D14" s="51"/>
      <c r="E14">
        <f>SUM(R21:R856)</f>
        <v>3.1401998207969054E-4</v>
      </c>
      <c r="T14">
        <v>-6000</v>
      </c>
      <c r="U14" s="5">
        <f t="shared" si="0"/>
        <v>1.0947748168759651E-3</v>
      </c>
      <c r="W14">
        <v>-3901</v>
      </c>
      <c r="X14">
        <v>1.0355499980505556E-3</v>
      </c>
    </row>
    <row r="15" spans="1:24">
      <c r="A15" s="10" t="s">
        <v>82</v>
      </c>
      <c r="C15" s="26">
        <f ca="1">(C7+C11)+(C8+C12)*INT(MAX(F21:F3402))</f>
        <v>46303.504618212333</v>
      </c>
      <c r="D15" s="28">
        <f>+C7+INT(MAX(F21:F1457))*C8+D11+D12*INT(MAX(F21:F3892))+D13*INT(MAX(F21:F3919)^2)</f>
        <v>46303.525084622008</v>
      </c>
      <c r="E15" s="99" t="s">
        <v>237</v>
      </c>
      <c r="F15" s="98">
        <v>1</v>
      </c>
      <c r="T15">
        <v>-4000</v>
      </c>
      <c r="U15" s="5">
        <f t="shared" si="0"/>
        <v>3.1080219962758106E-4</v>
      </c>
      <c r="W15">
        <v>-3285</v>
      </c>
      <c r="X15">
        <v>-1.234324999677483E-2</v>
      </c>
    </row>
    <row r="16" spans="1:24">
      <c r="A16" s="8" t="s">
        <v>54</v>
      </c>
      <c r="C16" s="27">
        <f ca="1">+C8+C12</f>
        <v>0.47069019590605266</v>
      </c>
      <c r="D16" s="37">
        <f>+C8+D12+2*D13*MAX(F21:F114)</f>
        <v>0.47069252762904051</v>
      </c>
      <c r="E16" s="99" t="s">
        <v>238</v>
      </c>
      <c r="F16" s="100">
        <f ca="1">NOW()+15018.5+$C$5/24</f>
        <v>60681.375682060185</v>
      </c>
      <c r="T16">
        <v>-2000</v>
      </c>
      <c r="U16" s="5">
        <f t="shared" si="0"/>
        <v>-5.4547442766404546E-5</v>
      </c>
      <c r="W16">
        <v>-8.5</v>
      </c>
      <c r="X16">
        <v>1.6967500414466485E-4</v>
      </c>
    </row>
    <row r="17" spans="1:34" ht="13.5" thickBot="1">
      <c r="A17" s="34" t="s">
        <v>127</v>
      </c>
      <c r="C17">
        <f>COUNT(C21:C2060)</f>
        <v>21</v>
      </c>
      <c r="E17" s="99" t="s">
        <v>239</v>
      </c>
      <c r="F17" s="100">
        <f ca="1">ROUND(2*(F16-$C$7)/$C$8,0)/2+F15</f>
        <v>48189.5</v>
      </c>
      <c r="T17">
        <v>0</v>
      </c>
      <c r="U17" s="5">
        <f t="shared" si="0"/>
        <v>-1.2741103059917316E-6</v>
      </c>
      <c r="W17">
        <v>0</v>
      </c>
      <c r="X17">
        <v>0</v>
      </c>
    </row>
    <row r="18" spans="1:34" ht="14.25" thickTop="1" thickBot="1">
      <c r="A18" s="8" t="s">
        <v>242</v>
      </c>
      <c r="C18" s="29">
        <f ca="1">+C15</f>
        <v>46303.504618212333</v>
      </c>
      <c r="D18" s="30">
        <f ca="1">C16</f>
        <v>0.47069019590605266</v>
      </c>
      <c r="E18" s="99" t="s">
        <v>240</v>
      </c>
      <c r="F18" s="28">
        <f ca="1">ROUND(2*(F16-$C$15)/$C$16,0)/2+F15</f>
        <v>30547.5</v>
      </c>
      <c r="T18">
        <v>2000</v>
      </c>
      <c r="U18" s="5">
        <f t="shared" si="0"/>
        <v>4.706221970088196E-4</v>
      </c>
      <c r="W18">
        <v>2</v>
      </c>
      <c r="X18">
        <v>5.1890000031562522E-4</v>
      </c>
    </row>
    <row r="19" spans="1:34" ht="13.5" thickBot="1">
      <c r="A19" s="8" t="s">
        <v>243</v>
      </c>
      <c r="C19" s="32">
        <f>+D15</f>
        <v>46303.525084622008</v>
      </c>
      <c r="D19" s="33">
        <f>+D16</f>
        <v>0.47069252762904051</v>
      </c>
      <c r="E19" s="99" t="s">
        <v>241</v>
      </c>
      <c r="F19" s="101">
        <f ca="1">+$C$15+$C$16*F18-15018.5-$C$5/24</f>
        <v>45663.08004431914</v>
      </c>
      <c r="H19" t="s">
        <v>56</v>
      </c>
      <c r="J19" t="s">
        <v>57</v>
      </c>
      <c r="K19" t="s">
        <v>58</v>
      </c>
      <c r="T19">
        <v>4000</v>
      </c>
      <c r="U19" s="5">
        <f t="shared" si="0"/>
        <v>1.3611414791780295E-3</v>
      </c>
      <c r="W19">
        <v>9080</v>
      </c>
      <c r="X19">
        <v>8.0059999963850714E-3</v>
      </c>
    </row>
    <row r="20" spans="1:34" ht="13.5" thickBot="1">
      <c r="A20" s="1" t="s">
        <v>59</v>
      </c>
      <c r="B20" s="1" t="s">
        <v>60</v>
      </c>
      <c r="C20" s="7" t="s">
        <v>61</v>
      </c>
      <c r="D20" s="1" t="s">
        <v>62</v>
      </c>
      <c r="E20" s="1" t="s">
        <v>63</v>
      </c>
      <c r="F20" s="1" t="s">
        <v>64</v>
      </c>
      <c r="G20" s="1" t="s">
        <v>65</v>
      </c>
      <c r="H20" s="2" t="s">
        <v>66</v>
      </c>
      <c r="I20" s="9" t="s">
        <v>88</v>
      </c>
      <c r="J20" s="2" t="s">
        <v>67</v>
      </c>
      <c r="K20" s="2" t="s">
        <v>68</v>
      </c>
      <c r="L20" s="9" t="s">
        <v>111</v>
      </c>
      <c r="M20" s="9" t="s">
        <v>112</v>
      </c>
      <c r="N20" s="9" t="s">
        <v>89</v>
      </c>
      <c r="O20" s="9" t="s">
        <v>85</v>
      </c>
      <c r="P20" s="35" t="s">
        <v>86</v>
      </c>
      <c r="Q20" s="7" t="s">
        <v>69</v>
      </c>
      <c r="S20" s="11" t="s">
        <v>208</v>
      </c>
      <c r="T20">
        <v>6000</v>
      </c>
      <c r="U20" s="5">
        <f t="shared" si="0"/>
        <v>2.6702837362016377E-3</v>
      </c>
      <c r="W20">
        <v>9080</v>
      </c>
      <c r="X20">
        <v>1.6005999998014886E-2</v>
      </c>
    </row>
    <row r="21" spans="1:34" ht="13.5" thickTop="1">
      <c r="A21" t="s">
        <v>67</v>
      </c>
      <c r="B21" s="14" t="s">
        <v>114</v>
      </c>
      <c r="C21" s="25">
        <v>24760.039000000001</v>
      </c>
      <c r="D21" s="25"/>
      <c r="E21">
        <f t="shared" ref="E21:E41" si="1">(C21-C$7)/C$8</f>
        <v>-28127.917163410228</v>
      </c>
      <c r="F21">
        <f t="shared" ref="F21:F41" si="2">ROUND(2*E21,0)/2</f>
        <v>-28128</v>
      </c>
      <c r="G21">
        <f t="shared" ref="G21:G41" si="3">C21-(C$7+C$8*F21)</f>
        <v>3.8990400000329828E-2</v>
      </c>
      <c r="J21">
        <f t="shared" ref="J21:J36" si="4">G21</f>
        <v>3.8990400000329828E-2</v>
      </c>
      <c r="P21" s="36">
        <f t="shared" ref="P21:P41" si="5">+D$11+D$12*F21+D$13*F21^2</f>
        <v>3.7706728043847726E-2</v>
      </c>
      <c r="Q21" s="6">
        <f t="shared" ref="Q21:Q41" si="6">C21-15018.5</f>
        <v>9741.5390000000007</v>
      </c>
      <c r="R21" s="5">
        <f t="shared" ref="R21:R41" si="7">+(P21-G21)*(P21-G21)</f>
        <v>1.6478136918585875E-6</v>
      </c>
      <c r="T21">
        <v>8000</v>
      </c>
      <c r="U21" s="5">
        <f t="shared" si="0"/>
        <v>4.3980489680796441E-3</v>
      </c>
      <c r="W21">
        <v>9787.5</v>
      </c>
      <c r="X21">
        <v>-1.5558125000097789E-2</v>
      </c>
      <c r="Z21" s="104">
        <v>24760.039000000001</v>
      </c>
      <c r="AA21" t="s">
        <v>114</v>
      </c>
      <c r="AB21">
        <v>-28129</v>
      </c>
      <c r="AC21">
        <v>3.9E-2</v>
      </c>
      <c r="AD21">
        <v>0</v>
      </c>
      <c r="AE21" t="s">
        <v>102</v>
      </c>
      <c r="AF21">
        <v>2</v>
      </c>
      <c r="AG21" t="s">
        <v>253</v>
      </c>
      <c r="AH21">
        <v>1</v>
      </c>
    </row>
    <row r="22" spans="1:34">
      <c r="A22" t="s">
        <v>67</v>
      </c>
      <c r="B22" s="14" t="s">
        <v>114</v>
      </c>
      <c r="C22" s="25">
        <v>26568.422999999999</v>
      </c>
      <c r="D22" s="25"/>
      <c r="E22">
        <f t="shared" si="1"/>
        <v>-24285.936482047498</v>
      </c>
      <c r="F22">
        <f t="shared" si="2"/>
        <v>-24286</v>
      </c>
      <c r="G22">
        <f t="shared" si="3"/>
        <v>2.9897299998992821E-2</v>
      </c>
      <c r="J22">
        <f t="shared" si="4"/>
        <v>2.9897299998992821E-2</v>
      </c>
      <c r="P22" s="36">
        <f t="shared" si="5"/>
        <v>2.7673649846771974E-2</v>
      </c>
      <c r="Q22" s="6">
        <f t="shared" si="6"/>
        <v>11549.922999999999</v>
      </c>
      <c r="R22" s="5">
        <f t="shared" si="7"/>
        <v>4.9446199994717993E-6</v>
      </c>
      <c r="T22">
        <v>10000</v>
      </c>
      <c r="U22" s="5">
        <f t="shared" si="0"/>
        <v>6.5444371748120496E-3</v>
      </c>
      <c r="W22">
        <v>10797</v>
      </c>
      <c r="X22">
        <v>7.0316500059561804E-3</v>
      </c>
      <c r="Z22" s="104">
        <v>26568.422999999999</v>
      </c>
      <c r="AA22" t="s">
        <v>114</v>
      </c>
      <c r="AB22">
        <v>-24286</v>
      </c>
      <c r="AC22">
        <v>0.03</v>
      </c>
      <c r="AD22">
        <v>2E-3</v>
      </c>
      <c r="AE22" t="s">
        <v>93</v>
      </c>
      <c r="AF22">
        <v>1</v>
      </c>
      <c r="AG22" t="s">
        <v>254</v>
      </c>
      <c r="AH22">
        <v>2</v>
      </c>
    </row>
    <row r="23" spans="1:34">
      <c r="A23" t="s">
        <v>67</v>
      </c>
      <c r="B23" s="14" t="s">
        <v>114</v>
      </c>
      <c r="C23" s="25">
        <v>28068.503199999999</v>
      </c>
      <c r="D23" s="25"/>
      <c r="E23">
        <f t="shared" si="1"/>
        <v>-21098.958965715377</v>
      </c>
      <c r="F23">
        <f t="shared" si="2"/>
        <v>-21099</v>
      </c>
      <c r="G23">
        <f t="shared" si="3"/>
        <v>1.9314450000820216E-2</v>
      </c>
      <c r="J23">
        <f t="shared" si="4"/>
        <v>1.9314450000820216E-2</v>
      </c>
      <c r="P23" s="36">
        <f t="shared" si="5"/>
        <v>2.0523270977791004E-2</v>
      </c>
      <c r="Q23" s="6">
        <f t="shared" si="6"/>
        <v>13050.003199999999</v>
      </c>
      <c r="R23" s="5">
        <f t="shared" si="7"/>
        <v>1.4612481543646111E-6</v>
      </c>
      <c r="T23">
        <v>12000</v>
      </c>
      <c r="U23" s="5">
        <f t="shared" si="0"/>
        <v>9.109448356398854E-3</v>
      </c>
      <c r="W23">
        <v>15351.5</v>
      </c>
      <c r="X23">
        <v>1.2121674997615628E-2</v>
      </c>
      <c r="Z23" s="104">
        <v>28068.503199999999</v>
      </c>
      <c r="AA23" t="s">
        <v>114</v>
      </c>
      <c r="AB23">
        <v>-21099</v>
      </c>
      <c r="AC23">
        <v>1.9300000000000001E-2</v>
      </c>
      <c r="AD23">
        <v>-1E-3</v>
      </c>
      <c r="AE23" t="s">
        <v>93</v>
      </c>
      <c r="AF23">
        <v>1</v>
      </c>
      <c r="AG23" t="s">
        <v>255</v>
      </c>
      <c r="AH23">
        <v>3</v>
      </c>
    </row>
    <row r="24" spans="1:34">
      <c r="A24" t="s">
        <v>67</v>
      </c>
      <c r="B24" s="14" t="s">
        <v>114</v>
      </c>
      <c r="C24" s="25">
        <v>33539.315999999999</v>
      </c>
      <c r="D24" s="25"/>
      <c r="E24">
        <f t="shared" si="1"/>
        <v>-9476.0088130088898</v>
      </c>
      <c r="F24">
        <f t="shared" si="2"/>
        <v>-9476</v>
      </c>
      <c r="G24">
        <f t="shared" si="3"/>
        <v>-4.1482000015093945E-3</v>
      </c>
      <c r="J24">
        <f t="shared" si="4"/>
        <v>-4.1482000015093945E-3</v>
      </c>
      <c r="P24" s="36">
        <f t="shared" si="5"/>
        <v>3.4533580794301739E-3</v>
      </c>
      <c r="Q24" s="6">
        <f t="shared" si="6"/>
        <v>18520.815999999999</v>
      </c>
      <c r="R24" s="5">
        <f t="shared" si="7"/>
        <v>5.7783685257897659E-5</v>
      </c>
      <c r="T24">
        <v>14000</v>
      </c>
      <c r="U24" s="5">
        <f t="shared" si="0"/>
        <v>1.2093082512840055E-2</v>
      </c>
      <c r="W24">
        <v>15587</v>
      </c>
      <c r="X24">
        <v>1.4597150002373382E-2</v>
      </c>
      <c r="Z24" s="104">
        <v>33539.315999999999</v>
      </c>
      <c r="AA24" t="s">
        <v>114</v>
      </c>
      <c r="AB24">
        <v>-9476</v>
      </c>
      <c r="AC24">
        <v>-4.0000000000000001E-3</v>
      </c>
      <c r="AD24">
        <v>-7.0000000000000001E-3</v>
      </c>
      <c r="AE24" t="s">
        <v>93</v>
      </c>
      <c r="AF24">
        <v>1</v>
      </c>
      <c r="AG24" t="s">
        <v>256</v>
      </c>
      <c r="AH24">
        <v>4</v>
      </c>
    </row>
    <row r="25" spans="1:34">
      <c r="A25" t="s">
        <v>67</v>
      </c>
      <c r="B25" s="14" t="s">
        <v>114</v>
      </c>
      <c r="C25" s="25">
        <v>33889.512000000002</v>
      </c>
      <c r="D25" s="25"/>
      <c r="E25">
        <f t="shared" si="1"/>
        <v>-8732.0040735893217</v>
      </c>
      <c r="F25">
        <f t="shared" si="2"/>
        <v>-8732</v>
      </c>
      <c r="G25">
        <f t="shared" si="3"/>
        <v>-1.9173999971826561E-3</v>
      </c>
      <c r="J25">
        <f t="shared" si="4"/>
        <v>-1.9173999971826561E-3</v>
      </c>
      <c r="P25" s="36">
        <f t="shared" si="5"/>
        <v>2.8421669296965187E-3</v>
      </c>
      <c r="Q25" s="6">
        <f t="shared" si="6"/>
        <v>18871.012000000002</v>
      </c>
      <c r="R25" s="5">
        <f t="shared" si="7"/>
        <v>2.2653477331442071E-5</v>
      </c>
      <c r="T25">
        <v>16000</v>
      </c>
      <c r="U25" s="5">
        <f t="shared" si="0"/>
        <v>1.5495339644135657E-2</v>
      </c>
      <c r="W25">
        <v>16059</v>
      </c>
      <c r="X25">
        <v>-1.0342450004827697E-2</v>
      </c>
      <c r="Z25" s="104">
        <v>33889.512000000002</v>
      </c>
      <c r="AA25" t="s">
        <v>114</v>
      </c>
      <c r="AB25">
        <v>-8732</v>
      </c>
      <c r="AC25">
        <v>-3.0000000000000001E-3</v>
      </c>
      <c r="AD25">
        <v>-5.0000000000000001E-3</v>
      </c>
      <c r="AE25" t="s">
        <v>93</v>
      </c>
      <c r="AF25">
        <v>1</v>
      </c>
      <c r="AG25" t="s">
        <v>256</v>
      </c>
      <c r="AH25">
        <v>4</v>
      </c>
    </row>
    <row r="26" spans="1:34">
      <c r="A26" t="s">
        <v>67</v>
      </c>
      <c r="B26" s="14" t="s">
        <v>114</v>
      </c>
      <c r="C26" s="25">
        <v>34179.462</v>
      </c>
      <c r="D26" s="25"/>
      <c r="E26">
        <f t="shared" si="1"/>
        <v>-8115.9942556739261</v>
      </c>
      <c r="F26">
        <f t="shared" si="2"/>
        <v>-8116</v>
      </c>
      <c r="G26">
        <f t="shared" si="3"/>
        <v>2.7037999971071258E-3</v>
      </c>
      <c r="J26">
        <f t="shared" si="4"/>
        <v>2.7037999971071258E-3</v>
      </c>
      <c r="P26" s="36">
        <f t="shared" si="5"/>
        <v>2.3799651434351921E-3</v>
      </c>
      <c r="Q26" s="6">
        <f t="shared" si="6"/>
        <v>19160.962</v>
      </c>
      <c r="R26" s="5">
        <f t="shared" si="7"/>
        <v>1.0486901245272275E-7</v>
      </c>
      <c r="T26">
        <v>18000</v>
      </c>
      <c r="U26" s="5">
        <f t="shared" si="0"/>
        <v>1.9316219750285656E-2</v>
      </c>
      <c r="W26">
        <v>16065.5</v>
      </c>
      <c r="X26">
        <v>1.3168975005100947E-2</v>
      </c>
      <c r="Z26" s="104">
        <v>34179.462</v>
      </c>
      <c r="AA26" t="s">
        <v>114</v>
      </c>
      <c r="AB26">
        <v>-8116</v>
      </c>
      <c r="AC26">
        <v>3.0000000000000001E-3</v>
      </c>
      <c r="AD26">
        <v>1E-3</v>
      </c>
      <c r="AE26" t="s">
        <v>93</v>
      </c>
      <c r="AF26">
        <v>1</v>
      </c>
      <c r="AG26" t="s">
        <v>256</v>
      </c>
      <c r="AH26">
        <v>5</v>
      </c>
    </row>
    <row r="27" spans="1:34">
      <c r="A27" t="s">
        <v>67</v>
      </c>
      <c r="B27" s="14" t="s">
        <v>114</v>
      </c>
      <c r="C27" s="25">
        <v>34458.584000000003</v>
      </c>
      <c r="D27" s="25"/>
      <c r="E27">
        <f t="shared" si="1"/>
        <v>-7522.9889361492342</v>
      </c>
      <c r="F27">
        <f t="shared" si="2"/>
        <v>-7523</v>
      </c>
      <c r="G27">
        <f t="shared" si="3"/>
        <v>5.2076499996474013E-3</v>
      </c>
      <c r="J27">
        <f t="shared" si="4"/>
        <v>5.2076499996474013E-3</v>
      </c>
      <c r="P27" s="36">
        <f t="shared" si="5"/>
        <v>1.9725366788665528E-3</v>
      </c>
      <c r="Q27" s="6">
        <f t="shared" si="6"/>
        <v>19440.084000000003</v>
      </c>
      <c r="R27" s="5">
        <f t="shared" si="7"/>
        <v>1.0465958198293689E-5</v>
      </c>
      <c r="T27">
        <v>20000</v>
      </c>
      <c r="U27" s="5">
        <f t="shared" si="0"/>
        <v>2.3555722831290052E-2</v>
      </c>
      <c r="W27">
        <v>16074</v>
      </c>
      <c r="X27">
        <v>1.1299300000246149E-2</v>
      </c>
      <c r="Z27" s="104">
        <v>34458.584000000003</v>
      </c>
      <c r="AA27" t="s">
        <v>114</v>
      </c>
      <c r="AB27">
        <v>-7523</v>
      </c>
      <c r="AC27">
        <v>5.0000000000000001E-3</v>
      </c>
      <c r="AD27">
        <v>4.0000000000000001E-3</v>
      </c>
      <c r="AE27" t="s">
        <v>93</v>
      </c>
      <c r="AF27">
        <v>1</v>
      </c>
      <c r="AG27" t="s">
        <v>256</v>
      </c>
      <c r="AH27">
        <v>6</v>
      </c>
    </row>
    <row r="28" spans="1:34">
      <c r="A28" t="s">
        <v>67</v>
      </c>
      <c r="B28" s="14" t="s">
        <v>114</v>
      </c>
      <c r="C28" s="25">
        <v>34606.379999999997</v>
      </c>
      <c r="D28" s="25"/>
      <c r="E28">
        <f t="shared" si="1"/>
        <v>-7208.9907052521094</v>
      </c>
      <c r="F28">
        <f t="shared" si="2"/>
        <v>-7209</v>
      </c>
      <c r="G28">
        <f t="shared" si="3"/>
        <v>4.374949996417854E-3</v>
      </c>
      <c r="J28">
        <f t="shared" si="4"/>
        <v>4.374949996417854E-3</v>
      </c>
      <c r="P28" s="36">
        <f t="shared" si="5"/>
        <v>1.7717017142158745E-3</v>
      </c>
      <c r="Q28" s="6">
        <f t="shared" si="6"/>
        <v>19587.879999999997</v>
      </c>
      <c r="R28" s="5">
        <f t="shared" si="7"/>
        <v>6.7769016187875568E-6</v>
      </c>
      <c r="T28">
        <v>22000</v>
      </c>
      <c r="U28" s="5">
        <f t="shared" si="0"/>
        <v>2.8213848887148851E-2</v>
      </c>
      <c r="W28">
        <v>16101.5</v>
      </c>
      <c r="X28">
        <v>1.0309174998837989E-2</v>
      </c>
      <c r="Z28" s="104">
        <v>34606.379999999997</v>
      </c>
      <c r="AA28" t="s">
        <v>114</v>
      </c>
      <c r="AB28">
        <v>-7209</v>
      </c>
      <c r="AC28">
        <v>4.0000000000000001E-3</v>
      </c>
      <c r="AD28">
        <v>3.0000000000000001E-3</v>
      </c>
      <c r="AE28" t="s">
        <v>93</v>
      </c>
      <c r="AF28">
        <v>1</v>
      </c>
      <c r="AG28" t="s">
        <v>256</v>
      </c>
      <c r="AH28">
        <v>6</v>
      </c>
    </row>
    <row r="29" spans="1:34">
      <c r="A29" t="s">
        <v>67</v>
      </c>
      <c r="B29" s="14" t="s">
        <v>114</v>
      </c>
      <c r="C29" s="25">
        <v>34668.502999999997</v>
      </c>
      <c r="D29" s="25"/>
      <c r="E29">
        <f t="shared" si="1"/>
        <v>-7077.0080257613063</v>
      </c>
      <c r="F29">
        <f t="shared" si="2"/>
        <v>-7077</v>
      </c>
      <c r="G29">
        <f t="shared" si="3"/>
        <v>-3.7776500030304305E-3</v>
      </c>
      <c r="J29">
        <f t="shared" si="4"/>
        <v>-3.7776500030304305E-3</v>
      </c>
      <c r="P29" s="36">
        <f t="shared" si="5"/>
        <v>1.6903549233187529E-3</v>
      </c>
      <c r="Q29" s="6">
        <f t="shared" si="6"/>
        <v>19650.002999999997</v>
      </c>
      <c r="R29" s="5">
        <f t="shared" si="7"/>
        <v>2.989907787457894E-5</v>
      </c>
      <c r="T29">
        <v>24000</v>
      </c>
      <c r="U29" s="5">
        <f t="shared" si="0"/>
        <v>3.3290597917862048E-2</v>
      </c>
      <c r="W29">
        <v>16116.5</v>
      </c>
      <c r="X29">
        <v>1.0950924995995592E-2</v>
      </c>
      <c r="Z29" s="104">
        <v>34668.502999999997</v>
      </c>
      <c r="AA29" t="s">
        <v>114</v>
      </c>
      <c r="AB29">
        <v>-7077</v>
      </c>
      <c r="AC29">
        <v>-4.0000000000000001E-3</v>
      </c>
      <c r="AD29">
        <v>-5.0000000000000001E-3</v>
      </c>
      <c r="AE29" t="s">
        <v>93</v>
      </c>
      <c r="AF29">
        <v>1</v>
      </c>
      <c r="AG29" t="s">
        <v>257</v>
      </c>
      <c r="AH29">
        <v>7</v>
      </c>
    </row>
    <row r="30" spans="1:34">
      <c r="A30" t="s">
        <v>67</v>
      </c>
      <c r="B30" s="14" t="s">
        <v>114</v>
      </c>
      <c r="C30" s="25">
        <v>34702.402000000002</v>
      </c>
      <c r="D30" s="25"/>
      <c r="E30">
        <f t="shared" si="1"/>
        <v>-7004.9883091980464</v>
      </c>
      <c r="F30">
        <f t="shared" si="2"/>
        <v>-7005</v>
      </c>
      <c r="G30">
        <f t="shared" si="3"/>
        <v>5.502749998413492E-3</v>
      </c>
      <c r="J30">
        <f t="shared" si="4"/>
        <v>5.502749998413492E-3</v>
      </c>
      <c r="P30" s="36">
        <f t="shared" si="5"/>
        <v>1.6467525382476099E-3</v>
      </c>
      <c r="Q30" s="6">
        <f t="shared" si="6"/>
        <v>19683.902000000002</v>
      </c>
      <c r="R30" s="5">
        <f t="shared" si="7"/>
        <v>1.4868716412805731E-5</v>
      </c>
      <c r="T30">
        <v>26000</v>
      </c>
      <c r="U30" s="5">
        <f t="shared" si="0"/>
        <v>3.8785969923429635E-2</v>
      </c>
      <c r="W30">
        <v>16159</v>
      </c>
      <c r="X30">
        <v>1.1602549995586742E-2</v>
      </c>
      <c r="Z30" s="104">
        <v>34702.402000000002</v>
      </c>
      <c r="AA30" t="s">
        <v>114</v>
      </c>
      <c r="AB30">
        <v>-7005</v>
      </c>
      <c r="AC30">
        <v>6.0000000000000001E-3</v>
      </c>
      <c r="AD30">
        <v>-5.0000000000000001E-3</v>
      </c>
      <c r="AE30" t="s">
        <v>93</v>
      </c>
      <c r="AF30">
        <v>1</v>
      </c>
      <c r="AG30" t="s">
        <v>258</v>
      </c>
      <c r="AH30">
        <v>6</v>
      </c>
    </row>
    <row r="31" spans="1:34">
      <c r="A31" t="s">
        <v>67</v>
      </c>
      <c r="B31" s="14" t="s">
        <v>114</v>
      </c>
      <c r="C31" s="25">
        <v>34988.578000000001</v>
      </c>
      <c r="D31" s="25"/>
      <c r="E31">
        <f t="shared" si="1"/>
        <v>-6396.9964980176446</v>
      </c>
      <c r="F31">
        <f t="shared" si="2"/>
        <v>-6397</v>
      </c>
      <c r="G31">
        <f t="shared" si="3"/>
        <v>1.6483500003232621E-3</v>
      </c>
      <c r="J31">
        <f t="shared" si="4"/>
        <v>1.6483500003232621E-3</v>
      </c>
      <c r="P31" s="36">
        <f t="shared" si="5"/>
        <v>1.300189055209547E-3</v>
      </c>
      <c r="Q31" s="6">
        <f t="shared" si="6"/>
        <v>19970.078000000001</v>
      </c>
      <c r="R31" s="5">
        <f t="shared" si="7"/>
        <v>1.2121604370247533E-7</v>
      </c>
      <c r="T31">
        <v>28000</v>
      </c>
      <c r="U31" s="5">
        <f t="shared" si="0"/>
        <v>4.4699964903851627E-2</v>
      </c>
      <c r="W31">
        <v>16798.5</v>
      </c>
      <c r="X31">
        <v>2.3995824994926807E-2</v>
      </c>
      <c r="Z31" s="104">
        <v>34988.578000000001</v>
      </c>
      <c r="AA31" t="s">
        <v>114</v>
      </c>
      <c r="AB31">
        <v>-6397</v>
      </c>
      <c r="AC31">
        <v>2E-3</v>
      </c>
      <c r="AD31">
        <v>1E-3</v>
      </c>
      <c r="AE31" t="s">
        <v>93</v>
      </c>
      <c r="AF31">
        <v>1</v>
      </c>
      <c r="AG31" t="s">
        <v>256</v>
      </c>
      <c r="AH31">
        <v>6</v>
      </c>
    </row>
    <row r="32" spans="1:34">
      <c r="A32" t="s">
        <v>67</v>
      </c>
      <c r="B32" s="14" t="s">
        <v>114</v>
      </c>
      <c r="C32" s="25">
        <v>35303.47</v>
      </c>
      <c r="D32" s="25"/>
      <c r="E32">
        <f t="shared" si="1"/>
        <v>-5727.9964511715807</v>
      </c>
      <c r="F32">
        <f t="shared" si="2"/>
        <v>-5728</v>
      </c>
      <c r="G32">
        <f t="shared" si="3"/>
        <v>1.6704000008758157E-3</v>
      </c>
      <c r="J32">
        <f t="shared" si="4"/>
        <v>1.6704000008758157E-3</v>
      </c>
      <c r="P32" s="36">
        <f t="shared" si="5"/>
        <v>9.6355960391153917E-4</v>
      </c>
      <c r="Q32" s="6">
        <f t="shared" si="6"/>
        <v>20284.97</v>
      </c>
      <c r="R32" s="5">
        <f t="shared" si="7"/>
        <v>4.9962334678061607E-7</v>
      </c>
      <c r="T32">
        <v>30000</v>
      </c>
      <c r="U32" s="5">
        <f t="shared" si="0"/>
        <v>5.1032582859128019E-2</v>
      </c>
      <c r="W32">
        <v>16807</v>
      </c>
      <c r="X32">
        <v>6.1261499940883368E-3</v>
      </c>
      <c r="Z32" s="104">
        <v>35303.47</v>
      </c>
      <c r="AA32" t="s">
        <v>114</v>
      </c>
      <c r="AB32">
        <v>-5728</v>
      </c>
      <c r="AC32">
        <v>2E-3</v>
      </c>
      <c r="AD32">
        <v>2E-3</v>
      </c>
      <c r="AE32" t="s">
        <v>93</v>
      </c>
      <c r="AF32">
        <v>1</v>
      </c>
      <c r="AG32" t="s">
        <v>256</v>
      </c>
      <c r="AH32">
        <v>8</v>
      </c>
    </row>
    <row r="33" spans="1:34">
      <c r="A33" t="s">
        <v>67</v>
      </c>
      <c r="B33" s="14" t="s">
        <v>114</v>
      </c>
      <c r="C33" s="25">
        <v>35762.391000000003</v>
      </c>
      <c r="D33" s="25"/>
      <c r="E33">
        <f t="shared" si="1"/>
        <v>-4753.0013083967742</v>
      </c>
      <c r="F33">
        <f t="shared" si="2"/>
        <v>-4753</v>
      </c>
      <c r="G33">
        <f t="shared" si="3"/>
        <v>-6.158499963930808E-4</v>
      </c>
      <c r="J33">
        <f t="shared" si="4"/>
        <v>-6.158499963930808E-4</v>
      </c>
      <c r="P33" s="36">
        <f t="shared" si="5"/>
        <v>5.5683248929890938E-4</v>
      </c>
      <c r="Q33" s="6">
        <f t="shared" si="6"/>
        <v>20743.891000000003</v>
      </c>
      <c r="R33" s="5">
        <f t="shared" si="7"/>
        <v>1.3751842122487444E-6</v>
      </c>
      <c r="T33">
        <v>32000</v>
      </c>
      <c r="U33" s="5">
        <f t="shared" si="0"/>
        <v>5.7783823789258809E-2</v>
      </c>
      <c r="W33">
        <v>17008.5</v>
      </c>
      <c r="X33">
        <v>1.3980325005832128E-2</v>
      </c>
      <c r="Z33" s="104">
        <v>35762.391000000003</v>
      </c>
      <c r="AA33" t="s">
        <v>114</v>
      </c>
      <c r="AB33">
        <v>-4753</v>
      </c>
      <c r="AC33">
        <v>-1E-3</v>
      </c>
      <c r="AD33">
        <v>0</v>
      </c>
      <c r="AE33" t="s">
        <v>259</v>
      </c>
      <c r="AF33">
        <v>3</v>
      </c>
      <c r="AG33" t="s">
        <v>260</v>
      </c>
      <c r="AH33">
        <v>9</v>
      </c>
    </row>
    <row r="34" spans="1:34">
      <c r="A34" t="s">
        <v>67</v>
      </c>
      <c r="B34" s="14" t="s">
        <v>114</v>
      </c>
      <c r="C34" s="25">
        <v>36163.421000000002</v>
      </c>
      <c r="D34" s="25"/>
      <c r="E34">
        <f t="shared" si="1"/>
        <v>-3900.997799934582</v>
      </c>
      <c r="F34">
        <f t="shared" si="2"/>
        <v>-3901</v>
      </c>
      <c r="G34">
        <f t="shared" si="3"/>
        <v>1.0355499980505556E-3</v>
      </c>
      <c r="J34">
        <f t="shared" si="4"/>
        <v>1.0355499980505556E-3</v>
      </c>
      <c r="P34" s="36">
        <f t="shared" si="5"/>
        <v>2.8286933917350085E-4</v>
      </c>
      <c r="Q34" s="6">
        <f t="shared" si="6"/>
        <v>21144.921000000002</v>
      </c>
      <c r="R34" s="5">
        <f t="shared" si="7"/>
        <v>5.6652817424759718E-7</v>
      </c>
      <c r="T34">
        <v>34000</v>
      </c>
      <c r="U34" s="5">
        <f t="shared" si="0"/>
        <v>6.4953687694243992E-2</v>
      </c>
      <c r="W34">
        <v>17548.5</v>
      </c>
      <c r="X34">
        <v>3.0833249984425493E-3</v>
      </c>
      <c r="Z34" s="104">
        <v>36163.421000000002</v>
      </c>
      <c r="AA34" t="s">
        <v>114</v>
      </c>
      <c r="AB34">
        <v>-3901</v>
      </c>
      <c r="AC34">
        <v>1E-3</v>
      </c>
      <c r="AD34">
        <v>2E-3</v>
      </c>
      <c r="AE34" t="s">
        <v>93</v>
      </c>
      <c r="AF34">
        <v>1</v>
      </c>
      <c r="AG34" t="s">
        <v>256</v>
      </c>
      <c r="AH34">
        <v>10</v>
      </c>
    </row>
    <row r="35" spans="1:34">
      <c r="A35" t="s">
        <v>67</v>
      </c>
      <c r="B35" s="14" t="s">
        <v>114</v>
      </c>
      <c r="C35" s="25">
        <v>36453.353000000003</v>
      </c>
      <c r="D35" s="25"/>
      <c r="E35">
        <f t="shared" si="1"/>
        <v>-3285.02622370472</v>
      </c>
      <c r="F35">
        <f t="shared" si="2"/>
        <v>-3285</v>
      </c>
      <c r="G35">
        <f t="shared" si="3"/>
        <v>-1.234324999677483E-2</v>
      </c>
      <c r="J35">
        <f t="shared" si="4"/>
        <v>-1.234324999677483E-2</v>
      </c>
      <c r="P35" s="36">
        <f t="shared" si="5"/>
        <v>1.321121620065E-4</v>
      </c>
      <c r="Q35" s="6">
        <f t="shared" si="6"/>
        <v>21434.853000000003</v>
      </c>
      <c r="R35" s="5">
        <f t="shared" si="7"/>
        <v>1.5563466099275319E-4</v>
      </c>
      <c r="W35">
        <v>17550.5</v>
      </c>
      <c r="X35">
        <v>3.7022250035079196E-3</v>
      </c>
      <c r="Z35" s="104">
        <v>36453.353000000003</v>
      </c>
      <c r="AA35" t="s">
        <v>114</v>
      </c>
      <c r="AB35">
        <v>-3285</v>
      </c>
      <c r="AC35">
        <v>-1.2E-2</v>
      </c>
      <c r="AD35">
        <v>-1.2E-2</v>
      </c>
      <c r="AE35" t="s">
        <v>93</v>
      </c>
      <c r="AF35">
        <v>1</v>
      </c>
      <c r="AG35" t="s">
        <v>256</v>
      </c>
      <c r="AH35">
        <v>11</v>
      </c>
    </row>
    <row r="36" spans="1:34">
      <c r="A36" t="s">
        <v>67</v>
      </c>
      <c r="B36" s="14" t="s">
        <v>115</v>
      </c>
      <c r="C36" s="25">
        <v>37995.583100000003</v>
      </c>
      <c r="D36" s="25"/>
      <c r="E36">
        <f t="shared" si="1"/>
        <v>-8.4996395189936749</v>
      </c>
      <c r="F36">
        <f t="shared" si="2"/>
        <v>-8.5</v>
      </c>
      <c r="G36">
        <f t="shared" si="3"/>
        <v>1.6967500414466485E-4</v>
      </c>
      <c r="J36">
        <f t="shared" si="4"/>
        <v>1.6967500414466485E-4</v>
      </c>
      <c r="P36" s="36">
        <f t="shared" si="5"/>
        <v>-2.3863151017724296E-6</v>
      </c>
      <c r="Q36" s="6">
        <f t="shared" si="6"/>
        <v>22977.083100000003</v>
      </c>
      <c r="R36" s="5">
        <f t="shared" si="7"/>
        <v>2.9605097580824406E-8</v>
      </c>
      <c r="W36">
        <v>17635.5</v>
      </c>
      <c r="X36">
        <v>1.650547499593813E-2</v>
      </c>
      <c r="Z36" s="104">
        <v>37995.583100000003</v>
      </c>
      <c r="AA36" t="s">
        <v>115</v>
      </c>
      <c r="AB36">
        <v>-8.5</v>
      </c>
      <c r="AC36">
        <v>2.0000000000000001E-4</v>
      </c>
      <c r="AD36">
        <v>1E-3</v>
      </c>
      <c r="AE36" t="s">
        <v>259</v>
      </c>
      <c r="AF36">
        <v>3</v>
      </c>
      <c r="AG36" t="s">
        <v>261</v>
      </c>
      <c r="AH36">
        <v>12</v>
      </c>
    </row>
    <row r="37" spans="1:34">
      <c r="A37" t="s">
        <v>67</v>
      </c>
      <c r="B37" s="14"/>
      <c r="C37" s="25">
        <v>37999.5838</v>
      </c>
      <c r="D37" s="25"/>
      <c r="E37">
        <f t="shared" si="1"/>
        <v>0</v>
      </c>
      <c r="F37">
        <f t="shared" si="2"/>
        <v>0</v>
      </c>
      <c r="G37">
        <f t="shared" si="3"/>
        <v>0</v>
      </c>
      <c r="H37">
        <f>G37</f>
        <v>0</v>
      </c>
      <c r="P37" s="36">
        <f t="shared" si="5"/>
        <v>-1.2741103059917316E-6</v>
      </c>
      <c r="Q37" s="6">
        <f t="shared" si="6"/>
        <v>22981.0838</v>
      </c>
      <c r="R37" s="5">
        <f t="shared" si="7"/>
        <v>1.6233570718343438E-12</v>
      </c>
      <c r="W37">
        <v>17642</v>
      </c>
      <c r="X37">
        <v>1.8016900001384784E-2</v>
      </c>
      <c r="Z37" s="104">
        <v>37999.5838</v>
      </c>
      <c r="AA37" t="s">
        <v>114</v>
      </c>
      <c r="AB37">
        <v>0</v>
      </c>
      <c r="AC37">
        <v>0</v>
      </c>
      <c r="AD37">
        <v>1E-3</v>
      </c>
      <c r="AE37" t="s">
        <v>259</v>
      </c>
      <c r="AF37">
        <v>3</v>
      </c>
      <c r="AG37" t="s">
        <v>261</v>
      </c>
      <c r="AH37">
        <v>12</v>
      </c>
    </row>
    <row r="38" spans="1:34">
      <c r="A38" t="s">
        <v>67</v>
      </c>
      <c r="B38" s="14" t="s">
        <v>114</v>
      </c>
      <c r="C38" s="25">
        <v>38000.525699999998</v>
      </c>
      <c r="D38" s="25"/>
      <c r="E38">
        <f t="shared" si="1"/>
        <v>2.0011024228083314</v>
      </c>
      <c r="F38">
        <f t="shared" si="2"/>
        <v>2</v>
      </c>
      <c r="G38">
        <f t="shared" si="3"/>
        <v>5.1890000031562522E-4</v>
      </c>
      <c r="J38">
        <f>G38</f>
        <v>5.1890000031562522E-4</v>
      </c>
      <c r="P38" s="36">
        <f t="shared" si="5"/>
        <v>-1.0113161746166923E-6</v>
      </c>
      <c r="Q38" s="6">
        <f t="shared" si="6"/>
        <v>22982.025699999998</v>
      </c>
      <c r="R38" s="5">
        <f t="shared" si="7"/>
        <v>2.7030777701461653E-7</v>
      </c>
      <c r="W38">
        <v>18434</v>
      </c>
      <c r="X38">
        <v>2.2101299997302704E-2</v>
      </c>
      <c r="Z38" s="104">
        <v>38000.525699999998</v>
      </c>
      <c r="AA38" t="s">
        <v>114</v>
      </c>
      <c r="AB38">
        <v>2</v>
      </c>
      <c r="AC38">
        <v>5.0000000000000001E-4</v>
      </c>
      <c r="AD38">
        <v>2E-3</v>
      </c>
      <c r="AE38" t="s">
        <v>259</v>
      </c>
      <c r="AF38">
        <v>3</v>
      </c>
      <c r="AG38" t="s">
        <v>261</v>
      </c>
      <c r="AH38">
        <v>12</v>
      </c>
    </row>
    <row r="39" spans="1:34">
      <c r="A39" t="s">
        <v>67</v>
      </c>
      <c r="B39" s="14" t="s">
        <v>114</v>
      </c>
      <c r="C39" s="25">
        <v>43081.636700000003</v>
      </c>
      <c r="D39" s="25"/>
      <c r="E39">
        <f t="shared" si="1"/>
        <v>10797.014939008235</v>
      </c>
      <c r="F39">
        <f t="shared" si="2"/>
        <v>10797</v>
      </c>
      <c r="G39">
        <f t="shared" si="3"/>
        <v>7.0316500059561804E-3</v>
      </c>
      <c r="J39">
        <f>G39</f>
        <v>7.0316500059561804E-3</v>
      </c>
      <c r="P39" s="36">
        <f t="shared" si="5"/>
        <v>7.5164226380889385E-3</v>
      </c>
      <c r="Q39" s="6">
        <f t="shared" si="6"/>
        <v>28063.136700000003</v>
      </c>
      <c r="R39" s="5">
        <f t="shared" si="7"/>
        <v>2.3500450486492242E-7</v>
      </c>
      <c r="W39">
        <v>20733</v>
      </c>
      <c r="X39">
        <v>2.4226850000559352E-2</v>
      </c>
      <c r="Z39" s="104" t="s">
        <v>262</v>
      </c>
      <c r="AA39" t="s">
        <v>114</v>
      </c>
      <c r="AB39">
        <v>10797</v>
      </c>
      <c r="AC39" t="s">
        <v>263</v>
      </c>
      <c r="AD39" t="s">
        <v>264</v>
      </c>
      <c r="AE39" t="s">
        <v>259</v>
      </c>
      <c r="AF39">
        <v>3</v>
      </c>
      <c r="AG39" t="s">
        <v>265</v>
      </c>
      <c r="AH39">
        <v>13</v>
      </c>
    </row>
    <row r="40" spans="1:34">
      <c r="A40" t="s">
        <v>67</v>
      </c>
      <c r="B40" s="14" t="s">
        <v>115</v>
      </c>
      <c r="C40" s="25">
        <v>46300.463499999998</v>
      </c>
      <c r="D40" s="25"/>
      <c r="E40">
        <f t="shared" si="1"/>
        <v>17635.535066510252</v>
      </c>
      <c r="F40">
        <f t="shared" si="2"/>
        <v>17635.5</v>
      </c>
      <c r="G40">
        <f t="shared" si="3"/>
        <v>1.650547499593813E-2</v>
      </c>
      <c r="J40">
        <f>G40</f>
        <v>1.650547499593813E-2</v>
      </c>
      <c r="P40" s="36">
        <f t="shared" si="5"/>
        <v>1.8588669626493075E-2</v>
      </c>
      <c r="Q40" s="6">
        <f t="shared" si="6"/>
        <v>31281.963499999998</v>
      </c>
      <c r="R40" s="5">
        <f t="shared" si="7"/>
        <v>4.3396998687729541E-6</v>
      </c>
      <c r="W40">
        <v>33144.5</v>
      </c>
      <c r="X40">
        <v>6.8665524995594751E-2</v>
      </c>
      <c r="Z40" s="104">
        <v>46300.463499999998</v>
      </c>
      <c r="AA40" t="s">
        <v>115</v>
      </c>
      <c r="AB40">
        <v>17635.5</v>
      </c>
      <c r="AC40">
        <v>1.6500000000000001E-2</v>
      </c>
      <c r="AD40">
        <v>-1E-3</v>
      </c>
      <c r="AE40" t="s">
        <v>259</v>
      </c>
      <c r="AF40">
        <v>3</v>
      </c>
      <c r="AG40" t="s">
        <v>265</v>
      </c>
      <c r="AH40" t="s">
        <v>266</v>
      </c>
    </row>
    <row r="41" spans="1:34">
      <c r="A41" t="s">
        <v>67</v>
      </c>
      <c r="B41" s="14" t="s">
        <v>114</v>
      </c>
      <c r="C41" s="25">
        <v>46303.5245</v>
      </c>
      <c r="D41" s="25"/>
      <c r="E41">
        <f t="shared" si="1"/>
        <v>17642.038277590233</v>
      </c>
      <c r="F41">
        <f t="shared" si="2"/>
        <v>17642</v>
      </c>
      <c r="G41">
        <f t="shared" si="3"/>
        <v>1.8016900001384784E-2</v>
      </c>
      <c r="J41">
        <f>G41</f>
        <v>1.8016900001384784E-2</v>
      </c>
      <c r="P41" s="36">
        <f t="shared" si="5"/>
        <v>1.8601522004403993E-2</v>
      </c>
      <c r="Q41" s="6">
        <f t="shared" si="6"/>
        <v>31285.0245</v>
      </c>
      <c r="R41" s="5">
        <f t="shared" si="7"/>
        <v>3.4178288641419294E-7</v>
      </c>
      <c r="W41">
        <v>33155</v>
      </c>
      <c r="X41">
        <v>6.7914749997726176E-2</v>
      </c>
      <c r="Z41" s="104">
        <v>46303.5245</v>
      </c>
      <c r="AA41" t="s">
        <v>114</v>
      </c>
      <c r="AB41">
        <v>17642</v>
      </c>
      <c r="AC41">
        <v>1.7999999999999999E-2</v>
      </c>
      <c r="AD41">
        <v>0</v>
      </c>
      <c r="AE41" t="s">
        <v>259</v>
      </c>
      <c r="AF41">
        <v>3</v>
      </c>
      <c r="AG41" t="s">
        <v>265</v>
      </c>
      <c r="AH41" t="s">
        <v>266</v>
      </c>
    </row>
    <row r="42" spans="1:34">
      <c r="B42" s="14"/>
      <c r="C42" s="25"/>
      <c r="D42" s="25"/>
      <c r="P42" s="34"/>
    </row>
    <row r="43" spans="1:34">
      <c r="B43" s="14"/>
      <c r="C43" s="25"/>
      <c r="D43" s="25"/>
      <c r="P43" s="34"/>
    </row>
    <row r="44" spans="1:34">
      <c r="B44" s="14"/>
      <c r="C44" s="25"/>
      <c r="D44" s="25"/>
      <c r="P44" s="34"/>
    </row>
    <row r="45" spans="1:34">
      <c r="B45" s="14"/>
      <c r="C45" s="25"/>
      <c r="D45" s="25"/>
      <c r="P45" s="34"/>
    </row>
    <row r="46" spans="1:34">
      <c r="B46" s="14"/>
      <c r="C46" s="25"/>
      <c r="D46" s="25"/>
      <c r="P46" s="34"/>
    </row>
    <row r="47" spans="1:34">
      <c r="B47" s="14"/>
      <c r="C47" s="25"/>
      <c r="D47" s="25"/>
      <c r="P47" s="34"/>
    </row>
    <row r="48" spans="1:34">
      <c r="B48" s="14"/>
      <c r="C48" s="25"/>
      <c r="D48" s="25"/>
      <c r="P48" s="34"/>
    </row>
    <row r="49" spans="2:16">
      <c r="B49" s="14"/>
      <c r="C49" s="25"/>
      <c r="D49" s="25"/>
      <c r="P49" s="34"/>
    </row>
    <row r="50" spans="2:16">
      <c r="B50" s="14"/>
      <c r="C50" s="25"/>
      <c r="D50" s="25"/>
      <c r="P50" s="34"/>
    </row>
    <row r="51" spans="2:16">
      <c r="B51" s="14"/>
      <c r="C51" s="25"/>
      <c r="D51" s="25"/>
      <c r="P51" s="34"/>
    </row>
    <row r="52" spans="2:16">
      <c r="B52" s="14"/>
      <c r="C52" s="25"/>
      <c r="D52" s="25"/>
      <c r="P52" s="34"/>
    </row>
    <row r="53" spans="2:16">
      <c r="B53" s="14"/>
      <c r="C53" s="25"/>
      <c r="D53" s="25"/>
      <c r="P53" s="34"/>
    </row>
    <row r="54" spans="2:16">
      <c r="B54" s="14"/>
      <c r="C54" s="25"/>
      <c r="D54" s="25"/>
      <c r="P54" s="34"/>
    </row>
    <row r="55" spans="2:16">
      <c r="B55" s="14"/>
      <c r="C55" s="25"/>
      <c r="D55" s="25"/>
      <c r="P55" s="34"/>
    </row>
    <row r="56" spans="2:16">
      <c r="B56" s="14"/>
      <c r="C56" s="25"/>
      <c r="D56" s="25"/>
      <c r="P56" s="34"/>
    </row>
    <row r="57" spans="2:16">
      <c r="B57" s="14"/>
      <c r="C57" s="25"/>
      <c r="D57" s="25"/>
      <c r="P57" s="34"/>
    </row>
    <row r="58" spans="2:16">
      <c r="B58" s="14"/>
      <c r="C58" s="25"/>
      <c r="D58" s="25"/>
      <c r="P58" s="34"/>
    </row>
    <row r="59" spans="2:16">
      <c r="B59" s="14"/>
      <c r="C59" s="25"/>
      <c r="D59" s="25"/>
      <c r="P59" s="34"/>
    </row>
    <row r="60" spans="2:16">
      <c r="B60" s="14"/>
      <c r="C60" s="25"/>
      <c r="D60" s="25"/>
      <c r="P60" s="34"/>
    </row>
    <row r="61" spans="2:16">
      <c r="B61" s="14"/>
      <c r="C61" s="25"/>
      <c r="D61" s="25"/>
      <c r="P61" s="34"/>
    </row>
    <row r="62" spans="2:16">
      <c r="B62" s="14"/>
      <c r="C62" s="25"/>
      <c r="D62" s="25"/>
      <c r="P62" s="34"/>
    </row>
    <row r="63" spans="2:16">
      <c r="B63" s="14"/>
      <c r="C63" s="25"/>
      <c r="D63" s="25"/>
      <c r="P63" s="34"/>
    </row>
    <row r="64" spans="2:16">
      <c r="B64" s="14"/>
      <c r="C64" s="25"/>
      <c r="D64" s="25"/>
      <c r="P64" s="34"/>
    </row>
    <row r="65" spans="2:16">
      <c r="B65" s="14"/>
      <c r="C65" s="25"/>
      <c r="D65" s="25"/>
      <c r="P65" s="34"/>
    </row>
    <row r="66" spans="2:16">
      <c r="B66" s="14"/>
      <c r="C66" s="25"/>
      <c r="D66" s="25"/>
      <c r="P66" s="34"/>
    </row>
    <row r="67" spans="2:16">
      <c r="B67" s="14"/>
      <c r="C67" s="25"/>
      <c r="D67" s="25"/>
      <c r="P67" s="34"/>
    </row>
    <row r="68" spans="2:16">
      <c r="B68" s="14"/>
      <c r="C68" s="25"/>
      <c r="D68" s="25"/>
      <c r="P68" s="34"/>
    </row>
    <row r="69" spans="2:16">
      <c r="B69" s="14"/>
      <c r="C69" s="25"/>
      <c r="D69" s="25"/>
      <c r="P69" s="34"/>
    </row>
    <row r="70" spans="2:16">
      <c r="B70" s="14"/>
      <c r="C70" s="25"/>
      <c r="D70" s="25"/>
      <c r="P70" s="34"/>
    </row>
    <row r="71" spans="2:16">
      <c r="B71" s="14"/>
      <c r="C71" s="25"/>
      <c r="D71" s="25"/>
      <c r="P71" s="34"/>
    </row>
    <row r="72" spans="2:16">
      <c r="B72" s="14"/>
      <c r="C72" s="25"/>
      <c r="D72" s="25"/>
      <c r="P72" s="34"/>
    </row>
    <row r="73" spans="2:16">
      <c r="B73" s="14"/>
      <c r="C73" s="25"/>
      <c r="D73" s="25"/>
      <c r="P73" s="34"/>
    </row>
    <row r="74" spans="2:16">
      <c r="B74" s="14"/>
      <c r="C74" s="25"/>
      <c r="D74" s="25"/>
      <c r="P74" s="34"/>
    </row>
    <row r="75" spans="2:16">
      <c r="B75" s="14"/>
      <c r="C75" s="25"/>
      <c r="D75" s="25"/>
      <c r="P75" s="34"/>
    </row>
    <row r="76" spans="2:16">
      <c r="B76" s="14"/>
      <c r="C76" s="25"/>
      <c r="D76" s="25"/>
      <c r="P76" s="34"/>
    </row>
    <row r="77" spans="2:16">
      <c r="B77" s="14"/>
      <c r="C77" s="25"/>
      <c r="D77" s="25"/>
      <c r="P77" s="34"/>
    </row>
    <row r="78" spans="2:16">
      <c r="B78" s="14"/>
      <c r="C78" s="25"/>
      <c r="D78" s="25"/>
      <c r="P78" s="34"/>
    </row>
    <row r="79" spans="2:16">
      <c r="B79" s="14"/>
      <c r="C79" s="25"/>
      <c r="D79" s="25"/>
      <c r="P79" s="34"/>
    </row>
    <row r="80" spans="2:16">
      <c r="B80" s="14"/>
      <c r="C80" s="25"/>
      <c r="D80" s="25"/>
      <c r="P80" s="34"/>
    </row>
    <row r="81" spans="2:16">
      <c r="B81" s="14"/>
      <c r="C81" s="25"/>
      <c r="D81" s="25"/>
      <c r="P81" s="34"/>
    </row>
    <row r="82" spans="2:16">
      <c r="B82" s="14"/>
      <c r="C82" s="25"/>
      <c r="D82" s="25"/>
      <c r="P82" s="34"/>
    </row>
    <row r="83" spans="2:16">
      <c r="B83" s="14"/>
      <c r="C83" s="25"/>
      <c r="D83" s="25"/>
      <c r="P83" s="34"/>
    </row>
    <row r="84" spans="2:16">
      <c r="B84" s="14"/>
      <c r="C84" s="25"/>
      <c r="D84" s="25"/>
      <c r="P84" s="34"/>
    </row>
    <row r="85" spans="2:16">
      <c r="B85" s="14"/>
      <c r="C85" s="25"/>
      <c r="D85" s="25"/>
      <c r="P85" s="34"/>
    </row>
    <row r="86" spans="2:16">
      <c r="B86" s="14"/>
      <c r="C86" s="25"/>
      <c r="D86" s="25"/>
      <c r="P86" s="34"/>
    </row>
    <row r="87" spans="2:16">
      <c r="B87" s="14"/>
      <c r="C87" s="25"/>
      <c r="D87" s="25"/>
      <c r="P87" s="34"/>
    </row>
    <row r="88" spans="2:16">
      <c r="B88" s="14"/>
      <c r="C88" s="25"/>
      <c r="D88" s="25"/>
      <c r="P88" s="34"/>
    </row>
    <row r="89" spans="2:16">
      <c r="B89" s="14"/>
      <c r="C89" s="25"/>
      <c r="D89" s="25"/>
      <c r="P89" s="34"/>
    </row>
    <row r="90" spans="2:16">
      <c r="B90" s="14"/>
      <c r="C90" s="25"/>
      <c r="D90" s="25"/>
      <c r="P90" s="34"/>
    </row>
    <row r="91" spans="2:16">
      <c r="B91" s="14"/>
      <c r="C91" s="25"/>
      <c r="D91" s="25"/>
      <c r="P91" s="34"/>
    </row>
    <row r="92" spans="2:16">
      <c r="B92" s="14"/>
      <c r="C92" s="25"/>
      <c r="D92" s="25"/>
      <c r="P92" s="34"/>
    </row>
    <row r="93" spans="2:16">
      <c r="B93" s="14"/>
      <c r="C93" s="25"/>
      <c r="D93" s="25"/>
      <c r="P93" s="34"/>
    </row>
    <row r="94" spans="2:16">
      <c r="B94" s="14"/>
      <c r="C94" s="25"/>
      <c r="D94" s="25"/>
      <c r="P94" s="34"/>
    </row>
    <row r="95" spans="2:16">
      <c r="B95" s="14"/>
      <c r="C95" s="25"/>
      <c r="D95" s="25"/>
      <c r="P95" s="34"/>
    </row>
    <row r="96" spans="2:16">
      <c r="B96" s="14"/>
      <c r="C96" s="25"/>
      <c r="D96" s="25"/>
      <c r="P96" s="34"/>
    </row>
    <row r="97" spans="2:16">
      <c r="B97" s="14"/>
      <c r="C97" s="25"/>
      <c r="D97" s="25"/>
      <c r="P97" s="34"/>
    </row>
    <row r="98" spans="2:16">
      <c r="B98" s="14"/>
      <c r="C98" s="25"/>
      <c r="D98" s="25"/>
      <c r="P98" s="34"/>
    </row>
    <row r="99" spans="2:16">
      <c r="B99" s="14"/>
      <c r="C99" s="25"/>
      <c r="D99" s="25"/>
      <c r="P99" s="34"/>
    </row>
    <row r="100" spans="2:16">
      <c r="B100" s="14"/>
      <c r="C100" s="25"/>
      <c r="D100" s="25"/>
      <c r="P100" s="34"/>
    </row>
    <row r="101" spans="2:16">
      <c r="B101" s="14"/>
      <c r="P101" s="34"/>
    </row>
    <row r="102" spans="2:16">
      <c r="B102" s="14"/>
      <c r="P102" s="34"/>
    </row>
    <row r="103" spans="2:16">
      <c r="B103" s="14"/>
      <c r="P103" s="34"/>
    </row>
    <row r="104" spans="2:16">
      <c r="B104" s="14"/>
      <c r="P104" s="34"/>
    </row>
    <row r="105" spans="2:16">
      <c r="B105" s="14"/>
      <c r="P105" s="34"/>
    </row>
    <row r="106" spans="2:16">
      <c r="B106" s="14"/>
      <c r="P106" s="34"/>
    </row>
    <row r="107" spans="2:16">
      <c r="B107" s="14"/>
      <c r="P107" s="34"/>
    </row>
    <row r="108" spans="2:16">
      <c r="B108" s="14"/>
      <c r="P108" s="34"/>
    </row>
    <row r="109" spans="2:16">
      <c r="B109" s="14"/>
      <c r="P109" s="34"/>
    </row>
    <row r="110" spans="2:16">
      <c r="B110" s="14"/>
      <c r="P110" s="34"/>
    </row>
    <row r="111" spans="2:16">
      <c r="B111" s="14"/>
      <c r="P111" s="34"/>
    </row>
    <row r="112" spans="2:16">
      <c r="B112" s="14"/>
      <c r="P112" s="34"/>
    </row>
    <row r="113" spans="2:16">
      <c r="B113" s="14"/>
      <c r="P113" s="34"/>
    </row>
    <row r="114" spans="2:16">
      <c r="B114" s="14"/>
      <c r="P114" s="34"/>
    </row>
    <row r="115" spans="2:16">
      <c r="B115" s="14"/>
      <c r="P115" s="34"/>
    </row>
    <row r="116" spans="2:16">
      <c r="B116" s="14"/>
      <c r="P116" s="34"/>
    </row>
    <row r="117" spans="2:16">
      <c r="B117" s="14"/>
      <c r="P117" s="34"/>
    </row>
    <row r="118" spans="2:16">
      <c r="B118" s="14"/>
      <c r="P118" s="34"/>
    </row>
    <row r="119" spans="2:16">
      <c r="B119" s="14"/>
      <c r="P119" s="34"/>
    </row>
    <row r="120" spans="2:16">
      <c r="B120" s="14"/>
      <c r="P120" s="34"/>
    </row>
    <row r="121" spans="2:16">
      <c r="B121" s="14"/>
      <c r="P121" s="34"/>
    </row>
    <row r="122" spans="2:16">
      <c r="B122" s="14"/>
      <c r="P122" s="34"/>
    </row>
    <row r="123" spans="2:16">
      <c r="B123" s="14"/>
      <c r="P123" s="34"/>
    </row>
    <row r="124" spans="2:16">
      <c r="B124" s="14"/>
      <c r="P124" s="34"/>
    </row>
    <row r="125" spans="2:16">
      <c r="B125" s="14"/>
      <c r="P125" s="34"/>
    </row>
    <row r="126" spans="2:16">
      <c r="B126" s="14"/>
      <c r="P126" s="34"/>
    </row>
    <row r="127" spans="2:16">
      <c r="B127" s="14"/>
      <c r="P127" s="34"/>
    </row>
    <row r="128" spans="2:16">
      <c r="B128" s="14"/>
      <c r="P128" s="34"/>
    </row>
    <row r="129" spans="2:16">
      <c r="B129" s="14"/>
      <c r="P129" s="34"/>
    </row>
    <row r="130" spans="2:16">
      <c r="B130" s="14"/>
      <c r="P130" s="34"/>
    </row>
    <row r="131" spans="2:16">
      <c r="B131" s="14"/>
      <c r="P131" s="34"/>
    </row>
    <row r="132" spans="2:16">
      <c r="B132" s="14"/>
      <c r="P132" s="34"/>
    </row>
    <row r="133" spans="2:16">
      <c r="B133" s="14"/>
      <c r="P133" s="34"/>
    </row>
    <row r="134" spans="2:16">
      <c r="B134" s="14"/>
      <c r="P134" s="34"/>
    </row>
    <row r="135" spans="2:16">
      <c r="B135" s="14"/>
      <c r="P135" s="34"/>
    </row>
    <row r="136" spans="2:16">
      <c r="B136" s="14"/>
      <c r="P136" s="34"/>
    </row>
    <row r="137" spans="2:16">
      <c r="B137" s="14"/>
      <c r="P137" s="34"/>
    </row>
    <row r="138" spans="2:16">
      <c r="B138" s="14"/>
      <c r="P138" s="34"/>
    </row>
    <row r="139" spans="2:16">
      <c r="B139" s="14"/>
      <c r="P139" s="34"/>
    </row>
    <row r="140" spans="2:16">
      <c r="B140" s="14"/>
      <c r="P140" s="34"/>
    </row>
    <row r="141" spans="2:16">
      <c r="B141" s="14"/>
      <c r="P141" s="34"/>
    </row>
    <row r="142" spans="2:16">
      <c r="B142" s="14"/>
      <c r="P142" s="34"/>
    </row>
    <row r="143" spans="2:16">
      <c r="B143" s="14"/>
      <c r="P143" s="34"/>
    </row>
    <row r="144" spans="2:16">
      <c r="B144" s="14"/>
      <c r="P144" s="34"/>
    </row>
    <row r="145" spans="2:16">
      <c r="B145" s="14"/>
      <c r="P145" s="34"/>
    </row>
    <row r="146" spans="2:16">
      <c r="B146" s="14"/>
      <c r="P146" s="34"/>
    </row>
    <row r="147" spans="2:16">
      <c r="B147" s="14"/>
      <c r="P147" s="34"/>
    </row>
    <row r="148" spans="2:16">
      <c r="B148" s="14"/>
      <c r="P148" s="34"/>
    </row>
    <row r="149" spans="2:16">
      <c r="B149" s="14"/>
      <c r="P149" s="34"/>
    </row>
    <row r="150" spans="2:16">
      <c r="B150" s="14"/>
      <c r="P150" s="34"/>
    </row>
    <row r="151" spans="2:16">
      <c r="B151" s="14"/>
      <c r="P151" s="34"/>
    </row>
    <row r="152" spans="2:16">
      <c r="B152" s="14"/>
      <c r="P152" s="34"/>
    </row>
    <row r="153" spans="2:16">
      <c r="B153" s="14"/>
      <c r="P153" s="34"/>
    </row>
    <row r="154" spans="2:16">
      <c r="B154" s="14"/>
      <c r="P154" s="34"/>
    </row>
    <row r="155" spans="2:16">
      <c r="B155" s="14"/>
      <c r="P155" s="34"/>
    </row>
    <row r="156" spans="2:16">
      <c r="B156" s="14"/>
      <c r="P156" s="34"/>
    </row>
    <row r="157" spans="2:16">
      <c r="B157" s="14"/>
      <c r="P157" s="34"/>
    </row>
    <row r="158" spans="2:16">
      <c r="B158" s="14"/>
      <c r="P158" s="34"/>
    </row>
    <row r="159" spans="2:16">
      <c r="B159" s="14"/>
      <c r="P159" s="34"/>
    </row>
    <row r="160" spans="2:16">
      <c r="B160" s="14"/>
      <c r="P160" s="34"/>
    </row>
    <row r="161" spans="2:16">
      <c r="B161" s="14"/>
      <c r="P161" s="34"/>
    </row>
    <row r="162" spans="2:16">
      <c r="B162" s="14"/>
      <c r="P162" s="34"/>
    </row>
    <row r="163" spans="2:16">
      <c r="B163" s="14"/>
      <c r="P163" s="34"/>
    </row>
    <row r="164" spans="2:16">
      <c r="B164" s="14"/>
      <c r="P164" s="34"/>
    </row>
    <row r="165" spans="2:16">
      <c r="B165" s="14"/>
      <c r="P165" s="34"/>
    </row>
    <row r="166" spans="2:16">
      <c r="B166" s="14"/>
      <c r="P166" s="34"/>
    </row>
    <row r="167" spans="2:16">
      <c r="B167" s="14"/>
      <c r="P167" s="34"/>
    </row>
    <row r="168" spans="2:16">
      <c r="B168" s="14"/>
      <c r="P168" s="34"/>
    </row>
    <row r="169" spans="2:16">
      <c r="B169" s="14"/>
      <c r="P169" s="34"/>
    </row>
    <row r="170" spans="2:16">
      <c r="B170" s="14"/>
      <c r="P170" s="34"/>
    </row>
    <row r="171" spans="2:16">
      <c r="B171" s="14"/>
      <c r="P171" s="34"/>
    </row>
    <row r="172" spans="2:16">
      <c r="B172" s="14"/>
      <c r="P172" s="34"/>
    </row>
    <row r="173" spans="2:16">
      <c r="B173" s="14"/>
      <c r="P173" s="34"/>
    </row>
    <row r="174" spans="2:16">
      <c r="B174" s="14"/>
      <c r="P174" s="34"/>
    </row>
    <row r="175" spans="2:16">
      <c r="B175" s="14"/>
      <c r="P175" s="34"/>
    </row>
    <row r="176" spans="2:16">
      <c r="B176" s="14"/>
      <c r="P176" s="34"/>
    </row>
    <row r="177" spans="2:16">
      <c r="B177" s="14"/>
      <c r="P177" s="34"/>
    </row>
    <row r="178" spans="2:16">
      <c r="B178" s="14"/>
      <c r="P178" s="34"/>
    </row>
    <row r="179" spans="2:16">
      <c r="B179" s="14"/>
      <c r="P179" s="34"/>
    </row>
    <row r="180" spans="2:16">
      <c r="B180" s="14"/>
      <c r="P180" s="34"/>
    </row>
    <row r="181" spans="2:16">
      <c r="B181" s="14"/>
      <c r="P181" s="34"/>
    </row>
    <row r="182" spans="2:16">
      <c r="B182" s="14"/>
      <c r="P182" s="34"/>
    </row>
    <row r="183" spans="2:16">
      <c r="B183" s="14"/>
      <c r="P183" s="34"/>
    </row>
    <row r="184" spans="2:16">
      <c r="B184" s="14"/>
      <c r="P184" s="34"/>
    </row>
    <row r="185" spans="2:16">
      <c r="B185" s="14"/>
      <c r="P185" s="34"/>
    </row>
    <row r="186" spans="2:16">
      <c r="B186" s="14"/>
      <c r="P186" s="34"/>
    </row>
    <row r="187" spans="2:16">
      <c r="B187" s="14"/>
      <c r="P187" s="34"/>
    </row>
    <row r="188" spans="2:16">
      <c r="B188" s="14"/>
      <c r="P188" s="34"/>
    </row>
    <row r="189" spans="2:16">
      <c r="B189" s="14"/>
      <c r="P189" s="34"/>
    </row>
    <row r="190" spans="2:16">
      <c r="B190" s="14"/>
      <c r="P190" s="34"/>
    </row>
    <row r="191" spans="2:16">
      <c r="B191" s="14"/>
      <c r="P191" s="34"/>
    </row>
    <row r="192" spans="2:16">
      <c r="B192" s="14"/>
      <c r="P192" s="34"/>
    </row>
    <row r="193" spans="2:16">
      <c r="B193" s="14"/>
      <c r="P193" s="34"/>
    </row>
    <row r="194" spans="2:16">
      <c r="B194" s="14"/>
      <c r="P194" s="34"/>
    </row>
    <row r="195" spans="2:16">
      <c r="B195" s="14"/>
      <c r="P195" s="34"/>
    </row>
    <row r="196" spans="2:16">
      <c r="B196" s="14"/>
      <c r="P196" s="34"/>
    </row>
    <row r="197" spans="2:16">
      <c r="B197" s="14"/>
      <c r="P197" s="34"/>
    </row>
    <row r="198" spans="2:16">
      <c r="B198" s="14"/>
      <c r="P198" s="34"/>
    </row>
    <row r="199" spans="2:16">
      <c r="B199" s="14"/>
      <c r="P199" s="34"/>
    </row>
    <row r="200" spans="2:16">
      <c r="B200" s="14"/>
      <c r="P200" s="34"/>
    </row>
    <row r="201" spans="2:16">
      <c r="B201" s="14"/>
      <c r="P201" s="34"/>
    </row>
    <row r="202" spans="2:16">
      <c r="B202" s="14"/>
      <c r="P202" s="34"/>
    </row>
    <row r="203" spans="2:16">
      <c r="B203" s="14"/>
      <c r="P203" s="34"/>
    </row>
    <row r="204" spans="2:16">
      <c r="B204" s="14"/>
      <c r="P204" s="34"/>
    </row>
    <row r="205" spans="2:16">
      <c r="B205" s="14"/>
      <c r="P205" s="34"/>
    </row>
    <row r="206" spans="2:16">
      <c r="B206" s="14"/>
      <c r="P206" s="34"/>
    </row>
    <row r="207" spans="2:16">
      <c r="B207" s="14"/>
      <c r="P207" s="34"/>
    </row>
    <row r="208" spans="2:16">
      <c r="B208" s="14"/>
      <c r="P208" s="34"/>
    </row>
    <row r="209" spans="2:16">
      <c r="B209" s="14"/>
      <c r="P209" s="34"/>
    </row>
    <row r="210" spans="2:16">
      <c r="B210" s="14"/>
      <c r="P210" s="34"/>
    </row>
    <row r="211" spans="2:16">
      <c r="B211" s="14"/>
      <c r="P211" s="34"/>
    </row>
    <row r="212" spans="2:16">
      <c r="B212" s="14"/>
      <c r="P212" s="34"/>
    </row>
    <row r="213" spans="2:16">
      <c r="B213" s="14"/>
      <c r="P213" s="34"/>
    </row>
    <row r="214" spans="2:16">
      <c r="B214" s="14"/>
      <c r="P214" s="34"/>
    </row>
    <row r="215" spans="2:16">
      <c r="B215" s="14"/>
      <c r="P215" s="34"/>
    </row>
    <row r="216" spans="2:16">
      <c r="B216" s="14"/>
      <c r="P216" s="34"/>
    </row>
    <row r="217" spans="2:16">
      <c r="B217" s="14"/>
      <c r="P217" s="34"/>
    </row>
    <row r="218" spans="2:16">
      <c r="B218" s="14"/>
      <c r="P218" s="34"/>
    </row>
    <row r="219" spans="2:16">
      <c r="B219" s="14"/>
      <c r="P219" s="34"/>
    </row>
    <row r="220" spans="2:16">
      <c r="B220" s="14"/>
      <c r="P220" s="34"/>
    </row>
    <row r="221" spans="2:16">
      <c r="B221" s="14"/>
      <c r="P221" s="34"/>
    </row>
    <row r="222" spans="2:16">
      <c r="B222" s="14"/>
      <c r="P222" s="34"/>
    </row>
    <row r="223" spans="2:16">
      <c r="B223" s="14"/>
    </row>
    <row r="224" spans="2:16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  <row r="710" spans="2:2">
      <c r="B710" s="14"/>
    </row>
    <row r="711" spans="2:2">
      <c r="B711" s="14"/>
    </row>
    <row r="712" spans="2:2">
      <c r="B712" s="14"/>
    </row>
    <row r="713" spans="2:2">
      <c r="B713" s="14"/>
    </row>
    <row r="714" spans="2:2">
      <c r="B714" s="14"/>
    </row>
    <row r="715" spans="2:2">
      <c r="B715" s="14"/>
    </row>
    <row r="716" spans="2:2">
      <c r="B716" s="14"/>
    </row>
    <row r="717" spans="2:2">
      <c r="B717" s="14"/>
    </row>
    <row r="718" spans="2:2">
      <c r="B718" s="14"/>
    </row>
    <row r="719" spans="2:2">
      <c r="B719" s="14"/>
    </row>
    <row r="720" spans="2:2">
      <c r="B720" s="14"/>
    </row>
    <row r="721" spans="2:2">
      <c r="B721" s="14"/>
    </row>
    <row r="722" spans="2:2">
      <c r="B722" s="14"/>
    </row>
    <row r="723" spans="2:2">
      <c r="B723" s="14"/>
    </row>
    <row r="724" spans="2:2">
      <c r="B724" s="14"/>
    </row>
    <row r="725" spans="2:2">
      <c r="B725" s="14"/>
    </row>
    <row r="726" spans="2:2">
      <c r="B726" s="14"/>
    </row>
    <row r="727" spans="2:2">
      <c r="B727" s="14"/>
    </row>
    <row r="728" spans="2:2">
      <c r="B728" s="14"/>
    </row>
    <row r="729" spans="2:2">
      <c r="B729" s="14"/>
    </row>
    <row r="730" spans="2:2">
      <c r="B730" s="14"/>
    </row>
    <row r="731" spans="2:2">
      <c r="B731" s="14"/>
    </row>
    <row r="732" spans="2:2">
      <c r="B732" s="14"/>
    </row>
    <row r="733" spans="2:2">
      <c r="B733" s="14"/>
    </row>
    <row r="734" spans="2:2">
      <c r="B734" s="14"/>
    </row>
    <row r="735" spans="2:2">
      <c r="B735" s="14"/>
    </row>
    <row r="736" spans="2:2">
      <c r="B736" s="14"/>
    </row>
    <row r="737" spans="2:2">
      <c r="B737" s="14"/>
    </row>
    <row r="738" spans="2:2">
      <c r="B738" s="14"/>
    </row>
    <row r="739" spans="2:2">
      <c r="B739" s="14"/>
    </row>
    <row r="740" spans="2:2">
      <c r="B740" s="14"/>
    </row>
    <row r="741" spans="2:2">
      <c r="B741" s="14"/>
    </row>
    <row r="742" spans="2:2">
      <c r="B742" s="14"/>
    </row>
    <row r="743" spans="2:2">
      <c r="B743" s="14"/>
    </row>
    <row r="744" spans="2:2">
      <c r="B744" s="14"/>
    </row>
    <row r="745" spans="2:2">
      <c r="B745" s="14"/>
    </row>
    <row r="746" spans="2:2">
      <c r="B746" s="14"/>
    </row>
    <row r="747" spans="2:2">
      <c r="B747" s="14"/>
    </row>
    <row r="748" spans="2:2">
      <c r="B748" s="14"/>
    </row>
    <row r="749" spans="2:2">
      <c r="B749" s="14"/>
    </row>
    <row r="750" spans="2:2">
      <c r="B750" s="14"/>
    </row>
    <row r="751" spans="2:2">
      <c r="B751" s="14"/>
    </row>
    <row r="752" spans="2:2">
      <c r="B752" s="14"/>
    </row>
    <row r="753" spans="2:2">
      <c r="B753" s="14"/>
    </row>
    <row r="754" spans="2:2">
      <c r="B754" s="14"/>
    </row>
    <row r="755" spans="2:2">
      <c r="B755" s="14"/>
    </row>
    <row r="756" spans="2:2">
      <c r="B756" s="14"/>
    </row>
    <row r="757" spans="2:2">
      <c r="B757" s="14"/>
    </row>
    <row r="758" spans="2:2">
      <c r="B758" s="14"/>
    </row>
    <row r="759" spans="2:2">
      <c r="B759" s="14"/>
    </row>
    <row r="760" spans="2:2">
      <c r="B760" s="14"/>
    </row>
    <row r="761" spans="2:2">
      <c r="B761" s="14"/>
    </row>
    <row r="762" spans="2:2">
      <c r="B762" s="14"/>
    </row>
    <row r="763" spans="2:2">
      <c r="B763" s="14"/>
    </row>
    <row r="764" spans="2:2">
      <c r="B764" s="14"/>
    </row>
    <row r="765" spans="2:2">
      <c r="B765" s="14"/>
    </row>
    <row r="766" spans="2:2">
      <c r="B766" s="14"/>
    </row>
    <row r="767" spans="2:2">
      <c r="B767" s="14"/>
    </row>
    <row r="768" spans="2:2">
      <c r="B768" s="14"/>
    </row>
    <row r="769" spans="2:2">
      <c r="B769" s="14"/>
    </row>
    <row r="770" spans="2:2">
      <c r="B770" s="14"/>
    </row>
    <row r="771" spans="2:2">
      <c r="B771" s="14"/>
    </row>
    <row r="772" spans="2:2">
      <c r="B772" s="14"/>
    </row>
    <row r="773" spans="2:2">
      <c r="B773" s="14"/>
    </row>
    <row r="774" spans="2:2">
      <c r="B774" s="14"/>
    </row>
    <row r="775" spans="2:2">
      <c r="B775" s="14"/>
    </row>
    <row r="776" spans="2:2">
      <c r="B776" s="14"/>
    </row>
    <row r="777" spans="2:2">
      <c r="B777" s="14"/>
    </row>
    <row r="778" spans="2:2">
      <c r="B778" s="14"/>
    </row>
    <row r="779" spans="2:2">
      <c r="B779" s="14"/>
    </row>
    <row r="780" spans="2:2">
      <c r="B780" s="14"/>
    </row>
    <row r="781" spans="2:2">
      <c r="B781" s="14"/>
    </row>
    <row r="782" spans="2:2">
      <c r="B782" s="14"/>
    </row>
    <row r="783" spans="2:2">
      <c r="B783" s="14"/>
    </row>
    <row r="784" spans="2:2">
      <c r="B784" s="14"/>
    </row>
    <row r="785" spans="2:2">
      <c r="B785" s="14"/>
    </row>
    <row r="786" spans="2:2">
      <c r="B786" s="14"/>
    </row>
    <row r="787" spans="2:2">
      <c r="B787" s="14"/>
    </row>
    <row r="788" spans="2:2">
      <c r="B788" s="14"/>
    </row>
    <row r="789" spans="2:2">
      <c r="B789" s="14"/>
    </row>
    <row r="790" spans="2:2">
      <c r="B790" s="14"/>
    </row>
    <row r="791" spans="2:2">
      <c r="B791" s="14"/>
    </row>
    <row r="792" spans="2:2">
      <c r="B792" s="14"/>
    </row>
    <row r="793" spans="2:2">
      <c r="B793" s="14"/>
    </row>
    <row r="794" spans="2:2">
      <c r="B794" s="14"/>
    </row>
    <row r="795" spans="2:2">
      <c r="B795" s="14"/>
    </row>
    <row r="796" spans="2:2">
      <c r="B796" s="14"/>
    </row>
    <row r="797" spans="2:2">
      <c r="B797" s="14"/>
    </row>
    <row r="798" spans="2:2">
      <c r="B798" s="14"/>
    </row>
    <row r="799" spans="2:2">
      <c r="B799" s="14"/>
    </row>
    <row r="800" spans="2:2">
      <c r="B800" s="14"/>
    </row>
    <row r="801" spans="2:2">
      <c r="B801" s="14"/>
    </row>
    <row r="802" spans="2:2">
      <c r="B802" s="14"/>
    </row>
    <row r="803" spans="2:2">
      <c r="B803" s="14"/>
    </row>
    <row r="804" spans="2:2">
      <c r="B804" s="14"/>
    </row>
    <row r="805" spans="2:2">
      <c r="B805" s="14"/>
    </row>
    <row r="806" spans="2:2">
      <c r="B806" s="14"/>
    </row>
    <row r="807" spans="2:2">
      <c r="B807" s="14"/>
    </row>
    <row r="808" spans="2:2">
      <c r="B808" s="14"/>
    </row>
    <row r="809" spans="2:2">
      <c r="B809" s="14"/>
    </row>
    <row r="810" spans="2:2">
      <c r="B810" s="14"/>
    </row>
    <row r="811" spans="2:2">
      <c r="B811" s="14"/>
    </row>
    <row r="812" spans="2:2">
      <c r="B812" s="14"/>
    </row>
    <row r="813" spans="2:2">
      <c r="B813" s="14"/>
    </row>
    <row r="814" spans="2:2">
      <c r="B814" s="14"/>
    </row>
    <row r="815" spans="2:2">
      <c r="B815" s="14"/>
    </row>
    <row r="816" spans="2:2">
      <c r="B816" s="14"/>
    </row>
    <row r="817" spans="2:2">
      <c r="B817" s="14"/>
    </row>
    <row r="818" spans="2:2">
      <c r="B818" s="14"/>
    </row>
    <row r="819" spans="2:2">
      <c r="B819" s="14"/>
    </row>
    <row r="820" spans="2:2">
      <c r="B820" s="14"/>
    </row>
    <row r="821" spans="2:2">
      <c r="B821" s="14"/>
    </row>
    <row r="822" spans="2:2">
      <c r="B822" s="14"/>
    </row>
    <row r="823" spans="2:2">
      <c r="B823" s="14"/>
    </row>
    <row r="824" spans="2:2">
      <c r="B824" s="14"/>
    </row>
    <row r="825" spans="2:2">
      <c r="B825" s="14"/>
    </row>
    <row r="826" spans="2:2">
      <c r="B826" s="14"/>
    </row>
    <row r="827" spans="2:2">
      <c r="B827" s="14"/>
    </row>
    <row r="828" spans="2:2">
      <c r="B828" s="14"/>
    </row>
    <row r="829" spans="2:2">
      <c r="B829" s="14"/>
    </row>
    <row r="830" spans="2:2">
      <c r="B830" s="14"/>
    </row>
    <row r="831" spans="2:2">
      <c r="B831" s="14"/>
    </row>
    <row r="832" spans="2:2">
      <c r="B832" s="14"/>
    </row>
    <row r="833" spans="2:2">
      <c r="B833" s="14"/>
    </row>
    <row r="834" spans="2:2">
      <c r="B834" s="14"/>
    </row>
    <row r="835" spans="2:2">
      <c r="B835" s="14"/>
    </row>
    <row r="836" spans="2:2">
      <c r="B836" s="14"/>
    </row>
    <row r="837" spans="2:2">
      <c r="B837" s="14"/>
    </row>
    <row r="838" spans="2:2">
      <c r="B838" s="14"/>
    </row>
    <row r="839" spans="2:2">
      <c r="B839" s="14"/>
    </row>
    <row r="840" spans="2:2">
      <c r="B840" s="14"/>
    </row>
    <row r="841" spans="2:2">
      <c r="B841" s="14"/>
    </row>
    <row r="842" spans="2:2">
      <c r="B842" s="14"/>
    </row>
    <row r="843" spans="2:2">
      <c r="B843" s="14"/>
    </row>
    <row r="844" spans="2:2">
      <c r="B844" s="14"/>
    </row>
    <row r="845" spans="2:2">
      <c r="B845" s="14"/>
    </row>
    <row r="846" spans="2:2">
      <c r="B846" s="14"/>
    </row>
    <row r="847" spans="2:2">
      <c r="B847" s="14"/>
    </row>
    <row r="848" spans="2:2">
      <c r="B848" s="14"/>
    </row>
    <row r="849" spans="2:2">
      <c r="B849" s="14"/>
    </row>
    <row r="850" spans="2:2">
      <c r="B850" s="14"/>
    </row>
    <row r="851" spans="2:2">
      <c r="B851" s="14"/>
    </row>
    <row r="852" spans="2:2">
      <c r="B852" s="14"/>
    </row>
    <row r="853" spans="2:2">
      <c r="B853" s="14"/>
    </row>
    <row r="854" spans="2:2">
      <c r="B854" s="14"/>
    </row>
    <row r="855" spans="2:2">
      <c r="B855" s="14"/>
    </row>
    <row r="856" spans="2:2">
      <c r="B856" s="14"/>
    </row>
    <row r="857" spans="2:2">
      <c r="B857" s="14"/>
    </row>
    <row r="858" spans="2:2">
      <c r="B858" s="14"/>
    </row>
    <row r="859" spans="2:2">
      <c r="B859" s="14"/>
    </row>
    <row r="860" spans="2:2">
      <c r="B860" s="14"/>
    </row>
    <row r="861" spans="2:2">
      <c r="B861" s="14"/>
    </row>
    <row r="862" spans="2:2">
      <c r="B862" s="14"/>
    </row>
    <row r="863" spans="2:2">
      <c r="B863" s="14"/>
    </row>
    <row r="864" spans="2:2">
      <c r="B864" s="14"/>
    </row>
    <row r="865" spans="2:2">
      <c r="B865" s="14"/>
    </row>
    <row r="866" spans="2:2">
      <c r="B866" s="14"/>
    </row>
    <row r="867" spans="2:2">
      <c r="B867" s="14"/>
    </row>
    <row r="868" spans="2:2">
      <c r="B868" s="14"/>
    </row>
    <row r="869" spans="2:2">
      <c r="B869" s="14"/>
    </row>
    <row r="870" spans="2:2">
      <c r="B870" s="14"/>
    </row>
    <row r="871" spans="2:2">
      <c r="B871" s="14"/>
    </row>
    <row r="872" spans="2:2">
      <c r="B872" s="14"/>
    </row>
    <row r="873" spans="2:2">
      <c r="B873" s="14"/>
    </row>
    <row r="874" spans="2:2">
      <c r="B874" s="14"/>
    </row>
    <row r="875" spans="2:2">
      <c r="B875" s="14"/>
    </row>
    <row r="876" spans="2:2">
      <c r="B876" s="14"/>
    </row>
    <row r="877" spans="2:2">
      <c r="B877" s="14"/>
    </row>
    <row r="878" spans="2:2">
      <c r="B878" s="14"/>
    </row>
    <row r="879" spans="2:2">
      <c r="B879" s="14"/>
    </row>
    <row r="880" spans="2:2">
      <c r="B880" s="14"/>
    </row>
    <row r="881" spans="2:2">
      <c r="B881" s="14"/>
    </row>
    <row r="882" spans="2:2">
      <c r="B882" s="14"/>
    </row>
    <row r="883" spans="2:2">
      <c r="B883" s="14"/>
    </row>
    <row r="884" spans="2:2">
      <c r="B884" s="14"/>
    </row>
    <row r="885" spans="2:2">
      <c r="B885" s="14"/>
    </row>
    <row r="886" spans="2:2">
      <c r="B886" s="14"/>
    </row>
    <row r="887" spans="2:2">
      <c r="B887" s="14"/>
    </row>
    <row r="888" spans="2:2">
      <c r="B888" s="14"/>
    </row>
    <row r="889" spans="2:2">
      <c r="B889" s="14"/>
    </row>
    <row r="890" spans="2:2">
      <c r="B890" s="14"/>
    </row>
    <row r="891" spans="2:2">
      <c r="B891" s="14"/>
    </row>
    <row r="892" spans="2:2">
      <c r="B892" s="14"/>
    </row>
    <row r="893" spans="2:2">
      <c r="B893" s="14"/>
    </row>
    <row r="894" spans="2:2">
      <c r="B894" s="14"/>
    </row>
    <row r="895" spans="2:2">
      <c r="B895" s="14"/>
    </row>
    <row r="896" spans="2:2">
      <c r="B896" s="14"/>
    </row>
    <row r="897" spans="2:2">
      <c r="B897" s="14"/>
    </row>
    <row r="898" spans="2:2">
      <c r="B898" s="14"/>
    </row>
    <row r="899" spans="2:2">
      <c r="B899" s="14"/>
    </row>
    <row r="900" spans="2:2">
      <c r="B900" s="14"/>
    </row>
    <row r="901" spans="2:2">
      <c r="B901" s="14"/>
    </row>
    <row r="902" spans="2:2">
      <c r="B902" s="14"/>
    </row>
    <row r="903" spans="2:2">
      <c r="B903" s="14"/>
    </row>
    <row r="904" spans="2:2">
      <c r="B904" s="14"/>
    </row>
    <row r="905" spans="2:2">
      <c r="B905" s="14"/>
    </row>
    <row r="906" spans="2:2">
      <c r="B906" s="14"/>
    </row>
    <row r="907" spans="2:2">
      <c r="B907" s="14"/>
    </row>
    <row r="908" spans="2:2">
      <c r="B908" s="14"/>
    </row>
    <row r="909" spans="2:2">
      <c r="B909" s="14"/>
    </row>
    <row r="910" spans="2:2">
      <c r="B910" s="14"/>
    </row>
    <row r="911" spans="2:2">
      <c r="B911" s="14"/>
    </row>
    <row r="912" spans="2:2">
      <c r="B912" s="14"/>
    </row>
    <row r="913" spans="2:2">
      <c r="B913" s="14"/>
    </row>
    <row r="914" spans="2:2">
      <c r="B914" s="14"/>
    </row>
    <row r="915" spans="2:2">
      <c r="B915" s="14"/>
    </row>
    <row r="916" spans="2:2">
      <c r="B916" s="14"/>
    </row>
    <row r="917" spans="2:2">
      <c r="B917" s="14"/>
    </row>
    <row r="918" spans="2:2">
      <c r="B918" s="14"/>
    </row>
    <row r="919" spans="2:2">
      <c r="B919" s="14"/>
    </row>
    <row r="920" spans="2:2">
      <c r="B920" s="14"/>
    </row>
    <row r="921" spans="2:2">
      <c r="B921" s="14"/>
    </row>
    <row r="922" spans="2:2">
      <c r="B922" s="14"/>
    </row>
    <row r="923" spans="2:2">
      <c r="B923" s="14"/>
    </row>
    <row r="924" spans="2:2">
      <c r="B924" s="14"/>
    </row>
    <row r="925" spans="2:2">
      <c r="B925" s="14"/>
    </row>
    <row r="926" spans="2:2">
      <c r="B926" s="14"/>
    </row>
    <row r="927" spans="2:2">
      <c r="B927" s="14"/>
    </row>
    <row r="928" spans="2:2">
      <c r="B928" s="14"/>
    </row>
    <row r="929" spans="2:2">
      <c r="B929" s="14"/>
    </row>
    <row r="930" spans="2:2">
      <c r="B930" s="14"/>
    </row>
    <row r="931" spans="2:2">
      <c r="B931" s="14"/>
    </row>
    <row r="932" spans="2:2">
      <c r="B932" s="14"/>
    </row>
    <row r="933" spans="2:2">
      <c r="B933" s="14"/>
    </row>
    <row r="934" spans="2:2">
      <c r="B934" s="14"/>
    </row>
    <row r="935" spans="2:2">
      <c r="B935" s="14"/>
    </row>
    <row r="936" spans="2:2">
      <c r="B936" s="14"/>
    </row>
    <row r="937" spans="2:2">
      <c r="B937" s="14"/>
    </row>
    <row r="938" spans="2:2">
      <c r="B938" s="14"/>
    </row>
    <row r="939" spans="2:2">
      <c r="B939" s="14"/>
    </row>
    <row r="940" spans="2:2">
      <c r="B940" s="14"/>
    </row>
    <row r="941" spans="2:2">
      <c r="B941" s="14"/>
    </row>
    <row r="942" spans="2:2">
      <c r="B942" s="14"/>
    </row>
    <row r="943" spans="2:2">
      <c r="B943" s="14"/>
    </row>
    <row r="944" spans="2:2">
      <c r="B944" s="14"/>
    </row>
    <row r="945" spans="2:2">
      <c r="B945" s="14"/>
    </row>
    <row r="946" spans="2:2">
      <c r="B946" s="14"/>
    </row>
    <row r="947" spans="2:2">
      <c r="B947" s="14"/>
    </row>
    <row r="948" spans="2:2">
      <c r="B948" s="14"/>
    </row>
    <row r="949" spans="2:2">
      <c r="B949" s="14"/>
    </row>
    <row r="950" spans="2:2">
      <c r="B950" s="14"/>
    </row>
    <row r="951" spans="2:2">
      <c r="B951" s="14"/>
    </row>
    <row r="952" spans="2:2">
      <c r="B952" s="14"/>
    </row>
    <row r="953" spans="2:2">
      <c r="B953" s="14"/>
    </row>
    <row r="954" spans="2:2">
      <c r="B954" s="14"/>
    </row>
    <row r="955" spans="2:2">
      <c r="B955" s="14"/>
    </row>
    <row r="956" spans="2:2">
      <c r="B956" s="14"/>
    </row>
    <row r="957" spans="2:2">
      <c r="B957" s="14"/>
    </row>
    <row r="958" spans="2:2">
      <c r="B958" s="14"/>
    </row>
    <row r="959" spans="2:2">
      <c r="B959" s="14"/>
    </row>
    <row r="960" spans="2:2">
      <c r="B960" s="14"/>
    </row>
    <row r="961" spans="2:2">
      <c r="B961" s="14"/>
    </row>
    <row r="962" spans="2:2">
      <c r="B962" s="14"/>
    </row>
    <row r="963" spans="2:2">
      <c r="B963" s="14"/>
    </row>
    <row r="964" spans="2:2">
      <c r="B964" s="14"/>
    </row>
    <row r="965" spans="2:2">
      <c r="B965" s="14"/>
    </row>
    <row r="966" spans="2:2">
      <c r="B966" s="14"/>
    </row>
    <row r="967" spans="2:2">
      <c r="B967" s="14"/>
    </row>
    <row r="968" spans="2:2">
      <c r="B968" s="14"/>
    </row>
    <row r="969" spans="2:2">
      <c r="B969" s="14"/>
    </row>
    <row r="970" spans="2:2">
      <c r="B970" s="14"/>
    </row>
    <row r="971" spans="2:2">
      <c r="B971" s="14"/>
    </row>
    <row r="972" spans="2:2">
      <c r="B972" s="14"/>
    </row>
    <row r="973" spans="2:2">
      <c r="B973" s="14"/>
    </row>
    <row r="974" spans="2:2">
      <c r="B974" s="14"/>
    </row>
    <row r="975" spans="2:2">
      <c r="B975" s="14"/>
    </row>
    <row r="976" spans="2:2">
      <c r="B976" s="14"/>
    </row>
    <row r="977" spans="2:2">
      <c r="B977" s="14"/>
    </row>
    <row r="978" spans="2:2">
      <c r="B978" s="14"/>
    </row>
    <row r="979" spans="2:2">
      <c r="B979" s="14"/>
    </row>
    <row r="980" spans="2:2">
      <c r="B980" s="14"/>
    </row>
    <row r="981" spans="2:2">
      <c r="B981" s="14"/>
    </row>
    <row r="982" spans="2:2">
      <c r="B982" s="14"/>
    </row>
    <row r="983" spans="2:2">
      <c r="B983" s="14"/>
    </row>
    <row r="984" spans="2:2">
      <c r="B984" s="14"/>
    </row>
    <row r="985" spans="2:2">
      <c r="B985" s="14"/>
    </row>
    <row r="986" spans="2:2">
      <c r="B986" s="14"/>
    </row>
    <row r="987" spans="2:2">
      <c r="B987" s="14"/>
    </row>
    <row r="988" spans="2:2">
      <c r="B988" s="14"/>
    </row>
    <row r="989" spans="2:2">
      <c r="B989" s="14"/>
    </row>
    <row r="990" spans="2:2">
      <c r="B990" s="14"/>
    </row>
    <row r="991" spans="2:2">
      <c r="B991" s="14"/>
    </row>
    <row r="992" spans="2:2">
      <c r="B992" s="14"/>
    </row>
    <row r="993" spans="2:2">
      <c r="B993" s="14"/>
    </row>
    <row r="994" spans="2:2">
      <c r="B994" s="14"/>
    </row>
    <row r="995" spans="2:2">
      <c r="B995" s="14"/>
    </row>
    <row r="996" spans="2:2">
      <c r="B996" s="14"/>
    </row>
    <row r="997" spans="2:2">
      <c r="B997" s="14"/>
    </row>
    <row r="998" spans="2:2">
      <c r="B998" s="14"/>
    </row>
    <row r="999" spans="2:2">
      <c r="B999" s="14"/>
    </row>
    <row r="1000" spans="2:2">
      <c r="B1000" s="14"/>
    </row>
    <row r="1001" spans="2:2">
      <c r="B1001" s="14"/>
    </row>
    <row r="1002" spans="2:2">
      <c r="B1002" s="14"/>
    </row>
    <row r="1003" spans="2:2">
      <c r="B1003" s="14"/>
    </row>
    <row r="1004" spans="2:2">
      <c r="B1004" s="14"/>
    </row>
    <row r="1005" spans="2:2">
      <c r="B1005" s="14"/>
    </row>
    <row r="1006" spans="2:2">
      <c r="B1006" s="14"/>
    </row>
    <row r="1007" spans="2:2">
      <c r="B1007" s="14"/>
    </row>
    <row r="1008" spans="2:2">
      <c r="B1008" s="14"/>
    </row>
    <row r="1009" spans="2:2">
      <c r="B1009" s="14"/>
    </row>
    <row r="1010" spans="2:2">
      <c r="B1010" s="14"/>
    </row>
    <row r="1011" spans="2:2">
      <c r="B1011" s="14"/>
    </row>
    <row r="1012" spans="2:2">
      <c r="B1012" s="14"/>
    </row>
    <row r="1013" spans="2:2">
      <c r="B1013" s="14"/>
    </row>
    <row r="1014" spans="2:2">
      <c r="B1014" s="14"/>
    </row>
    <row r="1015" spans="2:2">
      <c r="B1015" s="14"/>
    </row>
    <row r="1016" spans="2:2">
      <c r="B1016" s="14"/>
    </row>
    <row r="1017" spans="2:2">
      <c r="B1017" s="14"/>
    </row>
    <row r="1018" spans="2:2">
      <c r="B1018" s="14"/>
    </row>
    <row r="1019" spans="2:2">
      <c r="B1019" s="14"/>
    </row>
    <row r="1020" spans="2:2">
      <c r="B1020" s="14"/>
    </row>
    <row r="1021" spans="2:2">
      <c r="B1021" s="14"/>
    </row>
    <row r="1022" spans="2:2">
      <c r="B1022" s="14"/>
    </row>
    <row r="1023" spans="2:2">
      <c r="B1023" s="14"/>
    </row>
    <row r="1024" spans="2:2">
      <c r="B1024" s="14"/>
    </row>
    <row r="1025" spans="2:2">
      <c r="B1025" s="14"/>
    </row>
    <row r="1026" spans="2:2">
      <c r="B1026" s="14"/>
    </row>
    <row r="1027" spans="2:2">
      <c r="B1027" s="14"/>
    </row>
    <row r="1028" spans="2:2">
      <c r="B1028" s="14"/>
    </row>
    <row r="1029" spans="2:2">
      <c r="B1029" s="14"/>
    </row>
    <row r="1030" spans="2:2">
      <c r="B1030" s="14"/>
    </row>
    <row r="1031" spans="2:2">
      <c r="B1031" s="14"/>
    </row>
    <row r="1032" spans="2:2">
      <c r="B1032" s="14"/>
    </row>
    <row r="1033" spans="2:2">
      <c r="B1033" s="14"/>
    </row>
    <row r="1034" spans="2:2">
      <c r="B1034" s="14"/>
    </row>
    <row r="1035" spans="2:2">
      <c r="B1035" s="14"/>
    </row>
    <row r="1036" spans="2:2">
      <c r="B1036" s="14"/>
    </row>
    <row r="1037" spans="2:2">
      <c r="B1037" s="14"/>
    </row>
    <row r="1038" spans="2:2">
      <c r="B1038" s="14"/>
    </row>
    <row r="1039" spans="2:2">
      <c r="B1039" s="14"/>
    </row>
    <row r="1040" spans="2:2">
      <c r="B1040" s="14"/>
    </row>
    <row r="1041" spans="2:2">
      <c r="B1041" s="14"/>
    </row>
    <row r="1042" spans="2:2">
      <c r="B1042" s="14"/>
    </row>
    <row r="1043" spans="2:2">
      <c r="B1043" s="14"/>
    </row>
    <row r="1044" spans="2:2">
      <c r="B1044" s="14"/>
    </row>
    <row r="1045" spans="2:2">
      <c r="B1045" s="14"/>
    </row>
    <row r="1046" spans="2:2">
      <c r="B1046" s="14"/>
    </row>
    <row r="1047" spans="2:2">
      <c r="B1047" s="14"/>
    </row>
    <row r="1048" spans="2:2">
      <c r="B1048" s="14"/>
    </row>
    <row r="1049" spans="2:2">
      <c r="B1049" s="14"/>
    </row>
    <row r="1050" spans="2:2">
      <c r="B1050" s="14"/>
    </row>
    <row r="1051" spans="2:2">
      <c r="B1051" s="14"/>
    </row>
    <row r="1052" spans="2:2">
      <c r="B1052" s="14"/>
    </row>
    <row r="1053" spans="2:2">
      <c r="B1053" s="14"/>
    </row>
    <row r="1054" spans="2:2">
      <c r="B1054" s="14"/>
    </row>
    <row r="1055" spans="2:2">
      <c r="B1055" s="14"/>
    </row>
    <row r="1056" spans="2:2">
      <c r="B1056" s="14"/>
    </row>
    <row r="1057" spans="2:2">
      <c r="B1057" s="14"/>
    </row>
    <row r="1058" spans="2:2">
      <c r="B1058" s="14"/>
    </row>
    <row r="1059" spans="2:2">
      <c r="B1059" s="14"/>
    </row>
    <row r="1060" spans="2:2">
      <c r="B1060" s="14"/>
    </row>
    <row r="1061" spans="2:2">
      <c r="B1061" s="14"/>
    </row>
    <row r="1062" spans="2:2">
      <c r="B1062" s="14"/>
    </row>
    <row r="1063" spans="2:2">
      <c r="B1063" s="14"/>
    </row>
    <row r="1064" spans="2:2">
      <c r="B1064" s="14"/>
    </row>
    <row r="1065" spans="2:2">
      <c r="B1065" s="14"/>
    </row>
    <row r="1066" spans="2:2">
      <c r="B1066" s="14"/>
    </row>
    <row r="1067" spans="2:2">
      <c r="B1067" s="14"/>
    </row>
    <row r="1068" spans="2:2">
      <c r="B1068" s="14"/>
    </row>
    <row r="1069" spans="2:2">
      <c r="B1069" s="14"/>
    </row>
    <row r="1070" spans="2:2">
      <c r="B1070" s="14"/>
    </row>
    <row r="1071" spans="2:2">
      <c r="B1071" s="14"/>
    </row>
    <row r="1072" spans="2:2">
      <c r="B1072" s="14"/>
    </row>
    <row r="1073" spans="2:2">
      <c r="B1073" s="14"/>
    </row>
    <row r="1074" spans="2:2">
      <c r="B1074" s="14"/>
    </row>
    <row r="1075" spans="2:2">
      <c r="B1075" s="14"/>
    </row>
    <row r="1076" spans="2:2">
      <c r="B1076" s="14"/>
    </row>
    <row r="1077" spans="2:2">
      <c r="B1077" s="14"/>
    </row>
    <row r="1078" spans="2:2">
      <c r="B1078" s="14"/>
    </row>
    <row r="1079" spans="2:2">
      <c r="B1079" s="14"/>
    </row>
    <row r="1080" spans="2:2">
      <c r="B1080" s="14"/>
    </row>
    <row r="1081" spans="2:2">
      <c r="B1081" s="14"/>
    </row>
    <row r="1082" spans="2:2">
      <c r="B1082" s="14"/>
    </row>
    <row r="1083" spans="2:2">
      <c r="B1083" s="14"/>
    </row>
    <row r="1084" spans="2:2">
      <c r="B1084" s="14"/>
    </row>
    <row r="1085" spans="2:2">
      <c r="B1085" s="14"/>
    </row>
    <row r="1086" spans="2:2">
      <c r="B1086" s="14"/>
    </row>
    <row r="1087" spans="2:2">
      <c r="B1087" s="14"/>
    </row>
    <row r="1088" spans="2:2">
      <c r="B1088" s="14"/>
    </row>
    <row r="1089" spans="2:2">
      <c r="B1089" s="14"/>
    </row>
    <row r="1090" spans="2:2">
      <c r="B1090" s="14"/>
    </row>
    <row r="1091" spans="2:2">
      <c r="B1091" s="14"/>
    </row>
    <row r="1092" spans="2:2">
      <c r="B1092" s="14"/>
    </row>
    <row r="1093" spans="2:2">
      <c r="B1093" s="14"/>
    </row>
    <row r="1094" spans="2:2">
      <c r="B1094" s="14"/>
    </row>
    <row r="1095" spans="2:2">
      <c r="B1095" s="14"/>
    </row>
    <row r="1096" spans="2:2">
      <c r="B1096" s="14"/>
    </row>
    <row r="1097" spans="2:2">
      <c r="B1097" s="14"/>
    </row>
    <row r="1098" spans="2:2">
      <c r="B1098" s="14"/>
    </row>
    <row r="1099" spans="2:2">
      <c r="B1099" s="14"/>
    </row>
    <row r="1100" spans="2:2">
      <c r="B1100" s="14"/>
    </row>
    <row r="1101" spans="2:2">
      <c r="B1101" s="14"/>
    </row>
    <row r="1102" spans="2:2">
      <c r="B1102" s="14"/>
    </row>
    <row r="1103" spans="2:2">
      <c r="B1103" s="14"/>
    </row>
    <row r="1104" spans="2:2">
      <c r="B1104" s="14"/>
    </row>
    <row r="1105" spans="2:2">
      <c r="B1105" s="14"/>
    </row>
    <row r="1106" spans="2:2">
      <c r="B1106" s="14"/>
    </row>
    <row r="1107" spans="2:2">
      <c r="B1107" s="14"/>
    </row>
    <row r="1108" spans="2:2">
      <c r="B1108" s="14"/>
    </row>
    <row r="1109" spans="2:2">
      <c r="B1109" s="14"/>
    </row>
    <row r="1110" spans="2:2">
      <c r="B1110" s="14"/>
    </row>
    <row r="1111" spans="2:2">
      <c r="B1111" s="14"/>
    </row>
    <row r="1112" spans="2:2">
      <c r="B1112" s="14"/>
    </row>
    <row r="1113" spans="2:2">
      <c r="B1113" s="14"/>
    </row>
    <row r="1114" spans="2:2">
      <c r="B1114" s="14"/>
    </row>
    <row r="1115" spans="2:2">
      <c r="B1115" s="14"/>
    </row>
    <row r="1116" spans="2:2">
      <c r="B1116" s="14"/>
    </row>
    <row r="1117" spans="2:2">
      <c r="B1117" s="14"/>
    </row>
    <row r="1118" spans="2:2">
      <c r="B1118" s="14"/>
    </row>
    <row r="1119" spans="2:2">
      <c r="B1119" s="14"/>
    </row>
    <row r="1120" spans="2:2">
      <c r="B1120" s="14"/>
    </row>
    <row r="1121" spans="2:2">
      <c r="B1121" s="14"/>
    </row>
    <row r="1122" spans="2:2">
      <c r="B1122" s="14"/>
    </row>
    <row r="1123" spans="2:2">
      <c r="B1123" s="14"/>
    </row>
    <row r="1124" spans="2:2">
      <c r="B1124" s="14"/>
    </row>
    <row r="1125" spans="2:2">
      <c r="B1125" s="14"/>
    </row>
    <row r="1126" spans="2:2">
      <c r="B1126" s="14"/>
    </row>
    <row r="1127" spans="2:2">
      <c r="B1127" s="14"/>
    </row>
    <row r="1128" spans="2:2">
      <c r="B1128" s="14"/>
    </row>
    <row r="1129" spans="2:2">
      <c r="B1129" s="14"/>
    </row>
    <row r="1130" spans="2:2">
      <c r="B1130" s="14"/>
    </row>
    <row r="1131" spans="2:2">
      <c r="B1131" s="14"/>
    </row>
    <row r="1132" spans="2:2">
      <c r="B1132" s="14"/>
    </row>
    <row r="1133" spans="2:2">
      <c r="B1133" s="14"/>
    </row>
    <row r="1134" spans="2:2">
      <c r="B1134" s="14"/>
    </row>
    <row r="1135" spans="2:2">
      <c r="B1135" s="14"/>
    </row>
    <row r="1136" spans="2:2">
      <c r="B1136" s="14"/>
    </row>
    <row r="1137" spans="2:2">
      <c r="B1137" s="14"/>
    </row>
    <row r="1138" spans="2:2">
      <c r="B1138" s="14"/>
    </row>
    <row r="1139" spans="2:2">
      <c r="B1139" s="14"/>
    </row>
    <row r="1140" spans="2:2">
      <c r="B1140" s="14"/>
    </row>
    <row r="1141" spans="2:2">
      <c r="B1141" s="14"/>
    </row>
    <row r="1142" spans="2:2">
      <c r="B1142" s="14"/>
    </row>
    <row r="1143" spans="2:2">
      <c r="B1143" s="14"/>
    </row>
    <row r="1144" spans="2:2">
      <c r="B1144" s="14"/>
    </row>
    <row r="1145" spans="2:2">
      <c r="B1145" s="14"/>
    </row>
    <row r="1146" spans="2:2">
      <c r="B1146" s="14"/>
    </row>
    <row r="1147" spans="2:2">
      <c r="B1147" s="14"/>
    </row>
    <row r="1148" spans="2:2">
      <c r="B1148" s="14"/>
    </row>
    <row r="1149" spans="2:2">
      <c r="B1149" s="14"/>
    </row>
    <row r="1150" spans="2:2">
      <c r="B1150" s="14"/>
    </row>
    <row r="1151" spans="2:2">
      <c r="B1151" s="14"/>
    </row>
    <row r="1152" spans="2:2">
      <c r="B1152" s="14"/>
    </row>
    <row r="1153" spans="2:2">
      <c r="B1153" s="14"/>
    </row>
    <row r="1154" spans="2:2">
      <c r="B1154" s="14"/>
    </row>
    <row r="1155" spans="2:2">
      <c r="B1155" s="14"/>
    </row>
    <row r="1156" spans="2:2">
      <c r="B1156" s="14"/>
    </row>
    <row r="1157" spans="2:2">
      <c r="B1157" s="14"/>
    </row>
    <row r="1158" spans="2:2">
      <c r="B1158" s="14"/>
    </row>
    <row r="1159" spans="2:2">
      <c r="B1159" s="14"/>
    </row>
    <row r="1160" spans="2:2">
      <c r="B1160" s="14"/>
    </row>
    <row r="1161" spans="2:2">
      <c r="B1161" s="14"/>
    </row>
    <row r="1162" spans="2:2">
      <c r="B1162" s="14"/>
    </row>
    <row r="1163" spans="2:2">
      <c r="B1163" s="14"/>
    </row>
    <row r="1164" spans="2:2">
      <c r="B1164" s="14"/>
    </row>
    <row r="1165" spans="2:2">
      <c r="B1165" s="14"/>
    </row>
    <row r="1166" spans="2:2">
      <c r="B1166" s="14"/>
    </row>
    <row r="1167" spans="2:2">
      <c r="B1167" s="14"/>
    </row>
    <row r="1168" spans="2:2">
      <c r="B1168" s="14"/>
    </row>
    <row r="1169" spans="2:2">
      <c r="B1169" s="14"/>
    </row>
    <row r="1170" spans="2:2">
      <c r="B1170" s="14"/>
    </row>
    <row r="1171" spans="2:2">
      <c r="B1171" s="14"/>
    </row>
    <row r="1172" spans="2:2">
      <c r="B1172" s="14"/>
    </row>
    <row r="1173" spans="2:2">
      <c r="B1173" s="14"/>
    </row>
    <row r="1174" spans="2:2">
      <c r="B1174" s="14"/>
    </row>
    <row r="1175" spans="2:2">
      <c r="B1175" s="14"/>
    </row>
    <row r="1176" spans="2:2">
      <c r="B1176" s="14"/>
    </row>
    <row r="1177" spans="2:2">
      <c r="B1177" s="14"/>
    </row>
    <row r="1178" spans="2:2">
      <c r="B1178" s="14"/>
    </row>
    <row r="1179" spans="2:2">
      <c r="B1179" s="14"/>
    </row>
    <row r="1180" spans="2:2">
      <c r="B1180" s="14"/>
    </row>
    <row r="1181" spans="2:2">
      <c r="B1181" s="14"/>
    </row>
    <row r="1182" spans="2:2">
      <c r="B1182" s="14"/>
    </row>
    <row r="1183" spans="2:2">
      <c r="B1183" s="14"/>
    </row>
    <row r="1184" spans="2:2">
      <c r="B1184" s="14"/>
    </row>
    <row r="1185" spans="2:2">
      <c r="B1185" s="14"/>
    </row>
    <row r="1186" spans="2:2">
      <c r="B1186" s="14"/>
    </row>
    <row r="1187" spans="2:2">
      <c r="B1187" s="14"/>
    </row>
    <row r="1188" spans="2:2">
      <c r="B1188" s="14"/>
    </row>
    <row r="1189" spans="2:2">
      <c r="B1189" s="14"/>
    </row>
    <row r="1190" spans="2:2">
      <c r="B1190" s="14"/>
    </row>
    <row r="1191" spans="2:2">
      <c r="B1191" s="14"/>
    </row>
    <row r="1192" spans="2:2">
      <c r="B1192" s="14"/>
    </row>
    <row r="1193" spans="2:2">
      <c r="B1193" s="14"/>
    </row>
    <row r="1194" spans="2:2">
      <c r="B1194" s="14"/>
    </row>
    <row r="1195" spans="2:2">
      <c r="B1195" s="14"/>
    </row>
    <row r="1196" spans="2:2">
      <c r="B1196" s="14"/>
    </row>
    <row r="1197" spans="2:2">
      <c r="B1197" s="14"/>
    </row>
    <row r="1198" spans="2:2">
      <c r="B1198" s="14"/>
    </row>
    <row r="1199" spans="2:2">
      <c r="B1199" s="14"/>
    </row>
    <row r="1200" spans="2:2">
      <c r="B1200" s="14"/>
    </row>
    <row r="1201" spans="2:2">
      <c r="B1201" s="14"/>
    </row>
    <row r="1202" spans="2:2">
      <c r="B1202" s="14"/>
    </row>
    <row r="1203" spans="2:2">
      <c r="B1203" s="14"/>
    </row>
    <row r="1204" spans="2:2">
      <c r="B1204" s="14"/>
    </row>
    <row r="1205" spans="2:2">
      <c r="B1205" s="14"/>
    </row>
    <row r="1206" spans="2:2">
      <c r="B1206" s="14"/>
    </row>
    <row r="1207" spans="2:2">
      <c r="B1207" s="14"/>
    </row>
    <row r="1208" spans="2:2">
      <c r="B1208" s="14"/>
    </row>
    <row r="1209" spans="2:2">
      <c r="B1209" s="14"/>
    </row>
    <row r="1210" spans="2:2">
      <c r="B1210" s="14"/>
    </row>
    <row r="1211" spans="2:2">
      <c r="B1211" s="14"/>
    </row>
    <row r="1212" spans="2:2">
      <c r="B1212" s="14"/>
    </row>
    <row r="1213" spans="2:2">
      <c r="B1213" s="14"/>
    </row>
    <row r="1214" spans="2:2">
      <c r="B1214" s="14"/>
    </row>
    <row r="1215" spans="2:2">
      <c r="B1215" s="14"/>
    </row>
    <row r="1216" spans="2:2">
      <c r="B1216" s="14"/>
    </row>
    <row r="1217" spans="2:2">
      <c r="B1217" s="14"/>
    </row>
    <row r="1218" spans="2:2">
      <c r="B1218" s="14"/>
    </row>
    <row r="1219" spans="2:2">
      <c r="B1219" s="14"/>
    </row>
    <row r="1220" spans="2:2">
      <c r="B1220" s="14"/>
    </row>
    <row r="1221" spans="2:2">
      <c r="B1221" s="14"/>
    </row>
    <row r="1222" spans="2:2">
      <c r="B1222" s="14"/>
    </row>
    <row r="1223" spans="2:2">
      <c r="B1223" s="14"/>
    </row>
    <row r="1224" spans="2:2">
      <c r="B1224" s="14"/>
    </row>
    <row r="1225" spans="2:2">
      <c r="B1225" s="14"/>
    </row>
    <row r="1226" spans="2:2">
      <c r="B1226" s="14"/>
    </row>
    <row r="1227" spans="2:2">
      <c r="B1227" s="14"/>
    </row>
    <row r="1228" spans="2:2">
      <c r="B1228" s="14"/>
    </row>
    <row r="1229" spans="2:2">
      <c r="B1229" s="14"/>
    </row>
    <row r="1230" spans="2:2">
      <c r="B1230" s="14"/>
    </row>
    <row r="1231" spans="2:2">
      <c r="B1231" s="14"/>
    </row>
    <row r="1232" spans="2:2">
      <c r="B1232" s="14"/>
    </row>
    <row r="1233" spans="2:2">
      <c r="B1233" s="14"/>
    </row>
    <row r="1234" spans="2:2">
      <c r="B1234" s="14"/>
    </row>
    <row r="1235" spans="2:2">
      <c r="B1235" s="14"/>
    </row>
    <row r="1236" spans="2:2">
      <c r="B1236" s="14"/>
    </row>
    <row r="1237" spans="2:2">
      <c r="B1237" s="14"/>
    </row>
    <row r="1238" spans="2:2">
      <c r="B1238" s="14"/>
    </row>
    <row r="1239" spans="2:2">
      <c r="B1239" s="14"/>
    </row>
    <row r="1240" spans="2:2">
      <c r="B1240" s="14"/>
    </row>
    <row r="1241" spans="2:2">
      <c r="B1241" s="14"/>
    </row>
    <row r="1242" spans="2:2">
      <c r="B1242" s="14"/>
    </row>
    <row r="1243" spans="2:2">
      <c r="B1243" s="14"/>
    </row>
    <row r="1244" spans="2:2">
      <c r="B1244" s="14"/>
    </row>
    <row r="1245" spans="2:2">
      <c r="B1245" s="14"/>
    </row>
    <row r="1246" spans="2:2">
      <c r="B1246" s="14"/>
    </row>
    <row r="1247" spans="2:2">
      <c r="B1247" s="14"/>
    </row>
    <row r="1248" spans="2:2">
      <c r="B1248" s="14"/>
    </row>
    <row r="1249" spans="2:2">
      <c r="B1249" s="14"/>
    </row>
    <row r="1250" spans="2:2">
      <c r="B1250" s="14"/>
    </row>
    <row r="1251" spans="2:2">
      <c r="B1251" s="14"/>
    </row>
    <row r="1252" spans="2:2">
      <c r="B1252" s="14"/>
    </row>
    <row r="1253" spans="2:2">
      <c r="B1253" s="14"/>
    </row>
    <row r="1254" spans="2:2">
      <c r="B1254" s="14"/>
    </row>
    <row r="1255" spans="2:2">
      <c r="B1255" s="14"/>
    </row>
    <row r="1256" spans="2:2">
      <c r="B1256" s="14"/>
    </row>
    <row r="1257" spans="2:2">
      <c r="B1257" s="14"/>
    </row>
    <row r="1258" spans="2:2">
      <c r="B1258" s="14"/>
    </row>
    <row r="1259" spans="2:2">
      <c r="B1259" s="14"/>
    </row>
    <row r="1260" spans="2:2">
      <c r="B1260" s="14"/>
    </row>
    <row r="1261" spans="2:2">
      <c r="B1261" s="14"/>
    </row>
    <row r="1262" spans="2:2">
      <c r="B1262" s="14"/>
    </row>
    <row r="1263" spans="2:2">
      <c r="B1263" s="14"/>
    </row>
    <row r="1264" spans="2:2">
      <c r="B1264" s="14"/>
    </row>
    <row r="1265" spans="2:2">
      <c r="B1265" s="14"/>
    </row>
    <row r="1266" spans="2:2">
      <c r="B1266" s="14"/>
    </row>
    <row r="1267" spans="2:2">
      <c r="B1267" s="14"/>
    </row>
    <row r="1268" spans="2:2">
      <c r="B1268" s="14"/>
    </row>
    <row r="1269" spans="2:2">
      <c r="B1269" s="14"/>
    </row>
    <row r="1270" spans="2:2">
      <c r="B1270" s="14"/>
    </row>
    <row r="1271" spans="2:2">
      <c r="B1271" s="14"/>
    </row>
    <row r="1272" spans="2:2">
      <c r="B1272" s="14"/>
    </row>
    <row r="1273" spans="2:2">
      <c r="B1273" s="14"/>
    </row>
    <row r="1274" spans="2:2">
      <c r="B1274" s="14"/>
    </row>
    <row r="1275" spans="2:2">
      <c r="B1275" s="14"/>
    </row>
    <row r="1276" spans="2:2">
      <c r="B1276" s="14"/>
    </row>
    <row r="1277" spans="2:2">
      <c r="B1277" s="14"/>
    </row>
    <row r="1278" spans="2:2">
      <c r="B1278" s="14"/>
    </row>
    <row r="1279" spans="2:2">
      <c r="B1279" s="14"/>
    </row>
    <row r="1280" spans="2:2">
      <c r="B1280" s="14"/>
    </row>
    <row r="1281" spans="2:2">
      <c r="B1281" s="14"/>
    </row>
    <row r="1282" spans="2:2">
      <c r="B1282" s="14"/>
    </row>
    <row r="1283" spans="2:2">
      <c r="B1283" s="14"/>
    </row>
    <row r="1284" spans="2:2">
      <c r="B1284" s="14"/>
    </row>
    <row r="1285" spans="2:2">
      <c r="B1285" s="14"/>
    </row>
    <row r="1286" spans="2:2">
      <c r="B1286" s="14"/>
    </row>
    <row r="1287" spans="2:2">
      <c r="B1287" s="14"/>
    </row>
    <row r="1288" spans="2:2">
      <c r="B1288" s="14"/>
    </row>
    <row r="1289" spans="2:2">
      <c r="B1289" s="14"/>
    </row>
    <row r="1290" spans="2:2">
      <c r="B1290" s="14"/>
    </row>
    <row r="1291" spans="2:2">
      <c r="B1291" s="14"/>
    </row>
    <row r="1292" spans="2:2">
      <c r="B1292" s="14"/>
    </row>
    <row r="1293" spans="2:2">
      <c r="B1293" s="14"/>
    </row>
    <row r="1294" spans="2:2">
      <c r="B1294" s="14"/>
    </row>
    <row r="1295" spans="2:2">
      <c r="B1295" s="14"/>
    </row>
    <row r="1296" spans="2:2">
      <c r="B1296" s="14"/>
    </row>
    <row r="1297" spans="2:2">
      <c r="B1297" s="14"/>
    </row>
    <row r="1298" spans="2:2">
      <c r="B1298" s="14"/>
    </row>
    <row r="1299" spans="2:2">
      <c r="B1299" s="14"/>
    </row>
    <row r="1300" spans="2:2">
      <c r="B1300" s="14"/>
    </row>
    <row r="1301" spans="2:2">
      <c r="B1301" s="14"/>
    </row>
    <row r="1302" spans="2:2">
      <c r="B1302" s="14"/>
    </row>
    <row r="1303" spans="2:2">
      <c r="B1303" s="14"/>
    </row>
    <row r="1304" spans="2:2">
      <c r="B1304" s="14"/>
    </row>
    <row r="1305" spans="2:2">
      <c r="B1305" s="14"/>
    </row>
    <row r="1306" spans="2:2">
      <c r="B1306" s="14"/>
    </row>
    <row r="1307" spans="2:2">
      <c r="B1307" s="14"/>
    </row>
    <row r="1308" spans="2:2">
      <c r="B1308" s="14"/>
    </row>
    <row r="1309" spans="2:2">
      <c r="B1309" s="14"/>
    </row>
    <row r="1310" spans="2:2">
      <c r="B1310" s="14"/>
    </row>
    <row r="1311" spans="2:2">
      <c r="B1311" s="14"/>
    </row>
    <row r="1312" spans="2:2">
      <c r="B1312" s="14"/>
    </row>
    <row r="1313" spans="2:2">
      <c r="B1313" s="14"/>
    </row>
    <row r="1314" spans="2:2">
      <c r="B1314" s="14"/>
    </row>
    <row r="1315" spans="2:2">
      <c r="B1315" s="14"/>
    </row>
    <row r="1316" spans="2:2">
      <c r="B1316" s="14"/>
    </row>
    <row r="1317" spans="2:2">
      <c r="B1317" s="14"/>
    </row>
    <row r="1318" spans="2:2">
      <c r="B1318" s="14"/>
    </row>
    <row r="1319" spans="2:2">
      <c r="B1319" s="14"/>
    </row>
    <row r="1320" spans="2:2">
      <c r="B1320" s="14"/>
    </row>
    <row r="1321" spans="2:2">
      <c r="B1321" s="14"/>
    </row>
    <row r="1322" spans="2:2">
      <c r="B1322" s="14"/>
    </row>
    <row r="1323" spans="2:2">
      <c r="B1323" s="14"/>
    </row>
    <row r="1324" spans="2:2">
      <c r="B1324" s="14"/>
    </row>
    <row r="1325" spans="2:2">
      <c r="B1325" s="14"/>
    </row>
    <row r="1326" spans="2:2">
      <c r="B1326" s="14"/>
    </row>
    <row r="1327" spans="2:2">
      <c r="B1327" s="14"/>
    </row>
    <row r="1328" spans="2:2">
      <c r="B1328" s="14"/>
    </row>
    <row r="1329" spans="2:2">
      <c r="B1329" s="14"/>
    </row>
    <row r="1330" spans="2:2">
      <c r="B1330" s="14"/>
    </row>
    <row r="1331" spans="2:2">
      <c r="B1331" s="14"/>
    </row>
    <row r="1332" spans="2:2">
      <c r="B1332" s="14"/>
    </row>
    <row r="1333" spans="2:2">
      <c r="B1333" s="14"/>
    </row>
    <row r="1334" spans="2:2">
      <c r="B1334" s="14"/>
    </row>
    <row r="1335" spans="2:2">
      <c r="B1335" s="14"/>
    </row>
    <row r="1336" spans="2:2">
      <c r="B1336" s="14"/>
    </row>
    <row r="1337" spans="2:2">
      <c r="B1337" s="14"/>
    </row>
    <row r="1338" spans="2:2">
      <c r="B1338" s="14"/>
    </row>
    <row r="1339" spans="2:2">
      <c r="B1339" s="14"/>
    </row>
    <row r="1340" spans="2:2">
      <c r="B1340" s="14"/>
    </row>
    <row r="1341" spans="2:2">
      <c r="B1341" s="14"/>
    </row>
    <row r="1342" spans="2:2">
      <c r="B1342" s="14"/>
    </row>
    <row r="1343" spans="2:2">
      <c r="B1343" s="14"/>
    </row>
    <row r="1344" spans="2:2">
      <c r="B1344" s="14"/>
    </row>
    <row r="1345" spans="2:2">
      <c r="B1345" s="14"/>
    </row>
    <row r="1346" spans="2:2">
      <c r="B1346" s="14"/>
    </row>
    <row r="1347" spans="2:2">
      <c r="B1347" s="14"/>
    </row>
    <row r="1348" spans="2:2">
      <c r="B1348" s="14"/>
    </row>
    <row r="1349" spans="2:2">
      <c r="B1349" s="14"/>
    </row>
    <row r="1350" spans="2:2">
      <c r="B1350" s="14"/>
    </row>
    <row r="1351" spans="2:2">
      <c r="B1351" s="14"/>
    </row>
    <row r="1352" spans="2:2">
      <c r="B1352" s="14"/>
    </row>
    <row r="1353" spans="2:2">
      <c r="B1353" s="14"/>
    </row>
    <row r="1354" spans="2:2">
      <c r="B1354" s="14"/>
    </row>
    <row r="1355" spans="2:2">
      <c r="B1355" s="14"/>
    </row>
    <row r="1356" spans="2:2">
      <c r="B1356" s="14"/>
    </row>
    <row r="1357" spans="2:2">
      <c r="B1357" s="14"/>
    </row>
    <row r="1358" spans="2:2">
      <c r="B1358" s="14"/>
    </row>
    <row r="1359" spans="2:2">
      <c r="B1359" s="14"/>
    </row>
    <row r="1360" spans="2:2">
      <c r="B1360" s="14"/>
    </row>
    <row r="1361" spans="2:2">
      <c r="B1361" s="14"/>
    </row>
    <row r="1362" spans="2:2">
      <c r="B1362" s="14"/>
    </row>
    <row r="1363" spans="2:2">
      <c r="B1363" s="14"/>
    </row>
    <row r="1364" spans="2:2">
      <c r="B1364" s="14"/>
    </row>
    <row r="1365" spans="2:2">
      <c r="B1365" s="14"/>
    </row>
    <row r="1366" spans="2:2">
      <c r="B1366" s="14"/>
    </row>
    <row r="1367" spans="2:2">
      <c r="B1367" s="14"/>
    </row>
    <row r="1368" spans="2:2">
      <c r="B1368" s="14"/>
    </row>
    <row r="1369" spans="2:2">
      <c r="B1369" s="14"/>
    </row>
    <row r="1370" spans="2:2">
      <c r="B1370" s="14"/>
    </row>
    <row r="1371" spans="2:2">
      <c r="B1371" s="14"/>
    </row>
    <row r="1372" spans="2:2">
      <c r="B1372" s="14"/>
    </row>
    <row r="1373" spans="2:2">
      <c r="B1373" s="14"/>
    </row>
    <row r="1374" spans="2:2">
      <c r="B1374" s="14"/>
    </row>
    <row r="1375" spans="2:2">
      <c r="B1375" s="14"/>
    </row>
    <row r="1376" spans="2:2">
      <c r="B1376" s="14"/>
    </row>
    <row r="1377" spans="2:2">
      <c r="B1377" s="14"/>
    </row>
    <row r="1378" spans="2:2">
      <c r="B1378" s="14"/>
    </row>
    <row r="1379" spans="2:2">
      <c r="B1379" s="14"/>
    </row>
    <row r="1380" spans="2:2">
      <c r="B1380" s="14"/>
    </row>
    <row r="1381" spans="2:2">
      <c r="B1381" s="14"/>
    </row>
    <row r="1382" spans="2:2">
      <c r="B1382" s="14"/>
    </row>
    <row r="1383" spans="2:2">
      <c r="B1383" s="14"/>
    </row>
    <row r="1384" spans="2:2">
      <c r="B1384" s="14"/>
    </row>
    <row r="1385" spans="2:2">
      <c r="B1385" s="14"/>
    </row>
    <row r="1386" spans="2:2">
      <c r="B1386" s="14"/>
    </row>
    <row r="1387" spans="2:2">
      <c r="B1387" s="14"/>
    </row>
    <row r="1388" spans="2:2">
      <c r="B1388" s="14"/>
    </row>
    <row r="1389" spans="2:2">
      <c r="B1389" s="14"/>
    </row>
    <row r="1390" spans="2:2">
      <c r="B1390" s="14"/>
    </row>
    <row r="1391" spans="2:2">
      <c r="B1391" s="14"/>
    </row>
    <row r="1392" spans="2:2">
      <c r="B1392" s="14"/>
    </row>
    <row r="1393" spans="2:2">
      <c r="B1393" s="14"/>
    </row>
    <row r="1394" spans="2:2">
      <c r="B1394" s="14"/>
    </row>
    <row r="1395" spans="2:2">
      <c r="B1395" s="14"/>
    </row>
    <row r="1396" spans="2:2">
      <c r="B1396" s="14"/>
    </row>
    <row r="1397" spans="2:2">
      <c r="B1397" s="14"/>
    </row>
    <row r="1398" spans="2:2">
      <c r="B1398" s="14"/>
    </row>
    <row r="1399" spans="2:2">
      <c r="B1399" s="14"/>
    </row>
    <row r="1400" spans="2:2">
      <c r="B1400" s="14"/>
    </row>
    <row r="1401" spans="2:2">
      <c r="B1401" s="14"/>
    </row>
    <row r="1402" spans="2:2">
      <c r="B1402" s="14"/>
    </row>
    <row r="1403" spans="2:2">
      <c r="B1403" s="14"/>
    </row>
    <row r="1404" spans="2:2">
      <c r="B1404" s="14"/>
    </row>
    <row r="1405" spans="2:2">
      <c r="B1405" s="14"/>
    </row>
    <row r="1406" spans="2:2">
      <c r="B1406" s="14"/>
    </row>
    <row r="1407" spans="2:2">
      <c r="B1407" s="14"/>
    </row>
    <row r="1408" spans="2:2">
      <c r="B1408" s="14"/>
    </row>
    <row r="1409" spans="2:2">
      <c r="B1409" s="14"/>
    </row>
    <row r="1410" spans="2:2">
      <c r="B1410" s="14"/>
    </row>
    <row r="1411" spans="2:2">
      <c r="B1411" s="14"/>
    </row>
    <row r="1412" spans="2:2">
      <c r="B1412" s="14"/>
    </row>
    <row r="1413" spans="2:2">
      <c r="B1413" s="14"/>
    </row>
    <row r="1414" spans="2:2">
      <c r="B1414" s="14"/>
    </row>
    <row r="1415" spans="2:2">
      <c r="B1415" s="14"/>
    </row>
    <row r="1416" spans="2:2">
      <c r="B1416" s="14"/>
    </row>
    <row r="1417" spans="2:2">
      <c r="B1417" s="14"/>
    </row>
    <row r="1418" spans="2:2">
      <c r="B1418" s="14"/>
    </row>
    <row r="1419" spans="2:2">
      <c r="B1419" s="14"/>
    </row>
    <row r="1420" spans="2:2">
      <c r="B1420" s="14"/>
    </row>
    <row r="1421" spans="2:2">
      <c r="B1421" s="14"/>
    </row>
    <row r="1422" spans="2:2">
      <c r="B1422" s="14"/>
    </row>
    <row r="1423" spans="2:2">
      <c r="B1423" s="14"/>
    </row>
    <row r="1424" spans="2:2">
      <c r="B1424" s="14"/>
    </row>
    <row r="1425" spans="2:2">
      <c r="B1425" s="14"/>
    </row>
    <row r="1426" spans="2:2">
      <c r="B1426" s="14"/>
    </row>
    <row r="1427" spans="2:2">
      <c r="B1427" s="14"/>
    </row>
    <row r="1428" spans="2:2">
      <c r="B1428" s="14"/>
    </row>
    <row r="1429" spans="2:2">
      <c r="B1429" s="14"/>
    </row>
    <row r="1430" spans="2:2">
      <c r="B1430" s="14"/>
    </row>
    <row r="1431" spans="2:2">
      <c r="B1431" s="14"/>
    </row>
    <row r="1432" spans="2:2">
      <c r="B1432" s="14"/>
    </row>
    <row r="1433" spans="2:2">
      <c r="B1433" s="14"/>
    </row>
    <row r="1434" spans="2:2">
      <c r="B1434" s="14"/>
    </row>
    <row r="1435" spans="2:2">
      <c r="B1435" s="14"/>
    </row>
    <row r="1436" spans="2:2">
      <c r="B1436" s="14"/>
    </row>
    <row r="1437" spans="2:2">
      <c r="B1437" s="14"/>
    </row>
    <row r="1438" spans="2:2">
      <c r="B1438" s="14"/>
    </row>
    <row r="1439" spans="2:2">
      <c r="B1439" s="14"/>
    </row>
    <row r="1440" spans="2:2">
      <c r="B1440" s="14"/>
    </row>
    <row r="1441" spans="2:2">
      <c r="B1441" s="14"/>
    </row>
    <row r="1442" spans="2:2">
      <c r="B1442" s="14"/>
    </row>
    <row r="1443" spans="2:2">
      <c r="B1443" s="14"/>
    </row>
    <row r="1444" spans="2:2">
      <c r="B1444" s="14"/>
    </row>
    <row r="1445" spans="2:2">
      <c r="B1445" s="14"/>
    </row>
    <row r="1446" spans="2:2">
      <c r="B1446" s="14"/>
    </row>
    <row r="1447" spans="2:2">
      <c r="B1447" s="14"/>
    </row>
    <row r="1448" spans="2:2">
      <c r="B1448" s="14"/>
    </row>
    <row r="1449" spans="2:2">
      <c r="B1449" s="14"/>
    </row>
    <row r="1450" spans="2:2">
      <c r="B1450" s="14"/>
    </row>
    <row r="1451" spans="2:2">
      <c r="B1451" s="14"/>
    </row>
    <row r="1452" spans="2:2">
      <c r="B1452" s="14"/>
    </row>
    <row r="1453" spans="2:2">
      <c r="B1453" s="14"/>
    </row>
    <row r="1454" spans="2:2">
      <c r="B1454" s="14"/>
    </row>
    <row r="1455" spans="2:2">
      <c r="B1455" s="14"/>
    </row>
    <row r="1456" spans="2:2">
      <c r="B1456" s="14"/>
    </row>
    <row r="1457" spans="2:2">
      <c r="B1457" s="14"/>
    </row>
    <row r="1458" spans="2:2">
      <c r="B1458" s="14"/>
    </row>
    <row r="1459" spans="2:2">
      <c r="B1459" s="14"/>
    </row>
    <row r="1460" spans="2:2">
      <c r="B1460" s="14"/>
    </row>
    <row r="1461" spans="2:2">
      <c r="B1461" s="14"/>
    </row>
    <row r="1462" spans="2:2">
      <c r="B1462" s="14"/>
    </row>
    <row r="1463" spans="2:2">
      <c r="B1463" s="14"/>
    </row>
    <row r="1464" spans="2:2">
      <c r="B1464" s="14"/>
    </row>
    <row r="1465" spans="2:2">
      <c r="B1465" s="14"/>
    </row>
    <row r="1466" spans="2:2">
      <c r="B1466" s="14"/>
    </row>
    <row r="1467" spans="2:2">
      <c r="B1467" s="14"/>
    </row>
    <row r="1468" spans="2:2">
      <c r="B1468" s="14"/>
    </row>
    <row r="1469" spans="2:2">
      <c r="B1469" s="14"/>
    </row>
    <row r="1470" spans="2:2">
      <c r="B1470" s="14"/>
    </row>
    <row r="1471" spans="2:2">
      <c r="B1471" s="14"/>
    </row>
    <row r="1472" spans="2:2">
      <c r="B1472" s="14"/>
    </row>
    <row r="1473" spans="2:2">
      <c r="B1473" s="14"/>
    </row>
    <row r="1474" spans="2:2">
      <c r="B1474" s="14"/>
    </row>
    <row r="1475" spans="2:2">
      <c r="B1475" s="14"/>
    </row>
    <row r="1476" spans="2:2">
      <c r="B1476" s="14"/>
    </row>
    <row r="1477" spans="2:2">
      <c r="B1477" s="14"/>
    </row>
    <row r="1478" spans="2:2">
      <c r="B1478" s="14"/>
    </row>
    <row r="1479" spans="2:2">
      <c r="B1479" s="14"/>
    </row>
    <row r="1480" spans="2:2">
      <c r="B1480" s="14"/>
    </row>
    <row r="1481" spans="2:2">
      <c r="B1481" s="14"/>
    </row>
    <row r="1482" spans="2:2">
      <c r="B1482" s="14"/>
    </row>
    <row r="1483" spans="2:2">
      <c r="B1483" s="14"/>
    </row>
    <row r="1484" spans="2:2">
      <c r="B1484" s="14"/>
    </row>
    <row r="1485" spans="2:2">
      <c r="B1485" s="14"/>
    </row>
    <row r="1486" spans="2:2">
      <c r="B1486" s="14"/>
    </row>
    <row r="1487" spans="2:2">
      <c r="B1487" s="14"/>
    </row>
    <row r="1488" spans="2:2">
      <c r="B1488" s="14"/>
    </row>
    <row r="1489" spans="2:2">
      <c r="B1489" s="14"/>
    </row>
    <row r="1490" spans="2:2">
      <c r="B1490" s="14"/>
    </row>
    <row r="1491" spans="2:2">
      <c r="B1491" s="14"/>
    </row>
    <row r="1492" spans="2:2">
      <c r="B1492" s="14"/>
    </row>
    <row r="1493" spans="2:2">
      <c r="B1493" s="14"/>
    </row>
    <row r="1494" spans="2:2">
      <c r="B1494" s="14"/>
    </row>
    <row r="1495" spans="2:2">
      <c r="B1495" s="14"/>
    </row>
    <row r="1496" spans="2:2">
      <c r="B1496" s="14"/>
    </row>
    <row r="1497" spans="2:2">
      <c r="B1497" s="14"/>
    </row>
    <row r="1498" spans="2:2">
      <c r="B1498" s="14"/>
    </row>
    <row r="1499" spans="2:2">
      <c r="B1499" s="14"/>
    </row>
    <row r="1500" spans="2:2">
      <c r="B1500" s="14"/>
    </row>
    <row r="1501" spans="2:2">
      <c r="B1501" s="14"/>
    </row>
    <row r="1502" spans="2:2">
      <c r="B1502" s="14"/>
    </row>
    <row r="1503" spans="2:2">
      <c r="B1503" s="14"/>
    </row>
    <row r="1504" spans="2:2">
      <c r="B1504" s="14"/>
    </row>
    <row r="1505" spans="2:2">
      <c r="B1505" s="14"/>
    </row>
    <row r="1506" spans="2:2">
      <c r="B1506" s="14"/>
    </row>
    <row r="1507" spans="2:2">
      <c r="B1507" s="14"/>
    </row>
    <row r="1508" spans="2:2">
      <c r="B1508" s="14"/>
    </row>
    <row r="1509" spans="2:2">
      <c r="B1509" s="14"/>
    </row>
    <row r="1510" spans="2:2">
      <c r="B1510" s="14"/>
    </row>
    <row r="1511" spans="2:2">
      <c r="B1511" s="14"/>
    </row>
    <row r="1512" spans="2:2">
      <c r="B1512" s="14"/>
    </row>
    <row r="1513" spans="2:2">
      <c r="B1513" s="14"/>
    </row>
    <row r="1514" spans="2:2">
      <c r="B1514" s="14"/>
    </row>
    <row r="1515" spans="2:2">
      <c r="B1515" s="14"/>
    </row>
    <row r="1516" spans="2:2">
      <c r="B1516" s="14"/>
    </row>
    <row r="1517" spans="2:2">
      <c r="B1517" s="14"/>
    </row>
    <row r="1518" spans="2:2">
      <c r="B1518" s="14"/>
    </row>
    <row r="1519" spans="2:2">
      <c r="B1519" s="14"/>
    </row>
    <row r="1520" spans="2:2">
      <c r="B1520" s="14"/>
    </row>
    <row r="1521" spans="2:2">
      <c r="B1521" s="14"/>
    </row>
    <row r="1522" spans="2:2">
      <c r="B1522" s="14"/>
    </row>
    <row r="1523" spans="2:2">
      <c r="B1523" s="14"/>
    </row>
    <row r="1524" spans="2:2">
      <c r="B1524" s="14"/>
    </row>
    <row r="1525" spans="2:2">
      <c r="B1525" s="14"/>
    </row>
    <row r="1526" spans="2:2">
      <c r="B1526" s="14"/>
    </row>
    <row r="1527" spans="2:2">
      <c r="B1527" s="14"/>
    </row>
    <row r="1528" spans="2:2">
      <c r="B1528" s="14"/>
    </row>
    <row r="1529" spans="2:2">
      <c r="B1529" s="14"/>
    </row>
    <row r="1530" spans="2:2">
      <c r="B1530" s="14"/>
    </row>
    <row r="1531" spans="2:2">
      <c r="B1531" s="14"/>
    </row>
    <row r="1532" spans="2:2">
      <c r="B1532" s="14"/>
    </row>
    <row r="1533" spans="2:2">
      <c r="B1533" s="14"/>
    </row>
    <row r="1534" spans="2:2">
      <c r="B1534" s="14"/>
    </row>
    <row r="1535" spans="2:2">
      <c r="B1535" s="14"/>
    </row>
    <row r="1536" spans="2:2">
      <c r="B1536" s="14"/>
    </row>
    <row r="1537" spans="2:2">
      <c r="B1537" s="14"/>
    </row>
    <row r="1538" spans="2:2">
      <c r="B1538" s="14"/>
    </row>
    <row r="1539" spans="2:2">
      <c r="B1539" s="14"/>
    </row>
    <row r="1540" spans="2:2">
      <c r="B1540" s="14"/>
    </row>
    <row r="1541" spans="2:2">
      <c r="B1541" s="14"/>
    </row>
    <row r="1542" spans="2:2">
      <c r="B1542" s="14"/>
    </row>
    <row r="1543" spans="2:2">
      <c r="B1543" s="14"/>
    </row>
    <row r="1544" spans="2:2">
      <c r="B1544" s="14"/>
    </row>
    <row r="1545" spans="2:2">
      <c r="B1545" s="14"/>
    </row>
    <row r="1546" spans="2:2">
      <c r="B1546" s="14"/>
    </row>
    <row r="1547" spans="2:2">
      <c r="B1547" s="14"/>
    </row>
    <row r="1548" spans="2:2">
      <c r="B1548" s="14"/>
    </row>
    <row r="1549" spans="2:2">
      <c r="B1549" s="14"/>
    </row>
    <row r="1550" spans="2:2">
      <c r="B1550" s="14"/>
    </row>
    <row r="1551" spans="2:2">
      <c r="B1551" s="14"/>
    </row>
    <row r="1552" spans="2:2">
      <c r="B1552" s="14"/>
    </row>
    <row r="1553" spans="2:2">
      <c r="B1553" s="14"/>
    </row>
    <row r="1554" spans="2:2">
      <c r="B1554" s="14"/>
    </row>
    <row r="1555" spans="2:2">
      <c r="B1555" s="14"/>
    </row>
    <row r="1556" spans="2:2">
      <c r="B1556" s="14"/>
    </row>
    <row r="1557" spans="2:2">
      <c r="B1557" s="14"/>
    </row>
    <row r="1558" spans="2:2">
      <c r="B1558" s="14"/>
    </row>
    <row r="1559" spans="2:2">
      <c r="B1559" s="14"/>
    </row>
    <row r="1560" spans="2:2">
      <c r="B1560" s="14"/>
    </row>
    <row r="1561" spans="2:2">
      <c r="B1561" s="14"/>
    </row>
    <row r="1562" spans="2:2">
      <c r="B1562" s="14"/>
    </row>
    <row r="1563" spans="2:2">
      <c r="B1563" s="14"/>
    </row>
    <row r="1564" spans="2:2">
      <c r="B1564" s="14"/>
    </row>
    <row r="1565" spans="2:2">
      <c r="B1565" s="14"/>
    </row>
    <row r="1566" spans="2:2">
      <c r="B1566" s="14"/>
    </row>
    <row r="1567" spans="2:2">
      <c r="B1567" s="14"/>
    </row>
    <row r="1568" spans="2:2">
      <c r="B1568" s="14"/>
    </row>
    <row r="1569" spans="2:2">
      <c r="B1569" s="14"/>
    </row>
    <row r="1570" spans="2:2">
      <c r="B1570" s="14"/>
    </row>
    <row r="1571" spans="2:2">
      <c r="B1571" s="14"/>
    </row>
    <row r="1572" spans="2:2">
      <c r="B1572" s="14"/>
    </row>
    <row r="1573" spans="2:2">
      <c r="B1573" s="14"/>
    </row>
    <row r="1574" spans="2:2">
      <c r="B1574" s="14"/>
    </row>
    <row r="1575" spans="2:2">
      <c r="B1575" s="14"/>
    </row>
    <row r="1576" spans="2:2">
      <c r="B1576" s="14"/>
    </row>
    <row r="1577" spans="2:2">
      <c r="B1577" s="14"/>
    </row>
    <row r="1578" spans="2:2">
      <c r="B1578" s="14"/>
    </row>
    <row r="1579" spans="2:2">
      <c r="B1579" s="14"/>
    </row>
    <row r="1580" spans="2:2">
      <c r="B1580" s="14"/>
    </row>
    <row r="1581" spans="2:2">
      <c r="B1581" s="14"/>
    </row>
    <row r="1582" spans="2:2">
      <c r="B1582" s="14"/>
    </row>
    <row r="1583" spans="2:2">
      <c r="B1583" s="14"/>
    </row>
    <row r="1584" spans="2:2">
      <c r="B1584" s="14"/>
    </row>
    <row r="1585" spans="2:2">
      <c r="B1585" s="14"/>
    </row>
    <row r="1586" spans="2:2">
      <c r="B1586" s="14"/>
    </row>
    <row r="1587" spans="2:2">
      <c r="B1587" s="14"/>
    </row>
    <row r="1588" spans="2:2">
      <c r="B1588" s="14"/>
    </row>
    <row r="1589" spans="2:2">
      <c r="B1589" s="14"/>
    </row>
    <row r="1590" spans="2:2">
      <c r="B1590" s="14"/>
    </row>
    <row r="1591" spans="2:2">
      <c r="B1591" s="14"/>
    </row>
    <row r="1592" spans="2:2">
      <c r="B1592" s="14"/>
    </row>
    <row r="1593" spans="2:2">
      <c r="B1593" s="14"/>
    </row>
    <row r="1594" spans="2:2">
      <c r="B1594" s="14"/>
    </row>
    <row r="1595" spans="2:2">
      <c r="B1595" s="14"/>
    </row>
    <row r="1596" spans="2:2">
      <c r="B1596" s="14"/>
    </row>
    <row r="1597" spans="2:2">
      <c r="B1597" s="14"/>
    </row>
    <row r="1598" spans="2:2">
      <c r="B1598" s="14"/>
    </row>
    <row r="1599" spans="2:2">
      <c r="B1599" s="14"/>
    </row>
    <row r="1600" spans="2:2">
      <c r="B1600" s="14"/>
    </row>
    <row r="1601" spans="2:2">
      <c r="B1601" s="14"/>
    </row>
    <row r="1602" spans="2:2">
      <c r="B1602" s="14"/>
    </row>
    <row r="1603" spans="2:2">
      <c r="B1603" s="14"/>
    </row>
    <row r="1604" spans="2:2">
      <c r="B1604" s="14"/>
    </row>
    <row r="1605" spans="2:2">
      <c r="B1605" s="14"/>
    </row>
    <row r="1606" spans="2:2">
      <c r="B1606" s="14"/>
    </row>
    <row r="1607" spans="2:2">
      <c r="B1607" s="14"/>
    </row>
    <row r="1608" spans="2:2">
      <c r="B1608" s="14"/>
    </row>
    <row r="1609" spans="2:2">
      <c r="B1609" s="14"/>
    </row>
    <row r="1610" spans="2:2">
      <c r="B1610" s="14"/>
    </row>
    <row r="1611" spans="2:2">
      <c r="B1611" s="14"/>
    </row>
    <row r="1612" spans="2:2">
      <c r="B1612" s="14"/>
    </row>
    <row r="1613" spans="2:2">
      <c r="B1613" s="14"/>
    </row>
    <row r="1614" spans="2:2">
      <c r="B1614" s="14"/>
    </row>
    <row r="1615" spans="2:2">
      <c r="B1615" s="14"/>
    </row>
    <row r="1616" spans="2:2">
      <c r="B1616" s="14"/>
    </row>
    <row r="1617" spans="2:2">
      <c r="B1617" s="14"/>
    </row>
    <row r="1618" spans="2:2">
      <c r="B1618" s="14"/>
    </row>
    <row r="1619" spans="2:2">
      <c r="B1619" s="14"/>
    </row>
    <row r="1620" spans="2:2">
      <c r="B1620" s="14"/>
    </row>
    <row r="1621" spans="2:2">
      <c r="B1621" s="14"/>
    </row>
    <row r="1622" spans="2:2">
      <c r="B1622" s="14"/>
    </row>
    <row r="1623" spans="2:2">
      <c r="B1623" s="14"/>
    </row>
    <row r="1624" spans="2:2">
      <c r="B1624" s="14"/>
    </row>
    <row r="1625" spans="2:2">
      <c r="B1625" s="14"/>
    </row>
    <row r="1626" spans="2:2">
      <c r="B1626" s="14"/>
    </row>
    <row r="1627" spans="2:2">
      <c r="B1627" s="14"/>
    </row>
    <row r="1628" spans="2:2">
      <c r="B1628" s="14"/>
    </row>
    <row r="1629" spans="2:2">
      <c r="B1629" s="14"/>
    </row>
    <row r="1630" spans="2:2">
      <c r="B1630" s="14"/>
    </row>
    <row r="1631" spans="2:2">
      <c r="B1631" s="14"/>
    </row>
    <row r="1632" spans="2:2">
      <c r="B1632" s="14"/>
    </row>
    <row r="1633" spans="2:2">
      <c r="B1633" s="14"/>
    </row>
    <row r="1634" spans="2:2">
      <c r="B1634" s="14"/>
    </row>
    <row r="1635" spans="2:2">
      <c r="B1635" s="14"/>
    </row>
    <row r="1636" spans="2:2">
      <c r="B1636" s="14"/>
    </row>
    <row r="1637" spans="2:2">
      <c r="B1637" s="14"/>
    </row>
    <row r="1638" spans="2:2">
      <c r="B1638" s="14"/>
    </row>
    <row r="1639" spans="2:2">
      <c r="B1639" s="14"/>
    </row>
    <row r="1640" spans="2:2">
      <c r="B1640" s="14"/>
    </row>
    <row r="1641" spans="2:2">
      <c r="B1641" s="14"/>
    </row>
    <row r="1642" spans="2:2">
      <c r="B1642" s="14"/>
    </row>
    <row r="1643" spans="2:2">
      <c r="B1643" s="14"/>
    </row>
    <row r="1644" spans="2:2">
      <c r="B1644" s="14"/>
    </row>
    <row r="1645" spans="2:2">
      <c r="B1645" s="14"/>
    </row>
    <row r="1646" spans="2:2">
      <c r="B1646" s="14"/>
    </row>
    <row r="1647" spans="2:2">
      <c r="B1647" s="14"/>
    </row>
    <row r="1648" spans="2:2">
      <c r="B1648" s="14"/>
    </row>
    <row r="1649" spans="2:2">
      <c r="B1649" s="14"/>
    </row>
    <row r="1650" spans="2:2">
      <c r="B1650" s="14"/>
    </row>
    <row r="1651" spans="2:2">
      <c r="B1651" s="14"/>
    </row>
    <row r="1652" spans="2:2">
      <c r="B1652" s="14"/>
    </row>
    <row r="1653" spans="2:2">
      <c r="B1653" s="14"/>
    </row>
    <row r="1654" spans="2:2">
      <c r="B1654" s="14"/>
    </row>
    <row r="1655" spans="2:2">
      <c r="B1655" s="14"/>
    </row>
    <row r="1656" spans="2:2">
      <c r="B1656" s="14"/>
    </row>
    <row r="1657" spans="2:2">
      <c r="B1657" s="14"/>
    </row>
    <row r="1658" spans="2:2">
      <c r="B1658" s="14"/>
    </row>
    <row r="1659" spans="2:2">
      <c r="B1659" s="14"/>
    </row>
    <row r="1660" spans="2:2">
      <c r="B1660" s="14"/>
    </row>
    <row r="1661" spans="2:2">
      <c r="B1661" s="14"/>
    </row>
    <row r="1662" spans="2:2">
      <c r="B1662" s="14"/>
    </row>
    <row r="1663" spans="2:2">
      <c r="B1663" s="14"/>
    </row>
    <row r="1664" spans="2:2">
      <c r="B1664" s="14"/>
    </row>
    <row r="1665" spans="2:2">
      <c r="B1665" s="14"/>
    </row>
    <row r="1666" spans="2:2">
      <c r="B1666" s="14"/>
    </row>
    <row r="1667" spans="2:2">
      <c r="B1667" s="14"/>
    </row>
    <row r="1668" spans="2:2">
      <c r="B1668" s="14"/>
    </row>
    <row r="1669" spans="2:2">
      <c r="B1669" s="14"/>
    </row>
    <row r="1670" spans="2:2">
      <c r="B1670" s="14"/>
    </row>
    <row r="1671" spans="2:2">
      <c r="B1671" s="14"/>
    </row>
    <row r="1672" spans="2:2">
      <c r="B1672" s="14"/>
    </row>
    <row r="1673" spans="2:2">
      <c r="B1673" s="14"/>
    </row>
    <row r="1674" spans="2:2">
      <c r="B1674" s="14"/>
    </row>
    <row r="1675" spans="2:2">
      <c r="B1675" s="14"/>
    </row>
    <row r="1676" spans="2:2">
      <c r="B1676" s="14"/>
    </row>
    <row r="1677" spans="2:2">
      <c r="B1677" s="14"/>
    </row>
    <row r="1678" spans="2:2">
      <c r="B1678" s="14"/>
    </row>
    <row r="1679" spans="2:2">
      <c r="B1679" s="14"/>
    </row>
    <row r="1680" spans="2:2">
      <c r="B1680" s="14"/>
    </row>
    <row r="1681" spans="2:2">
      <c r="B1681" s="14"/>
    </row>
    <row r="1682" spans="2:2">
      <c r="B1682" s="14"/>
    </row>
    <row r="1683" spans="2:2">
      <c r="B1683" s="14"/>
    </row>
    <row r="1684" spans="2:2">
      <c r="B1684" s="14"/>
    </row>
    <row r="1685" spans="2:2">
      <c r="B1685" s="14"/>
    </row>
    <row r="1686" spans="2:2">
      <c r="B1686" s="14"/>
    </row>
    <row r="1687" spans="2:2">
      <c r="B1687" s="14"/>
    </row>
    <row r="1688" spans="2:2">
      <c r="B1688" s="14"/>
    </row>
    <row r="1689" spans="2:2">
      <c r="B1689" s="14"/>
    </row>
    <row r="1690" spans="2:2">
      <c r="B1690" s="14"/>
    </row>
    <row r="1691" spans="2:2">
      <c r="B1691" s="14"/>
    </row>
    <row r="1692" spans="2:2">
      <c r="B1692" s="14"/>
    </row>
    <row r="1693" spans="2:2">
      <c r="B1693" s="14"/>
    </row>
    <row r="1694" spans="2:2">
      <c r="B1694" s="14"/>
    </row>
    <row r="1695" spans="2:2">
      <c r="B1695" s="14"/>
    </row>
    <row r="1696" spans="2:2">
      <c r="B1696" s="14"/>
    </row>
    <row r="1697" spans="2:2">
      <c r="B1697" s="14"/>
    </row>
    <row r="1698" spans="2:2">
      <c r="B1698" s="14"/>
    </row>
    <row r="1699" spans="2:2">
      <c r="B1699" s="14"/>
    </row>
    <row r="1700" spans="2:2">
      <c r="B1700" s="14"/>
    </row>
    <row r="1701" spans="2:2">
      <c r="B1701" s="14"/>
    </row>
    <row r="1702" spans="2:2">
      <c r="B1702" s="14"/>
    </row>
    <row r="1703" spans="2:2">
      <c r="B1703" s="14"/>
    </row>
    <row r="1704" spans="2:2">
      <c r="B1704" s="14"/>
    </row>
    <row r="1705" spans="2:2">
      <c r="B1705" s="14"/>
    </row>
    <row r="1706" spans="2:2">
      <c r="B1706" s="14"/>
    </row>
    <row r="1707" spans="2:2">
      <c r="B1707" s="14"/>
    </row>
    <row r="1708" spans="2:2">
      <c r="B1708" s="14"/>
    </row>
    <row r="1709" spans="2:2">
      <c r="B1709" s="14"/>
    </row>
    <row r="1710" spans="2:2">
      <c r="B1710" s="14"/>
    </row>
    <row r="1711" spans="2:2">
      <c r="B1711" s="14"/>
    </row>
    <row r="1712" spans="2:2">
      <c r="B1712" s="14"/>
    </row>
    <row r="1713" spans="2:2">
      <c r="B1713" s="14"/>
    </row>
    <row r="1714" spans="2:2">
      <c r="B1714" s="14"/>
    </row>
    <row r="1715" spans="2:2">
      <c r="B1715" s="14"/>
    </row>
    <row r="1716" spans="2:2">
      <c r="B1716" s="14"/>
    </row>
    <row r="1717" spans="2:2">
      <c r="B1717" s="14"/>
    </row>
    <row r="1718" spans="2:2">
      <c r="B1718" s="14"/>
    </row>
    <row r="1719" spans="2:2">
      <c r="B1719" s="14"/>
    </row>
    <row r="1720" spans="2:2">
      <c r="B1720" s="14"/>
    </row>
    <row r="1721" spans="2:2">
      <c r="B1721" s="14"/>
    </row>
    <row r="1722" spans="2:2">
      <c r="B1722" s="14"/>
    </row>
    <row r="1723" spans="2:2">
      <c r="B1723" s="14"/>
    </row>
    <row r="1724" spans="2:2">
      <c r="B1724" s="14"/>
    </row>
    <row r="1725" spans="2:2">
      <c r="B1725" s="14"/>
    </row>
    <row r="1726" spans="2:2">
      <c r="B1726" s="14"/>
    </row>
    <row r="1727" spans="2:2">
      <c r="B1727" s="14"/>
    </row>
    <row r="1728" spans="2:2">
      <c r="B1728" s="14"/>
    </row>
    <row r="1729" spans="2:2">
      <c r="B1729" s="14"/>
    </row>
    <row r="1730" spans="2:2">
      <c r="B1730" s="14"/>
    </row>
    <row r="1731" spans="2:2">
      <c r="B1731" s="14"/>
    </row>
    <row r="1732" spans="2:2">
      <c r="B1732" s="14"/>
    </row>
    <row r="1733" spans="2:2">
      <c r="B1733" s="14"/>
    </row>
    <row r="1734" spans="2:2">
      <c r="B1734" s="14"/>
    </row>
    <row r="1735" spans="2:2">
      <c r="B1735" s="14"/>
    </row>
    <row r="1736" spans="2:2">
      <c r="B1736" s="14"/>
    </row>
    <row r="1737" spans="2:2">
      <c r="B1737" s="14"/>
    </row>
    <row r="1738" spans="2:2">
      <c r="B1738" s="14"/>
    </row>
    <row r="1739" spans="2:2">
      <c r="B1739" s="14"/>
    </row>
    <row r="1740" spans="2:2">
      <c r="B1740" s="14"/>
    </row>
    <row r="1741" spans="2:2">
      <c r="B1741" s="14"/>
    </row>
    <row r="1742" spans="2:2">
      <c r="B1742" s="14"/>
    </row>
    <row r="1743" spans="2:2">
      <c r="B1743" s="14"/>
    </row>
    <row r="1744" spans="2:2">
      <c r="B1744" s="14"/>
    </row>
    <row r="1745" spans="2:2">
      <c r="B1745" s="14"/>
    </row>
    <row r="1746" spans="2:2">
      <c r="B1746" s="14"/>
    </row>
    <row r="1747" spans="2:2">
      <c r="B1747" s="14"/>
    </row>
    <row r="1748" spans="2:2">
      <c r="B1748" s="14"/>
    </row>
    <row r="1749" spans="2:2">
      <c r="B1749" s="14"/>
    </row>
    <row r="1750" spans="2:2">
      <c r="B1750" s="14"/>
    </row>
    <row r="1751" spans="2:2">
      <c r="B1751" s="14"/>
    </row>
    <row r="1752" spans="2:2">
      <c r="B1752" s="14"/>
    </row>
    <row r="1753" spans="2:2">
      <c r="B1753" s="14"/>
    </row>
    <row r="1754" spans="2:2">
      <c r="B1754" s="14"/>
    </row>
    <row r="1755" spans="2:2">
      <c r="B1755" s="14"/>
    </row>
    <row r="1756" spans="2:2">
      <c r="B1756" s="14"/>
    </row>
    <row r="1757" spans="2:2">
      <c r="B1757" s="14"/>
    </row>
    <row r="1758" spans="2:2">
      <c r="B1758" s="14"/>
    </row>
    <row r="1759" spans="2:2">
      <c r="B1759" s="14"/>
    </row>
    <row r="1760" spans="2:2">
      <c r="B1760" s="14"/>
    </row>
    <row r="1761" spans="2:2">
      <c r="B1761" s="14"/>
    </row>
    <row r="1762" spans="2:2">
      <c r="B1762" s="14"/>
    </row>
    <row r="1763" spans="2:2">
      <c r="B1763" s="14"/>
    </row>
    <row r="1764" spans="2:2">
      <c r="B1764" s="14"/>
    </row>
    <row r="1765" spans="2:2">
      <c r="B1765" s="14"/>
    </row>
    <row r="1766" spans="2:2">
      <c r="B1766" s="14"/>
    </row>
    <row r="1767" spans="2:2">
      <c r="B1767" s="14"/>
    </row>
    <row r="1768" spans="2:2">
      <c r="B1768" s="14"/>
    </row>
    <row r="1769" spans="2:2">
      <c r="B1769" s="14"/>
    </row>
    <row r="1770" spans="2:2">
      <c r="B1770" s="14"/>
    </row>
    <row r="1771" spans="2:2">
      <c r="B1771" s="14"/>
    </row>
    <row r="1772" spans="2:2">
      <c r="B1772" s="14"/>
    </row>
    <row r="1773" spans="2:2">
      <c r="B1773" s="14"/>
    </row>
    <row r="1774" spans="2:2">
      <c r="B1774" s="14"/>
    </row>
    <row r="1775" spans="2:2">
      <c r="B1775" s="14"/>
    </row>
    <row r="1776" spans="2:2">
      <c r="B1776" s="14"/>
    </row>
    <row r="1777" spans="2:2">
      <c r="B1777" s="14"/>
    </row>
    <row r="1778" spans="2:2">
      <c r="B1778" s="14"/>
    </row>
    <row r="1779" spans="2:2">
      <c r="B1779" s="14"/>
    </row>
    <row r="1780" spans="2:2">
      <c r="B1780" s="14"/>
    </row>
    <row r="1781" spans="2:2">
      <c r="B1781" s="14"/>
    </row>
    <row r="1782" spans="2:2">
      <c r="B1782" s="14"/>
    </row>
    <row r="1783" spans="2:2">
      <c r="B1783" s="14"/>
    </row>
    <row r="1784" spans="2:2">
      <c r="B1784" s="14"/>
    </row>
    <row r="1785" spans="2:2">
      <c r="B1785" s="14"/>
    </row>
    <row r="1786" spans="2:2">
      <c r="B1786" s="14"/>
    </row>
    <row r="1787" spans="2:2">
      <c r="B1787" s="14"/>
    </row>
    <row r="1788" spans="2:2">
      <c r="B1788" s="14"/>
    </row>
    <row r="1789" spans="2:2">
      <c r="B1789" s="14"/>
    </row>
    <row r="1790" spans="2:2">
      <c r="B1790" s="14"/>
    </row>
    <row r="1791" spans="2:2">
      <c r="B1791" s="14"/>
    </row>
    <row r="1792" spans="2:2">
      <c r="B1792" s="14"/>
    </row>
    <row r="1793" spans="2:2">
      <c r="B1793" s="14"/>
    </row>
    <row r="1794" spans="2:2">
      <c r="B1794" s="14"/>
    </row>
    <row r="1795" spans="2:2">
      <c r="B1795" s="14"/>
    </row>
    <row r="1796" spans="2:2">
      <c r="B1796" s="14"/>
    </row>
    <row r="1797" spans="2:2">
      <c r="B1797" s="14"/>
    </row>
    <row r="1798" spans="2:2">
      <c r="B1798" s="14"/>
    </row>
    <row r="1799" spans="2:2">
      <c r="B1799" s="14"/>
    </row>
    <row r="1800" spans="2:2">
      <c r="B1800" s="14"/>
    </row>
    <row r="1801" spans="2:2">
      <c r="B1801" s="14"/>
    </row>
    <row r="1802" spans="2:2">
      <c r="B1802" s="14"/>
    </row>
    <row r="1803" spans="2:2">
      <c r="B1803" s="14"/>
    </row>
    <row r="1804" spans="2:2">
      <c r="B1804" s="14"/>
    </row>
    <row r="1805" spans="2:2">
      <c r="B1805" s="14"/>
    </row>
    <row r="1806" spans="2:2">
      <c r="B1806" s="14"/>
    </row>
    <row r="1807" spans="2:2">
      <c r="B1807" s="14"/>
    </row>
    <row r="1808" spans="2:2">
      <c r="B1808" s="14"/>
    </row>
    <row r="1809" spans="2:2">
      <c r="B1809" s="14"/>
    </row>
    <row r="1810" spans="2:2">
      <c r="B1810" s="14"/>
    </row>
    <row r="1811" spans="2:2">
      <c r="B1811" s="14"/>
    </row>
    <row r="1812" spans="2:2">
      <c r="B1812" s="14"/>
    </row>
    <row r="1813" spans="2:2">
      <c r="B1813" s="14"/>
    </row>
    <row r="1814" spans="2:2">
      <c r="B1814" s="14"/>
    </row>
    <row r="1815" spans="2:2">
      <c r="B1815" s="14"/>
    </row>
    <row r="1816" spans="2:2">
      <c r="B1816" s="14"/>
    </row>
    <row r="1817" spans="2:2">
      <c r="B1817" s="14"/>
    </row>
    <row r="1818" spans="2:2">
      <c r="B1818" s="14"/>
    </row>
    <row r="1819" spans="2:2">
      <c r="B1819" s="14"/>
    </row>
    <row r="1820" spans="2:2">
      <c r="B1820" s="14"/>
    </row>
    <row r="1821" spans="2:2">
      <c r="B1821" s="14"/>
    </row>
    <row r="1822" spans="2:2">
      <c r="B1822" s="14"/>
    </row>
    <row r="1823" spans="2:2">
      <c r="B1823" s="14"/>
    </row>
    <row r="1824" spans="2:2">
      <c r="B1824" s="14"/>
    </row>
    <row r="1825" spans="2:2">
      <c r="B1825" s="14"/>
    </row>
    <row r="1826" spans="2:2">
      <c r="B1826" s="14"/>
    </row>
    <row r="1827" spans="2:2">
      <c r="B1827" s="14"/>
    </row>
    <row r="1828" spans="2:2">
      <c r="B1828" s="14"/>
    </row>
    <row r="1829" spans="2:2">
      <c r="B1829" s="14"/>
    </row>
    <row r="1830" spans="2:2">
      <c r="B1830" s="14"/>
    </row>
    <row r="1831" spans="2:2">
      <c r="B1831" s="14"/>
    </row>
    <row r="1832" spans="2:2">
      <c r="B1832" s="14"/>
    </row>
    <row r="1833" spans="2:2">
      <c r="B1833" s="14"/>
    </row>
    <row r="1834" spans="2:2">
      <c r="B1834" s="14"/>
    </row>
    <row r="1835" spans="2:2">
      <c r="B1835" s="14"/>
    </row>
    <row r="1836" spans="2:2">
      <c r="B1836" s="14"/>
    </row>
    <row r="1837" spans="2:2">
      <c r="B1837" s="14"/>
    </row>
    <row r="1838" spans="2:2">
      <c r="B1838" s="14"/>
    </row>
    <row r="1839" spans="2:2">
      <c r="B1839" s="14"/>
    </row>
    <row r="1840" spans="2:2">
      <c r="B1840" s="14"/>
    </row>
    <row r="1841" spans="2:2">
      <c r="B1841" s="14"/>
    </row>
    <row r="1842" spans="2:2">
      <c r="B1842" s="14"/>
    </row>
    <row r="1843" spans="2:2">
      <c r="B1843" s="14"/>
    </row>
    <row r="1844" spans="2:2">
      <c r="B1844" s="14"/>
    </row>
    <row r="1845" spans="2:2">
      <c r="B1845" s="14"/>
    </row>
    <row r="1846" spans="2:2">
      <c r="B1846" s="14"/>
    </row>
    <row r="1847" spans="2:2">
      <c r="B1847" s="14"/>
    </row>
    <row r="1848" spans="2:2">
      <c r="B1848" s="14"/>
    </row>
    <row r="1849" spans="2:2">
      <c r="B1849" s="14"/>
    </row>
    <row r="1850" spans="2:2">
      <c r="B1850" s="14"/>
    </row>
    <row r="1851" spans="2:2">
      <c r="B1851" s="14"/>
    </row>
    <row r="1852" spans="2:2">
      <c r="B1852" s="14"/>
    </row>
    <row r="1853" spans="2:2">
      <c r="B1853" s="14"/>
    </row>
    <row r="1854" spans="2:2">
      <c r="B1854" s="14"/>
    </row>
    <row r="1855" spans="2:2">
      <c r="B1855" s="14"/>
    </row>
    <row r="1856" spans="2:2">
      <c r="B1856" s="14"/>
    </row>
    <row r="1857" spans="2:2">
      <c r="B1857" s="14"/>
    </row>
    <row r="1858" spans="2:2">
      <c r="B1858" s="14"/>
    </row>
    <row r="1859" spans="2:2">
      <c r="B1859" s="14"/>
    </row>
    <row r="1860" spans="2:2">
      <c r="B1860" s="14"/>
    </row>
    <row r="1861" spans="2:2">
      <c r="B1861" s="14"/>
    </row>
    <row r="1862" spans="2:2">
      <c r="B1862" s="14"/>
    </row>
    <row r="1863" spans="2:2">
      <c r="B1863" s="14"/>
    </row>
    <row r="1864" spans="2:2">
      <c r="B1864" s="14"/>
    </row>
    <row r="1865" spans="2:2">
      <c r="B1865" s="14"/>
    </row>
    <row r="1866" spans="2:2">
      <c r="B1866" s="14"/>
    </row>
    <row r="1867" spans="2:2">
      <c r="B1867" s="14"/>
    </row>
    <row r="1868" spans="2:2">
      <c r="B1868" s="14"/>
    </row>
    <row r="1869" spans="2:2">
      <c r="B1869" s="14"/>
    </row>
    <row r="1870" spans="2:2">
      <c r="B1870" s="14"/>
    </row>
    <row r="1871" spans="2:2">
      <c r="B1871" s="14"/>
    </row>
    <row r="1872" spans="2:2">
      <c r="B1872" s="14"/>
    </row>
    <row r="1873" spans="2:2">
      <c r="B1873" s="14"/>
    </row>
    <row r="1874" spans="2:2">
      <c r="B1874" s="14"/>
    </row>
    <row r="1875" spans="2:2">
      <c r="B1875" s="14"/>
    </row>
    <row r="1876" spans="2:2">
      <c r="B1876" s="14"/>
    </row>
    <row r="1877" spans="2:2">
      <c r="B1877" s="14"/>
    </row>
    <row r="1878" spans="2:2">
      <c r="B1878" s="14"/>
    </row>
    <row r="1879" spans="2:2">
      <c r="B1879" s="14"/>
    </row>
    <row r="1880" spans="2:2">
      <c r="B1880" s="14"/>
    </row>
    <row r="1881" spans="2:2">
      <c r="B1881" s="14"/>
    </row>
    <row r="1882" spans="2:2">
      <c r="B1882" s="14"/>
    </row>
    <row r="1883" spans="2:2">
      <c r="B1883" s="14"/>
    </row>
    <row r="1884" spans="2:2">
      <c r="B1884" s="14"/>
    </row>
    <row r="1885" spans="2:2">
      <c r="B1885" s="14"/>
    </row>
    <row r="1886" spans="2:2">
      <c r="B1886" s="14"/>
    </row>
    <row r="1887" spans="2:2">
      <c r="B1887" s="14"/>
    </row>
    <row r="1888" spans="2:2">
      <c r="B1888" s="14"/>
    </row>
    <row r="1889" spans="2:2">
      <c r="B1889" s="14"/>
    </row>
    <row r="1890" spans="2:2">
      <c r="B1890" s="14"/>
    </row>
    <row r="1891" spans="2:2">
      <c r="B1891" s="14"/>
    </row>
    <row r="1892" spans="2:2">
      <c r="B1892" s="14"/>
    </row>
    <row r="1893" spans="2:2">
      <c r="B1893" s="14"/>
    </row>
    <row r="1894" spans="2:2">
      <c r="B1894" s="14"/>
    </row>
    <row r="1895" spans="2:2">
      <c r="B1895" s="14"/>
    </row>
    <row r="1896" spans="2:2">
      <c r="B1896" s="14"/>
    </row>
    <row r="1897" spans="2:2">
      <c r="B1897" s="14"/>
    </row>
    <row r="1898" spans="2:2">
      <c r="B1898" s="14"/>
    </row>
    <row r="1899" spans="2:2">
      <c r="B1899" s="14"/>
    </row>
    <row r="1900" spans="2:2">
      <c r="B1900" s="14"/>
    </row>
    <row r="1901" spans="2:2">
      <c r="B1901" s="14"/>
    </row>
    <row r="1902" spans="2:2">
      <c r="B1902" s="14"/>
    </row>
    <row r="1903" spans="2:2">
      <c r="B1903" s="14"/>
    </row>
    <row r="1904" spans="2:2">
      <c r="B1904" s="14"/>
    </row>
    <row r="1905" spans="2:2">
      <c r="B1905" s="14"/>
    </row>
    <row r="1906" spans="2:2">
      <c r="B1906" s="14"/>
    </row>
    <row r="1907" spans="2:2">
      <c r="B1907" s="14"/>
    </row>
    <row r="1908" spans="2:2">
      <c r="B1908" s="14"/>
    </row>
    <row r="1909" spans="2:2">
      <c r="B1909" s="14"/>
    </row>
    <row r="1910" spans="2:2">
      <c r="B1910" s="14"/>
    </row>
    <row r="1911" spans="2:2">
      <c r="B1911" s="14"/>
    </row>
    <row r="1912" spans="2:2">
      <c r="B1912" s="14"/>
    </row>
    <row r="1913" spans="2:2">
      <c r="B1913" s="14"/>
    </row>
    <row r="1914" spans="2:2">
      <c r="B1914" s="14"/>
    </row>
    <row r="1915" spans="2:2">
      <c r="B1915" s="14"/>
    </row>
    <row r="1916" spans="2:2">
      <c r="B1916" s="14"/>
    </row>
    <row r="1917" spans="2:2">
      <c r="B1917" s="14"/>
    </row>
    <row r="1918" spans="2:2">
      <c r="B1918" s="14"/>
    </row>
    <row r="1919" spans="2:2">
      <c r="B1919" s="14"/>
    </row>
    <row r="1920" spans="2:2">
      <c r="B1920" s="14"/>
    </row>
    <row r="1921" spans="2:2">
      <c r="B1921" s="14"/>
    </row>
    <row r="1922" spans="2:2">
      <c r="B1922" s="14"/>
    </row>
    <row r="1923" spans="2:2">
      <c r="B1923" s="14"/>
    </row>
    <row r="1924" spans="2:2">
      <c r="B1924" s="14"/>
    </row>
    <row r="1925" spans="2:2">
      <c r="B1925" s="14"/>
    </row>
    <row r="1926" spans="2:2">
      <c r="B1926" s="14"/>
    </row>
    <row r="1927" spans="2:2">
      <c r="B1927" s="14"/>
    </row>
    <row r="1928" spans="2:2">
      <c r="B1928" s="14"/>
    </row>
    <row r="1929" spans="2:2">
      <c r="B1929" s="14"/>
    </row>
    <row r="1930" spans="2:2">
      <c r="B1930" s="14"/>
    </row>
    <row r="1931" spans="2:2">
      <c r="B1931" s="14"/>
    </row>
    <row r="1932" spans="2:2">
      <c r="B1932" s="14"/>
    </row>
    <row r="1933" spans="2:2">
      <c r="B1933" s="14"/>
    </row>
    <row r="1934" spans="2:2">
      <c r="B1934" s="14"/>
    </row>
    <row r="1935" spans="2:2">
      <c r="B1935" s="14"/>
    </row>
    <row r="1936" spans="2:2">
      <c r="B1936" s="14"/>
    </row>
    <row r="1937" spans="2:2">
      <c r="B1937" s="14"/>
    </row>
    <row r="1938" spans="2:2">
      <c r="B1938" s="14"/>
    </row>
    <row r="1939" spans="2:2">
      <c r="B1939" s="14"/>
    </row>
    <row r="1940" spans="2:2">
      <c r="B1940" s="14"/>
    </row>
    <row r="1941" spans="2:2">
      <c r="B1941" s="14"/>
    </row>
    <row r="1942" spans="2:2">
      <c r="B1942" s="14"/>
    </row>
    <row r="1943" spans="2:2">
      <c r="B1943" s="14"/>
    </row>
    <row r="1944" spans="2:2">
      <c r="B1944" s="14"/>
    </row>
    <row r="1945" spans="2:2">
      <c r="B1945" s="14"/>
    </row>
    <row r="1946" spans="2:2">
      <c r="B1946" s="14"/>
    </row>
    <row r="1947" spans="2:2">
      <c r="B1947" s="14"/>
    </row>
    <row r="1948" spans="2:2">
      <c r="B1948" s="14"/>
    </row>
    <row r="1949" spans="2:2">
      <c r="B1949" s="14"/>
    </row>
    <row r="1950" spans="2:2">
      <c r="B1950" s="14"/>
    </row>
    <row r="1951" spans="2:2">
      <c r="B1951" s="14"/>
    </row>
    <row r="1952" spans="2:2">
      <c r="B1952" s="14"/>
    </row>
    <row r="1953" spans="2:2">
      <c r="B1953" s="14"/>
    </row>
    <row r="1954" spans="2:2">
      <c r="B1954" s="14"/>
    </row>
    <row r="1955" spans="2:2">
      <c r="B1955" s="14"/>
    </row>
    <row r="1956" spans="2:2">
      <c r="B1956" s="14"/>
    </row>
    <row r="1957" spans="2:2">
      <c r="B1957" s="14"/>
    </row>
    <row r="1958" spans="2:2">
      <c r="B1958" s="14"/>
    </row>
    <row r="1959" spans="2:2">
      <c r="B1959" s="14"/>
    </row>
    <row r="1960" spans="2:2">
      <c r="B1960" s="14"/>
    </row>
    <row r="1961" spans="2:2">
      <c r="B1961" s="14"/>
    </row>
    <row r="1962" spans="2:2">
      <c r="B1962" s="14"/>
    </row>
    <row r="1963" spans="2:2">
      <c r="B1963" s="14"/>
    </row>
    <row r="1964" spans="2:2">
      <c r="B1964" s="14"/>
    </row>
    <row r="1965" spans="2:2">
      <c r="B1965" s="14"/>
    </row>
    <row r="1966" spans="2:2">
      <c r="B1966" s="14"/>
    </row>
    <row r="1967" spans="2:2">
      <c r="B1967" s="14"/>
    </row>
    <row r="1968" spans="2:2">
      <c r="B1968" s="14"/>
    </row>
    <row r="1969" spans="2:2">
      <c r="B1969" s="14"/>
    </row>
    <row r="1970" spans="2:2">
      <c r="B1970" s="14"/>
    </row>
    <row r="1971" spans="2:2">
      <c r="B1971" s="14"/>
    </row>
    <row r="1972" spans="2:2">
      <c r="B1972" s="14"/>
    </row>
    <row r="1973" spans="2:2">
      <c r="B1973" s="14"/>
    </row>
    <row r="1974" spans="2:2">
      <c r="B1974" s="14"/>
    </row>
    <row r="1975" spans="2:2">
      <c r="B1975" s="14"/>
    </row>
    <row r="1976" spans="2:2">
      <c r="B1976" s="14"/>
    </row>
    <row r="1977" spans="2:2">
      <c r="B1977" s="14"/>
    </row>
    <row r="1978" spans="2:2">
      <c r="B1978" s="14"/>
    </row>
    <row r="1979" spans="2:2">
      <c r="B1979" s="14"/>
    </row>
    <row r="1980" spans="2:2">
      <c r="B1980" s="14"/>
    </row>
    <row r="1981" spans="2:2">
      <c r="B1981" s="14"/>
    </row>
    <row r="1982" spans="2:2">
      <c r="B1982" s="14"/>
    </row>
    <row r="1983" spans="2:2">
      <c r="B1983" s="14"/>
    </row>
    <row r="1984" spans="2:2">
      <c r="B1984" s="14"/>
    </row>
    <row r="1985" spans="2:2">
      <c r="B1985" s="14"/>
    </row>
    <row r="1986" spans="2:2">
      <c r="B1986" s="14"/>
    </row>
    <row r="1987" spans="2:2">
      <c r="B1987" s="14"/>
    </row>
    <row r="1988" spans="2:2">
      <c r="B1988" s="14"/>
    </row>
    <row r="1989" spans="2:2">
      <c r="B1989" s="14"/>
    </row>
    <row r="1990" spans="2:2">
      <c r="B1990" s="14"/>
    </row>
    <row r="1991" spans="2:2">
      <c r="B1991" s="14"/>
    </row>
    <row r="1992" spans="2:2">
      <c r="B1992" s="14"/>
    </row>
    <row r="1993" spans="2:2">
      <c r="B1993" s="14"/>
    </row>
    <row r="1994" spans="2:2">
      <c r="B1994" s="14"/>
    </row>
    <row r="1995" spans="2:2">
      <c r="B1995" s="14"/>
    </row>
    <row r="1996" spans="2:2">
      <c r="B1996" s="14"/>
    </row>
    <row r="1997" spans="2:2">
      <c r="B1997" s="14"/>
    </row>
    <row r="1998" spans="2:2">
      <c r="B1998" s="14"/>
    </row>
    <row r="1999" spans="2:2">
      <c r="B1999" s="14"/>
    </row>
    <row r="2000" spans="2:2">
      <c r="B2000" s="14"/>
    </row>
    <row r="2001" spans="2:2">
      <c r="B2001" s="14"/>
    </row>
    <row r="2002" spans="2:2">
      <c r="B2002" s="14"/>
    </row>
    <row r="2003" spans="2:2">
      <c r="B2003" s="14"/>
    </row>
    <row r="2004" spans="2:2">
      <c r="B2004" s="14"/>
    </row>
    <row r="2005" spans="2:2">
      <c r="B2005" s="14"/>
    </row>
    <row r="2006" spans="2:2">
      <c r="B2006" s="14"/>
    </row>
    <row r="2007" spans="2:2">
      <c r="B2007" s="14"/>
    </row>
    <row r="2008" spans="2:2">
      <c r="B2008" s="14"/>
    </row>
    <row r="2009" spans="2:2">
      <c r="B2009" s="14"/>
    </row>
    <row r="2010" spans="2:2">
      <c r="B2010" s="14"/>
    </row>
    <row r="2011" spans="2:2">
      <c r="B2011" s="14"/>
    </row>
    <row r="2012" spans="2:2">
      <c r="B2012" s="14"/>
    </row>
    <row r="2013" spans="2:2">
      <c r="B2013" s="14"/>
    </row>
    <row r="2014" spans="2:2">
      <c r="B2014" s="14"/>
    </row>
    <row r="2015" spans="2:2">
      <c r="B2015" s="14"/>
    </row>
    <row r="2016" spans="2:2">
      <c r="B2016" s="14"/>
    </row>
    <row r="2017" spans="2:2">
      <c r="B2017" s="14"/>
    </row>
    <row r="2018" spans="2:2">
      <c r="B2018" s="14"/>
    </row>
    <row r="2019" spans="2:2">
      <c r="B2019" s="14"/>
    </row>
    <row r="2020" spans="2:2">
      <c r="B2020" s="14"/>
    </row>
    <row r="2021" spans="2:2">
      <c r="B2021" s="14"/>
    </row>
    <row r="2022" spans="2:2">
      <c r="B2022" s="14"/>
    </row>
    <row r="2023" spans="2:2">
      <c r="B2023" s="14"/>
    </row>
    <row r="2024" spans="2:2">
      <c r="B2024" s="14"/>
    </row>
    <row r="2025" spans="2:2">
      <c r="B2025" s="14"/>
    </row>
    <row r="2026" spans="2:2">
      <c r="B2026" s="14"/>
    </row>
    <row r="2027" spans="2:2">
      <c r="B2027" s="14"/>
    </row>
    <row r="2028" spans="2:2">
      <c r="B2028" s="14"/>
    </row>
    <row r="2029" spans="2:2">
      <c r="B2029" s="14"/>
    </row>
    <row r="2030" spans="2:2">
      <c r="B2030" s="14"/>
    </row>
    <row r="2031" spans="2:2">
      <c r="B2031" s="14"/>
    </row>
    <row r="2032" spans="2:2">
      <c r="B2032" s="14"/>
    </row>
    <row r="2033" spans="2:2">
      <c r="B2033" s="14"/>
    </row>
    <row r="2034" spans="2:2">
      <c r="B2034" s="14"/>
    </row>
    <row r="2035" spans="2:2">
      <c r="B2035" s="14"/>
    </row>
    <row r="2036" spans="2:2">
      <c r="B2036" s="14"/>
    </row>
    <row r="2037" spans="2:2">
      <c r="B2037" s="14"/>
    </row>
    <row r="2038" spans="2:2">
      <c r="B2038" s="14"/>
    </row>
    <row r="2039" spans="2:2">
      <c r="B2039" s="14"/>
    </row>
    <row r="2040" spans="2:2">
      <c r="B2040" s="14"/>
    </row>
    <row r="2041" spans="2:2">
      <c r="B2041" s="14"/>
    </row>
    <row r="2042" spans="2:2">
      <c r="B2042" s="14"/>
    </row>
    <row r="2043" spans="2:2">
      <c r="B2043" s="14"/>
    </row>
    <row r="2044" spans="2:2">
      <c r="B2044" s="14"/>
    </row>
    <row r="2045" spans="2:2">
      <c r="B2045" s="14"/>
    </row>
    <row r="2046" spans="2:2">
      <c r="B2046" s="14"/>
    </row>
    <row r="2047" spans="2:2">
      <c r="B2047" s="14"/>
    </row>
    <row r="2048" spans="2:2">
      <c r="B2048" s="14"/>
    </row>
    <row r="2049" spans="2:2">
      <c r="B2049" s="14"/>
    </row>
    <row r="2050" spans="2:2">
      <c r="B2050" s="14"/>
    </row>
    <row r="2051" spans="2:2">
      <c r="B2051" s="14"/>
    </row>
    <row r="2052" spans="2:2">
      <c r="B2052" s="14"/>
    </row>
    <row r="2053" spans="2:2">
      <c r="B2053" s="14"/>
    </row>
    <row r="2054" spans="2:2">
      <c r="B2054" s="14"/>
    </row>
    <row r="2055" spans="2:2">
      <c r="B2055" s="14"/>
    </row>
    <row r="2056" spans="2:2">
      <c r="B2056" s="14"/>
    </row>
    <row r="2057" spans="2:2">
      <c r="B2057" s="14"/>
    </row>
    <row r="2058" spans="2:2">
      <c r="B2058" s="14"/>
    </row>
    <row r="2059" spans="2:2">
      <c r="B2059" s="14"/>
    </row>
    <row r="2060" spans="2:2">
      <c r="B2060" s="14"/>
    </row>
    <row r="2061" spans="2:2">
      <c r="B2061" s="14"/>
    </row>
    <row r="2062" spans="2:2">
      <c r="B2062" s="14"/>
    </row>
    <row r="2063" spans="2:2">
      <c r="B2063" s="14"/>
    </row>
    <row r="2064" spans="2:2">
      <c r="B2064" s="14"/>
    </row>
    <row r="2065" spans="2:2">
      <c r="B2065" s="14"/>
    </row>
    <row r="2066" spans="2:2">
      <c r="B2066" s="14"/>
    </row>
    <row r="2067" spans="2:2">
      <c r="B2067" s="14"/>
    </row>
    <row r="2068" spans="2:2">
      <c r="B2068" s="14"/>
    </row>
    <row r="2069" spans="2:2">
      <c r="B2069" s="14"/>
    </row>
    <row r="2070" spans="2:2">
      <c r="B2070" s="14"/>
    </row>
    <row r="2071" spans="2:2">
      <c r="B2071" s="14"/>
    </row>
    <row r="2072" spans="2:2">
      <c r="B2072" s="14"/>
    </row>
    <row r="2073" spans="2:2">
      <c r="B2073" s="14"/>
    </row>
    <row r="2074" spans="2:2">
      <c r="B2074" s="14"/>
    </row>
    <row r="2075" spans="2:2">
      <c r="B2075" s="14"/>
    </row>
    <row r="2076" spans="2:2">
      <c r="B2076" s="14"/>
    </row>
    <row r="2077" spans="2:2">
      <c r="B2077" s="14"/>
    </row>
    <row r="2078" spans="2:2">
      <c r="B2078" s="14"/>
    </row>
    <row r="2079" spans="2:2">
      <c r="B2079" s="14"/>
    </row>
    <row r="2080" spans="2:2">
      <c r="B2080" s="14"/>
    </row>
    <row r="2081" spans="2:2">
      <c r="B2081" s="14"/>
    </row>
    <row r="2082" spans="2:2">
      <c r="B2082" s="14"/>
    </row>
    <row r="2083" spans="2:2">
      <c r="B2083" s="14"/>
    </row>
    <row r="2084" spans="2:2">
      <c r="B2084" s="14"/>
    </row>
    <row r="2085" spans="2:2">
      <c r="B2085" s="14"/>
    </row>
    <row r="2086" spans="2:2">
      <c r="B2086" s="14"/>
    </row>
    <row r="2087" spans="2:2">
      <c r="B2087" s="14"/>
    </row>
    <row r="2088" spans="2:2">
      <c r="B2088" s="14"/>
    </row>
    <row r="2089" spans="2:2">
      <c r="B2089" s="14"/>
    </row>
    <row r="2090" spans="2:2">
      <c r="B2090" s="14"/>
    </row>
    <row r="2091" spans="2:2">
      <c r="B2091" s="14"/>
    </row>
    <row r="2092" spans="2:2">
      <c r="B2092" s="14"/>
    </row>
    <row r="2093" spans="2:2">
      <c r="B2093" s="14"/>
    </row>
    <row r="2094" spans="2:2">
      <c r="B2094" s="14"/>
    </row>
    <row r="2095" spans="2:2">
      <c r="B2095" s="14"/>
    </row>
    <row r="2096" spans="2:2">
      <c r="B2096" s="14"/>
    </row>
    <row r="2097" spans="2:2">
      <c r="B2097" s="14"/>
    </row>
    <row r="2098" spans="2:2">
      <c r="B2098" s="14"/>
    </row>
    <row r="2099" spans="2:2">
      <c r="B2099" s="14"/>
    </row>
    <row r="2100" spans="2:2">
      <c r="B2100" s="14"/>
    </row>
    <row r="2101" spans="2:2">
      <c r="B2101" s="14"/>
    </row>
    <row r="2102" spans="2:2">
      <c r="B2102" s="14"/>
    </row>
    <row r="2103" spans="2:2">
      <c r="B2103" s="14"/>
    </row>
    <row r="2104" spans="2:2">
      <c r="B2104" s="14"/>
    </row>
    <row r="2105" spans="2:2">
      <c r="B2105" s="14"/>
    </row>
    <row r="2106" spans="2:2">
      <c r="B2106" s="14"/>
    </row>
    <row r="2107" spans="2:2">
      <c r="B2107" s="14"/>
    </row>
    <row r="2108" spans="2:2">
      <c r="B2108" s="14"/>
    </row>
    <row r="2109" spans="2:2">
      <c r="B2109" s="14"/>
    </row>
    <row r="2110" spans="2:2">
      <c r="B2110" s="14"/>
    </row>
    <row r="2111" spans="2:2">
      <c r="B2111" s="14"/>
    </row>
    <row r="2112" spans="2:2">
      <c r="B2112" s="14"/>
    </row>
    <row r="2113" spans="2:2">
      <c r="B2113" s="14"/>
    </row>
    <row r="2114" spans="2:2">
      <c r="B2114" s="14"/>
    </row>
    <row r="2115" spans="2:2">
      <c r="B2115" s="14"/>
    </row>
    <row r="2116" spans="2:2">
      <c r="B2116" s="14"/>
    </row>
    <row r="2117" spans="2:2">
      <c r="B2117" s="14"/>
    </row>
    <row r="2118" spans="2:2">
      <c r="B2118" s="14"/>
    </row>
    <row r="2119" spans="2:2">
      <c r="B2119" s="14"/>
    </row>
    <row r="2120" spans="2:2">
      <c r="B2120" s="14"/>
    </row>
    <row r="2121" spans="2:2">
      <c r="B2121" s="14"/>
    </row>
    <row r="2122" spans="2:2">
      <c r="B2122" s="14"/>
    </row>
    <row r="2123" spans="2:2">
      <c r="B2123" s="14"/>
    </row>
    <row r="2124" spans="2:2">
      <c r="B2124" s="14"/>
    </row>
    <row r="2125" spans="2:2">
      <c r="B2125" s="14"/>
    </row>
    <row r="2126" spans="2:2">
      <c r="B2126" s="14"/>
    </row>
    <row r="2127" spans="2:2">
      <c r="B2127" s="14"/>
    </row>
    <row r="2128" spans="2:2">
      <c r="B2128" s="14"/>
    </row>
    <row r="2129" spans="2:2">
      <c r="B2129" s="14"/>
    </row>
    <row r="2130" spans="2:2">
      <c r="B2130" s="14"/>
    </row>
    <row r="2131" spans="2:2">
      <c r="B2131" s="14"/>
    </row>
    <row r="2132" spans="2:2">
      <c r="B2132" s="14"/>
    </row>
    <row r="2133" spans="2:2">
      <c r="B2133" s="14"/>
    </row>
    <row r="2134" spans="2:2">
      <c r="B2134" s="14"/>
    </row>
    <row r="2135" spans="2:2">
      <c r="B2135" s="14"/>
    </row>
    <row r="2136" spans="2:2">
      <c r="B2136" s="14"/>
    </row>
    <row r="2137" spans="2:2">
      <c r="B2137" s="14"/>
    </row>
    <row r="2138" spans="2:2">
      <c r="B2138" s="14"/>
    </row>
    <row r="2139" spans="2:2">
      <c r="B2139" s="14"/>
    </row>
    <row r="2140" spans="2:2">
      <c r="B2140" s="14"/>
    </row>
    <row r="2141" spans="2:2">
      <c r="B2141" s="14"/>
    </row>
    <row r="2142" spans="2:2">
      <c r="B2142" s="14"/>
    </row>
    <row r="2143" spans="2:2">
      <c r="B2143" s="14"/>
    </row>
    <row r="2144" spans="2:2">
      <c r="B2144" s="14"/>
    </row>
    <row r="2145" spans="2:2">
      <c r="B2145" s="14"/>
    </row>
    <row r="2146" spans="2:2">
      <c r="B2146" s="14"/>
    </row>
    <row r="2147" spans="2:2">
      <c r="B2147" s="14"/>
    </row>
    <row r="2148" spans="2:2">
      <c r="B2148" s="14"/>
    </row>
    <row r="2149" spans="2:2">
      <c r="B2149" s="14"/>
    </row>
    <row r="2150" spans="2:2">
      <c r="B2150" s="14"/>
    </row>
    <row r="2151" spans="2:2">
      <c r="B2151" s="14"/>
    </row>
    <row r="2152" spans="2:2">
      <c r="B2152" s="14"/>
    </row>
    <row r="2153" spans="2:2">
      <c r="B2153" s="14"/>
    </row>
    <row r="2154" spans="2:2">
      <c r="B2154" s="14"/>
    </row>
    <row r="2155" spans="2:2">
      <c r="B2155" s="14"/>
    </row>
    <row r="2156" spans="2:2">
      <c r="B2156" s="14"/>
    </row>
    <row r="2157" spans="2:2">
      <c r="B2157" s="14"/>
    </row>
    <row r="2158" spans="2:2">
      <c r="B2158" s="14"/>
    </row>
    <row r="2159" spans="2:2">
      <c r="B2159" s="14"/>
    </row>
    <row r="2160" spans="2:2">
      <c r="B2160" s="14"/>
    </row>
    <row r="2161" spans="2:2">
      <c r="B2161" s="14"/>
    </row>
    <row r="2162" spans="2:2">
      <c r="B2162" s="14"/>
    </row>
    <row r="2163" spans="2:2">
      <c r="B2163" s="14"/>
    </row>
    <row r="2164" spans="2:2">
      <c r="B2164" s="14"/>
    </row>
    <row r="2165" spans="2:2">
      <c r="B2165" s="14"/>
    </row>
    <row r="2166" spans="2:2">
      <c r="B2166" s="14"/>
    </row>
    <row r="2167" spans="2:2">
      <c r="B2167" s="14"/>
    </row>
    <row r="2168" spans="2:2">
      <c r="B2168" s="14"/>
    </row>
    <row r="2169" spans="2:2">
      <c r="B2169" s="14"/>
    </row>
    <row r="2170" spans="2:2">
      <c r="B2170" s="14"/>
    </row>
    <row r="2171" spans="2:2">
      <c r="B2171" s="14"/>
    </row>
    <row r="2172" spans="2:2">
      <c r="B2172" s="14"/>
    </row>
    <row r="2173" spans="2:2">
      <c r="B2173" s="14"/>
    </row>
    <row r="2174" spans="2:2">
      <c r="B2174" s="14"/>
    </row>
    <row r="2175" spans="2:2">
      <c r="B2175" s="14"/>
    </row>
    <row r="2176" spans="2:2">
      <c r="B2176" s="14"/>
    </row>
    <row r="2177" spans="2:2">
      <c r="B2177" s="14"/>
    </row>
    <row r="2178" spans="2:2">
      <c r="B2178" s="14"/>
    </row>
    <row r="2179" spans="2:2">
      <c r="B2179" s="14"/>
    </row>
    <row r="2180" spans="2:2">
      <c r="B2180" s="14"/>
    </row>
    <row r="2181" spans="2:2">
      <c r="B2181" s="14"/>
    </row>
    <row r="2182" spans="2:2">
      <c r="B2182" s="14"/>
    </row>
    <row r="2183" spans="2:2">
      <c r="B2183" s="14"/>
    </row>
    <row r="2184" spans="2:2">
      <c r="B2184" s="14"/>
    </row>
    <row r="2185" spans="2:2">
      <c r="B2185" s="14"/>
    </row>
    <row r="2186" spans="2:2">
      <c r="B2186" s="14"/>
    </row>
    <row r="2187" spans="2:2">
      <c r="B2187" s="14"/>
    </row>
    <row r="2188" spans="2:2">
      <c r="B2188" s="14"/>
    </row>
    <row r="2189" spans="2:2">
      <c r="B2189" s="14"/>
    </row>
    <row r="2190" spans="2:2">
      <c r="B2190" s="14"/>
    </row>
    <row r="2191" spans="2:2">
      <c r="B2191" s="14"/>
    </row>
    <row r="2192" spans="2:2">
      <c r="B2192" s="14"/>
    </row>
    <row r="2193" spans="2:2">
      <c r="B2193" s="14"/>
    </row>
    <row r="2194" spans="2:2">
      <c r="B2194" s="14"/>
    </row>
    <row r="2195" spans="2:2">
      <c r="B2195" s="14"/>
    </row>
    <row r="2196" spans="2:2">
      <c r="B2196" s="14"/>
    </row>
    <row r="2197" spans="2:2">
      <c r="B2197" s="14"/>
    </row>
    <row r="2198" spans="2:2">
      <c r="B2198" s="14"/>
    </row>
    <row r="2199" spans="2:2">
      <c r="B2199" s="14"/>
    </row>
    <row r="2200" spans="2:2">
      <c r="B2200" s="14"/>
    </row>
    <row r="2201" spans="2:2">
      <c r="B2201" s="14"/>
    </row>
    <row r="2202" spans="2:2">
      <c r="B2202" s="14"/>
    </row>
    <row r="2203" spans="2:2">
      <c r="B2203" s="14"/>
    </row>
    <row r="2204" spans="2:2">
      <c r="B2204" s="14"/>
    </row>
    <row r="2205" spans="2:2">
      <c r="B2205" s="14"/>
    </row>
    <row r="2206" spans="2:2">
      <c r="B2206" s="14"/>
    </row>
    <row r="2207" spans="2:2">
      <c r="B2207" s="14"/>
    </row>
    <row r="2208" spans="2:2">
      <c r="B2208" s="14"/>
    </row>
    <row r="2209" spans="2:2">
      <c r="B2209" s="14"/>
    </row>
    <row r="2210" spans="2:2">
      <c r="B2210" s="14"/>
    </row>
    <row r="2211" spans="2:2">
      <c r="B2211" s="14"/>
    </row>
    <row r="2212" spans="2:2">
      <c r="B2212" s="14"/>
    </row>
    <row r="2213" spans="2:2">
      <c r="B2213" s="14"/>
    </row>
    <row r="2214" spans="2:2">
      <c r="B2214" s="14"/>
    </row>
    <row r="2215" spans="2:2">
      <c r="B2215" s="14"/>
    </row>
    <row r="2216" spans="2:2">
      <c r="B2216" s="14"/>
    </row>
    <row r="2217" spans="2:2">
      <c r="B2217" s="14"/>
    </row>
    <row r="2218" spans="2:2">
      <c r="B2218" s="14"/>
    </row>
    <row r="2219" spans="2:2">
      <c r="B2219" s="14"/>
    </row>
    <row r="2220" spans="2:2">
      <c r="B2220" s="14"/>
    </row>
    <row r="2221" spans="2:2">
      <c r="B2221" s="14"/>
    </row>
    <row r="2222" spans="2:2">
      <c r="B2222" s="14"/>
    </row>
    <row r="2223" spans="2:2">
      <c r="B2223" s="14"/>
    </row>
    <row r="2224" spans="2:2">
      <c r="B2224" s="14"/>
    </row>
    <row r="2225" spans="2:2">
      <c r="B2225" s="14"/>
    </row>
    <row r="2226" spans="2:2">
      <c r="B2226" s="14"/>
    </row>
    <row r="2227" spans="2:2">
      <c r="B2227" s="14"/>
    </row>
    <row r="2228" spans="2:2">
      <c r="B2228" s="14"/>
    </row>
    <row r="2229" spans="2:2">
      <c r="B2229" s="14"/>
    </row>
    <row r="2230" spans="2:2">
      <c r="B2230" s="14"/>
    </row>
    <row r="2231" spans="2:2">
      <c r="B2231" s="14"/>
    </row>
    <row r="2232" spans="2:2">
      <c r="B2232" s="14"/>
    </row>
    <row r="2233" spans="2:2">
      <c r="B2233" s="14"/>
    </row>
    <row r="2234" spans="2:2">
      <c r="B2234" s="14"/>
    </row>
    <row r="2235" spans="2:2">
      <c r="B2235" s="14"/>
    </row>
    <row r="2236" spans="2:2">
      <c r="B2236" s="14"/>
    </row>
    <row r="2237" spans="2:2">
      <c r="B2237" s="14"/>
    </row>
    <row r="2238" spans="2:2">
      <c r="B2238" s="14"/>
    </row>
    <row r="2239" spans="2:2">
      <c r="B2239" s="14"/>
    </row>
    <row r="2240" spans="2:2">
      <c r="B2240" s="14"/>
    </row>
    <row r="2241" spans="2:2">
      <c r="B2241" s="14"/>
    </row>
    <row r="2242" spans="2:2">
      <c r="B2242" s="14"/>
    </row>
    <row r="2243" spans="2:2">
      <c r="B2243" s="14"/>
    </row>
    <row r="2244" spans="2:2">
      <c r="B2244" s="14"/>
    </row>
    <row r="2245" spans="2:2">
      <c r="B2245" s="14"/>
    </row>
    <row r="2246" spans="2:2">
      <c r="B2246" s="14"/>
    </row>
    <row r="2247" spans="2:2">
      <c r="B2247" s="14"/>
    </row>
    <row r="2248" spans="2:2">
      <c r="B2248" s="14"/>
    </row>
    <row r="2249" spans="2:2">
      <c r="B2249" s="14"/>
    </row>
    <row r="2250" spans="2:2">
      <c r="B2250" s="14"/>
    </row>
    <row r="2251" spans="2:2">
      <c r="B2251" s="14"/>
    </row>
    <row r="2252" spans="2:2">
      <c r="B2252" s="14"/>
    </row>
    <row r="2253" spans="2:2">
      <c r="B2253" s="14"/>
    </row>
    <row r="2254" spans="2:2">
      <c r="B2254" s="14"/>
    </row>
    <row r="2255" spans="2:2">
      <c r="B2255" s="14"/>
    </row>
    <row r="2256" spans="2:2">
      <c r="B2256" s="14"/>
    </row>
    <row r="2257" spans="2:2">
      <c r="B2257" s="14"/>
    </row>
    <row r="2258" spans="2:2">
      <c r="B2258" s="14"/>
    </row>
    <row r="2259" spans="2:2">
      <c r="B2259" s="14"/>
    </row>
    <row r="2260" spans="2:2">
      <c r="B2260" s="14"/>
    </row>
    <row r="2261" spans="2:2">
      <c r="B2261" s="14"/>
    </row>
    <row r="2262" spans="2:2">
      <c r="B2262" s="14"/>
    </row>
    <row r="2263" spans="2:2">
      <c r="B2263" s="14"/>
    </row>
    <row r="2264" spans="2:2">
      <c r="B2264" s="14"/>
    </row>
    <row r="2265" spans="2:2">
      <c r="B2265" s="14"/>
    </row>
    <row r="2266" spans="2:2">
      <c r="B2266" s="14"/>
    </row>
    <row r="2267" spans="2:2">
      <c r="B2267" s="14"/>
    </row>
    <row r="2268" spans="2:2">
      <c r="B2268" s="14"/>
    </row>
    <row r="2269" spans="2:2">
      <c r="B2269" s="14"/>
    </row>
    <row r="2270" spans="2:2">
      <c r="B2270" s="14"/>
    </row>
    <row r="2271" spans="2:2">
      <c r="B2271" s="14"/>
    </row>
    <row r="2272" spans="2:2">
      <c r="B2272" s="14"/>
    </row>
    <row r="2273" spans="2:2">
      <c r="B2273" s="14"/>
    </row>
    <row r="2274" spans="2:2">
      <c r="B2274" s="14"/>
    </row>
    <row r="2275" spans="2:2">
      <c r="B2275" s="14"/>
    </row>
    <row r="2276" spans="2:2">
      <c r="B2276" s="14"/>
    </row>
    <row r="2277" spans="2:2">
      <c r="B2277" s="14"/>
    </row>
    <row r="2278" spans="2:2">
      <c r="B2278" s="14"/>
    </row>
    <row r="2279" spans="2:2">
      <c r="B2279" s="14"/>
    </row>
    <row r="2280" spans="2:2">
      <c r="B2280" s="14"/>
    </row>
    <row r="2281" spans="2:2">
      <c r="B2281" s="14"/>
    </row>
    <row r="2282" spans="2:2">
      <c r="B2282" s="14"/>
    </row>
    <row r="2283" spans="2:2">
      <c r="B2283" s="14"/>
    </row>
    <row r="2284" spans="2:2">
      <c r="B2284" s="14"/>
    </row>
    <row r="2285" spans="2:2">
      <c r="B2285" s="14"/>
    </row>
    <row r="2286" spans="2:2">
      <c r="B2286" s="14"/>
    </row>
    <row r="2287" spans="2:2">
      <c r="B2287" s="14"/>
    </row>
    <row r="2288" spans="2:2">
      <c r="B2288" s="14"/>
    </row>
    <row r="2289" spans="2:2">
      <c r="B2289" s="14"/>
    </row>
    <row r="2290" spans="2:2">
      <c r="B2290" s="14"/>
    </row>
    <row r="2291" spans="2:2">
      <c r="B2291" s="14"/>
    </row>
    <row r="2292" spans="2:2">
      <c r="B2292" s="14"/>
    </row>
    <row r="2293" spans="2:2">
      <c r="B2293" s="14"/>
    </row>
    <row r="2294" spans="2:2">
      <c r="B2294" s="14"/>
    </row>
    <row r="2295" spans="2:2">
      <c r="B2295" s="14"/>
    </row>
    <row r="2296" spans="2:2">
      <c r="B2296" s="14"/>
    </row>
    <row r="2297" spans="2:2">
      <c r="B2297" s="14"/>
    </row>
    <row r="2298" spans="2:2">
      <c r="B2298" s="14"/>
    </row>
    <row r="2299" spans="2:2">
      <c r="B2299" s="14"/>
    </row>
    <row r="2300" spans="2:2">
      <c r="B2300" s="14"/>
    </row>
    <row r="2301" spans="2:2">
      <c r="B2301" s="14"/>
    </row>
    <row r="2302" spans="2:2">
      <c r="B2302" s="14"/>
    </row>
    <row r="2303" spans="2:2">
      <c r="B2303" s="14"/>
    </row>
    <row r="2304" spans="2:2">
      <c r="B2304" s="14"/>
    </row>
    <row r="2305" spans="2:2">
      <c r="B2305" s="14"/>
    </row>
    <row r="2306" spans="2:2">
      <c r="B2306" s="14"/>
    </row>
    <row r="2307" spans="2:2">
      <c r="B2307" s="14"/>
    </row>
    <row r="2308" spans="2:2">
      <c r="B2308" s="14"/>
    </row>
    <row r="2309" spans="2:2">
      <c r="B2309" s="14"/>
    </row>
    <row r="2310" spans="2:2">
      <c r="B2310" s="14"/>
    </row>
    <row r="2311" spans="2:2">
      <c r="B2311" s="14"/>
    </row>
    <row r="2312" spans="2:2">
      <c r="B2312" s="14"/>
    </row>
    <row r="2313" spans="2:2">
      <c r="B2313" s="14"/>
    </row>
    <row r="2314" spans="2:2">
      <c r="B2314" s="14"/>
    </row>
    <row r="2315" spans="2:2">
      <c r="B2315" s="14"/>
    </row>
    <row r="2316" spans="2:2">
      <c r="B2316" s="14"/>
    </row>
    <row r="2317" spans="2:2">
      <c r="B2317" s="14"/>
    </row>
    <row r="2318" spans="2:2">
      <c r="B2318" s="14"/>
    </row>
    <row r="2319" spans="2:2">
      <c r="B2319" s="14"/>
    </row>
    <row r="2320" spans="2:2">
      <c r="B2320" s="14"/>
    </row>
    <row r="2321" spans="2:2">
      <c r="B2321" s="14"/>
    </row>
    <row r="2322" spans="2:2">
      <c r="B2322" s="14"/>
    </row>
    <row r="2323" spans="2:2">
      <c r="B2323" s="14"/>
    </row>
    <row r="2324" spans="2:2">
      <c r="B2324" s="14"/>
    </row>
    <row r="2325" spans="2:2">
      <c r="B2325" s="14"/>
    </row>
    <row r="2326" spans="2:2">
      <c r="B2326" s="14"/>
    </row>
    <row r="2327" spans="2:2">
      <c r="B2327" s="14"/>
    </row>
    <row r="2328" spans="2:2">
      <c r="B2328" s="14"/>
    </row>
    <row r="2329" spans="2:2">
      <c r="B2329" s="14"/>
    </row>
    <row r="2330" spans="2:2">
      <c r="B2330" s="14"/>
    </row>
    <row r="2331" spans="2:2">
      <c r="B2331" s="14"/>
    </row>
    <row r="2332" spans="2:2">
      <c r="B2332" s="14"/>
    </row>
    <row r="2333" spans="2:2">
      <c r="B2333" s="14"/>
    </row>
    <row r="2334" spans="2:2">
      <c r="B2334" s="14"/>
    </row>
    <row r="2335" spans="2:2">
      <c r="B2335" s="14"/>
    </row>
    <row r="2336" spans="2:2">
      <c r="B2336" s="14"/>
    </row>
    <row r="2337" spans="2:2">
      <c r="B2337" s="14"/>
    </row>
    <row r="2338" spans="2:2">
      <c r="B2338" s="14"/>
    </row>
    <row r="2339" spans="2:2">
      <c r="B2339" s="14"/>
    </row>
    <row r="2340" spans="2:2">
      <c r="B2340" s="14"/>
    </row>
    <row r="2341" spans="2:2">
      <c r="B2341" s="14"/>
    </row>
    <row r="2342" spans="2:2">
      <c r="B2342" s="14"/>
    </row>
    <row r="2343" spans="2:2">
      <c r="B2343" s="14"/>
    </row>
    <row r="2344" spans="2:2">
      <c r="B2344" s="14"/>
    </row>
    <row r="2345" spans="2:2">
      <c r="B2345" s="14"/>
    </row>
    <row r="2346" spans="2:2">
      <c r="B2346" s="14"/>
    </row>
    <row r="2347" spans="2:2">
      <c r="B2347" s="14"/>
    </row>
    <row r="2348" spans="2:2">
      <c r="B2348" s="14"/>
    </row>
    <row r="2349" spans="2:2">
      <c r="B2349" s="14"/>
    </row>
    <row r="2350" spans="2:2">
      <c r="B2350" s="14"/>
    </row>
    <row r="2351" spans="2:2">
      <c r="B2351" s="14"/>
    </row>
    <row r="2352" spans="2:2">
      <c r="B2352" s="14"/>
    </row>
    <row r="2353" spans="2:2">
      <c r="B2353" s="14"/>
    </row>
    <row r="2354" spans="2:2">
      <c r="B2354" s="14"/>
    </row>
    <row r="2355" spans="2:2">
      <c r="B2355" s="14"/>
    </row>
    <row r="2356" spans="2:2">
      <c r="B2356" s="14"/>
    </row>
    <row r="2357" spans="2:2">
      <c r="B2357" s="14"/>
    </row>
    <row r="2358" spans="2:2">
      <c r="B2358" s="14"/>
    </row>
    <row r="2359" spans="2:2">
      <c r="B2359" s="14"/>
    </row>
    <row r="2360" spans="2:2">
      <c r="B2360" s="14"/>
    </row>
    <row r="2361" spans="2:2">
      <c r="B2361" s="14"/>
    </row>
    <row r="2362" spans="2:2">
      <c r="B2362" s="14"/>
    </row>
    <row r="2363" spans="2:2">
      <c r="B2363" s="14"/>
    </row>
    <row r="2364" spans="2:2">
      <c r="B2364" s="14"/>
    </row>
    <row r="2365" spans="2:2">
      <c r="B2365" s="14"/>
    </row>
    <row r="2366" spans="2:2">
      <c r="B2366" s="14"/>
    </row>
    <row r="2367" spans="2:2">
      <c r="B2367" s="14"/>
    </row>
    <row r="2368" spans="2:2">
      <c r="B2368" s="14"/>
    </row>
    <row r="2369" spans="2:2">
      <c r="B2369" s="14"/>
    </row>
    <row r="2370" spans="2:2">
      <c r="B2370" s="14"/>
    </row>
    <row r="2371" spans="2:2">
      <c r="B2371" s="14"/>
    </row>
    <row r="2372" spans="2:2">
      <c r="B2372" s="14"/>
    </row>
    <row r="2373" spans="2:2">
      <c r="B2373" s="14"/>
    </row>
    <row r="2374" spans="2:2">
      <c r="B2374" s="14"/>
    </row>
    <row r="2375" spans="2:2">
      <c r="B2375" s="14"/>
    </row>
    <row r="2376" spans="2:2">
      <c r="B2376" s="14"/>
    </row>
    <row r="2377" spans="2:2">
      <c r="B2377" s="14"/>
    </row>
    <row r="2378" spans="2:2">
      <c r="B2378" s="14"/>
    </row>
    <row r="2379" spans="2:2">
      <c r="B2379" s="14"/>
    </row>
    <row r="2380" spans="2:2">
      <c r="B2380" s="14"/>
    </row>
    <row r="2381" spans="2:2">
      <c r="B2381" s="14"/>
    </row>
    <row r="2382" spans="2:2">
      <c r="B2382" s="14"/>
    </row>
    <row r="2383" spans="2:2">
      <c r="B2383" s="14"/>
    </row>
    <row r="2384" spans="2:2">
      <c r="B2384" s="14"/>
    </row>
    <row r="2385" spans="2:2">
      <c r="B2385" s="14"/>
    </row>
    <row r="2386" spans="2:2">
      <c r="B2386" s="14"/>
    </row>
    <row r="2387" spans="2:2">
      <c r="B2387" s="14"/>
    </row>
    <row r="2388" spans="2:2">
      <c r="B2388" s="14"/>
    </row>
    <row r="2389" spans="2:2">
      <c r="B2389" s="14"/>
    </row>
    <row r="2390" spans="2:2">
      <c r="B2390" s="14"/>
    </row>
    <row r="2391" spans="2:2">
      <c r="B2391" s="14"/>
    </row>
    <row r="2392" spans="2:2">
      <c r="B2392" s="14"/>
    </row>
    <row r="2393" spans="2:2">
      <c r="B2393" s="14"/>
    </row>
    <row r="2394" spans="2:2">
      <c r="B2394" s="14"/>
    </row>
    <row r="2395" spans="2:2">
      <c r="B2395" s="14"/>
    </row>
    <row r="2396" spans="2:2">
      <c r="B2396" s="14"/>
    </row>
    <row r="2397" spans="2:2">
      <c r="B2397" s="14"/>
    </row>
    <row r="2398" spans="2:2">
      <c r="B2398" s="14"/>
    </row>
    <row r="2399" spans="2:2">
      <c r="B2399" s="14"/>
    </row>
    <row r="2400" spans="2:2">
      <c r="B2400" s="14"/>
    </row>
    <row r="2401" spans="2:2">
      <c r="B2401" s="14"/>
    </row>
    <row r="2402" spans="2:2">
      <c r="B2402" s="14"/>
    </row>
    <row r="2403" spans="2:2">
      <c r="B2403" s="14"/>
    </row>
    <row r="2404" spans="2:2">
      <c r="B2404" s="14"/>
    </row>
    <row r="2405" spans="2:2">
      <c r="B2405" s="14"/>
    </row>
    <row r="2406" spans="2:2">
      <c r="B2406" s="14"/>
    </row>
    <row r="2407" spans="2:2">
      <c r="B2407" s="14"/>
    </row>
    <row r="2408" spans="2:2">
      <c r="B2408" s="14"/>
    </row>
    <row r="2409" spans="2:2">
      <c r="B2409" s="14"/>
    </row>
    <row r="2410" spans="2:2">
      <c r="B2410" s="14"/>
    </row>
    <row r="2411" spans="2:2">
      <c r="B2411" s="14"/>
    </row>
    <row r="2412" spans="2:2">
      <c r="B2412" s="14"/>
    </row>
    <row r="2413" spans="2:2">
      <c r="B2413" s="14"/>
    </row>
    <row r="2414" spans="2:2">
      <c r="B2414" s="14"/>
    </row>
    <row r="2415" spans="2:2">
      <c r="B2415" s="14"/>
    </row>
    <row r="2416" spans="2:2">
      <c r="B2416" s="14"/>
    </row>
    <row r="2417" spans="2:2">
      <c r="B2417" s="14"/>
    </row>
    <row r="2418" spans="2:2">
      <c r="B2418" s="14"/>
    </row>
    <row r="2419" spans="2:2">
      <c r="B2419" s="14"/>
    </row>
    <row r="2420" spans="2:2">
      <c r="B2420" s="14"/>
    </row>
    <row r="2421" spans="2:2">
      <c r="B2421" s="14"/>
    </row>
    <row r="2422" spans="2:2">
      <c r="B2422" s="14"/>
    </row>
    <row r="2423" spans="2:2">
      <c r="B2423" s="14"/>
    </row>
    <row r="2424" spans="2:2">
      <c r="B2424" s="14"/>
    </row>
    <row r="2425" spans="2:2">
      <c r="B2425" s="14"/>
    </row>
    <row r="2426" spans="2:2">
      <c r="B2426" s="14"/>
    </row>
    <row r="2427" spans="2:2">
      <c r="B2427" s="14"/>
    </row>
    <row r="2428" spans="2:2">
      <c r="B2428" s="14"/>
    </row>
    <row r="2429" spans="2:2">
      <c r="B2429" s="14"/>
    </row>
    <row r="2430" spans="2:2">
      <c r="B2430" s="14"/>
    </row>
    <row r="2431" spans="2:2">
      <c r="B2431" s="14"/>
    </row>
    <row r="2432" spans="2:2">
      <c r="B2432" s="14"/>
    </row>
    <row r="2433" spans="2:2">
      <c r="B2433" s="14"/>
    </row>
    <row r="2434" spans="2:2">
      <c r="B2434" s="14"/>
    </row>
    <row r="2435" spans="2:2">
      <c r="B2435" s="14"/>
    </row>
    <row r="2436" spans="2:2">
      <c r="B2436" s="14"/>
    </row>
    <row r="2437" spans="2:2">
      <c r="B2437" s="14"/>
    </row>
    <row r="2438" spans="2:2">
      <c r="B2438" s="14"/>
    </row>
    <row r="2439" spans="2:2">
      <c r="B2439" s="14"/>
    </row>
    <row r="2440" spans="2:2">
      <c r="B2440" s="14"/>
    </row>
    <row r="2441" spans="2:2">
      <c r="B2441" s="14"/>
    </row>
    <row r="2442" spans="2:2">
      <c r="B2442" s="14"/>
    </row>
    <row r="2443" spans="2:2">
      <c r="B2443" s="14"/>
    </row>
    <row r="2444" spans="2:2">
      <c r="B2444" s="14"/>
    </row>
    <row r="2445" spans="2:2">
      <c r="B2445" s="14"/>
    </row>
    <row r="2446" spans="2:2">
      <c r="B2446" s="14"/>
    </row>
    <row r="2447" spans="2:2">
      <c r="B2447" s="14"/>
    </row>
    <row r="2448" spans="2:2">
      <c r="B2448" s="14"/>
    </row>
    <row r="2449" spans="2:2">
      <c r="B2449" s="14"/>
    </row>
    <row r="2450" spans="2:2">
      <c r="B2450" s="14"/>
    </row>
    <row r="2451" spans="2:2">
      <c r="B2451" s="14"/>
    </row>
    <row r="2452" spans="2:2">
      <c r="B2452" s="14"/>
    </row>
    <row r="2453" spans="2:2">
      <c r="B2453" s="14"/>
    </row>
    <row r="2454" spans="2:2">
      <c r="B2454" s="14"/>
    </row>
    <row r="2455" spans="2:2">
      <c r="B2455" s="14"/>
    </row>
    <row r="2456" spans="2:2">
      <c r="B2456" s="14"/>
    </row>
    <row r="2457" spans="2:2">
      <c r="B2457" s="14"/>
    </row>
    <row r="2458" spans="2:2">
      <c r="B2458" s="14"/>
    </row>
    <row r="2459" spans="2:2">
      <c r="B2459" s="14"/>
    </row>
    <row r="2460" spans="2:2">
      <c r="B2460" s="14"/>
    </row>
    <row r="2461" spans="2:2">
      <c r="B2461" s="14"/>
    </row>
    <row r="2462" spans="2:2">
      <c r="B2462" s="14"/>
    </row>
    <row r="2463" spans="2:2">
      <c r="B2463" s="14"/>
    </row>
    <row r="2464" spans="2:2">
      <c r="B2464" s="14"/>
    </row>
    <row r="2465" spans="2:2">
      <c r="B2465" s="14"/>
    </row>
    <row r="2466" spans="2:2">
      <c r="B2466" s="14"/>
    </row>
    <row r="2467" spans="2:2">
      <c r="B2467" s="14"/>
    </row>
    <row r="2468" spans="2:2">
      <c r="B2468" s="14"/>
    </row>
    <row r="2469" spans="2:2">
      <c r="B2469" s="14"/>
    </row>
    <row r="2470" spans="2:2">
      <c r="B2470" s="14"/>
    </row>
    <row r="2471" spans="2:2">
      <c r="B2471" s="14"/>
    </row>
    <row r="2472" spans="2:2">
      <c r="B2472" s="14"/>
    </row>
    <row r="2473" spans="2:2">
      <c r="B2473" s="14"/>
    </row>
    <row r="2474" spans="2:2">
      <c r="B2474" s="14"/>
    </row>
    <row r="2475" spans="2:2">
      <c r="B2475" s="14"/>
    </row>
    <row r="2476" spans="2:2">
      <c r="B2476" s="14"/>
    </row>
    <row r="2477" spans="2:2">
      <c r="B2477" s="14"/>
    </row>
    <row r="2478" spans="2:2">
      <c r="B2478" s="14"/>
    </row>
    <row r="2479" spans="2:2">
      <c r="B2479" s="14"/>
    </row>
    <row r="2480" spans="2:2">
      <c r="B2480" s="14"/>
    </row>
    <row r="2481" spans="2:2">
      <c r="B2481" s="14"/>
    </row>
    <row r="2482" spans="2:2">
      <c r="B2482" s="14"/>
    </row>
    <row r="2483" spans="2:2">
      <c r="B2483" s="14"/>
    </row>
    <row r="2484" spans="2:2">
      <c r="B2484" s="14"/>
    </row>
    <row r="2485" spans="2:2">
      <c r="B2485" s="14"/>
    </row>
    <row r="2486" spans="2:2">
      <c r="B2486" s="14"/>
    </row>
    <row r="2487" spans="2:2">
      <c r="B2487" s="14"/>
    </row>
    <row r="2488" spans="2:2">
      <c r="B2488" s="14"/>
    </row>
    <row r="2489" spans="2:2">
      <c r="B2489" s="14"/>
    </row>
    <row r="2490" spans="2:2">
      <c r="B2490" s="14"/>
    </row>
    <row r="2491" spans="2:2">
      <c r="B2491" s="14"/>
    </row>
    <row r="2492" spans="2:2">
      <c r="B2492" s="14"/>
    </row>
    <row r="2493" spans="2:2">
      <c r="B2493" s="14"/>
    </row>
    <row r="2494" spans="2:2">
      <c r="B2494" s="14"/>
    </row>
    <row r="2495" spans="2:2">
      <c r="B2495" s="14"/>
    </row>
    <row r="2496" spans="2:2">
      <c r="B2496" s="14"/>
    </row>
    <row r="2497" spans="2:2">
      <c r="B2497" s="14"/>
    </row>
    <row r="2498" spans="2:2">
      <c r="B2498" s="14"/>
    </row>
    <row r="2499" spans="2:2">
      <c r="B2499" s="14"/>
    </row>
    <row r="2500" spans="2:2">
      <c r="B2500" s="14"/>
    </row>
    <row r="2501" spans="2:2">
      <c r="B2501" s="14"/>
    </row>
    <row r="2502" spans="2:2">
      <c r="B2502" s="14"/>
    </row>
    <row r="2503" spans="2:2">
      <c r="B2503" s="14"/>
    </row>
    <row r="2504" spans="2:2">
      <c r="B2504" s="14"/>
    </row>
    <row r="2505" spans="2:2">
      <c r="B2505" s="14"/>
    </row>
    <row r="2506" spans="2:2">
      <c r="B2506" s="14"/>
    </row>
    <row r="2507" spans="2:2">
      <c r="B2507" s="14"/>
    </row>
    <row r="2508" spans="2:2">
      <c r="B2508" s="14"/>
    </row>
    <row r="2509" spans="2:2">
      <c r="B2509" s="14"/>
    </row>
    <row r="2510" spans="2:2">
      <c r="B2510" s="14"/>
    </row>
    <row r="2511" spans="2:2">
      <c r="B2511" s="14"/>
    </row>
    <row r="2512" spans="2:2">
      <c r="B2512" s="14"/>
    </row>
    <row r="2513" spans="2:2">
      <c r="B2513" s="14"/>
    </row>
    <row r="2514" spans="2:2">
      <c r="B2514" s="14"/>
    </row>
    <row r="2515" spans="2:2">
      <c r="B2515" s="14"/>
    </row>
    <row r="2516" spans="2:2">
      <c r="B2516" s="14"/>
    </row>
    <row r="2517" spans="2:2">
      <c r="B2517" s="14"/>
    </row>
    <row r="2518" spans="2:2">
      <c r="B2518" s="14"/>
    </row>
    <row r="2519" spans="2:2">
      <c r="B2519" s="14"/>
    </row>
    <row r="2520" spans="2:2">
      <c r="B2520" s="14"/>
    </row>
    <row r="2521" spans="2:2">
      <c r="B2521" s="14"/>
    </row>
    <row r="2522" spans="2:2">
      <c r="B2522" s="14"/>
    </row>
    <row r="2523" spans="2:2">
      <c r="B2523" s="14"/>
    </row>
    <row r="2524" spans="2:2">
      <c r="B2524" s="14"/>
    </row>
    <row r="2525" spans="2:2">
      <c r="B2525" s="14"/>
    </row>
    <row r="2526" spans="2:2">
      <c r="B2526" s="14"/>
    </row>
    <row r="2527" spans="2:2">
      <c r="B2527" s="14"/>
    </row>
    <row r="2528" spans="2:2">
      <c r="B2528" s="14"/>
    </row>
    <row r="2529" spans="2:2">
      <c r="B2529" s="14"/>
    </row>
    <row r="2530" spans="2:2">
      <c r="B2530" s="14"/>
    </row>
    <row r="2531" spans="2:2">
      <c r="B2531" s="14"/>
    </row>
    <row r="2532" spans="2:2">
      <c r="B2532" s="14"/>
    </row>
    <row r="2533" spans="2:2">
      <c r="B2533" s="14"/>
    </row>
    <row r="2534" spans="2:2">
      <c r="B2534" s="14"/>
    </row>
    <row r="2535" spans="2:2">
      <c r="B2535" s="14"/>
    </row>
    <row r="2536" spans="2:2">
      <c r="B2536" s="14"/>
    </row>
    <row r="2537" spans="2:2">
      <c r="B2537" s="14"/>
    </row>
    <row r="2538" spans="2:2">
      <c r="B2538" s="14"/>
    </row>
    <row r="2539" spans="2:2">
      <c r="B2539" s="14"/>
    </row>
    <row r="2540" spans="2:2">
      <c r="B2540" s="14"/>
    </row>
    <row r="2541" spans="2:2">
      <c r="B2541" s="14"/>
    </row>
    <row r="2542" spans="2:2">
      <c r="B2542" s="14"/>
    </row>
    <row r="2543" spans="2:2">
      <c r="B2543" s="14"/>
    </row>
    <row r="2544" spans="2:2">
      <c r="B2544" s="14"/>
    </row>
    <row r="2545" spans="2:2">
      <c r="B2545" s="14"/>
    </row>
    <row r="2546" spans="2:2">
      <c r="B2546" s="14"/>
    </row>
    <row r="2547" spans="2:2">
      <c r="B2547" s="14"/>
    </row>
    <row r="2548" spans="2:2">
      <c r="B2548" s="14"/>
    </row>
    <row r="2549" spans="2:2">
      <c r="B2549" s="14"/>
    </row>
    <row r="2550" spans="2:2">
      <c r="B2550" s="14"/>
    </row>
    <row r="2551" spans="2:2">
      <c r="B2551" s="14"/>
    </row>
    <row r="2552" spans="2:2">
      <c r="B2552" s="14"/>
    </row>
    <row r="2553" spans="2:2">
      <c r="B2553" s="14"/>
    </row>
    <row r="2554" spans="2:2">
      <c r="B2554" s="14"/>
    </row>
    <row r="2555" spans="2:2">
      <c r="B2555" s="14"/>
    </row>
    <row r="2556" spans="2:2">
      <c r="B2556" s="14"/>
    </row>
    <row r="2557" spans="2:2">
      <c r="B2557" s="14"/>
    </row>
    <row r="2558" spans="2:2">
      <c r="B2558" s="14"/>
    </row>
    <row r="2559" spans="2:2">
      <c r="B2559" s="14"/>
    </row>
    <row r="2560" spans="2:2">
      <c r="B2560" s="14"/>
    </row>
    <row r="2561" spans="2:2">
      <c r="B2561" s="14"/>
    </row>
    <row r="2562" spans="2:2">
      <c r="B2562" s="14"/>
    </row>
    <row r="2563" spans="2:2">
      <c r="B2563" s="14"/>
    </row>
    <row r="2564" spans="2:2">
      <c r="B2564" s="14"/>
    </row>
    <row r="2565" spans="2:2">
      <c r="B2565" s="14"/>
    </row>
    <row r="2566" spans="2:2">
      <c r="B2566" s="14"/>
    </row>
    <row r="2567" spans="2:2">
      <c r="B2567" s="14"/>
    </row>
    <row r="2568" spans="2:2">
      <c r="B2568" s="14"/>
    </row>
    <row r="2569" spans="2:2">
      <c r="B2569" s="14"/>
    </row>
    <row r="2570" spans="2:2">
      <c r="B2570" s="14"/>
    </row>
    <row r="2571" spans="2:2">
      <c r="B2571" s="14"/>
    </row>
    <row r="2572" spans="2:2">
      <c r="B2572" s="14"/>
    </row>
    <row r="2573" spans="2:2">
      <c r="B2573" s="14"/>
    </row>
    <row r="2574" spans="2:2">
      <c r="B2574" s="14"/>
    </row>
    <row r="2575" spans="2:2">
      <c r="B2575" s="14"/>
    </row>
    <row r="2576" spans="2:2">
      <c r="B2576" s="14"/>
    </row>
    <row r="2577" spans="2:2">
      <c r="B2577" s="14"/>
    </row>
    <row r="2578" spans="2:2">
      <c r="B2578" s="14"/>
    </row>
    <row r="2579" spans="2:2">
      <c r="B2579" s="14"/>
    </row>
    <row r="2580" spans="2:2">
      <c r="B2580" s="14"/>
    </row>
    <row r="2581" spans="2:2">
      <c r="B2581" s="14"/>
    </row>
    <row r="2582" spans="2:2">
      <c r="B2582" s="14"/>
    </row>
    <row r="2583" spans="2:2">
      <c r="B2583" s="14"/>
    </row>
    <row r="2584" spans="2:2">
      <c r="B2584" s="14"/>
    </row>
    <row r="2585" spans="2:2">
      <c r="B2585" s="14"/>
    </row>
    <row r="2586" spans="2:2">
      <c r="B2586" s="14"/>
    </row>
    <row r="2587" spans="2:2">
      <c r="B2587" s="14"/>
    </row>
    <row r="2588" spans="2:2">
      <c r="B2588" s="14"/>
    </row>
    <row r="2589" spans="2:2">
      <c r="B2589" s="14"/>
    </row>
    <row r="2590" spans="2:2">
      <c r="B2590" s="14"/>
    </row>
    <row r="2591" spans="2:2">
      <c r="B2591" s="14"/>
    </row>
    <row r="2592" spans="2:2">
      <c r="B2592" s="14"/>
    </row>
    <row r="2593" spans="2:2">
      <c r="B2593" s="14"/>
    </row>
    <row r="2594" spans="2:2">
      <c r="B2594" s="14"/>
    </row>
    <row r="2595" spans="2:2">
      <c r="B2595" s="14"/>
    </row>
    <row r="2596" spans="2:2">
      <c r="B2596" s="14"/>
    </row>
    <row r="2597" spans="2:2">
      <c r="B2597" s="14"/>
    </row>
    <row r="2598" spans="2:2">
      <c r="B2598" s="14"/>
    </row>
    <row r="2599" spans="2:2">
      <c r="B2599" s="14"/>
    </row>
    <row r="2600" spans="2:2">
      <c r="B2600" s="14"/>
    </row>
    <row r="2601" spans="2:2">
      <c r="B2601" s="14"/>
    </row>
    <row r="2602" spans="2:2">
      <c r="B2602" s="14"/>
    </row>
    <row r="2603" spans="2:2">
      <c r="B2603" s="14"/>
    </row>
    <row r="2604" spans="2:2">
      <c r="B2604" s="14"/>
    </row>
    <row r="2605" spans="2:2">
      <c r="B2605" s="14"/>
    </row>
    <row r="2606" spans="2:2">
      <c r="B2606" s="14"/>
    </row>
    <row r="2607" spans="2:2">
      <c r="B2607" s="14"/>
    </row>
    <row r="2608" spans="2:2">
      <c r="B2608" s="14"/>
    </row>
    <row r="2609" spans="2:2">
      <c r="B2609" s="14"/>
    </row>
    <row r="2610" spans="2:2">
      <c r="B2610" s="14"/>
    </row>
    <row r="2611" spans="2:2">
      <c r="B2611" s="14"/>
    </row>
    <row r="2612" spans="2:2">
      <c r="B2612" s="14"/>
    </row>
    <row r="2613" spans="2:2">
      <c r="B2613" s="14"/>
    </row>
    <row r="2614" spans="2:2">
      <c r="B2614" s="14"/>
    </row>
    <row r="2615" spans="2:2">
      <c r="B2615" s="14"/>
    </row>
    <row r="2616" spans="2:2">
      <c r="B2616" s="14"/>
    </row>
    <row r="2617" spans="2:2">
      <c r="B2617" s="14"/>
    </row>
    <row r="2618" spans="2:2">
      <c r="B2618" s="14"/>
    </row>
    <row r="2619" spans="2:2">
      <c r="B2619" s="14"/>
    </row>
    <row r="2620" spans="2:2">
      <c r="B2620" s="14"/>
    </row>
    <row r="2621" spans="2:2">
      <c r="B2621" s="14"/>
    </row>
    <row r="2622" spans="2:2">
      <c r="B2622" s="14"/>
    </row>
    <row r="2623" spans="2:2">
      <c r="B2623" s="14"/>
    </row>
    <row r="2624" spans="2:2">
      <c r="B2624" s="14"/>
    </row>
    <row r="2625" spans="2:2">
      <c r="B2625" s="14"/>
    </row>
    <row r="2626" spans="2:2">
      <c r="B2626" s="14"/>
    </row>
    <row r="2627" spans="2:2">
      <c r="B2627" s="14"/>
    </row>
    <row r="2628" spans="2:2">
      <c r="B2628" s="14"/>
    </row>
    <row r="2629" spans="2:2">
      <c r="B2629" s="14"/>
    </row>
    <row r="2630" spans="2:2">
      <c r="B2630" s="14"/>
    </row>
    <row r="2631" spans="2:2">
      <c r="B2631" s="14"/>
    </row>
    <row r="2632" spans="2:2">
      <c r="B2632" s="14"/>
    </row>
    <row r="2633" spans="2:2">
      <c r="B2633" s="14"/>
    </row>
    <row r="2634" spans="2:2">
      <c r="B2634" s="14"/>
    </row>
    <row r="2635" spans="2:2">
      <c r="B2635" s="14"/>
    </row>
    <row r="2636" spans="2:2">
      <c r="B2636" s="14"/>
    </row>
    <row r="2637" spans="2:2">
      <c r="B2637" s="14"/>
    </row>
    <row r="2638" spans="2:2">
      <c r="B2638" s="14"/>
    </row>
    <row r="2639" spans="2:2">
      <c r="B2639" s="14"/>
    </row>
    <row r="2640" spans="2:2">
      <c r="B2640" s="14"/>
    </row>
    <row r="2641" spans="2:2">
      <c r="B2641" s="14"/>
    </row>
    <row r="2642" spans="2:2">
      <c r="B2642" s="14"/>
    </row>
    <row r="2643" spans="2:2">
      <c r="B2643" s="14"/>
    </row>
    <row r="2644" spans="2:2">
      <c r="B2644" s="14"/>
    </row>
    <row r="2645" spans="2:2">
      <c r="B2645" s="14"/>
    </row>
    <row r="2646" spans="2:2">
      <c r="B2646" s="14"/>
    </row>
    <row r="2647" spans="2:2">
      <c r="B2647" s="14"/>
    </row>
    <row r="2648" spans="2:2">
      <c r="B2648" s="14"/>
    </row>
    <row r="2649" spans="2:2">
      <c r="B2649" s="14"/>
    </row>
    <row r="2650" spans="2:2">
      <c r="B2650" s="14"/>
    </row>
    <row r="2651" spans="2:2">
      <c r="B2651" s="14"/>
    </row>
    <row r="2652" spans="2:2">
      <c r="B2652" s="14"/>
    </row>
    <row r="2653" spans="2:2">
      <c r="B2653" s="14"/>
    </row>
    <row r="2654" spans="2:2">
      <c r="B2654" s="14"/>
    </row>
    <row r="2655" spans="2:2">
      <c r="B2655" s="14"/>
    </row>
    <row r="2656" spans="2:2">
      <c r="B2656" s="14"/>
    </row>
    <row r="2657" spans="2:2">
      <c r="B2657" s="14"/>
    </row>
    <row r="2658" spans="2:2">
      <c r="B2658" s="14"/>
    </row>
    <row r="2659" spans="2:2">
      <c r="B2659" s="14"/>
    </row>
    <row r="2660" spans="2:2">
      <c r="B2660" s="14"/>
    </row>
    <row r="2661" spans="2:2">
      <c r="B2661" s="14"/>
    </row>
    <row r="2662" spans="2:2">
      <c r="B2662" s="14"/>
    </row>
    <row r="2663" spans="2:2">
      <c r="B2663" s="14"/>
    </row>
    <row r="2664" spans="2:2">
      <c r="B2664" s="14"/>
    </row>
    <row r="2665" spans="2:2">
      <c r="B2665" s="14"/>
    </row>
    <row r="2666" spans="2:2">
      <c r="B2666" s="14"/>
    </row>
    <row r="2667" spans="2:2">
      <c r="B2667" s="14"/>
    </row>
    <row r="2668" spans="2:2">
      <c r="B2668" s="14"/>
    </row>
    <row r="2669" spans="2:2">
      <c r="B2669" s="14"/>
    </row>
    <row r="2670" spans="2:2">
      <c r="B2670" s="14"/>
    </row>
    <row r="2671" spans="2:2">
      <c r="B2671" s="14"/>
    </row>
    <row r="2672" spans="2:2">
      <c r="B2672" s="14"/>
    </row>
    <row r="2673" spans="2:2">
      <c r="B2673" s="14"/>
    </row>
    <row r="2674" spans="2:2">
      <c r="B2674" s="14"/>
    </row>
    <row r="2675" spans="2:2">
      <c r="B2675" s="14"/>
    </row>
    <row r="2676" spans="2:2">
      <c r="B2676" s="14"/>
    </row>
    <row r="2677" spans="2:2">
      <c r="B2677" s="14"/>
    </row>
    <row r="2678" spans="2:2">
      <c r="B2678" s="14"/>
    </row>
    <row r="2679" spans="2:2">
      <c r="B2679" s="14"/>
    </row>
    <row r="2680" spans="2:2">
      <c r="B2680" s="14"/>
    </row>
    <row r="2681" spans="2:2">
      <c r="B2681" s="14"/>
    </row>
    <row r="2682" spans="2:2">
      <c r="B2682" s="14"/>
    </row>
    <row r="2683" spans="2:2">
      <c r="B2683" s="14"/>
    </row>
    <row r="2684" spans="2:2">
      <c r="B2684" s="14"/>
    </row>
    <row r="2685" spans="2:2">
      <c r="B2685" s="14"/>
    </row>
    <row r="2686" spans="2:2">
      <c r="B2686" s="14"/>
    </row>
    <row r="2687" spans="2:2">
      <c r="B2687" s="14"/>
    </row>
    <row r="2688" spans="2:2">
      <c r="B2688" s="14"/>
    </row>
    <row r="2689" spans="2:2">
      <c r="B2689" s="14"/>
    </row>
    <row r="2690" spans="2:2">
      <c r="B2690" s="14"/>
    </row>
    <row r="2691" spans="2:2">
      <c r="B2691" s="14"/>
    </row>
    <row r="2692" spans="2:2">
      <c r="B2692" s="14"/>
    </row>
    <row r="2693" spans="2:2">
      <c r="B2693" s="14"/>
    </row>
    <row r="2694" spans="2:2">
      <c r="B2694" s="14"/>
    </row>
    <row r="2695" spans="2:2">
      <c r="B2695" s="14"/>
    </row>
    <row r="2696" spans="2:2">
      <c r="B2696" s="14"/>
    </row>
    <row r="2697" spans="2:2">
      <c r="B2697" s="14"/>
    </row>
    <row r="2698" spans="2:2">
      <c r="B2698" s="14"/>
    </row>
    <row r="2699" spans="2:2">
      <c r="B2699" s="14"/>
    </row>
    <row r="2700" spans="2:2">
      <c r="B2700" s="14"/>
    </row>
    <row r="2701" spans="2:2">
      <c r="B2701" s="14"/>
    </row>
    <row r="2702" spans="2:2">
      <c r="B2702" s="14"/>
    </row>
    <row r="2703" spans="2:2">
      <c r="B2703" s="14"/>
    </row>
    <row r="2704" spans="2:2">
      <c r="B2704" s="14"/>
    </row>
    <row r="2705" spans="2:2">
      <c r="B2705" s="14"/>
    </row>
    <row r="2706" spans="2:2">
      <c r="B2706" s="14"/>
    </row>
    <row r="2707" spans="2:2">
      <c r="B2707" s="14"/>
    </row>
    <row r="2708" spans="2:2">
      <c r="B2708" s="14"/>
    </row>
    <row r="2709" spans="2:2">
      <c r="B2709" s="14"/>
    </row>
    <row r="2710" spans="2:2">
      <c r="B2710" s="14"/>
    </row>
    <row r="2711" spans="2:2">
      <c r="B2711" s="14"/>
    </row>
    <row r="2712" spans="2:2">
      <c r="B2712" s="14"/>
    </row>
    <row r="2713" spans="2:2">
      <c r="B2713" s="14"/>
    </row>
    <row r="2714" spans="2:2">
      <c r="B2714" s="14"/>
    </row>
    <row r="2715" spans="2:2">
      <c r="B2715" s="14"/>
    </row>
    <row r="2716" spans="2:2">
      <c r="B2716" s="14"/>
    </row>
    <row r="2717" spans="2:2">
      <c r="B2717" s="14"/>
    </row>
    <row r="2718" spans="2:2">
      <c r="B2718" s="14"/>
    </row>
    <row r="2719" spans="2:2">
      <c r="B2719" s="14"/>
    </row>
    <row r="2720" spans="2:2">
      <c r="B2720" s="14"/>
    </row>
    <row r="2721" spans="2:2">
      <c r="B2721" s="14"/>
    </row>
    <row r="2722" spans="2:2">
      <c r="B2722" s="14"/>
    </row>
    <row r="2723" spans="2:2">
      <c r="B2723" s="14"/>
    </row>
    <row r="2724" spans="2:2">
      <c r="B2724" s="14"/>
    </row>
    <row r="2725" spans="2:2">
      <c r="B2725" s="14"/>
    </row>
    <row r="2726" spans="2:2">
      <c r="B2726" s="14"/>
    </row>
    <row r="2727" spans="2:2">
      <c r="B2727" s="14"/>
    </row>
    <row r="2728" spans="2:2">
      <c r="B2728" s="14"/>
    </row>
    <row r="2729" spans="2:2">
      <c r="B2729" s="14"/>
    </row>
    <row r="2730" spans="2:2">
      <c r="B2730" s="14"/>
    </row>
    <row r="2731" spans="2:2">
      <c r="B2731" s="14"/>
    </row>
    <row r="2732" spans="2:2">
      <c r="B2732" s="14"/>
    </row>
    <row r="2733" spans="2:2">
      <c r="B2733" s="14"/>
    </row>
    <row r="2734" spans="2:2">
      <c r="B2734" s="14"/>
    </row>
    <row r="2735" spans="2:2">
      <c r="B2735" s="14"/>
    </row>
    <row r="2736" spans="2:2">
      <c r="B2736" s="14"/>
    </row>
    <row r="2737" spans="2:2">
      <c r="B2737" s="14"/>
    </row>
    <row r="2738" spans="2:2">
      <c r="B2738" s="14"/>
    </row>
    <row r="2739" spans="2:2">
      <c r="B2739" s="14"/>
    </row>
    <row r="2740" spans="2:2">
      <c r="B2740" s="14"/>
    </row>
    <row r="2741" spans="2:2">
      <c r="B2741" s="14"/>
    </row>
    <row r="2742" spans="2:2">
      <c r="B2742" s="14"/>
    </row>
    <row r="2743" spans="2:2">
      <c r="B2743" s="14"/>
    </row>
    <row r="2744" spans="2:2">
      <c r="B2744" s="14"/>
    </row>
    <row r="2745" spans="2:2">
      <c r="B2745" s="14"/>
    </row>
    <row r="2746" spans="2:2">
      <c r="B2746" s="14"/>
    </row>
    <row r="2747" spans="2:2">
      <c r="B2747" s="14"/>
    </row>
    <row r="2748" spans="2:2">
      <c r="B2748" s="14"/>
    </row>
    <row r="2749" spans="2:2">
      <c r="B2749" s="14"/>
    </row>
    <row r="2750" spans="2:2">
      <c r="B2750" s="14"/>
    </row>
    <row r="2751" spans="2:2">
      <c r="B2751" s="14"/>
    </row>
    <row r="2752" spans="2:2">
      <c r="B2752" s="14"/>
    </row>
    <row r="2753" spans="2:2">
      <c r="B2753" s="14"/>
    </row>
    <row r="2754" spans="2:2">
      <c r="B2754" s="14"/>
    </row>
    <row r="2755" spans="2:2">
      <c r="B2755" s="14"/>
    </row>
    <row r="2756" spans="2:2">
      <c r="B2756" s="14"/>
    </row>
    <row r="2757" spans="2:2">
      <c r="B2757" s="14"/>
    </row>
    <row r="2758" spans="2:2">
      <c r="B2758" s="14"/>
    </row>
    <row r="2759" spans="2:2">
      <c r="B2759" s="14"/>
    </row>
    <row r="2760" spans="2:2">
      <c r="B2760" s="14"/>
    </row>
    <row r="2761" spans="2:2">
      <c r="B2761" s="14"/>
    </row>
    <row r="2762" spans="2:2">
      <c r="B2762" s="14"/>
    </row>
    <row r="2763" spans="2:2">
      <c r="B2763" s="14"/>
    </row>
    <row r="2764" spans="2:2">
      <c r="B2764" s="14"/>
    </row>
    <row r="2765" spans="2:2">
      <c r="B2765" s="14"/>
    </row>
    <row r="2766" spans="2:2">
      <c r="B2766" s="14"/>
    </row>
    <row r="2767" spans="2:2">
      <c r="B2767" s="14"/>
    </row>
    <row r="2768" spans="2:2">
      <c r="B2768" s="14"/>
    </row>
    <row r="2769" spans="2:2">
      <c r="B2769" s="14"/>
    </row>
    <row r="2770" spans="2:2">
      <c r="B2770" s="14"/>
    </row>
    <row r="2771" spans="2:2">
      <c r="B2771" s="14"/>
    </row>
    <row r="2772" spans="2:2">
      <c r="B2772" s="14"/>
    </row>
    <row r="2773" spans="2:2">
      <c r="B2773" s="14"/>
    </row>
    <row r="2774" spans="2:2">
      <c r="B2774" s="14"/>
    </row>
    <row r="2775" spans="2:2">
      <c r="B2775" s="14"/>
    </row>
    <row r="2776" spans="2:2">
      <c r="B2776" s="14"/>
    </row>
    <row r="2777" spans="2:2">
      <c r="B2777" s="14"/>
    </row>
    <row r="2778" spans="2:2">
      <c r="B2778" s="14"/>
    </row>
    <row r="2779" spans="2:2">
      <c r="B2779" s="14"/>
    </row>
    <row r="2780" spans="2:2">
      <c r="B2780" s="14"/>
    </row>
    <row r="2781" spans="2:2">
      <c r="B2781" s="14"/>
    </row>
    <row r="2782" spans="2:2">
      <c r="B2782" s="14"/>
    </row>
    <row r="2783" spans="2:2">
      <c r="B2783" s="14"/>
    </row>
    <row r="2784" spans="2:2">
      <c r="B2784" s="14"/>
    </row>
    <row r="2785" spans="2:2">
      <c r="B2785" s="14"/>
    </row>
    <row r="2786" spans="2:2">
      <c r="B2786" s="14"/>
    </row>
    <row r="2787" spans="2:2">
      <c r="B2787" s="14"/>
    </row>
    <row r="2788" spans="2:2">
      <c r="B2788" s="14"/>
    </row>
    <row r="2789" spans="2:2">
      <c r="B2789" s="14"/>
    </row>
    <row r="2790" spans="2:2">
      <c r="B2790" s="14"/>
    </row>
    <row r="2791" spans="2:2">
      <c r="B2791" s="14"/>
    </row>
    <row r="2792" spans="2:2">
      <c r="B2792" s="14"/>
    </row>
    <row r="2793" spans="2:2">
      <c r="B2793" s="14"/>
    </row>
    <row r="2794" spans="2:2">
      <c r="B2794" s="14"/>
    </row>
    <row r="2795" spans="2:2">
      <c r="B2795" s="14"/>
    </row>
    <row r="2796" spans="2:2">
      <c r="B2796" s="14"/>
    </row>
    <row r="2797" spans="2:2">
      <c r="B2797" s="14"/>
    </row>
    <row r="2798" spans="2:2">
      <c r="B2798" s="14"/>
    </row>
    <row r="2799" spans="2:2">
      <c r="B2799" s="14"/>
    </row>
    <row r="2800" spans="2:2">
      <c r="B2800" s="14"/>
    </row>
    <row r="2801" spans="2:2">
      <c r="B2801" s="14"/>
    </row>
    <row r="2802" spans="2:2">
      <c r="B2802" s="14"/>
    </row>
    <row r="2803" spans="2:2">
      <c r="B2803" s="14"/>
    </row>
    <row r="2804" spans="2:2">
      <c r="B2804" s="14"/>
    </row>
    <row r="2805" spans="2:2">
      <c r="B2805" s="14"/>
    </row>
    <row r="2806" spans="2:2">
      <c r="B2806" s="14"/>
    </row>
    <row r="2807" spans="2:2">
      <c r="B2807" s="14"/>
    </row>
    <row r="2808" spans="2:2">
      <c r="B2808" s="14"/>
    </row>
    <row r="2809" spans="2:2">
      <c r="B2809" s="14"/>
    </row>
    <row r="2810" spans="2:2">
      <c r="B2810" s="14"/>
    </row>
    <row r="2811" spans="2:2">
      <c r="B2811" s="14"/>
    </row>
    <row r="2812" spans="2:2">
      <c r="B2812" s="14"/>
    </row>
    <row r="2813" spans="2:2">
      <c r="B2813" s="14"/>
    </row>
    <row r="2814" spans="2:2">
      <c r="B2814" s="14"/>
    </row>
    <row r="2815" spans="2:2">
      <c r="B2815" s="14"/>
    </row>
    <row r="2816" spans="2:2">
      <c r="B2816" s="14"/>
    </row>
    <row r="2817" spans="2:2">
      <c r="B2817" s="14"/>
    </row>
    <row r="2818" spans="2:2">
      <c r="B2818" s="14"/>
    </row>
    <row r="2819" spans="2:2">
      <c r="B2819" s="14"/>
    </row>
    <row r="2820" spans="2:2">
      <c r="B2820" s="14"/>
    </row>
    <row r="2821" spans="2:2">
      <c r="B2821" s="14"/>
    </row>
    <row r="2822" spans="2:2">
      <c r="B2822" s="14"/>
    </row>
    <row r="2823" spans="2:2">
      <c r="B2823" s="14"/>
    </row>
    <row r="2824" spans="2:2">
      <c r="B2824" s="14"/>
    </row>
    <row r="2825" spans="2:2">
      <c r="B2825" s="14"/>
    </row>
    <row r="2826" spans="2:2">
      <c r="B2826" s="14"/>
    </row>
    <row r="2827" spans="2:2">
      <c r="B2827" s="14"/>
    </row>
    <row r="2828" spans="2:2">
      <c r="B2828" s="14"/>
    </row>
    <row r="2829" spans="2:2">
      <c r="B2829" s="14"/>
    </row>
    <row r="2830" spans="2:2">
      <c r="B2830" s="14"/>
    </row>
    <row r="2831" spans="2:2">
      <c r="B2831" s="14"/>
    </row>
    <row r="2832" spans="2:2">
      <c r="B2832" s="14"/>
    </row>
    <row r="2833" spans="2:2">
      <c r="B2833" s="14"/>
    </row>
    <row r="2834" spans="2:2">
      <c r="B2834" s="14"/>
    </row>
    <row r="2835" spans="2:2">
      <c r="B2835" s="14"/>
    </row>
    <row r="2836" spans="2:2">
      <c r="B2836" s="14"/>
    </row>
    <row r="2837" spans="2:2">
      <c r="B2837" s="14"/>
    </row>
    <row r="2838" spans="2:2">
      <c r="B2838" s="14"/>
    </row>
    <row r="2839" spans="2:2">
      <c r="B2839" s="14"/>
    </row>
    <row r="2840" spans="2:2">
      <c r="B2840" s="14"/>
    </row>
    <row r="2841" spans="2:2">
      <c r="B2841" s="14"/>
    </row>
    <row r="2842" spans="2:2">
      <c r="B2842" s="14"/>
    </row>
    <row r="2843" spans="2:2">
      <c r="B2843" s="14"/>
    </row>
    <row r="2844" spans="2:2">
      <c r="B2844" s="14"/>
    </row>
    <row r="2845" spans="2:2">
      <c r="B2845" s="14"/>
    </row>
    <row r="2846" spans="2:2">
      <c r="B2846" s="14"/>
    </row>
    <row r="2847" spans="2:2">
      <c r="B2847" s="14"/>
    </row>
    <row r="2848" spans="2:2">
      <c r="B2848" s="14"/>
    </row>
    <row r="2849" spans="2:2">
      <c r="B2849" s="14"/>
    </row>
    <row r="2850" spans="2:2">
      <c r="B2850" s="14"/>
    </row>
    <row r="2851" spans="2:2">
      <c r="B2851" s="14"/>
    </row>
    <row r="2852" spans="2:2">
      <c r="B2852" s="14"/>
    </row>
    <row r="2853" spans="2:2">
      <c r="B2853" s="14"/>
    </row>
    <row r="2854" spans="2:2">
      <c r="B2854" s="14"/>
    </row>
    <row r="2855" spans="2:2">
      <c r="B2855" s="14"/>
    </row>
    <row r="2856" spans="2:2">
      <c r="B2856" s="14"/>
    </row>
    <row r="2857" spans="2:2">
      <c r="B2857" s="14"/>
    </row>
    <row r="2858" spans="2:2">
      <c r="B2858" s="14"/>
    </row>
    <row r="2859" spans="2:2">
      <c r="B2859" s="14"/>
    </row>
    <row r="2860" spans="2:2">
      <c r="B2860" s="14"/>
    </row>
    <row r="2861" spans="2:2">
      <c r="B2861" s="14"/>
    </row>
    <row r="2862" spans="2:2">
      <c r="B2862" s="14"/>
    </row>
    <row r="2863" spans="2:2">
      <c r="B2863" s="14"/>
    </row>
    <row r="2864" spans="2:2">
      <c r="B2864" s="14"/>
    </row>
    <row r="2865" spans="2:2">
      <c r="B2865" s="14"/>
    </row>
    <row r="2866" spans="2:2">
      <c r="B2866" s="14"/>
    </row>
    <row r="2867" spans="2:2">
      <c r="B2867" s="14"/>
    </row>
    <row r="2868" spans="2:2">
      <c r="B2868" s="14"/>
    </row>
    <row r="2869" spans="2:2">
      <c r="B2869" s="14"/>
    </row>
    <row r="2870" spans="2:2">
      <c r="B2870" s="14"/>
    </row>
    <row r="2871" spans="2:2">
      <c r="B2871" s="14"/>
    </row>
    <row r="2872" spans="2:2">
      <c r="B2872" s="14"/>
    </row>
    <row r="2873" spans="2:2">
      <c r="B2873" s="14"/>
    </row>
    <row r="2874" spans="2:2">
      <c r="B2874" s="14"/>
    </row>
    <row r="2875" spans="2:2">
      <c r="B2875" s="14"/>
    </row>
    <row r="2876" spans="2:2">
      <c r="B2876" s="14"/>
    </row>
    <row r="2877" spans="2:2">
      <c r="B2877" s="14"/>
    </row>
    <row r="2878" spans="2:2">
      <c r="B2878" s="14"/>
    </row>
    <row r="2879" spans="2:2">
      <c r="B2879" s="14"/>
    </row>
    <row r="2880" spans="2:2">
      <c r="B2880" s="14"/>
    </row>
    <row r="2881" spans="2:2">
      <c r="B2881" s="14"/>
    </row>
    <row r="2882" spans="2:2">
      <c r="B2882" s="14"/>
    </row>
    <row r="2883" spans="2:2">
      <c r="B2883" s="14"/>
    </row>
    <row r="2884" spans="2:2">
      <c r="B2884" s="14"/>
    </row>
    <row r="2885" spans="2:2">
      <c r="B2885" s="14"/>
    </row>
    <row r="2886" spans="2:2">
      <c r="B2886" s="14"/>
    </row>
    <row r="2887" spans="2:2">
      <c r="B2887" s="14"/>
    </row>
    <row r="2888" spans="2:2">
      <c r="B2888" s="14"/>
    </row>
    <row r="2889" spans="2:2">
      <c r="B2889" s="14"/>
    </row>
    <row r="2890" spans="2:2">
      <c r="B2890" s="14"/>
    </row>
    <row r="2891" spans="2:2">
      <c r="B2891" s="14"/>
    </row>
    <row r="2892" spans="2:2">
      <c r="B2892" s="14"/>
    </row>
    <row r="2893" spans="2:2">
      <c r="B2893" s="14"/>
    </row>
    <row r="2894" spans="2:2">
      <c r="B2894" s="14"/>
    </row>
    <row r="2895" spans="2:2">
      <c r="B2895" s="14"/>
    </row>
    <row r="2896" spans="2:2">
      <c r="B2896" s="14"/>
    </row>
    <row r="2897" spans="2:2">
      <c r="B2897" s="14"/>
    </row>
    <row r="2898" spans="2:2">
      <c r="B2898" s="14"/>
    </row>
    <row r="2899" spans="2:2">
      <c r="B2899" s="14"/>
    </row>
    <row r="2900" spans="2:2">
      <c r="B2900" s="14"/>
    </row>
    <row r="2901" spans="2:2">
      <c r="B2901" s="14"/>
    </row>
    <row r="2902" spans="2:2">
      <c r="B2902" s="14"/>
    </row>
    <row r="2903" spans="2:2">
      <c r="B2903" s="14"/>
    </row>
    <row r="2904" spans="2:2">
      <c r="B2904" s="14"/>
    </row>
    <row r="2905" spans="2:2">
      <c r="B2905" s="14"/>
    </row>
    <row r="2906" spans="2:2">
      <c r="B2906" s="14"/>
    </row>
    <row r="2907" spans="2:2">
      <c r="B2907" s="14"/>
    </row>
    <row r="2908" spans="2:2">
      <c r="B2908" s="14"/>
    </row>
    <row r="2909" spans="2:2">
      <c r="B2909" s="14"/>
    </row>
    <row r="2910" spans="2:2">
      <c r="B2910" s="14"/>
    </row>
    <row r="2911" spans="2:2">
      <c r="B2911" s="14"/>
    </row>
    <row r="2912" spans="2:2">
      <c r="B2912" s="14"/>
    </row>
    <row r="2913" spans="2:2">
      <c r="B2913" s="14"/>
    </row>
    <row r="2914" spans="2:2">
      <c r="B2914" s="14"/>
    </row>
    <row r="2915" spans="2:2">
      <c r="B2915" s="14"/>
    </row>
    <row r="2916" spans="2:2">
      <c r="B2916" s="14"/>
    </row>
    <row r="2917" spans="2:2">
      <c r="B2917" s="14"/>
    </row>
    <row r="2918" spans="2:2">
      <c r="B2918" s="14"/>
    </row>
    <row r="2919" spans="2:2">
      <c r="B2919" s="14"/>
    </row>
    <row r="2920" spans="2:2">
      <c r="B2920" s="14"/>
    </row>
    <row r="2921" spans="2:2">
      <c r="B2921" s="14"/>
    </row>
    <row r="2922" spans="2:2">
      <c r="B2922" s="14"/>
    </row>
    <row r="2923" spans="2:2">
      <c r="B2923" s="14"/>
    </row>
    <row r="2924" spans="2:2">
      <c r="B2924" s="14"/>
    </row>
    <row r="2925" spans="2:2">
      <c r="B2925" s="14"/>
    </row>
    <row r="2926" spans="2:2">
      <c r="B2926" s="14"/>
    </row>
    <row r="2927" spans="2:2">
      <c r="B2927" s="14"/>
    </row>
    <row r="2928" spans="2:2">
      <c r="B2928" s="14"/>
    </row>
    <row r="2929" spans="2:2">
      <c r="B2929" s="14"/>
    </row>
    <row r="2930" spans="2:2">
      <c r="B2930" s="14"/>
    </row>
    <row r="2931" spans="2:2">
      <c r="B2931" s="14"/>
    </row>
    <row r="2932" spans="2:2">
      <c r="B2932" s="14"/>
    </row>
    <row r="2933" spans="2:2">
      <c r="B2933" s="14"/>
    </row>
    <row r="2934" spans="2:2">
      <c r="B2934" s="14"/>
    </row>
    <row r="2935" spans="2:2">
      <c r="B2935" s="14"/>
    </row>
    <row r="2936" spans="2:2">
      <c r="B2936" s="14"/>
    </row>
    <row r="2937" spans="2:2">
      <c r="B2937" s="14"/>
    </row>
    <row r="2938" spans="2:2">
      <c r="B2938" s="14"/>
    </row>
    <row r="2939" spans="2:2">
      <c r="B2939" s="14"/>
    </row>
    <row r="2940" spans="2:2">
      <c r="B2940" s="14"/>
    </row>
    <row r="2941" spans="2:2">
      <c r="B2941" s="14"/>
    </row>
    <row r="2942" spans="2:2">
      <c r="B2942" s="14"/>
    </row>
    <row r="2943" spans="2:2">
      <c r="B2943" s="14"/>
    </row>
    <row r="2944" spans="2:2">
      <c r="B2944" s="14"/>
    </row>
    <row r="2945" spans="2:2">
      <c r="B2945" s="14"/>
    </row>
    <row r="2946" spans="2:2">
      <c r="B2946" s="14"/>
    </row>
    <row r="2947" spans="2:2">
      <c r="B2947" s="14"/>
    </row>
    <row r="2948" spans="2:2">
      <c r="B2948" s="14"/>
    </row>
    <row r="2949" spans="2:2">
      <c r="B2949" s="14"/>
    </row>
    <row r="2950" spans="2:2">
      <c r="B2950" s="14"/>
    </row>
    <row r="2951" spans="2:2">
      <c r="B2951" s="14"/>
    </row>
    <row r="2952" spans="2:2">
      <c r="B2952" s="14"/>
    </row>
    <row r="2953" spans="2:2">
      <c r="B2953" s="14"/>
    </row>
    <row r="2954" spans="2:2">
      <c r="B2954" s="14"/>
    </row>
    <row r="2955" spans="2:2">
      <c r="B2955" s="14"/>
    </row>
    <row r="2956" spans="2:2">
      <c r="B2956" s="14"/>
    </row>
    <row r="2957" spans="2:2">
      <c r="B2957" s="14"/>
    </row>
    <row r="2958" spans="2:2">
      <c r="B2958" s="14"/>
    </row>
    <row r="2959" spans="2:2">
      <c r="B2959" s="14"/>
    </row>
    <row r="2960" spans="2:2">
      <c r="B2960" s="14"/>
    </row>
    <row r="2961" spans="2:2">
      <c r="B2961" s="14"/>
    </row>
    <row r="2962" spans="2:2">
      <c r="B2962" s="14"/>
    </row>
    <row r="2963" spans="2:2">
      <c r="B2963" s="14"/>
    </row>
    <row r="2964" spans="2:2">
      <c r="B2964" s="14"/>
    </row>
    <row r="2965" spans="2:2">
      <c r="B2965" s="14"/>
    </row>
    <row r="2966" spans="2:2">
      <c r="B2966" s="14"/>
    </row>
    <row r="2967" spans="2:2">
      <c r="B2967" s="14"/>
    </row>
    <row r="2968" spans="2:2">
      <c r="B2968" s="14"/>
    </row>
    <row r="2969" spans="2:2">
      <c r="B2969" s="14"/>
    </row>
    <row r="2970" spans="2:2">
      <c r="B2970" s="14"/>
    </row>
    <row r="2971" spans="2:2">
      <c r="B2971" s="14"/>
    </row>
    <row r="2972" spans="2:2">
      <c r="B2972" s="14"/>
    </row>
    <row r="2973" spans="2:2">
      <c r="B2973" s="14"/>
    </row>
    <row r="2974" spans="2:2">
      <c r="B2974" s="14"/>
    </row>
    <row r="2975" spans="2:2">
      <c r="B2975" s="14"/>
    </row>
    <row r="2976" spans="2:2">
      <c r="B2976" s="14"/>
    </row>
    <row r="2977" spans="2:2">
      <c r="B2977" s="14"/>
    </row>
    <row r="2978" spans="2:2">
      <c r="B2978" s="14"/>
    </row>
    <row r="2979" spans="2:2">
      <c r="B2979" s="14"/>
    </row>
    <row r="2980" spans="2:2">
      <c r="B2980" s="14"/>
    </row>
    <row r="2981" spans="2:2">
      <c r="B2981" s="14"/>
    </row>
    <row r="2982" spans="2:2">
      <c r="B2982" s="14"/>
    </row>
    <row r="2983" spans="2:2">
      <c r="B2983" s="14"/>
    </row>
    <row r="2984" spans="2:2">
      <c r="B2984" s="14"/>
    </row>
    <row r="2985" spans="2:2">
      <c r="B2985" s="14"/>
    </row>
    <row r="2986" spans="2:2">
      <c r="B2986" s="14"/>
    </row>
    <row r="2987" spans="2:2">
      <c r="B2987" s="14"/>
    </row>
    <row r="2988" spans="2:2">
      <c r="B2988" s="14"/>
    </row>
    <row r="2989" spans="2:2">
      <c r="B2989" s="14"/>
    </row>
    <row r="2990" spans="2:2">
      <c r="B2990" s="14"/>
    </row>
    <row r="2991" spans="2:2">
      <c r="B2991" s="14"/>
    </row>
    <row r="2992" spans="2:2">
      <c r="B2992" s="14"/>
    </row>
    <row r="2993" spans="2:2">
      <c r="B2993" s="14"/>
    </row>
    <row r="2994" spans="2:2">
      <c r="B2994" s="14"/>
    </row>
    <row r="2995" spans="2:2">
      <c r="B2995" s="14"/>
    </row>
    <row r="2996" spans="2:2">
      <c r="B2996" s="14"/>
    </row>
    <row r="2997" spans="2:2">
      <c r="B2997" s="14"/>
    </row>
    <row r="2998" spans="2:2">
      <c r="B2998" s="14"/>
    </row>
    <row r="2999" spans="2:2">
      <c r="B2999" s="14"/>
    </row>
    <row r="3000" spans="2:2">
      <c r="B3000" s="14"/>
    </row>
    <row r="3001" spans="2:2">
      <c r="B3001" s="14"/>
    </row>
    <row r="3002" spans="2:2">
      <c r="B3002" s="14"/>
    </row>
    <row r="3003" spans="2:2">
      <c r="B3003" s="14"/>
    </row>
    <row r="3004" spans="2:2">
      <c r="B3004" s="14"/>
    </row>
    <row r="3005" spans="2:2">
      <c r="B3005" s="14"/>
    </row>
    <row r="3006" spans="2:2">
      <c r="B3006" s="14"/>
    </row>
    <row r="3007" spans="2:2">
      <c r="B3007" s="14"/>
    </row>
    <row r="3008" spans="2:2">
      <c r="B3008" s="14"/>
    </row>
    <row r="3009" spans="2:2">
      <c r="B3009" s="14"/>
    </row>
    <row r="3010" spans="2:2">
      <c r="B3010" s="14"/>
    </row>
    <row r="3011" spans="2:2">
      <c r="B3011" s="14"/>
    </row>
    <row r="3012" spans="2:2">
      <c r="B3012" s="14"/>
    </row>
    <row r="3013" spans="2:2">
      <c r="B3013" s="14"/>
    </row>
    <row r="3014" spans="2:2">
      <c r="B3014" s="14"/>
    </row>
    <row r="3015" spans="2:2">
      <c r="B3015" s="14"/>
    </row>
    <row r="3016" spans="2:2">
      <c r="B3016" s="14"/>
    </row>
    <row r="3017" spans="2:2">
      <c r="B3017" s="14"/>
    </row>
    <row r="3018" spans="2:2">
      <c r="B3018" s="14"/>
    </row>
    <row r="3019" spans="2:2">
      <c r="B3019" s="14"/>
    </row>
    <row r="3020" spans="2:2">
      <c r="B3020" s="14"/>
    </row>
    <row r="3021" spans="2:2">
      <c r="B3021" s="14"/>
    </row>
    <row r="3022" spans="2:2">
      <c r="B3022" s="14"/>
    </row>
    <row r="3023" spans="2:2">
      <c r="B3023" s="14"/>
    </row>
    <row r="3024" spans="2:2">
      <c r="B3024" s="14"/>
    </row>
    <row r="3025" spans="2:2">
      <c r="B3025" s="14"/>
    </row>
    <row r="3026" spans="2:2">
      <c r="B3026" s="14"/>
    </row>
    <row r="3027" spans="2:2">
      <c r="B3027" s="14"/>
    </row>
    <row r="3028" spans="2:2">
      <c r="B3028" s="14"/>
    </row>
    <row r="3029" spans="2:2">
      <c r="B3029" s="14"/>
    </row>
    <row r="3030" spans="2:2">
      <c r="B3030" s="14"/>
    </row>
    <row r="3031" spans="2:2">
      <c r="B3031" s="14"/>
    </row>
    <row r="3032" spans="2:2">
      <c r="B3032" s="14"/>
    </row>
    <row r="3033" spans="2:2">
      <c r="B3033" s="14"/>
    </row>
    <row r="3034" spans="2:2">
      <c r="B3034" s="14"/>
    </row>
    <row r="3035" spans="2:2">
      <c r="B3035" s="14"/>
    </row>
    <row r="3036" spans="2:2">
      <c r="B3036" s="14"/>
    </row>
    <row r="3037" spans="2:2">
      <c r="B3037" s="14"/>
    </row>
    <row r="3038" spans="2:2">
      <c r="B3038" s="14"/>
    </row>
    <row r="3039" spans="2:2">
      <c r="B3039" s="14"/>
    </row>
    <row r="3040" spans="2:2">
      <c r="B3040" s="14"/>
    </row>
    <row r="3041" spans="2:2">
      <c r="B3041" s="14"/>
    </row>
    <row r="3042" spans="2:2">
      <c r="B3042" s="14"/>
    </row>
    <row r="3043" spans="2:2">
      <c r="B3043" s="14"/>
    </row>
    <row r="3044" spans="2:2">
      <c r="B3044" s="14"/>
    </row>
    <row r="3045" spans="2:2">
      <c r="B3045" s="14"/>
    </row>
    <row r="3046" spans="2:2">
      <c r="B3046" s="14"/>
    </row>
    <row r="3047" spans="2:2">
      <c r="B3047" s="14"/>
    </row>
    <row r="3048" spans="2:2">
      <c r="B3048" s="14"/>
    </row>
    <row r="3049" spans="2:2">
      <c r="B3049" s="14"/>
    </row>
    <row r="3050" spans="2:2">
      <c r="B3050" s="14"/>
    </row>
    <row r="3051" spans="2:2">
      <c r="B3051" s="14"/>
    </row>
    <row r="3052" spans="2:2">
      <c r="B3052" s="14"/>
    </row>
    <row r="3053" spans="2:2">
      <c r="B3053" s="14"/>
    </row>
    <row r="3054" spans="2:2">
      <c r="B3054" s="14"/>
    </row>
    <row r="3055" spans="2:2">
      <c r="B3055" s="14"/>
    </row>
    <row r="3056" spans="2:2">
      <c r="B3056" s="14"/>
    </row>
    <row r="3057" spans="2:2">
      <c r="B3057" s="14"/>
    </row>
    <row r="3058" spans="2:2">
      <c r="B3058" s="14"/>
    </row>
    <row r="3059" spans="2:2">
      <c r="B3059" s="14"/>
    </row>
    <row r="3060" spans="2:2">
      <c r="B3060" s="14"/>
    </row>
    <row r="3061" spans="2:2">
      <c r="B3061" s="14"/>
    </row>
    <row r="3062" spans="2:2">
      <c r="B3062" s="14"/>
    </row>
    <row r="3063" spans="2:2">
      <c r="B3063" s="14"/>
    </row>
    <row r="3064" spans="2:2">
      <c r="B3064" s="14"/>
    </row>
    <row r="3065" spans="2:2">
      <c r="B3065" s="14"/>
    </row>
    <row r="3066" spans="2:2">
      <c r="B3066" s="14"/>
    </row>
    <row r="3067" spans="2:2">
      <c r="B3067" s="14"/>
    </row>
    <row r="3068" spans="2:2">
      <c r="B3068" s="14"/>
    </row>
    <row r="3069" spans="2:2">
      <c r="B3069" s="14"/>
    </row>
    <row r="3070" spans="2:2">
      <c r="B3070" s="14"/>
    </row>
    <row r="3071" spans="2:2">
      <c r="B3071" s="14"/>
    </row>
    <row r="3072" spans="2:2">
      <c r="B3072" s="14"/>
    </row>
    <row r="3073" spans="2:2">
      <c r="B3073" s="14"/>
    </row>
    <row r="3074" spans="2:2">
      <c r="B3074" s="14"/>
    </row>
    <row r="3075" spans="2:2">
      <c r="B3075" s="14"/>
    </row>
    <row r="3076" spans="2:2">
      <c r="B3076" s="14"/>
    </row>
    <row r="3077" spans="2:2">
      <c r="B3077" s="14"/>
    </row>
    <row r="3078" spans="2:2">
      <c r="B3078" s="14"/>
    </row>
    <row r="3079" spans="2:2">
      <c r="B3079" s="14"/>
    </row>
    <row r="3080" spans="2:2">
      <c r="B3080" s="14"/>
    </row>
    <row r="3081" spans="2:2">
      <c r="B3081" s="14"/>
    </row>
    <row r="3082" spans="2:2">
      <c r="B3082" s="14"/>
    </row>
    <row r="3083" spans="2:2">
      <c r="B3083" s="14"/>
    </row>
    <row r="3084" spans="2:2">
      <c r="B3084" s="14"/>
    </row>
    <row r="3085" spans="2:2">
      <c r="B3085" s="14"/>
    </row>
    <row r="3086" spans="2:2">
      <c r="B3086" s="14"/>
    </row>
    <row r="3087" spans="2:2">
      <c r="B3087" s="14"/>
    </row>
    <row r="3088" spans="2:2">
      <c r="B3088" s="14"/>
    </row>
    <row r="3089" spans="2:2">
      <c r="B3089" s="14"/>
    </row>
    <row r="3090" spans="2:2">
      <c r="B3090" s="14"/>
    </row>
    <row r="3091" spans="2:2">
      <c r="B3091" s="14"/>
    </row>
    <row r="3092" spans="2:2">
      <c r="B3092" s="14"/>
    </row>
    <row r="3093" spans="2:2">
      <c r="B3093" s="14"/>
    </row>
    <row r="3094" spans="2:2">
      <c r="B3094" s="14"/>
    </row>
    <row r="3095" spans="2:2">
      <c r="B3095" s="14"/>
    </row>
    <row r="3096" spans="2:2">
      <c r="B3096" s="14"/>
    </row>
    <row r="3097" spans="2:2">
      <c r="B3097" s="14"/>
    </row>
    <row r="3098" spans="2:2">
      <c r="B3098" s="14"/>
    </row>
    <row r="3099" spans="2:2">
      <c r="B3099" s="14"/>
    </row>
    <row r="3100" spans="2:2">
      <c r="B3100" s="14"/>
    </row>
    <row r="3101" spans="2:2">
      <c r="B3101" s="14"/>
    </row>
    <row r="3102" spans="2:2">
      <c r="B3102" s="14"/>
    </row>
    <row r="3103" spans="2:2">
      <c r="B3103" s="14"/>
    </row>
    <row r="3104" spans="2:2">
      <c r="B3104" s="14"/>
    </row>
    <row r="3105" spans="2:2">
      <c r="B3105" s="14"/>
    </row>
    <row r="3106" spans="2:2">
      <c r="B3106" s="14"/>
    </row>
    <row r="3107" spans="2:2">
      <c r="B3107" s="14"/>
    </row>
    <row r="3108" spans="2:2">
      <c r="B3108" s="14"/>
    </row>
    <row r="3109" spans="2:2">
      <c r="B3109" s="14"/>
    </row>
    <row r="3110" spans="2:2">
      <c r="B3110" s="14"/>
    </row>
    <row r="3111" spans="2:2">
      <c r="B3111" s="14"/>
    </row>
    <row r="3112" spans="2:2">
      <c r="B3112" s="14"/>
    </row>
    <row r="3113" spans="2:2">
      <c r="B3113" s="14"/>
    </row>
    <row r="3114" spans="2:2">
      <c r="B3114" s="14"/>
    </row>
    <row r="3115" spans="2:2">
      <c r="B3115" s="14"/>
    </row>
    <row r="3116" spans="2:2">
      <c r="B3116" s="14"/>
    </row>
    <row r="3117" spans="2:2">
      <c r="B3117" s="14"/>
    </row>
    <row r="3118" spans="2:2">
      <c r="B3118" s="14"/>
    </row>
    <row r="3119" spans="2:2">
      <c r="B3119" s="14"/>
    </row>
    <row r="3120" spans="2:2">
      <c r="B3120" s="14"/>
    </row>
    <row r="3121" spans="2:2">
      <c r="B3121" s="14"/>
    </row>
    <row r="3122" spans="2:2">
      <c r="B3122" s="14"/>
    </row>
    <row r="3123" spans="2:2">
      <c r="B3123" s="14"/>
    </row>
    <row r="3124" spans="2:2">
      <c r="B3124" s="14"/>
    </row>
    <row r="3125" spans="2:2">
      <c r="B3125" s="14"/>
    </row>
    <row r="3126" spans="2:2">
      <c r="B3126" s="14"/>
    </row>
    <row r="3127" spans="2:2">
      <c r="B3127" s="14"/>
    </row>
    <row r="3128" spans="2:2">
      <c r="B3128" s="14"/>
    </row>
    <row r="3129" spans="2:2">
      <c r="B3129" s="14"/>
    </row>
    <row r="3130" spans="2:2">
      <c r="B3130" s="14"/>
    </row>
    <row r="3131" spans="2:2">
      <c r="B3131" s="14"/>
    </row>
    <row r="3132" spans="2:2">
      <c r="B3132" s="14"/>
    </row>
    <row r="3133" spans="2:2">
      <c r="B3133" s="14"/>
    </row>
    <row r="3134" spans="2:2">
      <c r="B3134" s="14"/>
    </row>
    <row r="3135" spans="2:2">
      <c r="B3135" s="14"/>
    </row>
    <row r="3136" spans="2:2">
      <c r="B3136" s="14"/>
    </row>
    <row r="3137" spans="2:2">
      <c r="B3137" s="14"/>
    </row>
    <row r="3138" spans="2:2">
      <c r="B3138" s="14"/>
    </row>
    <row r="3139" spans="2:2">
      <c r="B3139" s="14"/>
    </row>
    <row r="3140" spans="2:2">
      <c r="B3140" s="14"/>
    </row>
    <row r="3141" spans="2:2">
      <c r="B3141" s="14"/>
    </row>
    <row r="3142" spans="2:2">
      <c r="B3142" s="14"/>
    </row>
    <row r="3143" spans="2:2">
      <c r="B3143" s="14"/>
    </row>
    <row r="3144" spans="2:2">
      <c r="B3144" s="14"/>
    </row>
    <row r="3145" spans="2:2">
      <c r="B3145" s="14"/>
    </row>
    <row r="3146" spans="2:2">
      <c r="B3146" s="14"/>
    </row>
    <row r="3147" spans="2:2">
      <c r="B3147" s="14"/>
    </row>
    <row r="3148" spans="2:2">
      <c r="B3148" s="14"/>
    </row>
    <row r="3149" spans="2:2">
      <c r="B3149" s="14"/>
    </row>
    <row r="3150" spans="2:2">
      <c r="B3150" s="14"/>
    </row>
    <row r="3151" spans="2:2">
      <c r="B3151" s="14"/>
    </row>
    <row r="3152" spans="2:2">
      <c r="B3152" s="14"/>
    </row>
    <row r="3153" spans="2:2">
      <c r="B3153" s="14"/>
    </row>
    <row r="3154" spans="2:2">
      <c r="B3154" s="14"/>
    </row>
    <row r="3155" spans="2:2">
      <c r="B3155" s="14"/>
    </row>
    <row r="3156" spans="2:2">
      <c r="B3156" s="14"/>
    </row>
    <row r="3157" spans="2:2">
      <c r="B3157" s="14"/>
    </row>
    <row r="3158" spans="2:2">
      <c r="B3158" s="14"/>
    </row>
    <row r="3159" spans="2:2">
      <c r="B3159" s="14"/>
    </row>
    <row r="3160" spans="2:2">
      <c r="B3160" s="14"/>
    </row>
    <row r="3161" spans="2:2">
      <c r="B3161" s="14"/>
    </row>
    <row r="3162" spans="2:2">
      <c r="B3162" s="14"/>
    </row>
    <row r="3163" spans="2:2">
      <c r="B3163" s="14"/>
    </row>
    <row r="3164" spans="2:2">
      <c r="B3164" s="14"/>
    </row>
    <row r="3165" spans="2:2">
      <c r="B3165" s="14"/>
    </row>
    <row r="3166" spans="2:2">
      <c r="B3166" s="14"/>
    </row>
    <row r="3167" spans="2:2">
      <c r="B3167" s="14"/>
    </row>
    <row r="3168" spans="2:2">
      <c r="B3168" s="14"/>
    </row>
    <row r="3169" spans="2:2">
      <c r="B3169" s="14"/>
    </row>
    <row r="3170" spans="2:2">
      <c r="B3170" s="14"/>
    </row>
    <row r="3171" spans="2:2">
      <c r="B3171" s="14"/>
    </row>
    <row r="3172" spans="2:2">
      <c r="B3172" s="14"/>
    </row>
    <row r="3173" spans="2:2">
      <c r="B3173" s="14"/>
    </row>
    <row r="3174" spans="2:2">
      <c r="B3174" s="14"/>
    </row>
    <row r="3175" spans="2:2">
      <c r="B3175" s="14"/>
    </row>
    <row r="3176" spans="2:2">
      <c r="B3176" s="14"/>
    </row>
    <row r="3177" spans="2:2">
      <c r="B3177" s="14"/>
    </row>
    <row r="3178" spans="2:2">
      <c r="B3178" s="14"/>
    </row>
    <row r="3179" spans="2:2">
      <c r="B3179" s="14"/>
    </row>
    <row r="3180" spans="2:2">
      <c r="B3180" s="14"/>
    </row>
    <row r="3181" spans="2:2">
      <c r="B3181" s="14"/>
    </row>
    <row r="3182" spans="2:2">
      <c r="B3182" s="14"/>
    </row>
    <row r="3183" spans="2:2">
      <c r="B3183" s="14"/>
    </row>
    <row r="3184" spans="2:2">
      <c r="B3184" s="14"/>
    </row>
    <row r="3185" spans="2:2">
      <c r="B3185" s="14"/>
    </row>
    <row r="3186" spans="2:2">
      <c r="B3186" s="14"/>
    </row>
    <row r="3187" spans="2:2">
      <c r="B3187" s="14"/>
    </row>
    <row r="3188" spans="2:2">
      <c r="B3188" s="14"/>
    </row>
    <row r="3189" spans="2:2">
      <c r="B3189" s="14"/>
    </row>
    <row r="3190" spans="2:2">
      <c r="B3190" s="14"/>
    </row>
    <row r="3191" spans="2:2">
      <c r="B3191" s="14"/>
    </row>
    <row r="3192" spans="2:2">
      <c r="B3192" s="14"/>
    </row>
    <row r="3193" spans="2:2">
      <c r="B3193" s="14"/>
    </row>
    <row r="3194" spans="2:2">
      <c r="B3194" s="14"/>
    </row>
    <row r="3195" spans="2:2">
      <c r="B3195" s="14"/>
    </row>
    <row r="3196" spans="2:2">
      <c r="B3196" s="14"/>
    </row>
    <row r="3197" spans="2:2">
      <c r="B3197" s="14"/>
    </row>
    <row r="3198" spans="2:2">
      <c r="B3198" s="14"/>
    </row>
    <row r="3199" spans="2:2">
      <c r="B3199" s="14"/>
    </row>
    <row r="3200" spans="2:2">
      <c r="B3200" s="14"/>
    </row>
    <row r="3201" spans="2:2">
      <c r="B3201" s="14"/>
    </row>
    <row r="3202" spans="2:2">
      <c r="B3202" s="14"/>
    </row>
    <row r="3203" spans="2:2">
      <c r="B3203" s="14"/>
    </row>
    <row r="3204" spans="2:2">
      <c r="B3204" s="14"/>
    </row>
    <row r="3205" spans="2:2">
      <c r="B3205" s="14"/>
    </row>
    <row r="3206" spans="2:2">
      <c r="B3206" s="14"/>
    </row>
    <row r="3207" spans="2:2">
      <c r="B3207" s="14"/>
    </row>
    <row r="3208" spans="2:2">
      <c r="B3208" s="14"/>
    </row>
    <row r="3209" spans="2:2">
      <c r="B3209" s="14"/>
    </row>
    <row r="3210" spans="2:2">
      <c r="B3210" s="14"/>
    </row>
    <row r="3211" spans="2:2">
      <c r="B3211" s="14"/>
    </row>
    <row r="3212" spans="2:2">
      <c r="B3212" s="14"/>
    </row>
    <row r="3213" spans="2:2">
      <c r="B3213" s="14"/>
    </row>
    <row r="3214" spans="2:2">
      <c r="B3214" s="14"/>
    </row>
    <row r="3215" spans="2:2">
      <c r="B3215" s="14"/>
    </row>
    <row r="3216" spans="2:2">
      <c r="B3216" s="14"/>
    </row>
    <row r="3217" spans="2:2">
      <c r="B3217" s="14"/>
    </row>
    <row r="3218" spans="2:2">
      <c r="B3218" s="14"/>
    </row>
    <row r="3219" spans="2:2">
      <c r="B3219" s="14"/>
    </row>
    <row r="3220" spans="2:2">
      <c r="B3220" s="14"/>
    </row>
    <row r="3221" spans="2:2">
      <c r="B3221" s="14"/>
    </row>
    <row r="3222" spans="2:2">
      <c r="B3222" s="14"/>
    </row>
    <row r="3223" spans="2:2">
      <c r="B3223" s="14"/>
    </row>
    <row r="3224" spans="2:2">
      <c r="B3224" s="14"/>
    </row>
    <row r="3225" spans="2:2">
      <c r="B3225" s="14"/>
    </row>
    <row r="3226" spans="2:2">
      <c r="B3226" s="14"/>
    </row>
    <row r="3227" spans="2:2">
      <c r="B3227" s="14"/>
    </row>
    <row r="3228" spans="2:2">
      <c r="B3228" s="14"/>
    </row>
    <row r="3229" spans="2:2">
      <c r="B3229" s="14"/>
    </row>
    <row r="3230" spans="2:2">
      <c r="B3230" s="14"/>
    </row>
    <row r="3231" spans="2:2">
      <c r="B3231" s="14"/>
    </row>
    <row r="3232" spans="2:2">
      <c r="B3232" s="14"/>
    </row>
    <row r="3233" spans="2:2">
      <c r="B3233" s="14"/>
    </row>
    <row r="3234" spans="2:2">
      <c r="B3234" s="14"/>
    </row>
    <row r="3235" spans="2:2">
      <c r="B3235" s="14"/>
    </row>
    <row r="3236" spans="2:2">
      <c r="B3236" s="14"/>
    </row>
    <row r="3237" spans="2:2">
      <c r="B3237" s="14"/>
    </row>
    <row r="3238" spans="2:2">
      <c r="B3238" s="14"/>
    </row>
    <row r="3239" spans="2:2">
      <c r="B3239" s="14"/>
    </row>
    <row r="3240" spans="2:2">
      <c r="B3240" s="14"/>
    </row>
    <row r="3241" spans="2:2">
      <c r="B3241" s="14"/>
    </row>
    <row r="3242" spans="2:2">
      <c r="B3242" s="14"/>
    </row>
    <row r="3243" spans="2:2">
      <c r="B3243" s="14"/>
    </row>
    <row r="3244" spans="2:2">
      <c r="B3244" s="14"/>
    </row>
    <row r="3245" spans="2:2">
      <c r="B3245" s="14"/>
    </row>
    <row r="3246" spans="2:2">
      <c r="B3246" s="14"/>
    </row>
    <row r="3247" spans="2:2">
      <c r="B3247" s="14"/>
    </row>
    <row r="3248" spans="2:2">
      <c r="B3248" s="14"/>
    </row>
    <row r="3249" spans="2:2">
      <c r="B3249" s="14"/>
    </row>
    <row r="3250" spans="2:2">
      <c r="B3250" s="14"/>
    </row>
    <row r="3251" spans="2:2">
      <c r="B3251" s="14"/>
    </row>
    <row r="3252" spans="2:2">
      <c r="B3252" s="14"/>
    </row>
    <row r="3253" spans="2:2">
      <c r="B3253" s="14"/>
    </row>
    <row r="3254" spans="2:2">
      <c r="B3254" s="14"/>
    </row>
    <row r="3255" spans="2:2">
      <c r="B3255" s="14"/>
    </row>
    <row r="3256" spans="2:2">
      <c r="B3256" s="14"/>
    </row>
    <row r="3257" spans="2:2">
      <c r="B3257" s="14"/>
    </row>
    <row r="3258" spans="2:2">
      <c r="B3258" s="14"/>
    </row>
    <row r="3259" spans="2:2">
      <c r="B3259" s="14"/>
    </row>
    <row r="3260" spans="2:2">
      <c r="B3260" s="14"/>
    </row>
    <row r="3261" spans="2:2">
      <c r="B3261" s="14"/>
    </row>
    <row r="3262" spans="2:2">
      <c r="B3262" s="14"/>
    </row>
    <row r="3263" spans="2:2">
      <c r="B3263" s="14"/>
    </row>
    <row r="3264" spans="2:2">
      <c r="B3264" s="14"/>
    </row>
    <row r="3265" spans="2:2">
      <c r="B3265" s="14"/>
    </row>
    <row r="3266" spans="2:2">
      <c r="B3266" s="14"/>
    </row>
    <row r="3267" spans="2:2">
      <c r="B3267" s="14"/>
    </row>
    <row r="3268" spans="2:2">
      <c r="B3268" s="14"/>
    </row>
    <row r="3269" spans="2:2">
      <c r="B3269" s="14"/>
    </row>
    <row r="3270" spans="2:2">
      <c r="B3270" s="14"/>
    </row>
    <row r="3271" spans="2:2">
      <c r="B3271" s="14"/>
    </row>
    <row r="3272" spans="2:2">
      <c r="B3272" s="14"/>
    </row>
    <row r="3273" spans="2:2">
      <c r="B3273" s="14"/>
    </row>
    <row r="3274" spans="2:2">
      <c r="B3274" s="14"/>
    </row>
    <row r="3275" spans="2:2">
      <c r="B3275" s="14"/>
    </row>
    <row r="3276" spans="2:2">
      <c r="B3276" s="14"/>
    </row>
    <row r="3277" spans="2:2">
      <c r="B3277" s="14"/>
    </row>
    <row r="3278" spans="2:2">
      <c r="B3278" s="14"/>
    </row>
    <row r="3279" spans="2:2">
      <c r="B3279" s="14"/>
    </row>
    <row r="3280" spans="2:2">
      <c r="B3280" s="14"/>
    </row>
    <row r="3281" spans="2:2">
      <c r="B3281" s="14"/>
    </row>
    <row r="3282" spans="2:2">
      <c r="B3282" s="14"/>
    </row>
    <row r="3283" spans="2:2">
      <c r="B3283" s="14"/>
    </row>
    <row r="3284" spans="2:2">
      <c r="B3284" s="14"/>
    </row>
    <row r="3285" spans="2:2">
      <c r="B3285" s="14"/>
    </row>
    <row r="3286" spans="2:2">
      <c r="B3286" s="14"/>
    </row>
    <row r="3287" spans="2:2">
      <c r="B3287" s="14"/>
    </row>
    <row r="3288" spans="2:2">
      <c r="B3288" s="14"/>
    </row>
    <row r="3289" spans="2:2">
      <c r="B3289" s="14"/>
    </row>
    <row r="3290" spans="2:2">
      <c r="B3290" s="14"/>
    </row>
    <row r="3291" spans="2:2">
      <c r="B3291" s="14"/>
    </row>
    <row r="3292" spans="2:2">
      <c r="B3292" s="14"/>
    </row>
    <row r="3293" spans="2:2">
      <c r="B3293" s="14"/>
    </row>
    <row r="3294" spans="2:2">
      <c r="B3294" s="14"/>
    </row>
    <row r="3295" spans="2:2">
      <c r="B3295" s="14"/>
    </row>
    <row r="3296" spans="2:2">
      <c r="B3296" s="14"/>
    </row>
    <row r="3297" spans="2:2">
      <c r="B3297" s="14"/>
    </row>
    <row r="3298" spans="2:2">
      <c r="B3298" s="14"/>
    </row>
    <row r="3299" spans="2:2">
      <c r="B3299" s="14"/>
    </row>
    <row r="3300" spans="2:2">
      <c r="B3300" s="14"/>
    </row>
    <row r="3301" spans="2:2">
      <c r="B3301" s="14"/>
    </row>
    <row r="3302" spans="2:2">
      <c r="B3302" s="14"/>
    </row>
    <row r="3303" spans="2:2">
      <c r="B3303" s="14"/>
    </row>
    <row r="3304" spans="2:2">
      <c r="B3304" s="14"/>
    </row>
    <row r="3305" spans="2:2">
      <c r="B3305" s="14"/>
    </row>
    <row r="3306" spans="2:2">
      <c r="B3306" s="14"/>
    </row>
    <row r="3307" spans="2:2">
      <c r="B3307" s="14"/>
    </row>
    <row r="3308" spans="2:2">
      <c r="B3308" s="14"/>
    </row>
    <row r="3309" spans="2:2">
      <c r="B3309" s="14"/>
    </row>
    <row r="3310" spans="2:2">
      <c r="B3310" s="14"/>
    </row>
    <row r="3311" spans="2:2">
      <c r="B3311" s="14"/>
    </row>
    <row r="3312" spans="2:2">
      <c r="B3312" s="14"/>
    </row>
    <row r="3313" spans="2:2">
      <c r="B3313" s="14"/>
    </row>
    <row r="3314" spans="2:2">
      <c r="B3314" s="14"/>
    </row>
    <row r="3315" spans="2:2">
      <c r="B3315" s="14"/>
    </row>
    <row r="3316" spans="2:2">
      <c r="B3316" s="14"/>
    </row>
    <row r="3317" spans="2:2">
      <c r="B3317" s="14"/>
    </row>
    <row r="3318" spans="2:2">
      <c r="B3318" s="14"/>
    </row>
    <row r="3319" spans="2:2">
      <c r="B3319" s="14"/>
    </row>
    <row r="3320" spans="2:2">
      <c r="B3320" s="14"/>
    </row>
    <row r="3321" spans="2:2">
      <c r="B3321" s="14"/>
    </row>
    <row r="3322" spans="2:2">
      <c r="B3322" s="14"/>
    </row>
    <row r="3323" spans="2:2">
      <c r="B3323" s="14"/>
    </row>
    <row r="3324" spans="2:2">
      <c r="B3324" s="14"/>
    </row>
    <row r="3325" spans="2:2">
      <c r="B3325" s="14"/>
    </row>
    <row r="3326" spans="2:2">
      <c r="B3326" s="14"/>
    </row>
    <row r="3327" spans="2:2">
      <c r="B3327" s="14"/>
    </row>
    <row r="3328" spans="2:2">
      <c r="B3328" s="14"/>
    </row>
    <row r="3329" spans="2:2">
      <c r="B3329" s="14"/>
    </row>
    <row r="3330" spans="2:2">
      <c r="B3330" s="14"/>
    </row>
    <row r="3331" spans="2:2">
      <c r="B3331" s="14"/>
    </row>
    <row r="3332" spans="2:2">
      <c r="B3332" s="14"/>
    </row>
    <row r="3333" spans="2:2">
      <c r="B3333" s="14"/>
    </row>
    <row r="3334" spans="2:2">
      <c r="B3334" s="14"/>
    </row>
    <row r="3335" spans="2:2">
      <c r="B3335" s="14"/>
    </row>
    <row r="3336" spans="2:2">
      <c r="B3336" s="14"/>
    </row>
    <row r="3337" spans="2:2">
      <c r="B3337" s="14"/>
    </row>
    <row r="3338" spans="2:2">
      <c r="B3338" s="14"/>
    </row>
    <row r="3339" spans="2:2">
      <c r="B3339" s="14"/>
    </row>
    <row r="3340" spans="2:2">
      <c r="B3340" s="14"/>
    </row>
    <row r="3341" spans="2:2">
      <c r="B3341" s="14"/>
    </row>
    <row r="3342" spans="2:2">
      <c r="B3342" s="14"/>
    </row>
    <row r="3343" spans="2:2">
      <c r="B3343" s="14"/>
    </row>
    <row r="3344" spans="2:2">
      <c r="B3344" s="14"/>
    </row>
    <row r="3345" spans="2:2">
      <c r="B3345" s="14"/>
    </row>
    <row r="3346" spans="2:2">
      <c r="B3346" s="14"/>
    </row>
    <row r="3347" spans="2:2">
      <c r="B3347" s="14"/>
    </row>
    <row r="3348" spans="2:2">
      <c r="B3348" s="14"/>
    </row>
    <row r="3349" spans="2:2">
      <c r="B3349" s="14"/>
    </row>
    <row r="3350" spans="2:2">
      <c r="B3350" s="14"/>
    </row>
    <row r="3351" spans="2:2">
      <c r="B3351" s="14"/>
    </row>
    <row r="3352" spans="2:2">
      <c r="B3352" s="14"/>
    </row>
    <row r="3353" spans="2:2">
      <c r="B3353" s="14"/>
    </row>
    <row r="3354" spans="2:2">
      <c r="B3354" s="14"/>
    </row>
    <row r="3355" spans="2:2">
      <c r="B3355" s="14"/>
    </row>
    <row r="3356" spans="2:2">
      <c r="B3356" s="14"/>
    </row>
    <row r="3357" spans="2:2">
      <c r="B3357" s="14"/>
    </row>
    <row r="3358" spans="2:2">
      <c r="B3358" s="14"/>
    </row>
    <row r="3359" spans="2:2">
      <c r="B3359" s="14"/>
    </row>
    <row r="3360" spans="2:2">
      <c r="B3360" s="14"/>
    </row>
    <row r="3361" spans="2:2">
      <c r="B3361" s="14"/>
    </row>
    <row r="3362" spans="2:2">
      <c r="B3362" s="14"/>
    </row>
    <row r="3363" spans="2:2">
      <c r="B3363" s="14"/>
    </row>
    <row r="3364" spans="2:2">
      <c r="B3364" s="14"/>
    </row>
    <row r="3365" spans="2:2">
      <c r="B3365" s="14"/>
    </row>
    <row r="3366" spans="2:2">
      <c r="B3366" s="14"/>
    </row>
    <row r="3367" spans="2:2">
      <c r="B3367" s="14"/>
    </row>
    <row r="3368" spans="2:2">
      <c r="B3368" s="14"/>
    </row>
    <row r="3369" spans="2:2">
      <c r="B3369" s="14"/>
    </row>
    <row r="3370" spans="2:2">
      <c r="B3370" s="14"/>
    </row>
    <row r="3371" spans="2:2">
      <c r="B3371" s="14"/>
    </row>
    <row r="3372" spans="2:2">
      <c r="B3372" s="14"/>
    </row>
    <row r="3373" spans="2:2">
      <c r="B3373" s="14"/>
    </row>
    <row r="3374" spans="2:2">
      <c r="B3374" s="14"/>
    </row>
    <row r="3375" spans="2:2">
      <c r="B3375" s="14"/>
    </row>
    <row r="3376" spans="2:2">
      <c r="B3376" s="14"/>
    </row>
    <row r="3377" spans="2:2">
      <c r="B3377" s="14"/>
    </row>
    <row r="3378" spans="2:2">
      <c r="B3378" s="14"/>
    </row>
    <row r="3379" spans="2:2">
      <c r="B3379" s="14"/>
    </row>
    <row r="3380" spans="2:2">
      <c r="B3380" s="14"/>
    </row>
    <row r="3381" spans="2:2">
      <c r="B3381" s="14"/>
    </row>
    <row r="3382" spans="2:2">
      <c r="B3382" s="14"/>
    </row>
    <row r="3383" spans="2:2">
      <c r="B3383" s="14"/>
    </row>
    <row r="3384" spans="2:2">
      <c r="B3384" s="14"/>
    </row>
    <row r="3385" spans="2:2">
      <c r="B3385" s="14"/>
    </row>
    <row r="3386" spans="2:2">
      <c r="B3386" s="14"/>
    </row>
    <row r="3387" spans="2:2">
      <c r="B3387" s="14"/>
    </row>
    <row r="3388" spans="2:2">
      <c r="B3388" s="14"/>
    </row>
    <row r="3389" spans="2:2">
      <c r="B3389" s="14"/>
    </row>
    <row r="3390" spans="2:2">
      <c r="B3390" s="14"/>
    </row>
    <row r="3391" spans="2:2">
      <c r="B3391" s="14"/>
    </row>
    <row r="3392" spans="2:2">
      <c r="B3392" s="14"/>
    </row>
    <row r="3393" spans="2:2">
      <c r="B3393" s="14"/>
    </row>
    <row r="3394" spans="2:2">
      <c r="B3394" s="14"/>
    </row>
    <row r="3395" spans="2:2">
      <c r="B3395" s="14"/>
    </row>
    <row r="3396" spans="2:2">
      <c r="B3396" s="14"/>
    </row>
    <row r="3397" spans="2:2">
      <c r="B3397" s="14"/>
    </row>
    <row r="3398" spans="2:2">
      <c r="B3398" s="14"/>
    </row>
    <row r="3399" spans="2:2">
      <c r="B3399" s="14"/>
    </row>
    <row r="3400" spans="2:2">
      <c r="B3400" s="14"/>
    </row>
    <row r="3401" spans="2:2">
      <c r="B3401" s="14"/>
    </row>
    <row r="3402" spans="2:2">
      <c r="B3402" s="14"/>
    </row>
    <row r="3403" spans="2:2">
      <c r="B3403" s="14"/>
    </row>
    <row r="3404" spans="2:2">
      <c r="B3404" s="14"/>
    </row>
    <row r="3405" spans="2:2">
      <c r="B3405" s="14"/>
    </row>
    <row r="3406" spans="2:2">
      <c r="B3406" s="14"/>
    </row>
    <row r="3407" spans="2:2">
      <c r="B3407" s="14"/>
    </row>
    <row r="3408" spans="2:2">
      <c r="B3408" s="14"/>
    </row>
    <row r="3409" spans="2:2">
      <c r="B3409" s="14"/>
    </row>
    <row r="3410" spans="2:2">
      <c r="B3410" s="14"/>
    </row>
    <row r="3411" spans="2:2">
      <c r="B3411" s="14"/>
    </row>
    <row r="3412" spans="2:2">
      <c r="B3412" s="14"/>
    </row>
    <row r="3413" spans="2:2">
      <c r="B3413" s="14"/>
    </row>
    <row r="3414" spans="2:2">
      <c r="B3414" s="14"/>
    </row>
    <row r="3415" spans="2:2">
      <c r="B3415" s="14"/>
    </row>
    <row r="3416" spans="2:2">
      <c r="B3416" s="14"/>
    </row>
    <row r="3417" spans="2:2">
      <c r="B3417" s="14"/>
    </row>
    <row r="3418" spans="2:2">
      <c r="B3418" s="14"/>
    </row>
    <row r="3419" spans="2:2">
      <c r="B3419" s="14"/>
    </row>
    <row r="3420" spans="2:2">
      <c r="B3420" s="14"/>
    </row>
    <row r="3421" spans="2:2">
      <c r="B3421" s="14"/>
    </row>
    <row r="3422" spans="2:2">
      <c r="B3422" s="14"/>
    </row>
    <row r="3423" spans="2:2">
      <c r="B3423" s="14"/>
    </row>
    <row r="3424" spans="2:2">
      <c r="B3424" s="14"/>
    </row>
    <row r="3425" spans="2:2">
      <c r="B3425" s="14"/>
    </row>
    <row r="3426" spans="2:2">
      <c r="B3426" s="14"/>
    </row>
    <row r="3427" spans="2:2">
      <c r="B3427" s="14"/>
    </row>
    <row r="3428" spans="2:2">
      <c r="B3428" s="14"/>
    </row>
    <row r="3429" spans="2:2">
      <c r="B3429" s="14"/>
    </row>
    <row r="3430" spans="2:2">
      <c r="B3430" s="14"/>
    </row>
    <row r="3431" spans="2:2">
      <c r="B3431" s="14"/>
    </row>
    <row r="3432" spans="2:2">
      <c r="B3432" s="14"/>
    </row>
    <row r="3433" spans="2:2">
      <c r="B3433" s="14"/>
    </row>
    <row r="3434" spans="2:2">
      <c r="B3434" s="14"/>
    </row>
    <row r="3435" spans="2:2">
      <c r="B3435" s="14"/>
    </row>
    <row r="3436" spans="2:2">
      <c r="B3436" s="14"/>
    </row>
    <row r="3437" spans="2:2">
      <c r="B3437" s="14"/>
    </row>
    <row r="3438" spans="2:2">
      <c r="B3438" s="14"/>
    </row>
    <row r="3439" spans="2:2">
      <c r="B3439" s="14"/>
    </row>
    <row r="3440" spans="2:2">
      <c r="B3440" s="14"/>
    </row>
    <row r="3441" spans="2:2">
      <c r="B3441" s="14"/>
    </row>
    <row r="3442" spans="2:2">
      <c r="B3442" s="14"/>
    </row>
    <row r="3443" spans="2:2">
      <c r="B3443" s="14"/>
    </row>
    <row r="3444" spans="2:2">
      <c r="B3444" s="14"/>
    </row>
    <row r="3445" spans="2:2">
      <c r="B3445" s="14"/>
    </row>
    <row r="3446" spans="2:2">
      <c r="B3446" s="14"/>
    </row>
    <row r="3447" spans="2:2">
      <c r="B3447" s="14"/>
    </row>
    <row r="3448" spans="2:2">
      <c r="B3448" s="14"/>
    </row>
    <row r="3449" spans="2:2">
      <c r="B3449" s="14"/>
    </row>
    <row r="3450" spans="2:2">
      <c r="B3450" s="14"/>
    </row>
    <row r="3451" spans="2:2">
      <c r="B3451" s="14"/>
    </row>
    <row r="3452" spans="2:2">
      <c r="B3452" s="14"/>
    </row>
    <row r="3453" spans="2:2">
      <c r="B3453" s="14"/>
    </row>
    <row r="3454" spans="2:2">
      <c r="B3454" s="14"/>
    </row>
    <row r="3455" spans="2:2">
      <c r="B3455" s="14"/>
    </row>
    <row r="3456" spans="2:2">
      <c r="B3456" s="14"/>
    </row>
    <row r="3457" spans="2:2">
      <c r="B3457" s="14"/>
    </row>
    <row r="3458" spans="2:2">
      <c r="B3458" s="14"/>
    </row>
    <row r="3459" spans="2:2">
      <c r="B3459" s="14"/>
    </row>
    <row r="3460" spans="2:2">
      <c r="B3460" s="14"/>
    </row>
    <row r="3461" spans="2:2">
      <c r="B3461" s="14"/>
    </row>
    <row r="3462" spans="2:2">
      <c r="B3462" s="14"/>
    </row>
    <row r="3463" spans="2:2">
      <c r="B3463" s="14"/>
    </row>
    <row r="3464" spans="2:2">
      <c r="B3464" s="14"/>
    </row>
    <row r="3465" spans="2:2">
      <c r="B3465" s="14"/>
    </row>
    <row r="3466" spans="2:2">
      <c r="B3466" s="14"/>
    </row>
    <row r="3467" spans="2:2">
      <c r="B3467" s="14"/>
    </row>
    <row r="3468" spans="2:2">
      <c r="B3468" s="14"/>
    </row>
    <row r="3469" spans="2:2">
      <c r="B3469" s="14"/>
    </row>
    <row r="3470" spans="2:2">
      <c r="B3470" s="14"/>
    </row>
    <row r="3471" spans="2:2">
      <c r="B3471" s="14"/>
    </row>
    <row r="3472" spans="2:2">
      <c r="B3472" s="14"/>
    </row>
    <row r="3473" spans="2:2">
      <c r="B3473" s="14"/>
    </row>
    <row r="3474" spans="2:2">
      <c r="B3474" s="14"/>
    </row>
    <row r="3475" spans="2:2">
      <c r="B3475" s="14"/>
    </row>
    <row r="3476" spans="2:2">
      <c r="B3476" s="14"/>
    </row>
    <row r="3477" spans="2:2">
      <c r="B3477" s="14"/>
    </row>
    <row r="3478" spans="2:2">
      <c r="B3478" s="14"/>
    </row>
    <row r="3479" spans="2:2">
      <c r="B3479" s="14"/>
    </row>
    <row r="3480" spans="2:2">
      <c r="B3480" s="14"/>
    </row>
    <row r="3481" spans="2:2">
      <c r="B3481" s="14"/>
    </row>
    <row r="3482" spans="2:2">
      <c r="B3482" s="14"/>
    </row>
    <row r="3483" spans="2:2">
      <c r="B3483" s="14"/>
    </row>
    <row r="3484" spans="2:2">
      <c r="B3484" s="14"/>
    </row>
    <row r="3485" spans="2:2">
      <c r="B3485" s="14"/>
    </row>
    <row r="3486" spans="2:2">
      <c r="B3486" s="14"/>
    </row>
    <row r="3487" spans="2:2">
      <c r="B3487" s="14"/>
    </row>
    <row r="3488" spans="2:2">
      <c r="B3488" s="14"/>
    </row>
    <row r="3489" spans="2:2">
      <c r="B3489" s="14"/>
    </row>
    <row r="3490" spans="2:2">
      <c r="B3490" s="14"/>
    </row>
    <row r="3491" spans="2:2">
      <c r="B3491" s="14"/>
    </row>
    <row r="3492" spans="2:2">
      <c r="B3492" s="14"/>
    </row>
    <row r="3493" spans="2:2">
      <c r="B3493" s="14"/>
    </row>
    <row r="3494" spans="2:2">
      <c r="B3494" s="14"/>
    </row>
    <row r="3495" spans="2:2">
      <c r="B3495" s="14"/>
    </row>
    <row r="3496" spans="2:2">
      <c r="B3496" s="14"/>
    </row>
    <row r="3497" spans="2:2">
      <c r="B3497" s="14"/>
    </row>
    <row r="3498" spans="2:2">
      <c r="B3498" s="14"/>
    </row>
    <row r="3499" spans="2:2">
      <c r="B3499" s="14"/>
    </row>
    <row r="3500" spans="2:2">
      <c r="B3500" s="14"/>
    </row>
    <row r="3501" spans="2:2">
      <c r="B3501" s="14"/>
    </row>
    <row r="3502" spans="2:2">
      <c r="B3502" s="14"/>
    </row>
    <row r="3503" spans="2:2">
      <c r="B3503" s="14"/>
    </row>
    <row r="3504" spans="2:2">
      <c r="B3504" s="14"/>
    </row>
    <row r="3505" spans="2:2">
      <c r="B3505" s="14"/>
    </row>
    <row r="3506" spans="2:2">
      <c r="B3506" s="14"/>
    </row>
    <row r="3507" spans="2:2">
      <c r="B3507" s="14"/>
    </row>
    <row r="3508" spans="2:2">
      <c r="B3508" s="14"/>
    </row>
    <row r="3509" spans="2:2">
      <c r="B3509" s="14"/>
    </row>
    <row r="3510" spans="2:2">
      <c r="B3510" s="14"/>
    </row>
    <row r="3511" spans="2:2">
      <c r="B3511" s="14"/>
    </row>
    <row r="3512" spans="2:2">
      <c r="B3512" s="14"/>
    </row>
    <row r="3513" spans="2:2">
      <c r="B3513" s="14"/>
    </row>
    <row r="3514" spans="2:2">
      <c r="B3514" s="14"/>
    </row>
    <row r="3515" spans="2:2">
      <c r="B3515" s="14"/>
    </row>
    <row r="3516" spans="2:2">
      <c r="B3516" s="14"/>
    </row>
    <row r="3517" spans="2:2">
      <c r="B3517" s="14"/>
    </row>
    <row r="3518" spans="2:2">
      <c r="B3518" s="14"/>
    </row>
    <row r="3519" spans="2:2">
      <c r="B3519" s="14"/>
    </row>
    <row r="3520" spans="2:2">
      <c r="B3520" s="14"/>
    </row>
    <row r="3521" spans="2:2">
      <c r="B3521" s="14"/>
    </row>
    <row r="3522" spans="2:2">
      <c r="B3522" s="14"/>
    </row>
    <row r="3523" spans="2:2">
      <c r="B3523" s="14"/>
    </row>
    <row r="3524" spans="2:2">
      <c r="B3524" s="14"/>
    </row>
    <row r="3525" spans="2:2">
      <c r="B3525" s="14"/>
    </row>
    <row r="3526" spans="2:2">
      <c r="B3526" s="14"/>
    </row>
    <row r="3527" spans="2:2">
      <c r="B3527" s="14"/>
    </row>
    <row r="3528" spans="2:2">
      <c r="B3528" s="14"/>
    </row>
    <row r="3529" spans="2:2">
      <c r="B3529" s="14"/>
    </row>
    <row r="3530" spans="2:2">
      <c r="B3530" s="14"/>
    </row>
    <row r="3531" spans="2:2">
      <c r="B3531" s="14"/>
    </row>
    <row r="3532" spans="2:2">
      <c r="B3532" s="14"/>
    </row>
    <row r="3533" spans="2:2">
      <c r="B3533" s="14"/>
    </row>
    <row r="3534" spans="2:2">
      <c r="B3534" s="14"/>
    </row>
    <row r="3535" spans="2:2">
      <c r="B3535" s="14"/>
    </row>
    <row r="3536" spans="2:2">
      <c r="B3536" s="14"/>
    </row>
    <row r="3537" spans="2:2">
      <c r="B3537" s="14"/>
    </row>
    <row r="3538" spans="2:2">
      <c r="B3538" s="14"/>
    </row>
    <row r="3539" spans="2:2">
      <c r="B3539" s="14"/>
    </row>
    <row r="3540" spans="2:2">
      <c r="B3540" s="14"/>
    </row>
    <row r="3541" spans="2:2">
      <c r="B3541" s="14"/>
    </row>
    <row r="3542" spans="2:2">
      <c r="B3542" s="14"/>
    </row>
    <row r="3543" spans="2:2">
      <c r="B3543" s="14"/>
    </row>
    <row r="3544" spans="2:2">
      <c r="B3544" s="14"/>
    </row>
    <row r="3545" spans="2:2">
      <c r="B3545" s="14"/>
    </row>
    <row r="3546" spans="2:2">
      <c r="B3546" s="14"/>
    </row>
    <row r="3547" spans="2:2">
      <c r="B3547" s="14"/>
    </row>
    <row r="3548" spans="2:2">
      <c r="B3548" s="14"/>
    </row>
    <row r="3549" spans="2:2">
      <c r="B3549" s="14"/>
    </row>
    <row r="3550" spans="2:2">
      <c r="B3550" s="14"/>
    </row>
    <row r="3551" spans="2:2">
      <c r="B3551" s="14"/>
    </row>
    <row r="3552" spans="2:2">
      <c r="B3552" s="14"/>
    </row>
    <row r="3553" spans="2:2">
      <c r="B3553" s="14"/>
    </row>
    <row r="3554" spans="2:2">
      <c r="B3554" s="14"/>
    </row>
    <row r="3555" spans="2:2">
      <c r="B3555" s="14"/>
    </row>
    <row r="3556" spans="2:2">
      <c r="B3556" s="14"/>
    </row>
    <row r="3557" spans="2:2">
      <c r="B3557" s="14"/>
    </row>
    <row r="3558" spans="2:2">
      <c r="B3558" s="14"/>
    </row>
    <row r="3559" spans="2:2">
      <c r="B3559" s="14"/>
    </row>
    <row r="3560" spans="2:2">
      <c r="B3560" s="14"/>
    </row>
    <row r="3561" spans="2:2">
      <c r="B3561" s="14"/>
    </row>
    <row r="3562" spans="2:2">
      <c r="B3562" s="14"/>
    </row>
    <row r="3563" spans="2:2">
      <c r="B3563" s="14"/>
    </row>
    <row r="3564" spans="2:2">
      <c r="B3564" s="14"/>
    </row>
    <row r="3565" spans="2:2">
      <c r="B3565" s="14"/>
    </row>
    <row r="3566" spans="2:2">
      <c r="B3566" s="14"/>
    </row>
    <row r="3567" spans="2:2">
      <c r="B3567" s="14"/>
    </row>
    <row r="3568" spans="2:2">
      <c r="B3568" s="14"/>
    </row>
    <row r="3569" spans="2:2">
      <c r="B3569" s="14"/>
    </row>
    <row r="3570" spans="2:2">
      <c r="B3570" s="14"/>
    </row>
    <row r="3571" spans="2:2">
      <c r="B3571" s="14"/>
    </row>
    <row r="3572" spans="2:2">
      <c r="B3572" s="14"/>
    </row>
    <row r="3573" spans="2:2">
      <c r="B3573" s="14"/>
    </row>
    <row r="3574" spans="2:2">
      <c r="B3574" s="14"/>
    </row>
    <row r="3575" spans="2:2">
      <c r="B3575" s="14"/>
    </row>
    <row r="3576" spans="2:2">
      <c r="B3576" s="14"/>
    </row>
    <row r="3577" spans="2:2">
      <c r="B3577" s="14"/>
    </row>
    <row r="3578" spans="2:2">
      <c r="B3578" s="14"/>
    </row>
    <row r="3579" spans="2:2">
      <c r="B3579" s="14"/>
    </row>
    <row r="3580" spans="2:2">
      <c r="B3580" s="14"/>
    </row>
    <row r="3581" spans="2:2">
      <c r="B3581" s="14"/>
    </row>
    <row r="3582" spans="2:2">
      <c r="B3582" s="14"/>
    </row>
    <row r="3583" spans="2:2">
      <c r="B3583" s="14"/>
    </row>
    <row r="3584" spans="2:2">
      <c r="B3584" s="14"/>
    </row>
    <row r="3585" spans="2:2">
      <c r="B3585" s="14"/>
    </row>
    <row r="3586" spans="2:2">
      <c r="B3586" s="14"/>
    </row>
    <row r="3587" spans="2:2">
      <c r="B3587" s="14"/>
    </row>
    <row r="3588" spans="2:2">
      <c r="B3588" s="14"/>
    </row>
    <row r="3589" spans="2:2">
      <c r="B3589" s="14"/>
    </row>
    <row r="3590" spans="2:2">
      <c r="B3590" s="14"/>
    </row>
    <row r="3591" spans="2:2">
      <c r="B3591" s="14"/>
    </row>
    <row r="3592" spans="2:2">
      <c r="B3592" s="14"/>
    </row>
    <row r="3593" spans="2:2">
      <c r="B3593" s="14"/>
    </row>
    <row r="3594" spans="2:2">
      <c r="B3594" s="14"/>
    </row>
    <row r="3595" spans="2:2">
      <c r="B3595" s="14"/>
    </row>
    <row r="3596" spans="2:2">
      <c r="B3596" s="14"/>
    </row>
    <row r="3597" spans="2:2">
      <c r="B3597" s="14"/>
    </row>
    <row r="3598" spans="2:2">
      <c r="B3598" s="14"/>
    </row>
    <row r="3599" spans="2:2">
      <c r="B3599" s="14"/>
    </row>
    <row r="3600" spans="2:2">
      <c r="B3600" s="14"/>
    </row>
    <row r="3601" spans="2:2">
      <c r="B3601" s="14"/>
    </row>
    <row r="3602" spans="2:2">
      <c r="B3602" s="14"/>
    </row>
    <row r="3603" spans="2:2">
      <c r="B3603" s="14"/>
    </row>
    <row r="3604" spans="2:2">
      <c r="B3604" s="14"/>
    </row>
    <row r="3605" spans="2:2">
      <c r="B3605" s="14"/>
    </row>
    <row r="3606" spans="2:2">
      <c r="B3606" s="14"/>
    </row>
    <row r="3607" spans="2:2">
      <c r="B3607" s="14"/>
    </row>
    <row r="3608" spans="2:2">
      <c r="B3608" s="14"/>
    </row>
    <row r="3609" spans="2:2">
      <c r="B3609" s="14"/>
    </row>
    <row r="3610" spans="2:2">
      <c r="B3610" s="14"/>
    </row>
    <row r="3611" spans="2:2">
      <c r="B3611" s="14"/>
    </row>
    <row r="3612" spans="2:2">
      <c r="B3612" s="14"/>
    </row>
    <row r="3613" spans="2:2">
      <c r="B3613" s="14"/>
    </row>
    <row r="3614" spans="2:2">
      <c r="B3614" s="14"/>
    </row>
    <row r="3615" spans="2:2">
      <c r="B3615" s="14"/>
    </row>
    <row r="3616" spans="2:2">
      <c r="B3616" s="14"/>
    </row>
    <row r="3617" spans="2:2">
      <c r="B3617" s="14"/>
    </row>
    <row r="3618" spans="2:2">
      <c r="B3618" s="14"/>
    </row>
    <row r="3619" spans="2:2">
      <c r="B3619" s="14"/>
    </row>
    <row r="3620" spans="2:2">
      <c r="B3620" s="14"/>
    </row>
    <row r="3621" spans="2:2">
      <c r="B3621" s="14"/>
    </row>
    <row r="3622" spans="2:2">
      <c r="B3622" s="14"/>
    </row>
    <row r="3623" spans="2:2">
      <c r="B3623" s="14"/>
    </row>
    <row r="3624" spans="2:2">
      <c r="B3624" s="14"/>
    </row>
    <row r="3625" spans="2:2">
      <c r="B3625" s="14"/>
    </row>
    <row r="3626" spans="2:2">
      <c r="B3626" s="14"/>
    </row>
    <row r="3627" spans="2:2">
      <c r="B3627" s="14"/>
    </row>
    <row r="3628" spans="2:2">
      <c r="B3628" s="14"/>
    </row>
    <row r="3629" spans="2:2">
      <c r="B3629" s="14"/>
    </row>
    <row r="3630" spans="2:2">
      <c r="B3630" s="14"/>
    </row>
    <row r="3631" spans="2:2">
      <c r="B3631" s="14"/>
    </row>
    <row r="3632" spans="2:2">
      <c r="B3632" s="14"/>
    </row>
    <row r="3633" spans="2:2">
      <c r="B3633" s="14"/>
    </row>
    <row r="3634" spans="2:2">
      <c r="B3634" s="14"/>
    </row>
    <row r="3635" spans="2:2">
      <c r="B3635" s="14"/>
    </row>
    <row r="3636" spans="2:2">
      <c r="B3636" s="14"/>
    </row>
    <row r="3637" spans="2:2">
      <c r="B3637" s="14"/>
    </row>
    <row r="3638" spans="2:2">
      <c r="B3638" s="14"/>
    </row>
    <row r="3639" spans="2:2">
      <c r="B3639" s="14"/>
    </row>
    <row r="3640" spans="2:2">
      <c r="B3640" s="14"/>
    </row>
    <row r="3641" spans="2:2">
      <c r="B3641" s="14"/>
    </row>
    <row r="3642" spans="2:2">
      <c r="B3642" s="14"/>
    </row>
    <row r="3643" spans="2:2">
      <c r="B3643" s="14"/>
    </row>
    <row r="3644" spans="2:2">
      <c r="B3644" s="14"/>
    </row>
    <row r="3645" spans="2:2">
      <c r="B3645" s="14"/>
    </row>
    <row r="3646" spans="2:2">
      <c r="B3646" s="14"/>
    </row>
    <row r="3647" spans="2:2">
      <c r="B3647" s="14"/>
    </row>
    <row r="3648" spans="2:2">
      <c r="B3648" s="14"/>
    </row>
    <row r="3649" spans="2:2">
      <c r="B3649" s="14"/>
    </row>
    <row r="3650" spans="2:2">
      <c r="B3650" s="14"/>
    </row>
    <row r="3651" spans="2:2">
      <c r="B3651" s="14"/>
    </row>
    <row r="3652" spans="2:2">
      <c r="B3652" s="14"/>
    </row>
    <row r="3653" spans="2:2">
      <c r="B3653" s="14"/>
    </row>
    <row r="3654" spans="2:2">
      <c r="B3654" s="14"/>
    </row>
    <row r="3655" spans="2:2">
      <c r="B3655" s="14"/>
    </row>
    <row r="3656" spans="2:2">
      <c r="B3656" s="14"/>
    </row>
    <row r="3657" spans="2:2">
      <c r="B3657" s="14"/>
    </row>
    <row r="3658" spans="2:2">
      <c r="B3658" s="14"/>
    </row>
    <row r="3659" spans="2:2">
      <c r="B3659" s="14"/>
    </row>
    <row r="3660" spans="2:2">
      <c r="B3660" s="14"/>
    </row>
    <row r="3661" spans="2:2">
      <c r="B3661" s="14"/>
    </row>
    <row r="3662" spans="2:2">
      <c r="B3662" s="14"/>
    </row>
    <row r="3663" spans="2:2">
      <c r="B3663" s="14"/>
    </row>
    <row r="3664" spans="2:2">
      <c r="B3664" s="14"/>
    </row>
    <row r="3665" spans="2:2">
      <c r="B3665" s="14"/>
    </row>
    <row r="3666" spans="2:2">
      <c r="B3666" s="14"/>
    </row>
    <row r="3667" spans="2:2">
      <c r="B3667" s="14"/>
    </row>
    <row r="3668" spans="2:2">
      <c r="B3668" s="14"/>
    </row>
    <row r="3669" spans="2:2">
      <c r="B3669" s="14"/>
    </row>
    <row r="3670" spans="2:2">
      <c r="B3670" s="14"/>
    </row>
    <row r="3671" spans="2:2">
      <c r="B3671" s="14"/>
    </row>
    <row r="3672" spans="2:2">
      <c r="B3672" s="14"/>
    </row>
    <row r="3673" spans="2:2">
      <c r="B3673" s="14"/>
    </row>
    <row r="3674" spans="2:2">
      <c r="B3674" s="14"/>
    </row>
    <row r="3675" spans="2:2">
      <c r="B3675" s="14"/>
    </row>
    <row r="3676" spans="2:2">
      <c r="B3676" s="14"/>
    </row>
    <row r="3677" spans="2:2">
      <c r="B3677" s="14"/>
    </row>
    <row r="3678" spans="2:2">
      <c r="B3678" s="14"/>
    </row>
    <row r="3679" spans="2:2">
      <c r="B3679" s="14"/>
    </row>
    <row r="3680" spans="2:2">
      <c r="B3680" s="14"/>
    </row>
    <row r="3681" spans="2:2">
      <c r="B3681" s="14"/>
    </row>
    <row r="3682" spans="2:2">
      <c r="B3682" s="14"/>
    </row>
    <row r="3683" spans="2:2">
      <c r="B3683" s="14"/>
    </row>
    <row r="3684" spans="2:2">
      <c r="B3684" s="14"/>
    </row>
    <row r="3685" spans="2:2">
      <c r="B3685" s="14"/>
    </row>
    <row r="3686" spans="2:2">
      <c r="B3686" s="14"/>
    </row>
    <row r="3687" spans="2:2">
      <c r="B3687" s="14"/>
    </row>
    <row r="3688" spans="2:2">
      <c r="B3688" s="14"/>
    </row>
    <row r="3689" spans="2:2">
      <c r="B3689" s="14"/>
    </row>
    <row r="3690" spans="2:2">
      <c r="B3690" s="14"/>
    </row>
    <row r="3691" spans="2:2">
      <c r="B3691" s="14"/>
    </row>
    <row r="3692" spans="2:2">
      <c r="B3692" s="14"/>
    </row>
    <row r="3693" spans="2:2">
      <c r="B3693" s="14"/>
    </row>
    <row r="3694" spans="2:2">
      <c r="B3694" s="14"/>
    </row>
    <row r="3695" spans="2:2">
      <c r="B3695" s="14"/>
    </row>
    <row r="3696" spans="2:2">
      <c r="B3696" s="14"/>
    </row>
    <row r="3697" spans="2:2">
      <c r="B3697" s="14"/>
    </row>
    <row r="3698" spans="2:2">
      <c r="B3698" s="14"/>
    </row>
    <row r="3699" spans="2:2">
      <c r="B3699" s="14"/>
    </row>
    <row r="3700" spans="2:2">
      <c r="B3700" s="14"/>
    </row>
    <row r="3701" spans="2:2">
      <c r="B3701" s="14"/>
    </row>
    <row r="3702" spans="2:2">
      <c r="B3702" s="14"/>
    </row>
    <row r="3703" spans="2:2">
      <c r="B3703" s="14"/>
    </row>
    <row r="3704" spans="2:2">
      <c r="B3704" s="14"/>
    </row>
    <row r="3705" spans="2:2">
      <c r="B3705" s="14"/>
    </row>
    <row r="3706" spans="2:2">
      <c r="B3706" s="14"/>
    </row>
    <row r="3707" spans="2:2">
      <c r="B3707" s="14"/>
    </row>
    <row r="3708" spans="2:2">
      <c r="B3708" s="14"/>
    </row>
    <row r="3709" spans="2:2">
      <c r="B3709" s="14"/>
    </row>
    <row r="3710" spans="2:2">
      <c r="B3710" s="14"/>
    </row>
    <row r="3711" spans="2:2">
      <c r="B3711" s="14"/>
    </row>
    <row r="3712" spans="2:2">
      <c r="B3712" s="14"/>
    </row>
    <row r="3713" spans="2:2">
      <c r="B3713" s="14"/>
    </row>
    <row r="3714" spans="2:2">
      <c r="B3714" s="14"/>
    </row>
    <row r="3715" spans="2:2">
      <c r="B3715" s="14"/>
    </row>
    <row r="3716" spans="2:2">
      <c r="B3716" s="14"/>
    </row>
    <row r="3717" spans="2:2">
      <c r="B3717" s="14"/>
    </row>
    <row r="3718" spans="2:2">
      <c r="B3718" s="14"/>
    </row>
    <row r="3719" spans="2:2">
      <c r="B3719" s="14"/>
    </row>
    <row r="3720" spans="2:2">
      <c r="B3720" s="14"/>
    </row>
    <row r="3721" spans="2:2">
      <c r="B3721" s="14"/>
    </row>
    <row r="3722" spans="2:2">
      <c r="B3722" s="14"/>
    </row>
    <row r="3723" spans="2:2">
      <c r="B3723" s="14"/>
    </row>
    <row r="3724" spans="2:2">
      <c r="B3724" s="14"/>
    </row>
    <row r="3725" spans="2:2">
      <c r="B3725" s="14"/>
    </row>
    <row r="3726" spans="2:2">
      <c r="B3726" s="14"/>
    </row>
    <row r="3727" spans="2:2">
      <c r="B3727" s="14"/>
    </row>
    <row r="3728" spans="2:2">
      <c r="B3728" s="14"/>
    </row>
    <row r="3729" spans="2:2">
      <c r="B3729" s="14"/>
    </row>
    <row r="3730" spans="2:2">
      <c r="B3730" s="14"/>
    </row>
    <row r="3731" spans="2:2">
      <c r="B3731" s="14"/>
    </row>
    <row r="3732" spans="2:2">
      <c r="B3732" s="14"/>
    </row>
    <row r="3733" spans="2:2">
      <c r="B3733" s="14"/>
    </row>
    <row r="3734" spans="2:2">
      <c r="B3734" s="14"/>
    </row>
    <row r="3735" spans="2:2">
      <c r="B3735" s="14"/>
    </row>
    <row r="3736" spans="2:2">
      <c r="B3736" s="14"/>
    </row>
    <row r="3737" spans="2:2">
      <c r="B3737" s="14"/>
    </row>
    <row r="3738" spans="2:2">
      <c r="B3738" s="14"/>
    </row>
    <row r="3739" spans="2:2">
      <c r="B3739" s="14"/>
    </row>
    <row r="3740" spans="2:2">
      <c r="B3740" s="14"/>
    </row>
    <row r="3741" spans="2:2">
      <c r="B3741" s="14"/>
    </row>
    <row r="3742" spans="2:2">
      <c r="B3742" s="14"/>
    </row>
    <row r="3743" spans="2:2">
      <c r="B3743" s="14"/>
    </row>
    <row r="3744" spans="2:2">
      <c r="B3744" s="14"/>
    </row>
    <row r="3745" spans="2:2">
      <c r="B3745" s="14"/>
    </row>
    <row r="3746" spans="2:2">
      <c r="B3746" s="14"/>
    </row>
    <row r="3747" spans="2:2">
      <c r="B3747" s="14"/>
    </row>
    <row r="3748" spans="2:2">
      <c r="B3748" s="14"/>
    </row>
    <row r="3749" spans="2:2">
      <c r="B3749" s="14"/>
    </row>
    <row r="3750" spans="2:2">
      <c r="B3750" s="14"/>
    </row>
    <row r="3751" spans="2:2">
      <c r="B3751" s="14"/>
    </row>
    <row r="3752" spans="2:2">
      <c r="B3752" s="14"/>
    </row>
    <row r="3753" spans="2:2">
      <c r="B3753" s="14"/>
    </row>
    <row r="3754" spans="2:2">
      <c r="B3754" s="14"/>
    </row>
    <row r="3755" spans="2:2">
      <c r="B3755" s="14"/>
    </row>
    <row r="3756" spans="2:2">
      <c r="B3756" s="14"/>
    </row>
    <row r="3757" spans="2:2">
      <c r="B3757" s="14"/>
    </row>
    <row r="3758" spans="2:2">
      <c r="B3758" s="14"/>
    </row>
    <row r="3759" spans="2:2">
      <c r="B3759" s="14"/>
    </row>
    <row r="3760" spans="2:2">
      <c r="B3760" s="14"/>
    </row>
    <row r="3761" spans="2:2">
      <c r="B3761" s="14"/>
    </row>
    <row r="3762" spans="2:2">
      <c r="B3762" s="14"/>
    </row>
    <row r="3763" spans="2:2">
      <c r="B3763" s="14"/>
    </row>
    <row r="3764" spans="2:2">
      <c r="B3764" s="14"/>
    </row>
    <row r="3765" spans="2:2">
      <c r="B3765" s="14"/>
    </row>
    <row r="3766" spans="2:2">
      <c r="B3766" s="14"/>
    </row>
    <row r="3767" spans="2:2">
      <c r="B3767" s="14"/>
    </row>
    <row r="3768" spans="2:2">
      <c r="B3768" s="14"/>
    </row>
    <row r="3769" spans="2:2">
      <c r="B3769" s="14"/>
    </row>
    <row r="3770" spans="2:2">
      <c r="B3770" s="14"/>
    </row>
    <row r="3771" spans="2:2">
      <c r="B3771" s="14"/>
    </row>
    <row r="3772" spans="2:2">
      <c r="B3772" s="14"/>
    </row>
    <row r="3773" spans="2:2">
      <c r="B3773" s="14"/>
    </row>
    <row r="3774" spans="2:2">
      <c r="B3774" s="14"/>
    </row>
    <row r="3775" spans="2:2">
      <c r="B3775" s="14"/>
    </row>
    <row r="3776" spans="2:2">
      <c r="B3776" s="14"/>
    </row>
    <row r="3777" spans="2:2">
      <c r="B3777" s="14"/>
    </row>
    <row r="3778" spans="2:2">
      <c r="B3778" s="14"/>
    </row>
    <row r="3779" spans="2:2">
      <c r="B3779" s="14"/>
    </row>
    <row r="3780" spans="2:2">
      <c r="B3780" s="14"/>
    </row>
    <row r="3781" spans="2:2">
      <c r="B3781" s="14"/>
    </row>
    <row r="3782" spans="2:2">
      <c r="B3782" s="14"/>
    </row>
    <row r="3783" spans="2:2">
      <c r="B3783" s="14"/>
    </row>
    <row r="3784" spans="2:2">
      <c r="B3784" s="14"/>
    </row>
    <row r="3785" spans="2:2">
      <c r="B3785" s="14"/>
    </row>
    <row r="3786" spans="2:2">
      <c r="B3786" s="14"/>
    </row>
    <row r="3787" spans="2:2">
      <c r="B3787" s="14"/>
    </row>
    <row r="3788" spans="2:2">
      <c r="B3788" s="14"/>
    </row>
    <row r="3789" spans="2:2">
      <c r="B3789" s="14"/>
    </row>
    <row r="3790" spans="2:2">
      <c r="B3790" s="14"/>
    </row>
    <row r="3791" spans="2:2">
      <c r="B3791" s="14"/>
    </row>
    <row r="3792" spans="2:2">
      <c r="B3792" s="14"/>
    </row>
    <row r="3793" spans="2:2">
      <c r="B3793" s="14"/>
    </row>
    <row r="3794" spans="2:2">
      <c r="B3794" s="14"/>
    </row>
    <row r="3795" spans="2:2">
      <c r="B3795" s="14"/>
    </row>
    <row r="3796" spans="2:2">
      <c r="B3796" s="14"/>
    </row>
    <row r="3797" spans="2:2">
      <c r="B3797" s="14"/>
    </row>
    <row r="3798" spans="2:2">
      <c r="B3798" s="14"/>
    </row>
    <row r="3799" spans="2:2">
      <c r="B3799" s="14"/>
    </row>
    <row r="3800" spans="2:2">
      <c r="B3800" s="14"/>
    </row>
    <row r="3801" spans="2:2">
      <c r="B3801" s="14"/>
    </row>
    <row r="3802" spans="2:2">
      <c r="B3802" s="14"/>
    </row>
    <row r="3803" spans="2:2">
      <c r="B3803" s="14"/>
    </row>
    <row r="3804" spans="2:2">
      <c r="B3804" s="14"/>
    </row>
    <row r="3805" spans="2:2">
      <c r="B3805" s="14"/>
    </row>
    <row r="3806" spans="2:2">
      <c r="B3806" s="14"/>
    </row>
    <row r="3807" spans="2:2">
      <c r="B3807" s="14"/>
    </row>
    <row r="3808" spans="2:2">
      <c r="B3808" s="14"/>
    </row>
    <row r="3809" spans="2:2">
      <c r="B3809" s="14"/>
    </row>
    <row r="3810" spans="2:2">
      <c r="B3810" s="14"/>
    </row>
    <row r="3811" spans="2:2">
      <c r="B3811" s="14"/>
    </row>
    <row r="3812" spans="2:2">
      <c r="B3812" s="14"/>
    </row>
    <row r="3813" spans="2:2">
      <c r="B3813" s="14"/>
    </row>
    <row r="3814" spans="2:2">
      <c r="B3814" s="14"/>
    </row>
    <row r="3815" spans="2:2">
      <c r="B3815" s="14"/>
    </row>
    <row r="3816" spans="2:2">
      <c r="B3816" s="14"/>
    </row>
    <row r="3817" spans="2:2">
      <c r="B3817" s="14"/>
    </row>
    <row r="3818" spans="2:2">
      <c r="B3818" s="14"/>
    </row>
    <row r="3819" spans="2:2">
      <c r="B3819" s="14"/>
    </row>
    <row r="3820" spans="2:2">
      <c r="B3820" s="14"/>
    </row>
    <row r="3821" spans="2:2">
      <c r="B3821" s="14"/>
    </row>
    <row r="3822" spans="2:2">
      <c r="B3822" s="14"/>
    </row>
    <row r="3823" spans="2:2">
      <c r="B3823" s="14"/>
    </row>
    <row r="3824" spans="2:2">
      <c r="B3824" s="14"/>
    </row>
    <row r="3825" spans="2:2">
      <c r="B3825" s="14"/>
    </row>
    <row r="3826" spans="2:2">
      <c r="B3826" s="14"/>
    </row>
    <row r="3827" spans="2:2">
      <c r="B3827" s="14"/>
    </row>
    <row r="3828" spans="2:2">
      <c r="B3828" s="14"/>
    </row>
    <row r="3829" spans="2:2">
      <c r="B3829" s="14"/>
    </row>
    <row r="3830" spans="2:2">
      <c r="B3830" s="14"/>
    </row>
    <row r="3831" spans="2:2">
      <c r="B3831" s="14"/>
    </row>
    <row r="3832" spans="2:2">
      <c r="B3832" s="14"/>
    </row>
    <row r="3833" spans="2:2">
      <c r="B3833" s="14"/>
    </row>
    <row r="3834" spans="2:2">
      <c r="B3834" s="14"/>
    </row>
    <row r="3835" spans="2:2">
      <c r="B3835" s="14"/>
    </row>
    <row r="3836" spans="2:2">
      <c r="B3836" s="14"/>
    </row>
    <row r="3837" spans="2:2">
      <c r="B3837" s="14"/>
    </row>
    <row r="3838" spans="2:2">
      <c r="B3838" s="14"/>
    </row>
    <row r="3839" spans="2:2">
      <c r="B3839" s="14"/>
    </row>
    <row r="3840" spans="2:2">
      <c r="B3840" s="14"/>
    </row>
    <row r="3841" spans="2:2">
      <c r="B3841" s="14"/>
    </row>
    <row r="3842" spans="2:2">
      <c r="B3842" s="14"/>
    </row>
    <row r="3843" spans="2:2">
      <c r="B3843" s="14"/>
    </row>
    <row r="3844" spans="2:2">
      <c r="B3844" s="14"/>
    </row>
    <row r="3845" spans="2:2">
      <c r="B3845" s="14"/>
    </row>
    <row r="3846" spans="2:2">
      <c r="B3846" s="14"/>
    </row>
    <row r="3847" spans="2:2">
      <c r="B3847" s="14"/>
    </row>
    <row r="3848" spans="2:2">
      <c r="B3848" s="14"/>
    </row>
    <row r="3849" spans="2:2">
      <c r="B3849" s="14"/>
    </row>
    <row r="3850" spans="2:2">
      <c r="B3850" s="14"/>
    </row>
    <row r="3851" spans="2:2">
      <c r="B3851" s="14"/>
    </row>
    <row r="3852" spans="2:2">
      <c r="B3852" s="14"/>
    </row>
    <row r="3853" spans="2:2">
      <c r="B3853" s="14"/>
    </row>
    <row r="3854" spans="2:2">
      <c r="B3854" s="14"/>
    </row>
    <row r="3855" spans="2:2">
      <c r="B3855" s="14"/>
    </row>
    <row r="3856" spans="2:2">
      <c r="B3856" s="14"/>
    </row>
    <row r="3857" spans="2:2">
      <c r="B3857" s="14"/>
    </row>
    <row r="3858" spans="2:2">
      <c r="B3858" s="14"/>
    </row>
    <row r="3859" spans="2:2">
      <c r="B3859" s="14"/>
    </row>
    <row r="3860" spans="2:2">
      <c r="B3860" s="14"/>
    </row>
    <row r="3861" spans="2:2">
      <c r="B3861" s="14"/>
    </row>
    <row r="3862" spans="2:2">
      <c r="B3862" s="14"/>
    </row>
    <row r="3863" spans="2:2">
      <c r="B3863" s="14"/>
    </row>
    <row r="3864" spans="2:2">
      <c r="B3864" s="14"/>
    </row>
    <row r="3865" spans="2:2">
      <c r="B3865" s="14"/>
    </row>
    <row r="3866" spans="2:2">
      <c r="B3866" s="14"/>
    </row>
    <row r="3867" spans="2:2">
      <c r="B3867" s="14"/>
    </row>
    <row r="3868" spans="2:2">
      <c r="B3868" s="14"/>
    </row>
    <row r="3869" spans="2:2">
      <c r="B3869" s="14"/>
    </row>
    <row r="3870" spans="2:2">
      <c r="B3870" s="14"/>
    </row>
    <row r="3871" spans="2:2">
      <c r="B3871" s="14"/>
    </row>
    <row r="3872" spans="2:2">
      <c r="B3872" s="14"/>
    </row>
    <row r="3873" spans="2:2">
      <c r="B3873" s="14"/>
    </row>
    <row r="3874" spans="2:2">
      <c r="B3874" s="14"/>
    </row>
    <row r="3875" spans="2:2">
      <c r="B3875" s="14"/>
    </row>
    <row r="3876" spans="2:2">
      <c r="B3876" s="14"/>
    </row>
    <row r="3877" spans="2:2">
      <c r="B3877" s="14"/>
    </row>
    <row r="3878" spans="2:2">
      <c r="B3878" s="14"/>
    </row>
    <row r="3879" spans="2:2">
      <c r="B3879" s="14"/>
    </row>
    <row r="3880" spans="2:2">
      <c r="B3880" s="14"/>
    </row>
    <row r="3881" spans="2:2">
      <c r="B3881" s="14"/>
    </row>
    <row r="3882" spans="2:2">
      <c r="B3882" s="14"/>
    </row>
    <row r="3883" spans="2:2">
      <c r="B3883" s="14"/>
    </row>
    <row r="3884" spans="2:2">
      <c r="B3884" s="14"/>
    </row>
    <row r="3885" spans="2:2">
      <c r="B3885" s="14"/>
    </row>
    <row r="3886" spans="2:2">
      <c r="B3886" s="14"/>
    </row>
    <row r="3887" spans="2:2">
      <c r="B3887" s="14"/>
    </row>
    <row r="3888" spans="2:2">
      <c r="B3888" s="14"/>
    </row>
    <row r="3889" spans="2:2">
      <c r="B3889" s="14"/>
    </row>
    <row r="3890" spans="2:2">
      <c r="B3890" s="14"/>
    </row>
    <row r="3891" spans="2:2">
      <c r="B3891" s="14"/>
    </row>
    <row r="3892" spans="2:2">
      <c r="B3892" s="14"/>
    </row>
    <row r="3893" spans="2:2">
      <c r="B3893" s="14"/>
    </row>
    <row r="3894" spans="2:2">
      <c r="B3894" s="14"/>
    </row>
    <row r="3895" spans="2:2">
      <c r="B3895" s="14"/>
    </row>
    <row r="3896" spans="2:2">
      <c r="B3896" s="14"/>
    </row>
    <row r="3897" spans="2:2">
      <c r="B3897" s="14"/>
    </row>
    <row r="3898" spans="2:2">
      <c r="B3898" s="14"/>
    </row>
    <row r="3899" spans="2:2">
      <c r="B3899" s="14"/>
    </row>
    <row r="3900" spans="2:2">
      <c r="B3900" s="14"/>
    </row>
    <row r="3901" spans="2:2">
      <c r="B3901" s="14"/>
    </row>
    <row r="3902" spans="2:2">
      <c r="B3902" s="14"/>
    </row>
    <row r="3903" spans="2:2">
      <c r="B3903" s="14"/>
    </row>
    <row r="3904" spans="2:2">
      <c r="B3904" s="14"/>
    </row>
    <row r="3905" spans="2:2">
      <c r="B3905" s="14"/>
    </row>
    <row r="3906" spans="2:2">
      <c r="B3906" s="14"/>
    </row>
    <row r="3907" spans="2:2">
      <c r="B3907" s="14"/>
    </row>
    <row r="3908" spans="2:2">
      <c r="B3908" s="14"/>
    </row>
    <row r="3909" spans="2:2">
      <c r="B3909" s="14"/>
    </row>
    <row r="3910" spans="2:2">
      <c r="B3910" s="14"/>
    </row>
    <row r="3911" spans="2:2">
      <c r="B3911" s="14"/>
    </row>
    <row r="3912" spans="2:2">
      <c r="B3912" s="14"/>
    </row>
    <row r="3913" spans="2:2">
      <c r="B3913" s="14"/>
    </row>
    <row r="3914" spans="2:2">
      <c r="B3914" s="14"/>
    </row>
    <row r="3915" spans="2:2">
      <c r="B3915" s="14"/>
    </row>
    <row r="3916" spans="2:2">
      <c r="B3916" s="14"/>
    </row>
    <row r="3917" spans="2:2">
      <c r="B3917" s="14"/>
    </row>
    <row r="3918" spans="2:2">
      <c r="B3918" s="14"/>
    </row>
    <row r="3919" spans="2:2">
      <c r="B3919" s="14"/>
    </row>
    <row r="3920" spans="2:2">
      <c r="B3920" s="14"/>
    </row>
    <row r="3921" spans="2:2">
      <c r="B3921" s="14"/>
    </row>
    <row r="3922" spans="2:2">
      <c r="B3922" s="14"/>
    </row>
    <row r="3923" spans="2:2">
      <c r="B3923" s="14"/>
    </row>
    <row r="3924" spans="2:2">
      <c r="B3924" s="14"/>
    </row>
    <row r="3925" spans="2:2">
      <c r="B3925" s="14"/>
    </row>
    <row r="3926" spans="2:2">
      <c r="B3926" s="14"/>
    </row>
    <row r="3927" spans="2:2">
      <c r="B3927" s="14"/>
    </row>
    <row r="3928" spans="2:2">
      <c r="B3928" s="14"/>
    </row>
    <row r="3929" spans="2:2">
      <c r="B3929" s="14"/>
    </row>
    <row r="3930" spans="2:2">
      <c r="B3930" s="14"/>
    </row>
    <row r="3931" spans="2:2">
      <c r="B3931" s="14"/>
    </row>
    <row r="3932" spans="2:2">
      <c r="B3932" s="14"/>
    </row>
    <row r="3933" spans="2:2">
      <c r="B3933" s="14"/>
    </row>
    <row r="3934" spans="2:2">
      <c r="B3934" s="14"/>
    </row>
    <row r="3935" spans="2:2">
      <c r="B3935" s="14"/>
    </row>
    <row r="3936" spans="2:2">
      <c r="B3936" s="14"/>
    </row>
    <row r="3937" spans="2:2">
      <c r="B3937" s="14"/>
    </row>
    <row r="3938" spans="2:2">
      <c r="B3938" s="14"/>
    </row>
    <row r="3939" spans="2:2">
      <c r="B3939" s="14"/>
    </row>
    <row r="3940" spans="2:2">
      <c r="B3940" s="14"/>
    </row>
    <row r="3941" spans="2:2">
      <c r="B3941" s="14"/>
    </row>
    <row r="3942" spans="2:2">
      <c r="B3942" s="14"/>
    </row>
    <row r="3943" spans="2:2">
      <c r="B3943" s="14"/>
    </row>
    <row r="3944" spans="2:2">
      <c r="B3944" s="14"/>
    </row>
    <row r="3945" spans="2:2">
      <c r="B3945" s="14"/>
    </row>
    <row r="3946" spans="2:2">
      <c r="B3946" s="14"/>
    </row>
    <row r="3947" spans="2:2">
      <c r="B3947" s="14"/>
    </row>
    <row r="3948" spans="2:2">
      <c r="B3948" s="14"/>
    </row>
    <row r="3949" spans="2:2">
      <c r="B3949" s="14"/>
    </row>
    <row r="3950" spans="2:2">
      <c r="B3950" s="14"/>
    </row>
    <row r="3951" spans="2:2">
      <c r="B3951" s="14"/>
    </row>
    <row r="3952" spans="2:2">
      <c r="B3952" s="14"/>
    </row>
    <row r="3953" spans="2:2">
      <c r="B3953" s="14"/>
    </row>
    <row r="3954" spans="2:2">
      <c r="B3954" s="14"/>
    </row>
    <row r="3955" spans="2:2">
      <c r="B3955" s="14"/>
    </row>
    <row r="3956" spans="2:2">
      <c r="B3956" s="14"/>
    </row>
    <row r="3957" spans="2:2">
      <c r="B3957" s="14"/>
    </row>
    <row r="3958" spans="2:2">
      <c r="B3958" s="14"/>
    </row>
    <row r="3959" spans="2:2">
      <c r="B3959" s="14"/>
    </row>
    <row r="3960" spans="2:2">
      <c r="B3960" s="14"/>
    </row>
    <row r="3961" spans="2:2">
      <c r="B3961" s="14"/>
    </row>
    <row r="3962" spans="2:2">
      <c r="B3962" s="14"/>
    </row>
    <row r="3963" spans="2:2">
      <c r="B3963" s="14"/>
    </row>
    <row r="3964" spans="2:2">
      <c r="B3964" s="14"/>
    </row>
    <row r="3965" spans="2:2">
      <c r="B3965" s="14"/>
    </row>
    <row r="3966" spans="2:2">
      <c r="B3966" s="14"/>
    </row>
    <row r="3967" spans="2:2">
      <c r="B3967" s="14"/>
    </row>
    <row r="3968" spans="2:2">
      <c r="B3968" s="14"/>
    </row>
    <row r="3969" spans="2:2">
      <c r="B3969" s="14"/>
    </row>
    <row r="3970" spans="2:2">
      <c r="B3970" s="14"/>
    </row>
    <row r="3971" spans="2:2">
      <c r="B3971" s="14"/>
    </row>
    <row r="3972" spans="2:2">
      <c r="B3972" s="14"/>
    </row>
    <row r="3973" spans="2:2">
      <c r="B3973" s="14"/>
    </row>
    <row r="3974" spans="2:2">
      <c r="B3974" s="14"/>
    </row>
    <row r="3975" spans="2:2">
      <c r="B3975" s="14"/>
    </row>
    <row r="3976" spans="2:2">
      <c r="B3976" s="14"/>
    </row>
    <row r="3977" spans="2:2">
      <c r="B3977" s="14"/>
    </row>
    <row r="3978" spans="2:2">
      <c r="B3978" s="14"/>
    </row>
    <row r="3979" spans="2:2">
      <c r="B3979" s="14"/>
    </row>
    <row r="3980" spans="2:2">
      <c r="B3980" s="14"/>
    </row>
    <row r="3981" spans="2:2">
      <c r="B3981" s="14"/>
    </row>
    <row r="3982" spans="2:2">
      <c r="B3982" s="14"/>
    </row>
    <row r="3983" spans="2:2">
      <c r="B3983" s="14"/>
    </row>
    <row r="3984" spans="2:2">
      <c r="B3984" s="14"/>
    </row>
    <row r="3985" spans="2:2">
      <c r="B3985" s="14"/>
    </row>
    <row r="3986" spans="2:2">
      <c r="B3986" s="14"/>
    </row>
    <row r="3987" spans="2:2">
      <c r="B3987" s="14"/>
    </row>
    <row r="3988" spans="2:2">
      <c r="B3988" s="14"/>
    </row>
    <row r="3989" spans="2:2">
      <c r="B3989" s="14"/>
    </row>
    <row r="3990" spans="2:2">
      <c r="B3990" s="14"/>
    </row>
    <row r="3991" spans="2:2">
      <c r="B3991" s="14"/>
    </row>
    <row r="3992" spans="2:2">
      <c r="B3992" s="14"/>
    </row>
    <row r="3993" spans="2:2">
      <c r="B3993" s="14"/>
    </row>
    <row r="3994" spans="2:2">
      <c r="B3994" s="14"/>
    </row>
    <row r="3995" spans="2:2">
      <c r="B3995" s="14"/>
    </row>
    <row r="3996" spans="2:2">
      <c r="B3996" s="14"/>
    </row>
    <row r="3997" spans="2:2">
      <c r="B3997" s="14"/>
    </row>
    <row r="3998" spans="2:2">
      <c r="B3998" s="14"/>
    </row>
    <row r="3999" spans="2:2">
      <c r="B3999" s="14"/>
    </row>
    <row r="4000" spans="2:2">
      <c r="B4000" s="14"/>
    </row>
    <row r="4001" spans="2:2">
      <c r="B4001" s="14"/>
    </row>
    <row r="4002" spans="2:2">
      <c r="B4002" s="14"/>
    </row>
    <row r="4003" spans="2:2">
      <c r="B4003" s="14"/>
    </row>
    <row r="4004" spans="2:2">
      <c r="B4004" s="14"/>
    </row>
    <row r="4005" spans="2:2">
      <c r="B4005" s="14"/>
    </row>
    <row r="4006" spans="2:2">
      <c r="B4006" s="14"/>
    </row>
    <row r="4007" spans="2:2">
      <c r="B4007" s="14"/>
    </row>
    <row r="4008" spans="2:2">
      <c r="B4008" s="14"/>
    </row>
    <row r="4009" spans="2:2">
      <c r="B4009" s="14"/>
    </row>
    <row r="4010" spans="2:2">
      <c r="B4010" s="14"/>
    </row>
    <row r="4011" spans="2:2">
      <c r="B4011" s="14"/>
    </row>
    <row r="4012" spans="2:2">
      <c r="B4012" s="14"/>
    </row>
    <row r="4013" spans="2:2">
      <c r="B4013" s="14"/>
    </row>
    <row r="4014" spans="2:2">
      <c r="B4014" s="14"/>
    </row>
    <row r="4015" spans="2:2">
      <c r="B4015" s="14"/>
    </row>
    <row r="4016" spans="2:2">
      <c r="B4016" s="14"/>
    </row>
    <row r="4017" spans="2:2">
      <c r="B4017" s="14"/>
    </row>
    <row r="4018" spans="2:2">
      <c r="B4018" s="14"/>
    </row>
    <row r="4019" spans="2:2">
      <c r="B4019" s="14"/>
    </row>
    <row r="4020" spans="2:2">
      <c r="B4020" s="14"/>
    </row>
    <row r="4021" spans="2:2">
      <c r="B4021" s="14"/>
    </row>
    <row r="4022" spans="2:2">
      <c r="B4022" s="14"/>
    </row>
    <row r="4023" spans="2:2">
      <c r="B4023" s="14"/>
    </row>
    <row r="4024" spans="2:2">
      <c r="B4024" s="14"/>
    </row>
    <row r="4025" spans="2:2">
      <c r="B4025" s="14"/>
    </row>
    <row r="4026" spans="2:2">
      <c r="B4026" s="14"/>
    </row>
    <row r="4027" spans="2:2">
      <c r="B4027" s="14"/>
    </row>
    <row r="4028" spans="2:2">
      <c r="B4028" s="14"/>
    </row>
    <row r="4029" spans="2:2">
      <c r="B4029" s="14"/>
    </row>
    <row r="4030" spans="2:2">
      <c r="B4030" s="14"/>
    </row>
    <row r="4031" spans="2:2">
      <c r="B4031" s="14"/>
    </row>
    <row r="4032" spans="2:2">
      <c r="B4032" s="14"/>
    </row>
    <row r="4033" spans="2:2">
      <c r="B4033" s="14"/>
    </row>
    <row r="4034" spans="2:2">
      <c r="B4034" s="14"/>
    </row>
    <row r="4035" spans="2:2">
      <c r="B4035" s="14"/>
    </row>
    <row r="4036" spans="2:2">
      <c r="B4036" s="14"/>
    </row>
    <row r="4037" spans="2:2">
      <c r="B4037" s="14"/>
    </row>
    <row r="4038" spans="2:2">
      <c r="B4038" s="14"/>
    </row>
    <row r="4039" spans="2:2">
      <c r="B4039" s="14"/>
    </row>
    <row r="4040" spans="2:2">
      <c r="B4040" s="14"/>
    </row>
    <row r="4041" spans="2:2">
      <c r="B4041" s="14"/>
    </row>
    <row r="4042" spans="2:2">
      <c r="B4042" s="14"/>
    </row>
    <row r="4043" spans="2:2">
      <c r="B4043" s="14"/>
    </row>
    <row r="4044" spans="2:2">
      <c r="B4044" s="14"/>
    </row>
    <row r="4045" spans="2:2">
      <c r="B4045" s="14"/>
    </row>
    <row r="4046" spans="2:2">
      <c r="B4046" s="14"/>
    </row>
    <row r="4047" spans="2:2">
      <c r="B4047" s="14"/>
    </row>
    <row r="4048" spans="2:2">
      <c r="B4048" s="14"/>
    </row>
    <row r="4049" spans="2:2">
      <c r="B4049" s="14"/>
    </row>
    <row r="4050" spans="2:2">
      <c r="B4050" s="14"/>
    </row>
    <row r="4051" spans="2:2">
      <c r="B4051" s="14"/>
    </row>
    <row r="4052" spans="2:2">
      <c r="B4052" s="14"/>
    </row>
    <row r="4053" spans="2:2">
      <c r="B4053" s="14"/>
    </row>
    <row r="4054" spans="2:2">
      <c r="B4054" s="14"/>
    </row>
    <row r="4055" spans="2:2">
      <c r="B4055" s="14"/>
    </row>
    <row r="4056" spans="2:2">
      <c r="B4056" s="14"/>
    </row>
    <row r="4057" spans="2:2">
      <c r="B4057" s="14"/>
    </row>
    <row r="4058" spans="2:2">
      <c r="B4058" s="14"/>
    </row>
    <row r="4059" spans="2:2">
      <c r="B4059" s="14"/>
    </row>
    <row r="4060" spans="2:2">
      <c r="B4060" s="14"/>
    </row>
    <row r="4061" spans="2:2">
      <c r="B4061" s="14"/>
    </row>
    <row r="4062" spans="2:2">
      <c r="B4062" s="14"/>
    </row>
    <row r="4063" spans="2:2">
      <c r="B4063" s="14"/>
    </row>
    <row r="4064" spans="2:2">
      <c r="B4064" s="14"/>
    </row>
    <row r="4065" spans="2:2">
      <c r="B4065" s="14"/>
    </row>
    <row r="4066" spans="2:2">
      <c r="B4066" s="14"/>
    </row>
    <row r="4067" spans="2:2">
      <c r="B4067" s="14"/>
    </row>
    <row r="4068" spans="2:2">
      <c r="B4068" s="14"/>
    </row>
    <row r="4069" spans="2:2">
      <c r="B4069" s="14"/>
    </row>
    <row r="4070" spans="2:2">
      <c r="B4070" s="14"/>
    </row>
    <row r="4071" spans="2:2">
      <c r="B4071" s="14"/>
    </row>
    <row r="4072" spans="2:2">
      <c r="B4072" s="14"/>
    </row>
    <row r="4073" spans="2:2">
      <c r="B4073" s="14"/>
    </row>
    <row r="4074" spans="2:2">
      <c r="B4074" s="14"/>
    </row>
    <row r="4075" spans="2:2">
      <c r="B4075" s="14"/>
    </row>
    <row r="4076" spans="2:2">
      <c r="B4076" s="14"/>
    </row>
    <row r="4077" spans="2:2">
      <c r="B4077" s="14"/>
    </row>
    <row r="4078" spans="2:2">
      <c r="B4078" s="14"/>
    </row>
    <row r="4079" spans="2:2">
      <c r="B4079" s="14"/>
    </row>
    <row r="4080" spans="2:2">
      <c r="B4080" s="14"/>
    </row>
    <row r="4081" spans="2:2">
      <c r="B4081" s="14"/>
    </row>
    <row r="4082" spans="2:2">
      <c r="B4082" s="14"/>
    </row>
    <row r="4083" spans="2:2">
      <c r="B4083" s="14"/>
    </row>
    <row r="4084" spans="2:2">
      <c r="B4084" s="14"/>
    </row>
    <row r="4085" spans="2:2">
      <c r="B4085" s="14"/>
    </row>
    <row r="4086" spans="2:2">
      <c r="B4086" s="14"/>
    </row>
    <row r="4087" spans="2:2">
      <c r="B4087" s="14"/>
    </row>
    <row r="4088" spans="2:2">
      <c r="B4088" s="14"/>
    </row>
    <row r="4089" spans="2:2">
      <c r="B4089" s="14"/>
    </row>
    <row r="4090" spans="2:2">
      <c r="B4090" s="14"/>
    </row>
    <row r="4091" spans="2:2">
      <c r="B4091" s="14"/>
    </row>
    <row r="4092" spans="2:2">
      <c r="B4092" s="14"/>
    </row>
    <row r="4093" spans="2:2">
      <c r="B4093" s="14"/>
    </row>
    <row r="4094" spans="2:2">
      <c r="B4094" s="14"/>
    </row>
    <row r="4095" spans="2:2">
      <c r="B4095" s="14"/>
    </row>
    <row r="4096" spans="2:2">
      <c r="B4096" s="14"/>
    </row>
    <row r="4097" spans="2:2">
      <c r="B4097" s="14"/>
    </row>
    <row r="4098" spans="2:2">
      <c r="B4098" s="14"/>
    </row>
    <row r="4099" spans="2:2">
      <c r="B4099" s="14"/>
    </row>
    <row r="4100" spans="2:2">
      <c r="B4100" s="14"/>
    </row>
    <row r="4101" spans="2:2">
      <c r="B4101" s="14"/>
    </row>
    <row r="4102" spans="2:2">
      <c r="B4102" s="14"/>
    </row>
    <row r="4103" spans="2:2">
      <c r="B4103" s="14"/>
    </row>
    <row r="4104" spans="2:2">
      <c r="B4104" s="14"/>
    </row>
    <row r="4105" spans="2:2">
      <c r="B4105" s="14"/>
    </row>
    <row r="4106" spans="2:2">
      <c r="B4106" s="14"/>
    </row>
    <row r="4107" spans="2:2">
      <c r="B4107" s="14"/>
    </row>
    <row r="4108" spans="2:2">
      <c r="B4108" s="14"/>
    </row>
    <row r="4109" spans="2:2">
      <c r="B4109" s="14"/>
    </row>
    <row r="4110" spans="2:2">
      <c r="B4110" s="14"/>
    </row>
    <row r="4111" spans="2:2">
      <c r="B4111" s="14"/>
    </row>
    <row r="4112" spans="2:2">
      <c r="B4112" s="14"/>
    </row>
    <row r="4113" spans="2:2">
      <c r="B4113" s="14"/>
    </row>
    <row r="4114" spans="2:2">
      <c r="B4114" s="14"/>
    </row>
    <row r="4115" spans="2:2">
      <c r="B4115" s="14"/>
    </row>
    <row r="4116" spans="2:2">
      <c r="B4116" s="14"/>
    </row>
    <row r="4117" spans="2:2">
      <c r="B4117" s="14"/>
    </row>
    <row r="4118" spans="2:2">
      <c r="B4118" s="14"/>
    </row>
    <row r="4119" spans="2:2">
      <c r="B4119" s="14"/>
    </row>
    <row r="4120" spans="2:2">
      <c r="B4120" s="14"/>
    </row>
    <row r="4121" spans="2:2">
      <c r="B4121" s="14"/>
    </row>
    <row r="4122" spans="2:2">
      <c r="B4122" s="14"/>
    </row>
    <row r="4123" spans="2:2">
      <c r="B4123" s="14"/>
    </row>
    <row r="4124" spans="2:2">
      <c r="B4124" s="14"/>
    </row>
    <row r="4125" spans="2:2">
      <c r="B4125" s="14"/>
    </row>
    <row r="4126" spans="2:2">
      <c r="B4126" s="14"/>
    </row>
    <row r="4127" spans="2:2">
      <c r="B4127" s="14"/>
    </row>
    <row r="4128" spans="2:2">
      <c r="B4128" s="14"/>
    </row>
    <row r="4129" spans="2:2">
      <c r="B4129" s="14"/>
    </row>
    <row r="4130" spans="2:2">
      <c r="B4130" s="14"/>
    </row>
    <row r="4131" spans="2:2">
      <c r="B4131" s="14"/>
    </row>
    <row r="4132" spans="2:2">
      <c r="B4132" s="14"/>
    </row>
    <row r="4133" spans="2:2">
      <c r="B4133" s="14"/>
    </row>
    <row r="4134" spans="2:2">
      <c r="B4134" s="14"/>
    </row>
    <row r="4135" spans="2:2">
      <c r="B4135" s="14"/>
    </row>
    <row r="4136" spans="2:2">
      <c r="B4136" s="14"/>
    </row>
    <row r="4137" spans="2:2">
      <c r="B4137" s="14"/>
    </row>
    <row r="4138" spans="2:2">
      <c r="B4138" s="14"/>
    </row>
    <row r="4139" spans="2:2">
      <c r="B4139" s="14"/>
    </row>
    <row r="4140" spans="2:2">
      <c r="B4140" s="14"/>
    </row>
    <row r="4141" spans="2:2">
      <c r="B4141" s="14"/>
    </row>
    <row r="4142" spans="2:2">
      <c r="B4142" s="14"/>
    </row>
    <row r="4143" spans="2:2">
      <c r="B4143" s="14"/>
    </row>
    <row r="4144" spans="2:2">
      <c r="B4144" s="14"/>
    </row>
    <row r="4145" spans="2:2">
      <c r="B4145" s="14"/>
    </row>
    <row r="4146" spans="2:2">
      <c r="B4146" s="14"/>
    </row>
    <row r="4147" spans="2:2">
      <c r="B4147" s="14"/>
    </row>
    <row r="4148" spans="2:2">
      <c r="B4148" s="14"/>
    </row>
    <row r="4149" spans="2:2">
      <c r="B4149" s="14"/>
    </row>
    <row r="4150" spans="2:2">
      <c r="B4150" s="14"/>
    </row>
    <row r="4151" spans="2:2">
      <c r="B4151" s="14"/>
    </row>
    <row r="4152" spans="2:2">
      <c r="B4152" s="14"/>
    </row>
    <row r="4153" spans="2:2">
      <c r="B4153" s="14"/>
    </row>
    <row r="4154" spans="2:2">
      <c r="B4154" s="14"/>
    </row>
    <row r="4155" spans="2:2">
      <c r="B4155" s="14"/>
    </row>
    <row r="4156" spans="2:2">
      <c r="B4156" s="14"/>
    </row>
    <row r="4157" spans="2:2">
      <c r="B4157" s="14"/>
    </row>
    <row r="4158" spans="2:2">
      <c r="B4158" s="14"/>
    </row>
    <row r="4159" spans="2:2">
      <c r="B4159" s="14"/>
    </row>
    <row r="4160" spans="2:2">
      <c r="B4160" s="14"/>
    </row>
    <row r="4161" spans="2:2">
      <c r="B4161" s="14"/>
    </row>
    <row r="4162" spans="2:2">
      <c r="B4162" s="14"/>
    </row>
    <row r="4163" spans="2:2">
      <c r="B4163" s="14"/>
    </row>
    <row r="4164" spans="2:2">
      <c r="B4164" s="14"/>
    </row>
    <row r="4165" spans="2:2">
      <c r="B4165" s="14"/>
    </row>
    <row r="4166" spans="2:2">
      <c r="B4166" s="14"/>
    </row>
    <row r="4167" spans="2:2">
      <c r="B4167" s="14"/>
    </row>
    <row r="4168" spans="2:2">
      <c r="B4168" s="14"/>
    </row>
    <row r="4169" spans="2:2">
      <c r="B4169" s="14"/>
    </row>
    <row r="4170" spans="2:2">
      <c r="B4170" s="14"/>
    </row>
    <row r="4171" spans="2:2">
      <c r="B4171" s="14"/>
    </row>
    <row r="4172" spans="2:2">
      <c r="B4172" s="14"/>
    </row>
    <row r="4173" spans="2:2">
      <c r="B4173" s="14"/>
    </row>
    <row r="4174" spans="2:2">
      <c r="B4174" s="14"/>
    </row>
    <row r="4175" spans="2:2">
      <c r="B4175" s="14"/>
    </row>
    <row r="4176" spans="2:2">
      <c r="B4176" s="14"/>
    </row>
    <row r="4177" spans="2:2">
      <c r="B4177" s="14"/>
    </row>
    <row r="4178" spans="2:2">
      <c r="B4178" s="14"/>
    </row>
    <row r="4179" spans="2:2">
      <c r="B4179" s="14"/>
    </row>
    <row r="4180" spans="2:2">
      <c r="B4180" s="14"/>
    </row>
    <row r="4181" spans="2:2">
      <c r="B4181" s="14"/>
    </row>
    <row r="4182" spans="2:2">
      <c r="B4182" s="14"/>
    </row>
    <row r="4183" spans="2:2">
      <c r="B4183" s="14"/>
    </row>
    <row r="4184" spans="2:2">
      <c r="B4184" s="14"/>
    </row>
    <row r="4185" spans="2:2">
      <c r="B4185" s="14"/>
    </row>
    <row r="4186" spans="2:2">
      <c r="B4186" s="14"/>
    </row>
    <row r="4187" spans="2:2">
      <c r="B4187" s="14"/>
    </row>
    <row r="4188" spans="2:2">
      <c r="B4188" s="14"/>
    </row>
    <row r="4189" spans="2:2">
      <c r="B4189" s="14"/>
    </row>
    <row r="4190" spans="2:2">
      <c r="B4190" s="14"/>
    </row>
    <row r="4191" spans="2:2">
      <c r="B4191" s="14"/>
    </row>
    <row r="4192" spans="2:2">
      <c r="B4192" s="14"/>
    </row>
    <row r="4193" spans="2:2">
      <c r="B4193" s="14"/>
    </row>
    <row r="4194" spans="2:2">
      <c r="B4194" s="14"/>
    </row>
    <row r="4195" spans="2:2">
      <c r="B4195" s="14"/>
    </row>
    <row r="4196" spans="2:2">
      <c r="B4196" s="14"/>
    </row>
    <row r="4197" spans="2:2">
      <c r="B4197" s="14"/>
    </row>
    <row r="4198" spans="2:2">
      <c r="B4198" s="14"/>
    </row>
    <row r="4199" spans="2:2">
      <c r="B4199" s="14"/>
    </row>
    <row r="4200" spans="2:2">
      <c r="B4200" s="14"/>
    </row>
    <row r="4201" spans="2:2">
      <c r="B4201" s="14"/>
    </row>
    <row r="4202" spans="2:2">
      <c r="B4202" s="14"/>
    </row>
    <row r="4203" spans="2:2">
      <c r="B4203" s="14"/>
    </row>
    <row r="4204" spans="2:2">
      <c r="B4204" s="14"/>
    </row>
    <row r="4205" spans="2:2">
      <c r="B4205" s="14"/>
    </row>
    <row r="4206" spans="2:2">
      <c r="B4206" s="14"/>
    </row>
    <row r="4207" spans="2:2">
      <c r="B4207" s="14"/>
    </row>
    <row r="4208" spans="2:2">
      <c r="B4208" s="14"/>
    </row>
    <row r="4209" spans="2:2">
      <c r="B4209" s="14"/>
    </row>
    <row r="4210" spans="2:2">
      <c r="B4210" s="14"/>
    </row>
    <row r="4211" spans="2:2">
      <c r="B4211" s="14"/>
    </row>
    <row r="4212" spans="2:2">
      <c r="B4212" s="14"/>
    </row>
    <row r="4213" spans="2:2">
      <c r="B4213" s="14"/>
    </row>
    <row r="4214" spans="2:2">
      <c r="B4214" s="14"/>
    </row>
    <row r="4215" spans="2:2">
      <c r="B4215" s="14"/>
    </row>
    <row r="4216" spans="2:2">
      <c r="B4216" s="14"/>
    </row>
    <row r="4217" spans="2:2">
      <c r="B4217" s="14"/>
    </row>
    <row r="4218" spans="2:2">
      <c r="B4218" s="14"/>
    </row>
    <row r="4219" spans="2:2">
      <c r="B4219" s="14"/>
    </row>
    <row r="4220" spans="2:2">
      <c r="B4220" s="14"/>
    </row>
    <row r="4221" spans="2:2">
      <c r="B4221" s="14"/>
    </row>
    <row r="4222" spans="2:2">
      <c r="B4222" s="14"/>
    </row>
    <row r="4223" spans="2:2">
      <c r="B4223" s="14"/>
    </row>
    <row r="4224" spans="2:2">
      <c r="B4224" s="14"/>
    </row>
    <row r="4225" spans="2:2">
      <c r="B4225" s="14"/>
    </row>
    <row r="4226" spans="2:2">
      <c r="B4226" s="14"/>
    </row>
    <row r="4227" spans="2:2">
      <c r="B4227" s="14"/>
    </row>
    <row r="4228" spans="2:2">
      <c r="B4228" s="14"/>
    </row>
    <row r="4229" spans="2:2">
      <c r="B4229" s="14"/>
    </row>
    <row r="4230" spans="2:2">
      <c r="B4230" s="14"/>
    </row>
    <row r="4231" spans="2:2">
      <c r="B4231" s="14"/>
    </row>
    <row r="4232" spans="2:2">
      <c r="B4232" s="14"/>
    </row>
    <row r="4233" spans="2:2">
      <c r="B4233" s="14"/>
    </row>
    <row r="4234" spans="2:2">
      <c r="B4234" s="14"/>
    </row>
    <row r="4235" spans="2:2">
      <c r="B4235" s="14"/>
    </row>
    <row r="4236" spans="2:2">
      <c r="B4236" s="14"/>
    </row>
    <row r="4237" spans="2:2">
      <c r="B4237" s="14"/>
    </row>
    <row r="4238" spans="2:2">
      <c r="B4238" s="14"/>
    </row>
    <row r="4239" spans="2:2">
      <c r="B4239" s="14"/>
    </row>
    <row r="4240" spans="2:2">
      <c r="B4240" s="14"/>
    </row>
    <row r="4241" spans="2:2">
      <c r="B4241" s="14"/>
    </row>
    <row r="4242" spans="2:2">
      <c r="B4242" s="14"/>
    </row>
    <row r="4243" spans="2:2">
      <c r="B4243" s="14"/>
    </row>
    <row r="4244" spans="2:2">
      <c r="B4244" s="14"/>
    </row>
    <row r="4245" spans="2:2">
      <c r="B4245" s="14"/>
    </row>
    <row r="4246" spans="2:2">
      <c r="B4246" s="14"/>
    </row>
    <row r="4247" spans="2:2">
      <c r="B4247" s="14"/>
    </row>
    <row r="4248" spans="2:2">
      <c r="B4248" s="14"/>
    </row>
    <row r="4249" spans="2:2">
      <c r="B4249" s="14"/>
    </row>
    <row r="4250" spans="2:2">
      <c r="B4250" s="14"/>
    </row>
    <row r="4251" spans="2:2">
      <c r="B4251" s="14"/>
    </row>
    <row r="4252" spans="2:2">
      <c r="B4252" s="14"/>
    </row>
    <row r="4253" spans="2:2">
      <c r="B4253" s="14"/>
    </row>
    <row r="4254" spans="2:2">
      <c r="B4254" s="14"/>
    </row>
    <row r="4255" spans="2:2">
      <c r="B4255" s="14"/>
    </row>
    <row r="4256" spans="2:2">
      <c r="B4256" s="14"/>
    </row>
    <row r="4257" spans="2:2">
      <c r="B4257" s="14"/>
    </row>
    <row r="4258" spans="2:2">
      <c r="B4258" s="14"/>
    </row>
    <row r="4259" spans="2:2">
      <c r="B4259" s="14"/>
    </row>
    <row r="4260" spans="2:2">
      <c r="B4260" s="14"/>
    </row>
    <row r="4261" spans="2:2">
      <c r="B4261" s="14"/>
    </row>
    <row r="4262" spans="2:2">
      <c r="B4262" s="14"/>
    </row>
    <row r="4263" spans="2:2">
      <c r="B4263" s="14"/>
    </row>
    <row r="4264" spans="2:2">
      <c r="B4264" s="14"/>
    </row>
    <row r="4265" spans="2:2">
      <c r="B4265" s="14"/>
    </row>
    <row r="4266" spans="2:2">
      <c r="B4266" s="14"/>
    </row>
    <row r="4267" spans="2:2">
      <c r="B4267" s="14"/>
    </row>
    <row r="4268" spans="2:2">
      <c r="B4268" s="14"/>
    </row>
    <row r="4269" spans="2:2">
      <c r="B4269" s="14"/>
    </row>
    <row r="4270" spans="2:2">
      <c r="B4270" s="14"/>
    </row>
    <row r="4271" spans="2:2">
      <c r="B4271" s="14"/>
    </row>
    <row r="4272" spans="2:2">
      <c r="B4272" s="14"/>
    </row>
    <row r="4273" spans="2:2">
      <c r="B4273" s="14"/>
    </row>
    <row r="4274" spans="2:2">
      <c r="B4274" s="14"/>
    </row>
    <row r="4275" spans="2:2">
      <c r="B4275" s="14"/>
    </row>
    <row r="4276" spans="2:2">
      <c r="B4276" s="14"/>
    </row>
    <row r="4277" spans="2:2">
      <c r="B4277" s="14"/>
    </row>
    <row r="4278" spans="2:2">
      <c r="B4278" s="14"/>
    </row>
    <row r="4279" spans="2:2">
      <c r="B4279" s="14"/>
    </row>
    <row r="4280" spans="2:2">
      <c r="B4280" s="14"/>
    </row>
    <row r="4281" spans="2:2">
      <c r="B4281" s="14"/>
    </row>
    <row r="4282" spans="2:2">
      <c r="B4282" s="14"/>
    </row>
    <row r="4283" spans="2:2">
      <c r="B4283" s="14"/>
    </row>
    <row r="4284" spans="2:2">
      <c r="B4284" s="14"/>
    </row>
    <row r="4285" spans="2:2">
      <c r="B4285" s="14"/>
    </row>
    <row r="4286" spans="2:2">
      <c r="B4286" s="14"/>
    </row>
    <row r="4287" spans="2:2">
      <c r="B4287" s="14"/>
    </row>
    <row r="4288" spans="2:2">
      <c r="B4288" s="14"/>
    </row>
    <row r="4289" spans="2:2">
      <c r="B4289" s="14"/>
    </row>
    <row r="4290" spans="2:2">
      <c r="B4290" s="14"/>
    </row>
    <row r="4291" spans="2:2">
      <c r="B4291" s="14"/>
    </row>
    <row r="4292" spans="2:2">
      <c r="B4292" s="14"/>
    </row>
    <row r="4293" spans="2:2">
      <c r="B4293" s="14"/>
    </row>
    <row r="4294" spans="2:2">
      <c r="B4294" s="14"/>
    </row>
    <row r="4295" spans="2:2">
      <c r="B4295" s="14"/>
    </row>
    <row r="4296" spans="2:2">
      <c r="B4296" s="14"/>
    </row>
    <row r="4297" spans="2:2">
      <c r="B4297" s="14"/>
    </row>
    <row r="4298" spans="2:2">
      <c r="B4298" s="14"/>
    </row>
    <row r="4299" spans="2:2">
      <c r="B4299" s="14"/>
    </row>
    <row r="4300" spans="2:2">
      <c r="B4300" s="14"/>
    </row>
    <row r="4301" spans="2:2">
      <c r="B4301" s="14"/>
    </row>
    <row r="4302" spans="2:2">
      <c r="B4302" s="14"/>
    </row>
    <row r="4303" spans="2:2">
      <c r="B4303" s="14"/>
    </row>
    <row r="4304" spans="2:2">
      <c r="B4304" s="14"/>
    </row>
    <row r="4305" spans="2:2">
      <c r="B4305" s="14"/>
    </row>
    <row r="4306" spans="2:2">
      <c r="B4306" s="14"/>
    </row>
    <row r="4307" spans="2:2">
      <c r="B4307" s="14"/>
    </row>
    <row r="4308" spans="2:2">
      <c r="B4308" s="14"/>
    </row>
    <row r="4309" spans="2:2">
      <c r="B4309" s="14"/>
    </row>
    <row r="4310" spans="2:2">
      <c r="B4310" s="14"/>
    </row>
    <row r="4311" spans="2:2">
      <c r="B4311" s="14"/>
    </row>
    <row r="4312" spans="2:2">
      <c r="B4312" s="14"/>
    </row>
    <row r="4313" spans="2:2">
      <c r="B4313" s="14"/>
    </row>
    <row r="4314" spans="2:2">
      <c r="B4314" s="14"/>
    </row>
    <row r="4315" spans="2:2">
      <c r="B4315" s="14"/>
    </row>
    <row r="4316" spans="2:2">
      <c r="B4316" s="14"/>
    </row>
    <row r="4317" spans="2:2">
      <c r="B4317" s="14"/>
    </row>
    <row r="4318" spans="2:2">
      <c r="B4318" s="14"/>
    </row>
    <row r="4319" spans="2:2">
      <c r="B4319" s="14"/>
    </row>
    <row r="4320" spans="2:2">
      <c r="B4320" s="14"/>
    </row>
    <row r="4321" spans="2:2">
      <c r="B4321" s="14"/>
    </row>
    <row r="4322" spans="2:2">
      <c r="B4322" s="14"/>
    </row>
    <row r="4323" spans="2:2">
      <c r="B4323" s="14"/>
    </row>
    <row r="4324" spans="2:2">
      <c r="B4324" s="14"/>
    </row>
    <row r="4325" spans="2:2">
      <c r="B4325" s="14"/>
    </row>
    <row r="4326" spans="2:2">
      <c r="B4326" s="14"/>
    </row>
    <row r="4327" spans="2:2">
      <c r="B4327" s="14"/>
    </row>
    <row r="4328" spans="2:2">
      <c r="B4328" s="14"/>
    </row>
    <row r="4329" spans="2:2">
      <c r="B4329" s="14"/>
    </row>
    <row r="4330" spans="2:2">
      <c r="B4330" s="14"/>
    </row>
    <row r="4331" spans="2:2">
      <c r="B4331" s="14"/>
    </row>
    <row r="4332" spans="2:2">
      <c r="B4332" s="14"/>
    </row>
    <row r="4333" spans="2:2">
      <c r="B4333" s="14"/>
    </row>
    <row r="4334" spans="2:2">
      <c r="B4334" s="14"/>
    </row>
    <row r="4335" spans="2:2">
      <c r="B4335" s="14"/>
    </row>
    <row r="4336" spans="2:2">
      <c r="B4336" s="14"/>
    </row>
    <row r="4337" spans="2:2">
      <c r="B4337" s="14"/>
    </row>
    <row r="4338" spans="2:2">
      <c r="B4338" s="14"/>
    </row>
    <row r="4339" spans="2:2">
      <c r="B4339" s="14"/>
    </row>
    <row r="4340" spans="2:2">
      <c r="B4340" s="14"/>
    </row>
    <row r="4341" spans="2:2">
      <c r="B4341" s="14"/>
    </row>
    <row r="4342" spans="2:2">
      <c r="B4342" s="14"/>
    </row>
    <row r="4343" spans="2:2">
      <c r="B4343" s="14"/>
    </row>
    <row r="4344" spans="2:2">
      <c r="B4344" s="14"/>
    </row>
    <row r="4345" spans="2:2">
      <c r="B4345" s="14"/>
    </row>
    <row r="4346" spans="2:2">
      <c r="B4346" s="14"/>
    </row>
    <row r="4347" spans="2:2">
      <c r="B4347" s="14"/>
    </row>
    <row r="4348" spans="2:2">
      <c r="B4348" s="14"/>
    </row>
    <row r="4349" spans="2:2">
      <c r="B4349" s="14"/>
    </row>
    <row r="4350" spans="2:2">
      <c r="B4350" s="14"/>
    </row>
    <row r="4351" spans="2:2">
      <c r="B4351" s="14"/>
    </row>
    <row r="4352" spans="2:2">
      <c r="B4352" s="14"/>
    </row>
    <row r="4353" spans="2:2">
      <c r="B4353" s="14"/>
    </row>
    <row r="4354" spans="2:2">
      <c r="B4354" s="14"/>
    </row>
    <row r="4355" spans="2:2">
      <c r="B4355" s="14"/>
    </row>
    <row r="4356" spans="2:2">
      <c r="B4356" s="14"/>
    </row>
    <row r="4357" spans="2:2">
      <c r="B4357" s="14"/>
    </row>
    <row r="4358" spans="2:2">
      <c r="B4358" s="14"/>
    </row>
    <row r="4359" spans="2:2">
      <c r="B4359" s="14"/>
    </row>
    <row r="4360" spans="2:2">
      <c r="B4360" s="14"/>
    </row>
    <row r="4361" spans="2:2">
      <c r="B4361" s="14"/>
    </row>
    <row r="4362" spans="2:2">
      <c r="B4362" s="14"/>
    </row>
    <row r="4363" spans="2:2">
      <c r="B4363" s="14"/>
    </row>
    <row r="4364" spans="2:2">
      <c r="B4364" s="14"/>
    </row>
    <row r="4365" spans="2:2">
      <c r="B4365" s="14"/>
    </row>
    <row r="4366" spans="2:2">
      <c r="B4366" s="14"/>
    </row>
    <row r="4367" spans="2:2">
      <c r="B4367" s="14"/>
    </row>
    <row r="4368" spans="2:2">
      <c r="B4368" s="14"/>
    </row>
    <row r="4369" spans="2:2">
      <c r="B4369" s="14"/>
    </row>
    <row r="4370" spans="2:2">
      <c r="B4370" s="14"/>
    </row>
    <row r="4371" spans="2:2">
      <c r="B4371" s="14"/>
    </row>
    <row r="4372" spans="2:2">
      <c r="B4372" s="14"/>
    </row>
    <row r="4373" spans="2:2">
      <c r="B4373" s="14"/>
    </row>
    <row r="4374" spans="2:2">
      <c r="B4374" s="14"/>
    </row>
    <row r="4375" spans="2:2">
      <c r="B4375" s="14"/>
    </row>
    <row r="4376" spans="2:2">
      <c r="B4376" s="14"/>
    </row>
    <row r="4377" spans="2:2">
      <c r="B4377" s="14"/>
    </row>
    <row r="4378" spans="2:2">
      <c r="B4378" s="14"/>
    </row>
    <row r="4379" spans="2:2">
      <c r="B4379" s="14"/>
    </row>
    <row r="4380" spans="2:2">
      <c r="B4380" s="14"/>
    </row>
    <row r="4381" spans="2:2">
      <c r="B4381" s="14"/>
    </row>
    <row r="4382" spans="2:2">
      <c r="B4382" s="14"/>
    </row>
    <row r="4383" spans="2:2">
      <c r="B4383" s="14"/>
    </row>
    <row r="4384" spans="2:2">
      <c r="B4384" s="14"/>
    </row>
    <row r="4385" spans="2:2">
      <c r="B4385" s="14"/>
    </row>
    <row r="4386" spans="2:2">
      <c r="B4386" s="14"/>
    </row>
    <row r="4387" spans="2:2">
      <c r="B4387" s="14"/>
    </row>
    <row r="4388" spans="2:2">
      <c r="B4388" s="14"/>
    </row>
    <row r="4389" spans="2:2">
      <c r="B4389" s="14"/>
    </row>
    <row r="4390" spans="2:2">
      <c r="B4390" s="14"/>
    </row>
    <row r="4391" spans="2:2">
      <c r="B4391" s="14"/>
    </row>
    <row r="4392" spans="2:2">
      <c r="B4392" s="14"/>
    </row>
    <row r="4393" spans="2:2">
      <c r="B4393" s="14"/>
    </row>
    <row r="4394" spans="2:2">
      <c r="B4394" s="14"/>
    </row>
    <row r="4395" spans="2:2">
      <c r="B4395" s="14"/>
    </row>
    <row r="4396" spans="2:2">
      <c r="B4396" s="14"/>
    </row>
    <row r="4397" spans="2:2">
      <c r="B4397" s="14"/>
    </row>
    <row r="4398" spans="2:2">
      <c r="B4398" s="14"/>
    </row>
    <row r="4399" spans="2:2">
      <c r="B4399" s="14"/>
    </row>
    <row r="4400" spans="2:2">
      <c r="B4400" s="14"/>
    </row>
    <row r="4401" spans="2:2">
      <c r="B4401" s="14"/>
    </row>
    <row r="4402" spans="2:2">
      <c r="B4402" s="14"/>
    </row>
    <row r="4403" spans="2:2">
      <c r="B4403" s="14"/>
    </row>
    <row r="4404" spans="2:2">
      <c r="B4404" s="14"/>
    </row>
    <row r="4405" spans="2:2">
      <c r="B4405" s="14"/>
    </row>
    <row r="4406" spans="2:2">
      <c r="B4406" s="14"/>
    </row>
    <row r="4407" spans="2:2">
      <c r="B4407" s="14"/>
    </row>
    <row r="4408" spans="2:2">
      <c r="B4408" s="14"/>
    </row>
    <row r="4409" spans="2:2">
      <c r="B4409" s="14"/>
    </row>
    <row r="4410" spans="2:2">
      <c r="B4410" s="14"/>
    </row>
    <row r="4411" spans="2:2">
      <c r="B4411" s="14"/>
    </row>
    <row r="4412" spans="2:2">
      <c r="B4412" s="14"/>
    </row>
    <row r="4413" spans="2:2">
      <c r="B4413" s="14"/>
    </row>
    <row r="4414" spans="2:2">
      <c r="B4414" s="14"/>
    </row>
    <row r="4415" spans="2:2">
      <c r="B4415" s="14"/>
    </row>
    <row r="4416" spans="2:2">
      <c r="B4416" s="14"/>
    </row>
    <row r="4417" spans="2:2">
      <c r="B4417" s="14"/>
    </row>
    <row r="4418" spans="2:2">
      <c r="B4418" s="14"/>
    </row>
    <row r="4419" spans="2:2">
      <c r="B4419" s="14"/>
    </row>
    <row r="4420" spans="2:2">
      <c r="B4420" s="14"/>
    </row>
    <row r="4421" spans="2:2">
      <c r="B4421" s="14"/>
    </row>
    <row r="4422" spans="2:2">
      <c r="B4422" s="14"/>
    </row>
    <row r="4423" spans="2:2">
      <c r="B4423" s="14"/>
    </row>
    <row r="4424" spans="2:2">
      <c r="B4424" s="14"/>
    </row>
    <row r="4425" spans="2:2">
      <c r="B4425" s="14"/>
    </row>
    <row r="4426" spans="2:2">
      <c r="B4426" s="14"/>
    </row>
    <row r="4427" spans="2:2">
      <c r="B4427" s="14"/>
    </row>
    <row r="4428" spans="2:2">
      <c r="B4428" s="14"/>
    </row>
    <row r="4429" spans="2:2">
      <c r="B4429" s="14"/>
    </row>
    <row r="4430" spans="2:2">
      <c r="B4430" s="14"/>
    </row>
    <row r="4431" spans="2:2">
      <c r="B4431" s="14"/>
    </row>
    <row r="4432" spans="2:2">
      <c r="B4432" s="14"/>
    </row>
    <row r="4433" spans="2:2">
      <c r="B4433" s="14"/>
    </row>
    <row r="4434" spans="2:2">
      <c r="B4434" s="14"/>
    </row>
    <row r="4435" spans="2:2">
      <c r="B4435" s="14"/>
    </row>
    <row r="4436" spans="2:2">
      <c r="B4436" s="14"/>
    </row>
    <row r="4437" spans="2:2">
      <c r="B4437" s="14"/>
    </row>
    <row r="4438" spans="2:2">
      <c r="B4438" s="14"/>
    </row>
    <row r="4439" spans="2:2">
      <c r="B4439" s="14"/>
    </row>
    <row r="4440" spans="2:2">
      <c r="B4440" s="14"/>
    </row>
    <row r="4441" spans="2:2">
      <c r="B4441" s="14"/>
    </row>
    <row r="4442" spans="2:2">
      <c r="B4442" s="14"/>
    </row>
    <row r="4443" spans="2:2">
      <c r="B4443" s="14"/>
    </row>
    <row r="4444" spans="2:2">
      <c r="B4444" s="14"/>
    </row>
    <row r="4445" spans="2:2">
      <c r="B4445" s="14"/>
    </row>
    <row r="4446" spans="2:2">
      <c r="B4446" s="14"/>
    </row>
    <row r="4447" spans="2:2">
      <c r="B4447" s="14"/>
    </row>
    <row r="4448" spans="2:2">
      <c r="B4448" s="14"/>
    </row>
    <row r="4449" spans="2:2">
      <c r="B4449" s="14"/>
    </row>
    <row r="4450" spans="2:2">
      <c r="B4450" s="14"/>
    </row>
    <row r="4451" spans="2:2">
      <c r="B4451" s="14"/>
    </row>
    <row r="4452" spans="2:2">
      <c r="B4452" s="14"/>
    </row>
    <row r="4453" spans="2:2">
      <c r="B4453" s="14"/>
    </row>
    <row r="4454" spans="2:2">
      <c r="B4454" s="14"/>
    </row>
    <row r="4455" spans="2:2">
      <c r="B4455" s="14"/>
    </row>
    <row r="4456" spans="2:2">
      <c r="B4456" s="14"/>
    </row>
    <row r="4457" spans="2:2">
      <c r="B4457" s="14"/>
    </row>
    <row r="4458" spans="2:2">
      <c r="B4458" s="14"/>
    </row>
    <row r="4459" spans="2:2">
      <c r="B4459" s="14"/>
    </row>
    <row r="4460" spans="2:2">
      <c r="B4460" s="14"/>
    </row>
    <row r="4461" spans="2:2">
      <c r="B4461" s="14"/>
    </row>
    <row r="4462" spans="2:2">
      <c r="B4462" s="14"/>
    </row>
    <row r="4463" spans="2:2">
      <c r="B4463" s="14"/>
    </row>
    <row r="4464" spans="2:2">
      <c r="B4464" s="14"/>
    </row>
    <row r="4465" spans="2:2">
      <c r="B4465" s="14"/>
    </row>
    <row r="4466" spans="2:2">
      <c r="B4466" s="14"/>
    </row>
    <row r="4467" spans="2:2">
      <c r="B4467" s="14"/>
    </row>
    <row r="4468" spans="2:2">
      <c r="B4468" s="14"/>
    </row>
    <row r="4469" spans="2:2">
      <c r="B4469" s="14"/>
    </row>
    <row r="4470" spans="2:2">
      <c r="B4470" s="14"/>
    </row>
    <row r="4471" spans="2:2">
      <c r="B4471" s="14"/>
    </row>
    <row r="4472" spans="2:2">
      <c r="B4472" s="14"/>
    </row>
    <row r="4473" spans="2:2">
      <c r="B4473" s="14"/>
    </row>
    <row r="4474" spans="2:2">
      <c r="B4474" s="14"/>
    </row>
    <row r="4475" spans="2:2">
      <c r="B4475" s="14"/>
    </row>
    <row r="4476" spans="2:2">
      <c r="B4476" s="14"/>
    </row>
    <row r="4477" spans="2:2">
      <c r="B4477" s="14"/>
    </row>
    <row r="4478" spans="2:2">
      <c r="B4478" s="14"/>
    </row>
    <row r="4479" spans="2:2">
      <c r="B4479" s="14"/>
    </row>
    <row r="4480" spans="2:2">
      <c r="B4480" s="14"/>
    </row>
    <row r="4481" spans="2:2">
      <c r="B4481" s="14"/>
    </row>
    <row r="4482" spans="2:2">
      <c r="B4482" s="14"/>
    </row>
    <row r="4483" spans="2:2">
      <c r="B4483" s="14"/>
    </row>
    <row r="4484" spans="2:2">
      <c r="B4484" s="14"/>
    </row>
    <row r="4485" spans="2:2">
      <c r="B4485" s="14"/>
    </row>
    <row r="4486" spans="2:2">
      <c r="B4486" s="14"/>
    </row>
    <row r="4487" spans="2:2">
      <c r="B4487" s="14"/>
    </row>
    <row r="4488" spans="2:2">
      <c r="B4488" s="14"/>
    </row>
    <row r="4489" spans="2:2">
      <c r="B4489" s="14"/>
    </row>
    <row r="4490" spans="2:2">
      <c r="B4490" s="14"/>
    </row>
    <row r="4491" spans="2:2">
      <c r="B4491" s="14"/>
    </row>
    <row r="4492" spans="2:2">
      <c r="B4492" s="14"/>
    </row>
    <row r="4493" spans="2:2">
      <c r="B4493" s="14"/>
    </row>
    <row r="4494" spans="2:2">
      <c r="B4494" s="14"/>
    </row>
    <row r="4495" spans="2:2">
      <c r="B4495" s="14"/>
    </row>
    <row r="4496" spans="2:2">
      <c r="B4496" s="14"/>
    </row>
    <row r="4497" spans="2:2">
      <c r="B4497" s="14"/>
    </row>
    <row r="4498" spans="2:2">
      <c r="B4498" s="14"/>
    </row>
    <row r="4499" spans="2:2">
      <c r="B4499" s="14"/>
    </row>
    <row r="4500" spans="2:2">
      <c r="B4500" s="14"/>
    </row>
    <row r="4501" spans="2:2">
      <c r="B4501" s="14"/>
    </row>
    <row r="4502" spans="2:2">
      <c r="B4502" s="14"/>
    </row>
    <row r="4503" spans="2:2">
      <c r="B4503" s="14"/>
    </row>
    <row r="4504" spans="2:2">
      <c r="B4504" s="14"/>
    </row>
    <row r="4505" spans="2:2">
      <c r="B4505" s="14"/>
    </row>
    <row r="4506" spans="2:2">
      <c r="B4506" s="14"/>
    </row>
    <row r="4507" spans="2:2">
      <c r="B4507" s="14"/>
    </row>
    <row r="4508" spans="2:2">
      <c r="B4508" s="14"/>
    </row>
    <row r="4509" spans="2:2">
      <c r="B4509" s="14"/>
    </row>
    <row r="4510" spans="2:2">
      <c r="B4510" s="14"/>
    </row>
    <row r="4511" spans="2:2">
      <c r="B4511" s="14"/>
    </row>
    <row r="4512" spans="2:2">
      <c r="B4512" s="14"/>
    </row>
    <row r="4513" spans="2:2">
      <c r="B4513" s="14"/>
    </row>
    <row r="4514" spans="2:2">
      <c r="B4514" s="14"/>
    </row>
    <row r="4515" spans="2:2">
      <c r="B4515" s="14"/>
    </row>
    <row r="4516" spans="2:2">
      <c r="B4516" s="14"/>
    </row>
    <row r="4517" spans="2:2">
      <c r="B4517" s="14"/>
    </row>
    <row r="4518" spans="2:2">
      <c r="B4518" s="14"/>
    </row>
    <row r="4519" spans="2:2">
      <c r="B4519" s="14"/>
    </row>
    <row r="4520" spans="2:2">
      <c r="B4520" s="14"/>
    </row>
    <row r="4521" spans="2:2">
      <c r="B4521" s="14"/>
    </row>
    <row r="4522" spans="2:2">
      <c r="B4522" s="14"/>
    </row>
    <row r="4523" spans="2:2">
      <c r="B4523" s="14"/>
    </row>
    <row r="4524" spans="2:2">
      <c r="B4524" s="14"/>
    </row>
    <row r="4525" spans="2:2">
      <c r="B4525" s="14"/>
    </row>
    <row r="4526" spans="2:2">
      <c r="B4526" s="14"/>
    </row>
    <row r="4527" spans="2:2">
      <c r="B4527" s="14"/>
    </row>
    <row r="4528" spans="2:2">
      <c r="B4528" s="14"/>
    </row>
    <row r="4529" spans="2:2">
      <c r="B4529" s="14"/>
    </row>
    <row r="4530" spans="2:2">
      <c r="B4530" s="14"/>
    </row>
    <row r="4531" spans="2:2">
      <c r="B4531" s="14"/>
    </row>
    <row r="4532" spans="2:2">
      <c r="B4532" s="14"/>
    </row>
    <row r="4533" spans="2:2">
      <c r="B4533" s="14"/>
    </row>
    <row r="4534" spans="2:2">
      <c r="B4534" s="14"/>
    </row>
    <row r="4535" spans="2:2">
      <c r="B4535" s="14"/>
    </row>
    <row r="4536" spans="2:2">
      <c r="B4536" s="14"/>
    </row>
    <row r="4537" spans="2:2">
      <c r="B4537" s="14"/>
    </row>
    <row r="4538" spans="2:2">
      <c r="B4538" s="14"/>
    </row>
    <row r="4539" spans="2:2">
      <c r="B4539" s="14"/>
    </row>
    <row r="4540" spans="2:2">
      <c r="B4540" s="14"/>
    </row>
    <row r="4541" spans="2:2">
      <c r="B4541" s="14"/>
    </row>
    <row r="4542" spans="2:2">
      <c r="B4542" s="14"/>
    </row>
    <row r="4543" spans="2:2">
      <c r="B4543" s="14"/>
    </row>
    <row r="4544" spans="2:2">
      <c r="B4544" s="14"/>
    </row>
    <row r="4545" spans="2:2">
      <c r="B4545" s="14"/>
    </row>
    <row r="4546" spans="2:2">
      <c r="B4546" s="14"/>
    </row>
    <row r="4547" spans="2:2">
      <c r="B4547" s="14"/>
    </row>
    <row r="4548" spans="2:2">
      <c r="B4548" s="14"/>
    </row>
    <row r="4549" spans="2:2">
      <c r="B4549" s="14"/>
    </row>
    <row r="4550" spans="2:2">
      <c r="B4550" s="14"/>
    </row>
    <row r="4551" spans="2:2">
      <c r="B4551" s="14"/>
    </row>
    <row r="4552" spans="2:2">
      <c r="B4552" s="14"/>
    </row>
    <row r="4553" spans="2:2">
      <c r="B4553" s="14"/>
    </row>
    <row r="4554" spans="2:2">
      <c r="B4554" s="14"/>
    </row>
    <row r="4555" spans="2:2">
      <c r="B4555" s="14"/>
    </row>
    <row r="4556" spans="2:2">
      <c r="B4556" s="14"/>
    </row>
    <row r="4557" spans="2:2">
      <c r="B4557" s="14"/>
    </row>
    <row r="4558" spans="2:2">
      <c r="B4558" s="14"/>
    </row>
    <row r="4559" spans="2:2">
      <c r="B4559" s="14"/>
    </row>
    <row r="4560" spans="2:2">
      <c r="B4560" s="14"/>
    </row>
    <row r="4561" spans="2:2">
      <c r="B4561" s="14"/>
    </row>
    <row r="4562" spans="2:2">
      <c r="B4562" s="14"/>
    </row>
    <row r="4563" spans="2:2">
      <c r="B4563" s="14"/>
    </row>
    <row r="4564" spans="2:2">
      <c r="B4564" s="14"/>
    </row>
    <row r="4565" spans="2:2">
      <c r="B4565" s="14"/>
    </row>
    <row r="4566" spans="2:2">
      <c r="B4566" s="14"/>
    </row>
    <row r="4567" spans="2:2">
      <c r="B4567" s="14"/>
    </row>
    <row r="4568" spans="2:2">
      <c r="B4568" s="14"/>
    </row>
    <row r="4569" spans="2:2">
      <c r="B4569" s="14"/>
    </row>
    <row r="4570" spans="2:2">
      <c r="B4570" s="14"/>
    </row>
    <row r="4571" spans="2:2">
      <c r="B4571" s="14"/>
    </row>
    <row r="4572" spans="2:2">
      <c r="B4572" s="14"/>
    </row>
    <row r="4573" spans="2:2">
      <c r="B4573" s="14"/>
    </row>
    <row r="4574" spans="2:2">
      <c r="B4574" s="14"/>
    </row>
    <row r="4575" spans="2:2">
      <c r="B4575" s="14"/>
    </row>
    <row r="4576" spans="2:2">
      <c r="B4576" s="14"/>
    </row>
    <row r="4577" spans="2:2">
      <c r="B4577" s="14"/>
    </row>
    <row r="4578" spans="2:2">
      <c r="B4578" s="14"/>
    </row>
    <row r="4579" spans="2:2">
      <c r="B4579" s="14"/>
    </row>
    <row r="4580" spans="2:2">
      <c r="B4580" s="14"/>
    </row>
    <row r="4581" spans="2:2">
      <c r="B4581" s="14"/>
    </row>
    <row r="4582" spans="2:2">
      <c r="B4582" s="14"/>
    </row>
    <row r="4583" spans="2:2">
      <c r="B4583" s="14"/>
    </row>
    <row r="4584" spans="2:2">
      <c r="B4584" s="14"/>
    </row>
    <row r="4585" spans="2:2">
      <c r="B4585" s="14"/>
    </row>
    <row r="4586" spans="2:2">
      <c r="B4586" s="14"/>
    </row>
    <row r="4587" spans="2:2">
      <c r="B4587" s="14"/>
    </row>
    <row r="4588" spans="2:2">
      <c r="B4588" s="14"/>
    </row>
    <row r="4589" spans="2:2">
      <c r="B4589" s="14"/>
    </row>
    <row r="4590" spans="2:2">
      <c r="B4590" s="14"/>
    </row>
    <row r="4591" spans="2:2">
      <c r="B4591" s="14"/>
    </row>
    <row r="4592" spans="2:2">
      <c r="B4592" s="14"/>
    </row>
    <row r="4593" spans="2:2">
      <c r="B4593" s="14"/>
    </row>
    <row r="4594" spans="2:2">
      <c r="B4594" s="14"/>
    </row>
    <row r="4595" spans="2:2">
      <c r="B4595" s="14"/>
    </row>
    <row r="4596" spans="2:2">
      <c r="B4596" s="14"/>
    </row>
    <row r="4597" spans="2:2">
      <c r="B4597" s="14"/>
    </row>
    <row r="4598" spans="2:2">
      <c r="B4598" s="14"/>
    </row>
    <row r="4599" spans="2:2">
      <c r="B4599" s="14"/>
    </row>
    <row r="4600" spans="2:2">
      <c r="B4600" s="14"/>
    </row>
    <row r="4601" spans="2:2">
      <c r="B4601" s="14"/>
    </row>
    <row r="4602" spans="2:2">
      <c r="B4602" s="14"/>
    </row>
    <row r="4603" spans="2:2">
      <c r="B4603" s="14"/>
    </row>
    <row r="4604" spans="2:2">
      <c r="B4604" s="14"/>
    </row>
    <row r="4605" spans="2:2">
      <c r="B4605" s="14"/>
    </row>
    <row r="4606" spans="2:2">
      <c r="B4606" s="14"/>
    </row>
    <row r="4607" spans="2:2">
      <c r="B4607" s="14"/>
    </row>
    <row r="4608" spans="2:2">
      <c r="B4608" s="14"/>
    </row>
    <row r="4609" spans="2:2">
      <c r="B4609" s="14"/>
    </row>
    <row r="4610" spans="2:2">
      <c r="B4610" s="14"/>
    </row>
    <row r="4611" spans="2:2">
      <c r="B4611" s="14"/>
    </row>
    <row r="4612" spans="2:2">
      <c r="B4612" s="14"/>
    </row>
    <row r="4613" spans="2:2">
      <c r="B4613" s="14"/>
    </row>
    <row r="4614" spans="2:2">
      <c r="B4614" s="14"/>
    </row>
    <row r="4615" spans="2:2">
      <c r="B4615" s="14"/>
    </row>
    <row r="4616" spans="2:2">
      <c r="B4616" s="14"/>
    </row>
    <row r="4617" spans="2:2">
      <c r="B4617" s="14"/>
    </row>
    <row r="4618" spans="2:2">
      <c r="B4618" s="14"/>
    </row>
    <row r="4619" spans="2:2">
      <c r="B4619" s="14"/>
    </row>
    <row r="4620" spans="2:2">
      <c r="B4620" s="14"/>
    </row>
    <row r="4621" spans="2:2">
      <c r="B4621" s="14"/>
    </row>
    <row r="4622" spans="2:2">
      <c r="B4622" s="14"/>
    </row>
    <row r="4623" spans="2:2">
      <c r="B4623" s="14"/>
    </row>
    <row r="4624" spans="2:2">
      <c r="B4624" s="14"/>
    </row>
    <row r="4625" spans="2:2">
      <c r="B4625" s="14"/>
    </row>
    <row r="4626" spans="2:2">
      <c r="B4626" s="14"/>
    </row>
    <row r="4627" spans="2:2">
      <c r="B4627" s="14"/>
    </row>
    <row r="4628" spans="2:2">
      <c r="B4628" s="14"/>
    </row>
    <row r="4629" spans="2:2">
      <c r="B4629" s="14"/>
    </row>
    <row r="4630" spans="2:2">
      <c r="B4630" s="14"/>
    </row>
    <row r="4631" spans="2:2">
      <c r="B4631" s="14"/>
    </row>
    <row r="4632" spans="2:2">
      <c r="B4632" s="14"/>
    </row>
    <row r="4633" spans="2:2">
      <c r="B4633" s="14"/>
    </row>
    <row r="4634" spans="2:2">
      <c r="B4634" s="14"/>
    </row>
    <row r="4635" spans="2:2">
      <c r="B4635" s="14"/>
    </row>
    <row r="4636" spans="2:2">
      <c r="B4636" s="14"/>
    </row>
    <row r="4637" spans="2:2">
      <c r="B4637" s="14"/>
    </row>
    <row r="4638" spans="2:2">
      <c r="B4638" s="14"/>
    </row>
    <row r="4639" spans="2:2">
      <c r="B4639" s="14"/>
    </row>
    <row r="4640" spans="2:2">
      <c r="B4640" s="14"/>
    </row>
    <row r="4641" spans="2:2">
      <c r="B4641" s="14"/>
    </row>
    <row r="4642" spans="2:2">
      <c r="B4642" s="14"/>
    </row>
    <row r="4643" spans="2:2">
      <c r="B4643" s="14"/>
    </row>
    <row r="4644" spans="2:2">
      <c r="B4644" s="14"/>
    </row>
    <row r="4645" spans="2:2">
      <c r="B4645" s="14"/>
    </row>
    <row r="4646" spans="2:2">
      <c r="B4646" s="14"/>
    </row>
    <row r="4647" spans="2:2">
      <c r="B4647" s="14"/>
    </row>
    <row r="4648" spans="2:2">
      <c r="B4648" s="14"/>
    </row>
    <row r="4649" spans="2:2">
      <c r="B4649" s="14"/>
    </row>
    <row r="4650" spans="2:2">
      <c r="B4650" s="14"/>
    </row>
    <row r="4651" spans="2:2">
      <c r="B4651" s="14"/>
    </row>
    <row r="4652" spans="2:2">
      <c r="B4652" s="14"/>
    </row>
    <row r="4653" spans="2:2">
      <c r="B4653" s="14"/>
    </row>
    <row r="4654" spans="2:2">
      <c r="B4654" s="14"/>
    </row>
    <row r="4655" spans="2:2">
      <c r="B4655" s="14"/>
    </row>
    <row r="4656" spans="2:2">
      <c r="B4656" s="14"/>
    </row>
    <row r="4657" spans="2:2">
      <c r="B4657" s="14"/>
    </row>
    <row r="4658" spans="2:2">
      <c r="B4658" s="14"/>
    </row>
    <row r="4659" spans="2:2">
      <c r="B4659" s="14"/>
    </row>
    <row r="4660" spans="2:2">
      <c r="B4660" s="14"/>
    </row>
    <row r="4661" spans="2:2">
      <c r="B4661" s="14"/>
    </row>
    <row r="4662" spans="2:2">
      <c r="B4662" s="14"/>
    </row>
    <row r="4663" spans="2:2">
      <c r="B4663" s="14"/>
    </row>
    <row r="4664" spans="2:2">
      <c r="B4664" s="14"/>
    </row>
    <row r="4665" spans="2:2">
      <c r="B4665" s="14"/>
    </row>
    <row r="4666" spans="2:2">
      <c r="B4666" s="14"/>
    </row>
    <row r="4667" spans="2:2">
      <c r="B4667" s="14"/>
    </row>
    <row r="4668" spans="2:2">
      <c r="B4668" s="14"/>
    </row>
    <row r="4669" spans="2:2">
      <c r="B4669" s="14"/>
    </row>
    <row r="4670" spans="2:2">
      <c r="B4670" s="14"/>
    </row>
    <row r="4671" spans="2:2">
      <c r="B4671" s="14"/>
    </row>
    <row r="4672" spans="2:2">
      <c r="B4672" s="14"/>
    </row>
    <row r="4673" spans="2:2">
      <c r="B4673" s="14"/>
    </row>
    <row r="4674" spans="2:2">
      <c r="B4674" s="14"/>
    </row>
    <row r="4675" spans="2:2">
      <c r="B4675" s="14"/>
    </row>
    <row r="4676" spans="2:2">
      <c r="B4676" s="14"/>
    </row>
    <row r="4677" spans="2:2">
      <c r="B4677" s="14"/>
    </row>
    <row r="4678" spans="2:2">
      <c r="B4678" s="14"/>
    </row>
    <row r="4679" spans="2:2">
      <c r="B4679" s="14"/>
    </row>
    <row r="4680" spans="2:2">
      <c r="B4680" s="14"/>
    </row>
    <row r="4681" spans="2:2">
      <c r="B4681" s="14"/>
    </row>
    <row r="4682" spans="2:2">
      <c r="B4682" s="14"/>
    </row>
    <row r="4683" spans="2:2">
      <c r="B4683" s="14"/>
    </row>
    <row r="4684" spans="2:2">
      <c r="B4684" s="14"/>
    </row>
    <row r="4685" spans="2:2">
      <c r="B4685" s="14"/>
    </row>
    <row r="4686" spans="2:2">
      <c r="B4686" s="14"/>
    </row>
    <row r="4687" spans="2:2">
      <c r="B4687" s="14"/>
    </row>
    <row r="4688" spans="2:2">
      <c r="B4688" s="14"/>
    </row>
    <row r="4689" spans="2:2">
      <c r="B4689" s="14"/>
    </row>
    <row r="4690" spans="2:2">
      <c r="B4690" s="14"/>
    </row>
    <row r="4691" spans="2:2">
      <c r="B4691" s="14"/>
    </row>
    <row r="4692" spans="2:2">
      <c r="B4692" s="14"/>
    </row>
    <row r="4693" spans="2:2">
      <c r="B4693" s="14"/>
    </row>
    <row r="4694" spans="2:2">
      <c r="B4694" s="14"/>
    </row>
    <row r="4695" spans="2:2">
      <c r="B4695" s="14"/>
    </row>
    <row r="4696" spans="2:2">
      <c r="B4696" s="14"/>
    </row>
    <row r="4697" spans="2:2">
      <c r="B4697" s="14"/>
    </row>
    <row r="4698" spans="2:2">
      <c r="B4698" s="14"/>
    </row>
    <row r="4699" spans="2:2">
      <c r="B4699" s="14"/>
    </row>
    <row r="4700" spans="2:2">
      <c r="B4700" s="14"/>
    </row>
    <row r="4701" spans="2:2">
      <c r="B4701" s="14"/>
    </row>
    <row r="4702" spans="2:2">
      <c r="B4702" s="14"/>
    </row>
    <row r="4703" spans="2:2">
      <c r="B4703" s="14"/>
    </row>
    <row r="4704" spans="2:2">
      <c r="B4704" s="14"/>
    </row>
    <row r="4705" spans="2:2">
      <c r="B4705" s="14"/>
    </row>
    <row r="4706" spans="2:2">
      <c r="B4706" s="14"/>
    </row>
    <row r="4707" spans="2:2">
      <c r="B4707" s="14"/>
    </row>
    <row r="4708" spans="2:2">
      <c r="B4708" s="14"/>
    </row>
    <row r="4709" spans="2:2">
      <c r="B4709" s="14"/>
    </row>
    <row r="4710" spans="2:2">
      <c r="B4710" s="14"/>
    </row>
    <row r="4711" spans="2:2">
      <c r="B4711" s="14"/>
    </row>
    <row r="4712" spans="2:2">
      <c r="B4712" s="14"/>
    </row>
    <row r="4713" spans="2:2">
      <c r="B4713" s="14"/>
    </row>
    <row r="4714" spans="2:2">
      <c r="B4714" s="14"/>
    </row>
    <row r="4715" spans="2:2">
      <c r="B4715" s="14"/>
    </row>
    <row r="4716" spans="2:2">
      <c r="B4716" s="14"/>
    </row>
    <row r="4717" spans="2:2">
      <c r="B4717" s="14"/>
    </row>
    <row r="4718" spans="2:2">
      <c r="B4718" s="14"/>
    </row>
    <row r="4719" spans="2:2">
      <c r="B4719" s="14"/>
    </row>
    <row r="4720" spans="2:2">
      <c r="B4720" s="14"/>
    </row>
    <row r="4721" spans="2:2">
      <c r="B4721" s="14"/>
    </row>
    <row r="4722" spans="2:2">
      <c r="B4722" s="14"/>
    </row>
    <row r="4723" spans="2:2">
      <c r="B4723" s="14"/>
    </row>
    <row r="4724" spans="2:2">
      <c r="B4724" s="14"/>
    </row>
    <row r="4725" spans="2:2">
      <c r="B4725" s="14"/>
    </row>
    <row r="4726" spans="2:2">
      <c r="B4726" s="14"/>
    </row>
    <row r="4727" spans="2:2">
      <c r="B4727" s="14"/>
    </row>
    <row r="4728" spans="2:2">
      <c r="B4728" s="14"/>
    </row>
    <row r="4729" spans="2:2">
      <c r="B4729" s="14"/>
    </row>
    <row r="4730" spans="2:2">
      <c r="B4730" s="14"/>
    </row>
    <row r="4731" spans="2:2">
      <c r="B4731" s="14"/>
    </row>
    <row r="4732" spans="2:2">
      <c r="B4732" s="14"/>
    </row>
    <row r="4733" spans="2:2">
      <c r="B4733" s="14"/>
    </row>
    <row r="4734" spans="2:2">
      <c r="B4734" s="14"/>
    </row>
    <row r="4735" spans="2:2">
      <c r="B4735" s="14"/>
    </row>
    <row r="4736" spans="2:2">
      <c r="B4736" s="14"/>
    </row>
    <row r="4737" spans="2:2">
      <c r="B4737" s="14"/>
    </row>
    <row r="4738" spans="2:2">
      <c r="B4738" s="14"/>
    </row>
    <row r="4739" spans="2:2">
      <c r="B4739" s="14"/>
    </row>
    <row r="4740" spans="2:2">
      <c r="B4740" s="14"/>
    </row>
    <row r="4741" spans="2:2">
      <c r="B4741" s="14"/>
    </row>
    <row r="4742" spans="2:2">
      <c r="B4742" s="14"/>
    </row>
    <row r="4743" spans="2:2">
      <c r="B4743" s="14"/>
    </row>
    <row r="4744" spans="2:2">
      <c r="B4744" s="14"/>
    </row>
    <row r="4745" spans="2:2">
      <c r="B4745" s="14"/>
    </row>
    <row r="4746" spans="2:2">
      <c r="B4746" s="14"/>
    </row>
    <row r="4747" spans="2:2">
      <c r="B4747" s="14"/>
    </row>
    <row r="4748" spans="2:2">
      <c r="B4748" s="14"/>
    </row>
    <row r="4749" spans="2:2">
      <c r="B4749" s="14"/>
    </row>
    <row r="4750" spans="2:2">
      <c r="B4750" s="14"/>
    </row>
    <row r="4751" spans="2:2">
      <c r="B4751" s="14"/>
    </row>
    <row r="4752" spans="2:2">
      <c r="B4752" s="14"/>
    </row>
    <row r="4753" spans="2:2">
      <c r="B4753" s="14"/>
    </row>
    <row r="4754" spans="2:2">
      <c r="B4754" s="14"/>
    </row>
    <row r="4755" spans="2:2">
      <c r="B4755" s="14"/>
    </row>
    <row r="4756" spans="2:2">
      <c r="B4756" s="14"/>
    </row>
    <row r="4757" spans="2:2">
      <c r="B4757" s="14"/>
    </row>
    <row r="4758" spans="2:2">
      <c r="B4758" s="14"/>
    </row>
    <row r="4759" spans="2:2">
      <c r="B4759" s="14"/>
    </row>
    <row r="4760" spans="2:2">
      <c r="B4760" s="14"/>
    </row>
    <row r="4761" spans="2:2">
      <c r="B4761" s="14"/>
    </row>
    <row r="4762" spans="2:2">
      <c r="B4762" s="14"/>
    </row>
    <row r="4763" spans="2:2">
      <c r="B4763" s="14"/>
    </row>
    <row r="4764" spans="2:2">
      <c r="B4764" s="14"/>
    </row>
    <row r="4765" spans="2:2">
      <c r="B4765" s="14"/>
    </row>
    <row r="4766" spans="2:2">
      <c r="B4766" s="14"/>
    </row>
    <row r="4767" spans="2:2">
      <c r="B4767" s="14"/>
    </row>
    <row r="4768" spans="2:2">
      <c r="B4768" s="14"/>
    </row>
    <row r="4769" spans="2:2">
      <c r="B4769" s="14"/>
    </row>
    <row r="4770" spans="2:2">
      <c r="B4770" s="14"/>
    </row>
    <row r="4771" spans="2:2">
      <c r="B4771" s="14"/>
    </row>
    <row r="4772" spans="2:2">
      <c r="B4772" s="14"/>
    </row>
    <row r="4773" spans="2:2">
      <c r="B4773" s="14"/>
    </row>
    <row r="4774" spans="2:2">
      <c r="B4774" s="14"/>
    </row>
    <row r="4775" spans="2:2">
      <c r="B4775" s="14"/>
    </row>
    <row r="4776" spans="2:2">
      <c r="B4776" s="14"/>
    </row>
    <row r="4777" spans="2:2">
      <c r="B4777" s="14"/>
    </row>
    <row r="4778" spans="2:2">
      <c r="B4778" s="14"/>
    </row>
    <row r="4779" spans="2:2">
      <c r="B4779" s="14"/>
    </row>
    <row r="4780" spans="2:2">
      <c r="B4780" s="14"/>
    </row>
    <row r="4781" spans="2:2">
      <c r="B4781" s="14"/>
    </row>
    <row r="4782" spans="2:2">
      <c r="B4782" s="14"/>
    </row>
    <row r="4783" spans="2:2">
      <c r="B4783" s="14"/>
    </row>
    <row r="4784" spans="2:2">
      <c r="B4784" s="14"/>
    </row>
    <row r="4785" spans="2:2">
      <c r="B4785" s="14"/>
    </row>
    <row r="4786" spans="2:2">
      <c r="B4786" s="14"/>
    </row>
    <row r="4787" spans="2:2">
      <c r="B4787" s="14"/>
    </row>
    <row r="4788" spans="2:2">
      <c r="B4788" s="14"/>
    </row>
    <row r="4789" spans="2:2">
      <c r="B4789" s="14"/>
    </row>
    <row r="4790" spans="2:2">
      <c r="B4790" s="14"/>
    </row>
    <row r="4791" spans="2:2">
      <c r="B4791" s="14"/>
    </row>
    <row r="4792" spans="2:2">
      <c r="B4792" s="14"/>
    </row>
    <row r="4793" spans="2:2">
      <c r="B4793" s="14"/>
    </row>
    <row r="4794" spans="2:2">
      <c r="B4794" s="14"/>
    </row>
    <row r="4795" spans="2:2">
      <c r="B4795" s="14"/>
    </row>
    <row r="4796" spans="2:2">
      <c r="B4796" s="14"/>
    </row>
    <row r="4797" spans="2:2">
      <c r="B4797" s="14"/>
    </row>
    <row r="4798" spans="2:2">
      <c r="B4798" s="14"/>
    </row>
    <row r="4799" spans="2:2">
      <c r="B4799" s="14"/>
    </row>
    <row r="4800" spans="2:2">
      <c r="B4800" s="14"/>
    </row>
    <row r="4801" spans="2:2">
      <c r="B4801" s="14"/>
    </row>
    <row r="4802" spans="2:2">
      <c r="B4802" s="14"/>
    </row>
    <row r="4803" spans="2:2">
      <c r="B4803" s="14"/>
    </row>
    <row r="4804" spans="2:2">
      <c r="B4804" s="14"/>
    </row>
    <row r="4805" spans="2:2">
      <c r="B4805" s="14"/>
    </row>
    <row r="4806" spans="2:2">
      <c r="B4806" s="14"/>
    </row>
    <row r="4807" spans="2:2">
      <c r="B4807" s="14"/>
    </row>
    <row r="4808" spans="2:2">
      <c r="B4808" s="14"/>
    </row>
    <row r="4809" spans="2:2">
      <c r="B4809" s="14"/>
    </row>
    <row r="4810" spans="2:2">
      <c r="B4810" s="14"/>
    </row>
    <row r="4811" spans="2:2">
      <c r="B4811" s="14"/>
    </row>
    <row r="4812" spans="2:2">
      <c r="B4812" s="14"/>
    </row>
    <row r="4813" spans="2:2">
      <c r="B4813" s="14"/>
    </row>
    <row r="4814" spans="2:2">
      <c r="B4814" s="14"/>
    </row>
    <row r="4815" spans="2:2">
      <c r="B4815" s="14"/>
    </row>
    <row r="4816" spans="2:2">
      <c r="B4816" s="14"/>
    </row>
    <row r="4817" spans="2:2">
      <c r="B4817" s="14"/>
    </row>
    <row r="4818" spans="2:2">
      <c r="B4818" s="14"/>
    </row>
    <row r="4819" spans="2:2">
      <c r="B4819" s="14"/>
    </row>
    <row r="4820" spans="2:2">
      <c r="B4820" s="14"/>
    </row>
    <row r="4821" spans="2:2">
      <c r="B4821" s="14"/>
    </row>
    <row r="4822" spans="2:2">
      <c r="B4822" s="14"/>
    </row>
    <row r="4823" spans="2:2">
      <c r="B4823" s="14"/>
    </row>
    <row r="4824" spans="2:2">
      <c r="B4824" s="14"/>
    </row>
    <row r="4825" spans="2:2">
      <c r="B4825" s="14"/>
    </row>
    <row r="4826" spans="2:2">
      <c r="B4826" s="14"/>
    </row>
    <row r="4827" spans="2:2">
      <c r="B4827" s="14"/>
    </row>
    <row r="4828" spans="2:2">
      <c r="B4828" s="14"/>
    </row>
    <row r="4829" spans="2:2">
      <c r="B4829" s="14"/>
    </row>
    <row r="4830" spans="2:2">
      <c r="B4830" s="14"/>
    </row>
    <row r="4831" spans="2:2">
      <c r="B4831" s="14"/>
    </row>
    <row r="4832" spans="2:2">
      <c r="B4832" s="14"/>
    </row>
    <row r="4833" spans="2:2">
      <c r="B4833" s="14"/>
    </row>
    <row r="4834" spans="2:2">
      <c r="B4834" s="14"/>
    </row>
    <row r="4835" spans="2:2">
      <c r="B4835" s="14"/>
    </row>
    <row r="4836" spans="2:2">
      <c r="B4836" s="14"/>
    </row>
    <row r="4837" spans="2:2">
      <c r="B4837" s="14"/>
    </row>
    <row r="4838" spans="2:2">
      <c r="B4838" s="14"/>
    </row>
    <row r="4839" spans="2:2">
      <c r="B4839" s="14"/>
    </row>
    <row r="4840" spans="2:2">
      <c r="B4840" s="14"/>
    </row>
    <row r="4841" spans="2:2">
      <c r="B4841" s="14"/>
    </row>
    <row r="4842" spans="2:2">
      <c r="B4842" s="14"/>
    </row>
    <row r="4843" spans="2:2">
      <c r="B4843" s="14"/>
    </row>
    <row r="4844" spans="2:2">
      <c r="B4844" s="14"/>
    </row>
    <row r="4845" spans="2:2">
      <c r="B4845" s="14"/>
    </row>
    <row r="4846" spans="2:2">
      <c r="B4846" s="14"/>
    </row>
    <row r="4847" spans="2:2">
      <c r="B4847" s="14"/>
    </row>
    <row r="4848" spans="2:2">
      <c r="B4848" s="14"/>
    </row>
    <row r="4849" spans="2:2">
      <c r="B4849" s="14"/>
    </row>
    <row r="4850" spans="2:2">
      <c r="B4850" s="14"/>
    </row>
    <row r="4851" spans="2:2">
      <c r="B4851" s="14"/>
    </row>
    <row r="4852" spans="2:2">
      <c r="B4852" s="14"/>
    </row>
    <row r="4853" spans="2:2">
      <c r="B4853" s="14"/>
    </row>
    <row r="4854" spans="2:2">
      <c r="B4854" s="14"/>
    </row>
    <row r="4855" spans="2:2">
      <c r="B4855" s="14"/>
    </row>
    <row r="4856" spans="2:2">
      <c r="B4856" s="14"/>
    </row>
    <row r="4857" spans="2:2">
      <c r="B4857" s="14"/>
    </row>
    <row r="4858" spans="2:2">
      <c r="B4858" s="14"/>
    </row>
    <row r="4859" spans="2:2">
      <c r="B4859" s="14"/>
    </row>
    <row r="4860" spans="2:2">
      <c r="B4860" s="14"/>
    </row>
    <row r="4861" spans="2:2">
      <c r="B4861" s="14"/>
    </row>
    <row r="4862" spans="2:2">
      <c r="B4862" s="14"/>
    </row>
    <row r="4863" spans="2:2">
      <c r="B4863" s="14"/>
    </row>
    <row r="4864" spans="2:2">
      <c r="B4864" s="14"/>
    </row>
    <row r="4865" spans="2:2">
      <c r="B4865" s="14"/>
    </row>
    <row r="4866" spans="2:2">
      <c r="B4866" s="14"/>
    </row>
    <row r="4867" spans="2:2">
      <c r="B4867" s="14"/>
    </row>
    <row r="4868" spans="2:2">
      <c r="B4868" s="14"/>
    </row>
    <row r="4869" spans="2:2">
      <c r="B4869" s="14"/>
    </row>
    <row r="4870" spans="2:2">
      <c r="B4870" s="14"/>
    </row>
    <row r="4871" spans="2:2">
      <c r="B4871" s="14"/>
    </row>
    <row r="4872" spans="2:2">
      <c r="B4872" s="14"/>
    </row>
    <row r="4873" spans="2:2">
      <c r="B4873" s="14"/>
    </row>
    <row r="4874" spans="2:2">
      <c r="B4874" s="14"/>
    </row>
    <row r="4875" spans="2:2">
      <c r="B4875" s="14"/>
    </row>
    <row r="4876" spans="2:2">
      <c r="B4876" s="14"/>
    </row>
    <row r="4877" spans="2:2">
      <c r="B4877" s="14"/>
    </row>
    <row r="4878" spans="2:2">
      <c r="B4878" s="14"/>
    </row>
    <row r="4879" spans="2:2">
      <c r="B4879" s="14"/>
    </row>
    <row r="4880" spans="2:2">
      <c r="B4880" s="14"/>
    </row>
    <row r="4881" spans="2:2">
      <c r="B4881" s="14"/>
    </row>
    <row r="4882" spans="2:2">
      <c r="B4882" s="14"/>
    </row>
    <row r="4883" spans="2:2">
      <c r="B4883" s="14"/>
    </row>
    <row r="4884" spans="2:2">
      <c r="B4884" s="14"/>
    </row>
    <row r="4885" spans="2:2">
      <c r="B4885" s="14"/>
    </row>
    <row r="4886" spans="2:2">
      <c r="B4886" s="14"/>
    </row>
    <row r="4887" spans="2:2">
      <c r="B4887" s="14"/>
    </row>
    <row r="4888" spans="2:2">
      <c r="B4888" s="14"/>
    </row>
    <row r="4889" spans="2:2">
      <c r="B4889" s="14"/>
    </row>
    <row r="4890" spans="2:2">
      <c r="B4890" s="14"/>
    </row>
    <row r="4891" spans="2:2">
      <c r="B4891" s="14"/>
    </row>
    <row r="4892" spans="2:2">
      <c r="B4892" s="14"/>
    </row>
    <row r="4893" spans="2:2">
      <c r="B4893" s="14"/>
    </row>
    <row r="4894" spans="2:2">
      <c r="B4894" s="14"/>
    </row>
    <row r="4895" spans="2:2">
      <c r="B4895" s="14"/>
    </row>
    <row r="4896" spans="2:2">
      <c r="B4896" s="14"/>
    </row>
    <row r="4897" spans="2:2">
      <c r="B4897" s="14"/>
    </row>
    <row r="4898" spans="2:2">
      <c r="B4898" s="14"/>
    </row>
    <row r="4899" spans="2:2">
      <c r="B4899" s="14"/>
    </row>
    <row r="4900" spans="2:2">
      <c r="B4900" s="14"/>
    </row>
    <row r="4901" spans="2:2">
      <c r="B4901" s="14"/>
    </row>
    <row r="4902" spans="2:2">
      <c r="B4902" s="14"/>
    </row>
    <row r="4903" spans="2:2">
      <c r="B4903" s="14"/>
    </row>
    <row r="4904" spans="2:2">
      <c r="B4904" s="14"/>
    </row>
    <row r="4905" spans="2:2">
      <c r="B4905" s="14"/>
    </row>
    <row r="4906" spans="2:2">
      <c r="B4906" s="14"/>
    </row>
    <row r="4907" spans="2:2">
      <c r="B4907" s="14"/>
    </row>
    <row r="4908" spans="2:2">
      <c r="B4908" s="14"/>
    </row>
    <row r="4909" spans="2:2">
      <c r="B4909" s="14"/>
    </row>
    <row r="4910" spans="2:2">
      <c r="B4910" s="14"/>
    </row>
    <row r="4911" spans="2:2">
      <c r="B4911" s="14"/>
    </row>
    <row r="4912" spans="2:2">
      <c r="B4912" s="14"/>
    </row>
    <row r="4913" spans="2:2">
      <c r="B4913" s="14"/>
    </row>
    <row r="4914" spans="2:2">
      <c r="B4914" s="14"/>
    </row>
    <row r="4915" spans="2:2">
      <c r="B4915" s="14"/>
    </row>
    <row r="4916" spans="2:2">
      <c r="B4916" s="14"/>
    </row>
    <row r="4917" spans="2:2">
      <c r="B4917" s="14"/>
    </row>
    <row r="4918" spans="2:2">
      <c r="B4918" s="14"/>
    </row>
    <row r="4919" spans="2:2">
      <c r="B4919" s="14"/>
    </row>
    <row r="4920" spans="2:2">
      <c r="B4920" s="14"/>
    </row>
    <row r="4921" spans="2:2">
      <c r="B4921" s="14"/>
    </row>
    <row r="4922" spans="2:2">
      <c r="B4922" s="14"/>
    </row>
    <row r="4923" spans="2:2">
      <c r="B4923" s="14"/>
    </row>
    <row r="4924" spans="2:2">
      <c r="B4924" s="14"/>
    </row>
    <row r="4925" spans="2:2">
      <c r="B4925" s="14"/>
    </row>
    <row r="4926" spans="2:2">
      <c r="B4926" s="14"/>
    </row>
    <row r="4927" spans="2:2">
      <c r="B4927" s="14"/>
    </row>
    <row r="4928" spans="2:2">
      <c r="B4928" s="14"/>
    </row>
    <row r="4929" spans="2:2">
      <c r="B4929" s="14"/>
    </row>
    <row r="4930" spans="2:2">
      <c r="B4930" s="14"/>
    </row>
    <row r="4931" spans="2:2">
      <c r="B4931" s="14"/>
    </row>
    <row r="4932" spans="2:2">
      <c r="B4932" s="14"/>
    </row>
    <row r="4933" spans="2:2">
      <c r="B4933" s="14"/>
    </row>
    <row r="4934" spans="2:2">
      <c r="B4934" s="14"/>
    </row>
    <row r="4935" spans="2:2">
      <c r="B4935" s="14"/>
    </row>
    <row r="4936" spans="2:2">
      <c r="B4936" s="14"/>
    </row>
    <row r="4937" spans="2:2">
      <c r="B4937" s="14"/>
    </row>
    <row r="4938" spans="2:2">
      <c r="B4938" s="14"/>
    </row>
    <row r="4939" spans="2:2">
      <c r="B4939" s="14"/>
    </row>
    <row r="4940" spans="2:2">
      <c r="B4940" s="14"/>
    </row>
    <row r="4941" spans="2:2">
      <c r="B4941" s="14"/>
    </row>
    <row r="4942" spans="2:2">
      <c r="B4942" s="14"/>
    </row>
    <row r="4943" spans="2:2">
      <c r="B4943" s="14"/>
    </row>
    <row r="4944" spans="2:2">
      <c r="B4944" s="14"/>
    </row>
    <row r="4945" spans="2:2">
      <c r="B4945" s="14"/>
    </row>
    <row r="4946" spans="2:2">
      <c r="B4946" s="14"/>
    </row>
    <row r="4947" spans="2:2">
      <c r="B4947" s="14"/>
    </row>
    <row r="4948" spans="2:2">
      <c r="B4948" s="14"/>
    </row>
    <row r="4949" spans="2:2">
      <c r="B4949" s="14"/>
    </row>
    <row r="4950" spans="2:2">
      <c r="B4950" s="14"/>
    </row>
    <row r="4951" spans="2:2">
      <c r="B4951" s="14"/>
    </row>
    <row r="4952" spans="2:2">
      <c r="B4952" s="14"/>
    </row>
    <row r="4953" spans="2:2">
      <c r="B4953" s="14"/>
    </row>
    <row r="4954" spans="2:2">
      <c r="B4954" s="14"/>
    </row>
    <row r="4955" spans="2:2">
      <c r="B4955" s="14"/>
    </row>
    <row r="4956" spans="2:2">
      <c r="B4956" s="14"/>
    </row>
    <row r="4957" spans="2:2">
      <c r="B4957" s="14"/>
    </row>
    <row r="4958" spans="2:2">
      <c r="B4958" s="14"/>
    </row>
    <row r="4959" spans="2:2">
      <c r="B4959" s="14"/>
    </row>
    <row r="4960" spans="2:2">
      <c r="B4960" s="14"/>
    </row>
    <row r="4961" spans="2:2">
      <c r="B4961" s="14"/>
    </row>
    <row r="4962" spans="2:2">
      <c r="B4962" s="14"/>
    </row>
    <row r="4963" spans="2:2">
      <c r="B4963" s="14"/>
    </row>
    <row r="4964" spans="2:2">
      <c r="B4964" s="14"/>
    </row>
    <row r="4965" spans="2:2">
      <c r="B4965" s="14"/>
    </row>
    <row r="4966" spans="2:2">
      <c r="B4966" s="14"/>
    </row>
    <row r="4967" spans="2:2">
      <c r="B4967" s="14"/>
    </row>
    <row r="4968" spans="2:2">
      <c r="B4968" s="14"/>
    </row>
    <row r="4969" spans="2:2">
      <c r="B4969" s="14"/>
    </row>
    <row r="4970" spans="2:2">
      <c r="B4970" s="14"/>
    </row>
    <row r="4971" spans="2:2">
      <c r="B4971" s="14"/>
    </row>
    <row r="4972" spans="2:2">
      <c r="B4972" s="14"/>
    </row>
    <row r="4973" spans="2:2">
      <c r="B4973" s="14"/>
    </row>
    <row r="4974" spans="2:2">
      <c r="B4974" s="14"/>
    </row>
    <row r="4975" spans="2:2">
      <c r="B4975" s="14"/>
    </row>
    <row r="4976" spans="2:2">
      <c r="B4976" s="14"/>
    </row>
    <row r="4977" spans="2:2">
      <c r="B4977" s="14"/>
    </row>
    <row r="4978" spans="2:2">
      <c r="B4978" s="14"/>
    </row>
    <row r="4979" spans="2:2">
      <c r="B4979" s="14"/>
    </row>
    <row r="4980" spans="2:2">
      <c r="B4980" s="14"/>
    </row>
    <row r="4981" spans="2:2">
      <c r="B4981" s="14"/>
    </row>
    <row r="4982" spans="2:2">
      <c r="B4982" s="14"/>
    </row>
    <row r="4983" spans="2:2">
      <c r="B4983" s="14"/>
    </row>
    <row r="4984" spans="2:2">
      <c r="B4984" s="14"/>
    </row>
    <row r="4985" spans="2:2">
      <c r="B4985" s="14"/>
    </row>
    <row r="4986" spans="2:2">
      <c r="B4986" s="14"/>
    </row>
    <row r="4987" spans="2:2">
      <c r="B4987" s="14"/>
    </row>
    <row r="4988" spans="2:2">
      <c r="B4988" s="14"/>
    </row>
    <row r="4989" spans="2:2">
      <c r="B4989" s="14"/>
    </row>
    <row r="4990" spans="2:2">
      <c r="B4990" s="14"/>
    </row>
    <row r="4991" spans="2:2">
      <c r="B4991" s="14"/>
    </row>
    <row r="4992" spans="2:2">
      <c r="B4992" s="14"/>
    </row>
    <row r="4993" spans="2:2">
      <c r="B4993" s="14"/>
    </row>
    <row r="4994" spans="2:2">
      <c r="B4994" s="14"/>
    </row>
    <row r="4995" spans="2:2">
      <c r="B4995" s="14"/>
    </row>
    <row r="4996" spans="2:2">
      <c r="B4996" s="14"/>
    </row>
    <row r="4997" spans="2:2">
      <c r="B4997" s="14"/>
    </row>
    <row r="4998" spans="2:2">
      <c r="B4998" s="14"/>
    </row>
    <row r="4999" spans="2:2">
      <c r="B4999" s="14"/>
    </row>
    <row r="5000" spans="2:2">
      <c r="B5000" s="14"/>
    </row>
    <row r="5001" spans="2:2">
      <c r="B5001" s="14"/>
    </row>
    <row r="5002" spans="2:2">
      <c r="B5002" s="14"/>
    </row>
    <row r="5003" spans="2:2">
      <c r="B5003" s="14"/>
    </row>
    <row r="5004" spans="2:2">
      <c r="B5004" s="14"/>
    </row>
    <row r="5005" spans="2:2">
      <c r="B5005" s="14"/>
    </row>
    <row r="5006" spans="2:2">
      <c r="B5006" s="14"/>
    </row>
    <row r="5007" spans="2:2">
      <c r="B5007" s="14"/>
    </row>
    <row r="5008" spans="2:2">
      <c r="B5008" s="14"/>
    </row>
    <row r="5009" spans="2:2">
      <c r="B5009" s="14"/>
    </row>
    <row r="5010" spans="2:2">
      <c r="B5010" s="14"/>
    </row>
    <row r="5011" spans="2:2">
      <c r="B5011" s="14"/>
    </row>
    <row r="5012" spans="2:2">
      <c r="B5012" s="14"/>
    </row>
    <row r="5013" spans="2:2">
      <c r="B5013" s="14"/>
    </row>
    <row r="5014" spans="2:2">
      <c r="B5014" s="14"/>
    </row>
    <row r="5015" spans="2:2">
      <c r="B5015" s="14"/>
    </row>
    <row r="5016" spans="2:2">
      <c r="B5016" s="14"/>
    </row>
    <row r="5017" spans="2:2">
      <c r="B5017" s="14"/>
    </row>
    <row r="5018" spans="2:2">
      <c r="B5018" s="14"/>
    </row>
    <row r="5019" spans="2:2">
      <c r="B5019" s="14"/>
    </row>
    <row r="5020" spans="2:2">
      <c r="B5020" s="14"/>
    </row>
    <row r="5021" spans="2:2">
      <c r="B5021" s="14"/>
    </row>
    <row r="5022" spans="2:2">
      <c r="B5022" s="14"/>
    </row>
    <row r="5023" spans="2:2">
      <c r="B5023" s="14"/>
    </row>
    <row r="5024" spans="2:2">
      <c r="B5024" s="14"/>
    </row>
    <row r="5025" spans="2:2">
      <c r="B5025" s="14"/>
    </row>
    <row r="5026" spans="2:2">
      <c r="B5026" s="14"/>
    </row>
    <row r="5027" spans="2:2">
      <c r="B5027" s="14"/>
    </row>
    <row r="5028" spans="2:2">
      <c r="B5028" s="14"/>
    </row>
    <row r="5029" spans="2:2">
      <c r="B5029" s="14"/>
    </row>
    <row r="5030" spans="2:2">
      <c r="B5030" s="14"/>
    </row>
    <row r="5031" spans="2:2">
      <c r="B5031" s="14"/>
    </row>
    <row r="5032" spans="2:2">
      <c r="B5032" s="14"/>
    </row>
    <row r="5033" spans="2:2">
      <c r="B5033" s="14"/>
    </row>
    <row r="5034" spans="2:2">
      <c r="B5034" s="14"/>
    </row>
    <row r="5035" spans="2:2">
      <c r="B5035" s="14"/>
    </row>
    <row r="5036" spans="2:2">
      <c r="B5036" s="14"/>
    </row>
    <row r="5037" spans="2:2">
      <c r="B5037" s="14"/>
    </row>
    <row r="5038" spans="2:2">
      <c r="B5038" s="14"/>
    </row>
    <row r="5039" spans="2:2">
      <c r="B5039" s="14"/>
    </row>
    <row r="5040" spans="2:2">
      <c r="B5040" s="14"/>
    </row>
    <row r="5041" spans="2:2">
      <c r="B5041" s="14"/>
    </row>
    <row r="5042" spans="2:2">
      <c r="B5042" s="14"/>
    </row>
    <row r="5043" spans="2:2">
      <c r="B5043" s="14"/>
    </row>
    <row r="5044" spans="2:2">
      <c r="B5044" s="14"/>
    </row>
    <row r="5045" spans="2:2">
      <c r="B5045" s="14"/>
    </row>
    <row r="5046" spans="2:2">
      <c r="B5046" s="14"/>
    </row>
    <row r="5047" spans="2:2">
      <c r="B5047" s="14"/>
    </row>
    <row r="5048" spans="2:2">
      <c r="B5048" s="14"/>
    </row>
    <row r="5049" spans="2:2">
      <c r="B5049" s="14"/>
    </row>
    <row r="5050" spans="2:2">
      <c r="B5050" s="14"/>
    </row>
    <row r="5051" spans="2:2">
      <c r="B5051" s="14"/>
    </row>
    <row r="5052" spans="2:2">
      <c r="B5052" s="14"/>
    </row>
    <row r="5053" spans="2:2">
      <c r="B5053" s="14"/>
    </row>
    <row r="5054" spans="2:2">
      <c r="B5054" s="14"/>
    </row>
    <row r="5055" spans="2:2">
      <c r="B5055" s="14"/>
    </row>
    <row r="5056" spans="2:2">
      <c r="B5056" s="14"/>
    </row>
    <row r="5057" spans="2:2">
      <c r="B5057" s="14"/>
    </row>
    <row r="5058" spans="2:2">
      <c r="B5058" s="14"/>
    </row>
    <row r="5059" spans="2:2">
      <c r="B5059" s="14"/>
    </row>
    <row r="5060" spans="2:2">
      <c r="B5060" s="14"/>
    </row>
    <row r="5061" spans="2:2">
      <c r="B5061" s="14"/>
    </row>
    <row r="5062" spans="2:2">
      <c r="B5062" s="14"/>
    </row>
    <row r="5063" spans="2:2">
      <c r="B5063" s="14"/>
    </row>
    <row r="5064" spans="2:2">
      <c r="B5064" s="14"/>
    </row>
    <row r="5065" spans="2:2">
      <c r="B5065" s="14"/>
    </row>
    <row r="5066" spans="2:2">
      <c r="B5066" s="14"/>
    </row>
    <row r="5067" spans="2:2">
      <c r="B5067" s="14"/>
    </row>
    <row r="5068" spans="2:2">
      <c r="B5068" s="14"/>
    </row>
    <row r="5069" spans="2:2">
      <c r="B5069" s="14"/>
    </row>
    <row r="5070" spans="2:2">
      <c r="B5070" s="14"/>
    </row>
    <row r="5071" spans="2:2">
      <c r="B5071" s="14"/>
    </row>
    <row r="5072" spans="2:2">
      <c r="B5072" s="14"/>
    </row>
    <row r="5073" spans="2:2">
      <c r="B5073" s="14"/>
    </row>
    <row r="5074" spans="2:2">
      <c r="B5074" s="14"/>
    </row>
    <row r="5075" spans="2:2">
      <c r="B5075" s="14"/>
    </row>
    <row r="5076" spans="2:2">
      <c r="B5076" s="14"/>
    </row>
    <row r="5077" spans="2:2">
      <c r="B5077" s="14"/>
    </row>
    <row r="5078" spans="2:2">
      <c r="B5078" s="14"/>
    </row>
    <row r="5079" spans="2:2">
      <c r="B5079" s="14"/>
    </row>
    <row r="5080" spans="2:2">
      <c r="B5080" s="14"/>
    </row>
    <row r="5081" spans="2:2">
      <c r="B5081" s="14"/>
    </row>
    <row r="5082" spans="2:2">
      <c r="B5082" s="14"/>
    </row>
    <row r="5083" spans="2:2">
      <c r="B5083" s="14"/>
    </row>
    <row r="5084" spans="2:2">
      <c r="B5084" s="14"/>
    </row>
    <row r="5085" spans="2:2">
      <c r="B5085" s="14"/>
    </row>
    <row r="5086" spans="2:2">
      <c r="B5086" s="14"/>
    </row>
    <row r="5087" spans="2:2">
      <c r="B5087" s="14"/>
    </row>
    <row r="5088" spans="2:2">
      <c r="B5088" s="14"/>
    </row>
    <row r="5089" spans="2:2">
      <c r="B5089" s="14"/>
    </row>
    <row r="5090" spans="2:2">
      <c r="B5090" s="14"/>
    </row>
    <row r="5091" spans="2:2">
      <c r="B5091" s="14"/>
    </row>
    <row r="5092" spans="2:2">
      <c r="B5092" s="14"/>
    </row>
    <row r="5093" spans="2:2">
      <c r="B5093" s="14"/>
    </row>
    <row r="5094" spans="2:2">
      <c r="B5094" s="14"/>
    </row>
    <row r="5095" spans="2:2">
      <c r="B5095" s="14"/>
    </row>
    <row r="5096" spans="2:2">
      <c r="B5096" s="14"/>
    </row>
    <row r="5097" spans="2:2">
      <c r="B5097" s="14"/>
    </row>
    <row r="5098" spans="2:2">
      <c r="B5098" s="14"/>
    </row>
    <row r="5099" spans="2:2">
      <c r="B5099" s="14"/>
    </row>
    <row r="5100" spans="2:2">
      <c r="B5100" s="14"/>
    </row>
    <row r="5101" spans="2:2">
      <c r="B5101" s="14"/>
    </row>
    <row r="5102" spans="2:2">
      <c r="B5102" s="14"/>
    </row>
    <row r="5103" spans="2:2">
      <c r="B5103" s="14"/>
    </row>
    <row r="5104" spans="2:2">
      <c r="B5104" s="14"/>
    </row>
    <row r="5105" spans="2:2">
      <c r="B5105" s="14"/>
    </row>
    <row r="5106" spans="2:2">
      <c r="B5106" s="14"/>
    </row>
    <row r="5107" spans="2:2">
      <c r="B5107" s="14"/>
    </row>
    <row r="5108" spans="2:2">
      <c r="B5108" s="14"/>
    </row>
    <row r="5109" spans="2:2">
      <c r="B5109" s="14"/>
    </row>
    <row r="5110" spans="2:2">
      <c r="B5110" s="14"/>
    </row>
    <row r="5111" spans="2:2">
      <c r="B5111" s="14"/>
    </row>
    <row r="5112" spans="2:2">
      <c r="B5112" s="14"/>
    </row>
    <row r="5113" spans="2:2">
      <c r="B5113" s="14"/>
    </row>
    <row r="5114" spans="2:2">
      <c r="B5114" s="14"/>
    </row>
    <row r="5115" spans="2:2">
      <c r="B5115" s="14"/>
    </row>
    <row r="5116" spans="2:2">
      <c r="B5116" s="14"/>
    </row>
    <row r="5117" spans="2:2">
      <c r="B5117" s="14"/>
    </row>
    <row r="5118" spans="2:2">
      <c r="B5118" s="14"/>
    </row>
    <row r="5119" spans="2:2">
      <c r="B5119" s="14"/>
    </row>
    <row r="5120" spans="2:2">
      <c r="B5120" s="14"/>
    </row>
    <row r="5121" spans="2:2">
      <c r="B5121" s="14"/>
    </row>
    <row r="5122" spans="2:2">
      <c r="B5122" s="14"/>
    </row>
    <row r="5123" spans="2:2">
      <c r="B5123" s="14"/>
    </row>
    <row r="5124" spans="2:2">
      <c r="B5124" s="14"/>
    </row>
    <row r="5125" spans="2:2">
      <c r="B5125" s="14"/>
    </row>
    <row r="5126" spans="2:2">
      <c r="B5126" s="14"/>
    </row>
    <row r="5127" spans="2:2">
      <c r="B5127" s="14"/>
    </row>
    <row r="5128" spans="2:2">
      <c r="B5128" s="14"/>
    </row>
    <row r="5129" spans="2:2">
      <c r="B5129" s="14"/>
    </row>
    <row r="5130" spans="2:2">
      <c r="B5130" s="14"/>
    </row>
    <row r="5131" spans="2:2">
      <c r="B5131" s="14"/>
    </row>
    <row r="5132" spans="2:2">
      <c r="B5132" s="14"/>
    </row>
    <row r="5133" spans="2:2">
      <c r="B5133" s="14"/>
    </row>
    <row r="5134" spans="2:2">
      <c r="B5134" s="14"/>
    </row>
    <row r="5135" spans="2:2">
      <c r="B5135" s="14"/>
    </row>
    <row r="5136" spans="2:2">
      <c r="B5136" s="14"/>
    </row>
    <row r="5137" spans="2:2">
      <c r="B5137" s="14"/>
    </row>
    <row r="5138" spans="2:2">
      <c r="B5138" s="14"/>
    </row>
    <row r="5139" spans="2:2">
      <c r="B5139" s="14"/>
    </row>
    <row r="5140" spans="2:2">
      <c r="B5140" s="14"/>
    </row>
    <row r="5141" spans="2:2">
      <c r="B5141" s="14"/>
    </row>
    <row r="5142" spans="2:2">
      <c r="B5142" s="14"/>
    </row>
    <row r="5143" spans="2:2">
      <c r="B5143" s="14"/>
    </row>
    <row r="5144" spans="2:2">
      <c r="B5144" s="14"/>
    </row>
    <row r="5145" spans="2:2">
      <c r="B5145" s="14"/>
    </row>
    <row r="5146" spans="2:2">
      <c r="B5146" s="14"/>
    </row>
    <row r="5147" spans="2:2">
      <c r="B5147" s="14"/>
    </row>
    <row r="5148" spans="2:2">
      <c r="B5148" s="14"/>
    </row>
    <row r="5149" spans="2:2">
      <c r="B5149" s="14"/>
    </row>
    <row r="5150" spans="2:2">
      <c r="B5150" s="14"/>
    </row>
    <row r="5151" spans="2:2">
      <c r="B5151" s="14"/>
    </row>
    <row r="5152" spans="2:2">
      <c r="B5152" s="14"/>
    </row>
    <row r="5153" spans="2:2">
      <c r="B5153" s="14"/>
    </row>
    <row r="5154" spans="2:2">
      <c r="B5154" s="14"/>
    </row>
    <row r="5155" spans="2:2">
      <c r="B5155" s="14"/>
    </row>
    <row r="5156" spans="2:2">
      <c r="B5156" s="14"/>
    </row>
    <row r="5157" spans="2:2">
      <c r="B5157" s="14"/>
    </row>
    <row r="5158" spans="2:2">
      <c r="B5158" s="14"/>
    </row>
    <row r="5159" spans="2:2">
      <c r="B5159" s="14"/>
    </row>
    <row r="5160" spans="2:2">
      <c r="B5160" s="14"/>
    </row>
    <row r="5161" spans="2:2">
      <c r="B5161" s="14"/>
    </row>
    <row r="5162" spans="2:2">
      <c r="B5162" s="14"/>
    </row>
    <row r="5163" spans="2:2">
      <c r="B5163" s="14"/>
    </row>
    <row r="5164" spans="2:2">
      <c r="B5164" s="14"/>
    </row>
    <row r="5165" spans="2:2">
      <c r="B5165" s="14"/>
    </row>
    <row r="5166" spans="2:2">
      <c r="B5166" s="14"/>
    </row>
    <row r="5167" spans="2:2">
      <c r="B5167" s="14"/>
    </row>
    <row r="5168" spans="2:2">
      <c r="B5168" s="14"/>
    </row>
    <row r="5169" spans="2:2">
      <c r="B5169" s="14"/>
    </row>
    <row r="5170" spans="2:2">
      <c r="B5170" s="14"/>
    </row>
    <row r="5171" spans="2:2">
      <c r="B5171" s="14"/>
    </row>
    <row r="5172" spans="2:2">
      <c r="B5172" s="14"/>
    </row>
    <row r="5173" spans="2:2">
      <c r="B5173" s="14"/>
    </row>
    <row r="5174" spans="2:2">
      <c r="B5174" s="14"/>
    </row>
    <row r="5175" spans="2:2">
      <c r="B5175" s="14"/>
    </row>
    <row r="5176" spans="2:2">
      <c r="B5176" s="14"/>
    </row>
    <row r="5177" spans="2:2">
      <c r="B5177" s="14"/>
    </row>
    <row r="5178" spans="2:2">
      <c r="B5178" s="14"/>
    </row>
    <row r="5179" spans="2:2">
      <c r="B5179" s="14"/>
    </row>
    <row r="5180" spans="2:2">
      <c r="B5180" s="14"/>
    </row>
    <row r="5181" spans="2:2">
      <c r="B5181" s="14"/>
    </row>
    <row r="5182" spans="2:2">
      <c r="B5182" s="14"/>
    </row>
    <row r="5183" spans="2:2">
      <c r="B5183" s="14"/>
    </row>
    <row r="5184" spans="2:2">
      <c r="B5184" s="14"/>
    </row>
    <row r="5185" spans="2:2">
      <c r="B5185" s="14"/>
    </row>
    <row r="5186" spans="2:2">
      <c r="B5186" s="14"/>
    </row>
    <row r="5187" spans="2:2">
      <c r="B5187" s="14"/>
    </row>
    <row r="5188" spans="2:2">
      <c r="B5188" s="14"/>
    </row>
    <row r="5189" spans="2:2">
      <c r="B5189" s="14"/>
    </row>
    <row r="5190" spans="2:2">
      <c r="B5190" s="14"/>
    </row>
    <row r="5191" spans="2:2">
      <c r="B5191" s="14"/>
    </row>
    <row r="5192" spans="2:2">
      <c r="B5192" s="14"/>
    </row>
    <row r="5193" spans="2:2">
      <c r="B5193" s="14"/>
    </row>
    <row r="5194" spans="2:2">
      <c r="B5194" s="14"/>
    </row>
    <row r="5195" spans="2:2">
      <c r="B5195" s="14"/>
    </row>
    <row r="5196" spans="2:2">
      <c r="B5196" s="14"/>
    </row>
    <row r="5197" spans="2:2">
      <c r="B5197" s="14"/>
    </row>
    <row r="5198" spans="2:2">
      <c r="B5198" s="14"/>
    </row>
    <row r="5199" spans="2:2">
      <c r="B5199" s="14"/>
    </row>
    <row r="5200" spans="2:2">
      <c r="B5200" s="14"/>
    </row>
    <row r="5201" spans="2:2">
      <c r="B5201" s="14"/>
    </row>
    <row r="5202" spans="2:2">
      <c r="B5202" s="14"/>
    </row>
    <row r="5203" spans="2:2">
      <c r="B5203" s="14"/>
    </row>
    <row r="5204" spans="2:2">
      <c r="B5204" s="14"/>
    </row>
    <row r="5205" spans="2:2">
      <c r="B5205" s="14"/>
    </row>
    <row r="5206" spans="2:2">
      <c r="B5206" s="14"/>
    </row>
    <row r="5207" spans="2:2">
      <c r="B5207" s="14"/>
    </row>
    <row r="5208" spans="2:2">
      <c r="B5208" s="14"/>
    </row>
    <row r="5209" spans="2:2">
      <c r="B5209" s="14"/>
    </row>
    <row r="5210" spans="2:2">
      <c r="B5210" s="14"/>
    </row>
    <row r="5211" spans="2:2">
      <c r="B5211" s="14"/>
    </row>
    <row r="5212" spans="2:2">
      <c r="B5212" s="14"/>
    </row>
    <row r="5213" spans="2:2">
      <c r="B5213" s="14"/>
    </row>
    <row r="5214" spans="2:2">
      <c r="B5214" s="14"/>
    </row>
    <row r="5215" spans="2:2">
      <c r="B5215" s="14"/>
    </row>
    <row r="5216" spans="2:2">
      <c r="B5216" s="14"/>
    </row>
    <row r="5217" spans="2:2">
      <c r="B5217" s="14"/>
    </row>
    <row r="5218" spans="2:2">
      <c r="B5218" s="14"/>
    </row>
    <row r="5219" spans="2:2">
      <c r="B5219" s="14"/>
    </row>
    <row r="5220" spans="2:2">
      <c r="B5220" s="14"/>
    </row>
    <row r="5221" spans="2:2">
      <c r="B5221" s="14"/>
    </row>
    <row r="5222" spans="2:2">
      <c r="B5222" s="14"/>
    </row>
    <row r="5223" spans="2:2">
      <c r="B5223" s="14"/>
    </row>
    <row r="5224" spans="2:2">
      <c r="B5224" s="14"/>
    </row>
    <row r="5225" spans="2:2">
      <c r="B5225" s="14"/>
    </row>
    <row r="5226" spans="2:2">
      <c r="B5226" s="14"/>
    </row>
    <row r="5227" spans="2:2">
      <c r="B5227" s="14"/>
    </row>
    <row r="5228" spans="2:2">
      <c r="B5228" s="14"/>
    </row>
    <row r="5229" spans="2:2">
      <c r="B5229" s="14"/>
    </row>
    <row r="5230" spans="2:2">
      <c r="B5230" s="14"/>
    </row>
    <row r="5231" spans="2:2">
      <c r="B5231" s="14"/>
    </row>
    <row r="5232" spans="2:2">
      <c r="B5232" s="14"/>
    </row>
    <row r="5233" spans="2:2">
      <c r="B5233" s="14"/>
    </row>
    <row r="5234" spans="2:2">
      <c r="B5234" s="14"/>
    </row>
    <row r="5235" spans="2:2">
      <c r="B5235" s="14"/>
    </row>
    <row r="5236" spans="2:2">
      <c r="B5236" s="14"/>
    </row>
    <row r="5237" spans="2:2">
      <c r="B5237" s="14"/>
    </row>
    <row r="5238" spans="2:2">
      <c r="B5238" s="14"/>
    </row>
    <row r="5239" spans="2:2">
      <c r="B5239" s="14"/>
    </row>
    <row r="5240" spans="2:2">
      <c r="B5240" s="14"/>
    </row>
    <row r="5241" spans="2:2">
      <c r="B5241" s="14"/>
    </row>
    <row r="5242" spans="2:2">
      <c r="B5242" s="14"/>
    </row>
    <row r="5243" spans="2:2">
      <c r="B5243" s="14"/>
    </row>
    <row r="5244" spans="2:2">
      <c r="B5244" s="14"/>
    </row>
    <row r="5245" spans="2:2">
      <c r="B5245" s="14"/>
    </row>
    <row r="5246" spans="2:2">
      <c r="B5246" s="14"/>
    </row>
    <row r="5247" spans="2:2">
      <c r="B5247" s="14"/>
    </row>
    <row r="5248" spans="2:2">
      <c r="B5248" s="14"/>
    </row>
    <row r="5249" spans="2:2">
      <c r="B5249" s="14"/>
    </row>
    <row r="5250" spans="2:2">
      <c r="B5250" s="14"/>
    </row>
    <row r="5251" spans="2:2">
      <c r="B5251" s="14"/>
    </row>
    <row r="5252" spans="2:2">
      <c r="B5252" s="14"/>
    </row>
    <row r="5253" spans="2:2">
      <c r="B5253" s="14"/>
    </row>
    <row r="5254" spans="2:2">
      <c r="B5254" s="14"/>
    </row>
    <row r="5255" spans="2:2">
      <c r="B5255" s="14"/>
    </row>
    <row r="5256" spans="2:2">
      <c r="B5256" s="14"/>
    </row>
    <row r="5257" spans="2:2">
      <c r="B5257" s="14"/>
    </row>
    <row r="5258" spans="2:2">
      <c r="B5258" s="14"/>
    </row>
    <row r="5259" spans="2:2">
      <c r="B5259" s="14"/>
    </row>
    <row r="5260" spans="2:2">
      <c r="B5260" s="14"/>
    </row>
    <row r="5261" spans="2:2">
      <c r="B5261" s="14"/>
    </row>
    <row r="5262" spans="2:2">
      <c r="B5262" s="14"/>
    </row>
    <row r="5263" spans="2:2">
      <c r="B5263" s="14"/>
    </row>
    <row r="5264" spans="2:2">
      <c r="B5264" s="14"/>
    </row>
    <row r="5265" spans="2:2">
      <c r="B5265" s="14"/>
    </row>
    <row r="5266" spans="2:2">
      <c r="B5266" s="14"/>
    </row>
    <row r="5267" spans="2:2">
      <c r="B5267" s="14"/>
    </row>
    <row r="5268" spans="2:2">
      <c r="B5268" s="14"/>
    </row>
    <row r="5269" spans="2:2">
      <c r="B5269" s="14"/>
    </row>
    <row r="5270" spans="2:2">
      <c r="B5270" s="14"/>
    </row>
    <row r="5271" spans="2:2">
      <c r="B5271" s="14"/>
    </row>
    <row r="5272" spans="2:2">
      <c r="B5272" s="14"/>
    </row>
    <row r="5273" spans="2:2">
      <c r="B5273" s="14"/>
    </row>
    <row r="5274" spans="2:2">
      <c r="B5274" s="14"/>
    </row>
    <row r="5275" spans="2:2">
      <c r="B5275" s="14"/>
    </row>
    <row r="5276" spans="2:2">
      <c r="B5276" s="14"/>
    </row>
    <row r="5277" spans="2:2">
      <c r="B5277" s="14"/>
    </row>
    <row r="5278" spans="2:2">
      <c r="B5278" s="14"/>
    </row>
    <row r="5279" spans="2:2">
      <c r="B5279" s="14"/>
    </row>
    <row r="5280" spans="2:2">
      <c r="B5280" s="14"/>
    </row>
    <row r="5281" spans="2:2">
      <c r="B5281" s="14"/>
    </row>
    <row r="5282" spans="2:2">
      <c r="B5282" s="14"/>
    </row>
    <row r="5283" spans="2:2">
      <c r="B5283" s="14"/>
    </row>
    <row r="5284" spans="2:2">
      <c r="B5284" s="14"/>
    </row>
    <row r="5285" spans="2:2">
      <c r="B5285" s="14"/>
    </row>
    <row r="5286" spans="2:2">
      <c r="B5286" s="14"/>
    </row>
    <row r="5287" spans="2:2">
      <c r="B5287" s="14"/>
    </row>
    <row r="5288" spans="2:2">
      <c r="B5288" s="14"/>
    </row>
    <row r="5289" spans="2:2">
      <c r="B5289" s="14"/>
    </row>
    <row r="5290" spans="2:2">
      <c r="B5290" s="14"/>
    </row>
    <row r="5291" spans="2:2">
      <c r="B5291" s="14"/>
    </row>
    <row r="5292" spans="2:2">
      <c r="B5292" s="14"/>
    </row>
    <row r="5293" spans="2:2">
      <c r="B5293" s="14"/>
    </row>
    <row r="5294" spans="2:2">
      <c r="B5294" s="14"/>
    </row>
    <row r="5295" spans="2:2">
      <c r="B5295" s="14"/>
    </row>
    <row r="5296" spans="2:2">
      <c r="B5296" s="14"/>
    </row>
    <row r="5297" spans="2:2">
      <c r="B5297" s="14"/>
    </row>
    <row r="5298" spans="2:2">
      <c r="B5298" s="14"/>
    </row>
    <row r="5299" spans="2:2">
      <c r="B5299" s="14"/>
    </row>
    <row r="5300" spans="2:2">
      <c r="B5300" s="14"/>
    </row>
    <row r="5301" spans="2:2">
      <c r="B5301" s="14"/>
    </row>
    <row r="5302" spans="2:2">
      <c r="B5302" s="14"/>
    </row>
    <row r="5303" spans="2:2">
      <c r="B5303" s="14"/>
    </row>
    <row r="5304" spans="2:2">
      <c r="B5304" s="14"/>
    </row>
    <row r="5305" spans="2:2">
      <c r="B5305" s="14"/>
    </row>
    <row r="5306" spans="2:2">
      <c r="B5306" s="14"/>
    </row>
    <row r="5307" spans="2:2">
      <c r="B5307" s="14"/>
    </row>
    <row r="5308" spans="2:2">
      <c r="B5308" s="14"/>
    </row>
    <row r="5309" spans="2:2">
      <c r="B5309" s="14"/>
    </row>
    <row r="5310" spans="2:2">
      <c r="B5310" s="14"/>
    </row>
    <row r="5311" spans="2:2">
      <c r="B5311" s="14"/>
    </row>
    <row r="5312" spans="2:2">
      <c r="B5312" s="14"/>
    </row>
    <row r="5313" spans="2:2">
      <c r="B5313" s="14"/>
    </row>
    <row r="5314" spans="2:2">
      <c r="B5314" s="14"/>
    </row>
    <row r="5315" spans="2:2">
      <c r="B5315" s="14"/>
    </row>
    <row r="5316" spans="2:2">
      <c r="B5316" s="14"/>
    </row>
    <row r="5317" spans="2:2">
      <c r="B5317" s="14"/>
    </row>
    <row r="5318" spans="2:2">
      <c r="B5318" s="14"/>
    </row>
    <row r="5319" spans="2:2">
      <c r="B5319" s="14"/>
    </row>
    <row r="5320" spans="2:2">
      <c r="B5320" s="14"/>
    </row>
    <row r="5321" spans="2:2">
      <c r="B5321" s="14"/>
    </row>
    <row r="5322" spans="2:2">
      <c r="B5322" s="14"/>
    </row>
    <row r="5323" spans="2:2">
      <c r="B5323" s="14"/>
    </row>
    <row r="5324" spans="2:2">
      <c r="B5324" s="14"/>
    </row>
    <row r="5325" spans="2:2">
      <c r="B5325" s="14"/>
    </row>
    <row r="5326" spans="2:2">
      <c r="B5326" s="14"/>
    </row>
    <row r="5327" spans="2:2">
      <c r="B5327" s="14"/>
    </row>
    <row r="5328" spans="2:2">
      <c r="B5328" s="14"/>
    </row>
    <row r="5329" spans="2:2">
      <c r="B5329" s="14"/>
    </row>
    <row r="5330" spans="2:2">
      <c r="B5330" s="14"/>
    </row>
    <row r="5331" spans="2:2">
      <c r="B5331" s="14"/>
    </row>
    <row r="5332" spans="2:2">
      <c r="B5332" s="14"/>
    </row>
    <row r="5333" spans="2:2">
      <c r="B5333" s="14"/>
    </row>
    <row r="5334" spans="2:2">
      <c r="B5334" s="14"/>
    </row>
    <row r="5335" spans="2:2">
      <c r="B5335" s="14"/>
    </row>
    <row r="5336" spans="2:2">
      <c r="B5336" s="14"/>
    </row>
    <row r="5337" spans="2:2">
      <c r="B5337" s="14"/>
    </row>
    <row r="5338" spans="2:2">
      <c r="B5338" s="14"/>
    </row>
    <row r="5339" spans="2:2">
      <c r="B5339" s="14"/>
    </row>
    <row r="5340" spans="2:2">
      <c r="B5340" s="14"/>
    </row>
    <row r="5341" spans="2:2">
      <c r="B5341" s="14"/>
    </row>
    <row r="5342" spans="2:2">
      <c r="B5342" s="14"/>
    </row>
    <row r="5343" spans="2:2">
      <c r="B5343" s="14"/>
    </row>
    <row r="5344" spans="2:2">
      <c r="B5344" s="14"/>
    </row>
    <row r="5345" spans="2:2">
      <c r="B5345" s="14"/>
    </row>
    <row r="5346" spans="2:2">
      <c r="B5346" s="14"/>
    </row>
    <row r="5347" spans="2:2">
      <c r="B5347" s="14"/>
    </row>
    <row r="5348" spans="2:2">
      <c r="B5348" s="14"/>
    </row>
    <row r="5349" spans="2:2">
      <c r="B5349" s="14"/>
    </row>
    <row r="5350" spans="2:2">
      <c r="B5350" s="14"/>
    </row>
    <row r="5351" spans="2:2">
      <c r="B5351" s="14"/>
    </row>
    <row r="5352" spans="2:2">
      <c r="B5352" s="14"/>
    </row>
    <row r="5353" spans="2:2">
      <c r="B5353" s="14"/>
    </row>
    <row r="5354" spans="2:2">
      <c r="B5354" s="14"/>
    </row>
    <row r="5355" spans="2:2">
      <c r="B5355" s="14"/>
    </row>
    <row r="5356" spans="2:2">
      <c r="B5356" s="14"/>
    </row>
    <row r="5357" spans="2:2">
      <c r="B5357" s="14"/>
    </row>
    <row r="5358" spans="2:2">
      <c r="B5358" s="14"/>
    </row>
    <row r="5359" spans="2:2">
      <c r="B5359" s="14"/>
    </row>
    <row r="5360" spans="2:2">
      <c r="B5360" s="14"/>
    </row>
    <row r="5361" spans="2:2">
      <c r="B5361" s="14"/>
    </row>
    <row r="5362" spans="2:2">
      <c r="B5362" s="14"/>
    </row>
    <row r="5363" spans="2:2">
      <c r="B5363" s="14"/>
    </row>
    <row r="5364" spans="2:2">
      <c r="B5364" s="14"/>
    </row>
    <row r="5365" spans="2:2">
      <c r="B5365" s="14"/>
    </row>
    <row r="5366" spans="2:2">
      <c r="B5366" s="14"/>
    </row>
    <row r="5367" spans="2:2">
      <c r="B5367" s="14"/>
    </row>
    <row r="5368" spans="2:2">
      <c r="B5368" s="14"/>
    </row>
    <row r="5369" spans="2:2">
      <c r="B5369" s="14"/>
    </row>
    <row r="5370" spans="2:2">
      <c r="B5370" s="14"/>
    </row>
    <row r="5371" spans="2:2">
      <c r="B5371" s="14"/>
    </row>
    <row r="5372" spans="2:2">
      <c r="B5372" s="14"/>
    </row>
    <row r="5373" spans="2:2">
      <c r="B5373" s="14"/>
    </row>
    <row r="5374" spans="2:2">
      <c r="B5374" s="14"/>
    </row>
    <row r="5375" spans="2:2">
      <c r="B5375" s="14"/>
    </row>
    <row r="5376" spans="2:2">
      <c r="B5376" s="14"/>
    </row>
    <row r="5377" spans="2:2">
      <c r="B5377" s="14"/>
    </row>
    <row r="5378" spans="2:2">
      <c r="B5378" s="14"/>
    </row>
    <row r="5379" spans="2:2">
      <c r="B5379" s="14"/>
    </row>
    <row r="5380" spans="2:2">
      <c r="B5380" s="14"/>
    </row>
    <row r="5381" spans="2:2">
      <c r="B5381" s="14"/>
    </row>
    <row r="5382" spans="2:2">
      <c r="B5382" s="14"/>
    </row>
    <row r="5383" spans="2:2">
      <c r="B5383" s="14"/>
    </row>
    <row r="5384" spans="2:2">
      <c r="B5384" s="14"/>
    </row>
    <row r="5385" spans="2:2">
      <c r="B5385" s="14"/>
    </row>
    <row r="5386" spans="2:2">
      <c r="B5386" s="14"/>
    </row>
    <row r="5387" spans="2:2">
      <c r="B5387" s="14"/>
    </row>
    <row r="5388" spans="2:2">
      <c r="B5388" s="14"/>
    </row>
    <row r="5389" spans="2:2">
      <c r="B5389" s="14"/>
    </row>
    <row r="5390" spans="2:2">
      <c r="B5390" s="14"/>
    </row>
    <row r="5391" spans="2:2">
      <c r="B5391" s="14"/>
    </row>
    <row r="5392" spans="2:2">
      <c r="B5392" s="14"/>
    </row>
    <row r="5393" spans="2:2">
      <c r="B5393" s="14"/>
    </row>
    <row r="5394" spans="2:2">
      <c r="B5394" s="14"/>
    </row>
    <row r="5395" spans="2:2">
      <c r="B5395" s="14"/>
    </row>
    <row r="5396" spans="2:2">
      <c r="B5396" s="14"/>
    </row>
    <row r="5397" spans="2:2">
      <c r="B5397" s="14"/>
    </row>
    <row r="5398" spans="2:2">
      <c r="B5398" s="14"/>
    </row>
    <row r="5399" spans="2:2">
      <c r="B5399" s="14"/>
    </row>
    <row r="5400" spans="2:2">
      <c r="B5400" s="14"/>
    </row>
    <row r="5401" spans="2:2">
      <c r="B5401" s="14"/>
    </row>
    <row r="5402" spans="2:2">
      <c r="B5402" s="14"/>
    </row>
    <row r="5403" spans="2:2">
      <c r="B5403" s="14"/>
    </row>
    <row r="5404" spans="2:2">
      <c r="B5404" s="14"/>
    </row>
    <row r="5405" spans="2:2">
      <c r="B5405" s="14"/>
    </row>
    <row r="5406" spans="2:2">
      <c r="B5406" s="14"/>
    </row>
    <row r="5407" spans="2:2">
      <c r="B5407" s="14"/>
    </row>
    <row r="5408" spans="2:2">
      <c r="B5408" s="14"/>
    </row>
    <row r="5409" spans="2:2">
      <c r="B5409" s="14"/>
    </row>
    <row r="5410" spans="2:2">
      <c r="B5410" s="14"/>
    </row>
    <row r="5411" spans="2:2">
      <c r="B5411" s="14"/>
    </row>
    <row r="5412" spans="2:2">
      <c r="B5412" s="14"/>
    </row>
    <row r="5413" spans="2:2">
      <c r="B5413" s="14"/>
    </row>
    <row r="5414" spans="2:2">
      <c r="B5414" s="14"/>
    </row>
    <row r="5415" spans="2:2">
      <c r="B5415" s="14"/>
    </row>
    <row r="5416" spans="2:2">
      <c r="B5416" s="14"/>
    </row>
    <row r="5417" spans="2:2">
      <c r="B5417" s="14"/>
    </row>
    <row r="5418" spans="2:2">
      <c r="B5418" s="14"/>
    </row>
    <row r="5419" spans="2:2">
      <c r="B5419" s="14"/>
    </row>
    <row r="5420" spans="2:2">
      <c r="B5420" s="14"/>
    </row>
    <row r="5421" spans="2:2">
      <c r="B5421" s="14"/>
    </row>
    <row r="5422" spans="2:2">
      <c r="B5422" s="14"/>
    </row>
    <row r="5423" spans="2:2">
      <c r="B5423" s="14"/>
    </row>
    <row r="5424" spans="2:2">
      <c r="B5424" s="14"/>
    </row>
    <row r="5425" spans="2:2">
      <c r="B5425" s="14"/>
    </row>
    <row r="5426" spans="2:2">
      <c r="B5426" s="14"/>
    </row>
    <row r="5427" spans="2:2">
      <c r="B5427" s="14"/>
    </row>
    <row r="5428" spans="2:2">
      <c r="B5428" s="14"/>
    </row>
    <row r="5429" spans="2:2">
      <c r="B5429" s="14"/>
    </row>
    <row r="5430" spans="2:2">
      <c r="B5430" s="14"/>
    </row>
    <row r="5431" spans="2:2">
      <c r="B5431" s="14"/>
    </row>
    <row r="5432" spans="2:2">
      <c r="B5432" s="14"/>
    </row>
    <row r="5433" spans="2:2">
      <c r="B5433" s="14"/>
    </row>
    <row r="5434" spans="2:2">
      <c r="B5434" s="14"/>
    </row>
    <row r="5435" spans="2:2">
      <c r="B5435" s="14"/>
    </row>
    <row r="5436" spans="2:2">
      <c r="B5436" s="14"/>
    </row>
    <row r="5437" spans="2:2">
      <c r="B5437" s="14"/>
    </row>
    <row r="5438" spans="2:2">
      <c r="B5438" s="14"/>
    </row>
    <row r="5439" spans="2:2">
      <c r="B5439" s="14"/>
    </row>
    <row r="5440" spans="2:2">
      <c r="B5440" s="14"/>
    </row>
    <row r="5441" spans="2:2">
      <c r="B5441" s="14"/>
    </row>
    <row r="5442" spans="2:2">
      <c r="B5442" s="14"/>
    </row>
    <row r="5443" spans="2:2">
      <c r="B5443" s="14"/>
    </row>
    <row r="5444" spans="2:2">
      <c r="B5444" s="14"/>
    </row>
    <row r="5445" spans="2:2">
      <c r="B5445" s="14"/>
    </row>
    <row r="5446" spans="2:2">
      <c r="B5446" s="14"/>
    </row>
    <row r="5447" spans="2:2">
      <c r="B5447" s="14"/>
    </row>
    <row r="5448" spans="2:2">
      <c r="B5448" s="14"/>
    </row>
    <row r="5449" spans="2:2">
      <c r="B5449" s="14"/>
    </row>
    <row r="5450" spans="2:2">
      <c r="B5450" s="14"/>
    </row>
    <row r="5451" spans="2:2">
      <c r="B5451" s="14"/>
    </row>
    <row r="5452" spans="2:2">
      <c r="B5452" s="14"/>
    </row>
    <row r="5453" spans="2:2">
      <c r="B5453" s="14"/>
    </row>
    <row r="5454" spans="2:2">
      <c r="B5454" s="14"/>
    </row>
    <row r="5455" spans="2:2">
      <c r="B5455" s="14"/>
    </row>
    <row r="5456" spans="2:2">
      <c r="B5456" s="14"/>
    </row>
    <row r="5457" spans="2:2">
      <c r="B5457" s="14"/>
    </row>
    <row r="5458" spans="2:2">
      <c r="B5458" s="14"/>
    </row>
    <row r="5459" spans="2:2">
      <c r="B5459" s="14"/>
    </row>
    <row r="5460" spans="2:2">
      <c r="B5460" s="14"/>
    </row>
    <row r="5461" spans="2:2">
      <c r="B5461" s="14"/>
    </row>
    <row r="5462" spans="2:2">
      <c r="B5462" s="14"/>
    </row>
    <row r="5463" spans="2:2">
      <c r="B5463" s="14"/>
    </row>
    <row r="5464" spans="2:2">
      <c r="B5464" s="14"/>
    </row>
    <row r="5465" spans="2:2">
      <c r="B5465" s="14"/>
    </row>
    <row r="5466" spans="2:2">
      <c r="B5466" s="14"/>
    </row>
    <row r="5467" spans="2:2">
      <c r="B5467" s="14"/>
    </row>
    <row r="5468" spans="2:2">
      <c r="B5468" s="14"/>
    </row>
    <row r="5469" spans="2:2">
      <c r="B5469" s="14"/>
    </row>
    <row r="5470" spans="2:2">
      <c r="B5470" s="14"/>
    </row>
    <row r="5471" spans="2:2">
      <c r="B5471" s="14"/>
    </row>
    <row r="5472" spans="2:2">
      <c r="B5472" s="14"/>
    </row>
    <row r="5473" spans="2:2">
      <c r="B5473" s="14"/>
    </row>
    <row r="5474" spans="2:2">
      <c r="B5474" s="14"/>
    </row>
    <row r="5475" spans="2:2">
      <c r="B5475" s="14"/>
    </row>
    <row r="5476" spans="2:2">
      <c r="B5476" s="14"/>
    </row>
    <row r="5477" spans="2:2">
      <c r="B5477" s="14"/>
    </row>
    <row r="5478" spans="2:2">
      <c r="B5478" s="14"/>
    </row>
    <row r="5479" spans="2:2">
      <c r="B5479" s="14"/>
    </row>
    <row r="5480" spans="2:2">
      <c r="B5480" s="14"/>
    </row>
    <row r="5481" spans="2:2">
      <c r="B5481" s="14"/>
    </row>
    <row r="5482" spans="2:2">
      <c r="B5482" s="14"/>
    </row>
    <row r="5483" spans="2:2">
      <c r="B5483" s="14"/>
    </row>
    <row r="5484" spans="2:2">
      <c r="B5484" s="14"/>
    </row>
    <row r="5485" spans="2:2">
      <c r="B5485" s="14"/>
    </row>
    <row r="5486" spans="2:2">
      <c r="B5486" s="14"/>
    </row>
    <row r="5487" spans="2:2">
      <c r="B5487" s="14"/>
    </row>
    <row r="5488" spans="2:2">
      <c r="B5488" s="14"/>
    </row>
    <row r="5489" spans="2:2">
      <c r="B5489" s="14"/>
    </row>
    <row r="5490" spans="2:2">
      <c r="B5490" s="14"/>
    </row>
    <row r="5491" spans="2:2">
      <c r="B5491" s="14"/>
    </row>
    <row r="5492" spans="2:2">
      <c r="B5492" s="14"/>
    </row>
    <row r="5493" spans="2:2">
      <c r="B5493" s="14"/>
    </row>
    <row r="5494" spans="2:2">
      <c r="B5494" s="14"/>
    </row>
    <row r="5495" spans="2:2">
      <c r="B5495" s="14"/>
    </row>
    <row r="5496" spans="2:2">
      <c r="B5496" s="14"/>
    </row>
    <row r="5497" spans="2:2">
      <c r="B5497" s="14"/>
    </row>
    <row r="5498" spans="2:2">
      <c r="B5498" s="14"/>
    </row>
    <row r="5499" spans="2:2">
      <c r="B5499" s="14"/>
    </row>
    <row r="5500" spans="2:2">
      <c r="B5500" s="14"/>
    </row>
    <row r="5501" spans="2:2">
      <c r="B5501" s="14"/>
    </row>
    <row r="5502" spans="2:2">
      <c r="B5502" s="14"/>
    </row>
    <row r="5503" spans="2:2">
      <c r="B5503" s="14"/>
    </row>
    <row r="5504" spans="2:2">
      <c r="B5504" s="14"/>
    </row>
    <row r="5505" spans="2:2">
      <c r="B5505" s="14"/>
    </row>
    <row r="5506" spans="2:2">
      <c r="B5506" s="14"/>
    </row>
    <row r="5507" spans="2:2">
      <c r="B5507" s="14"/>
    </row>
    <row r="5508" spans="2:2">
      <c r="B5508" s="14"/>
    </row>
    <row r="5509" spans="2:2">
      <c r="B5509" s="14"/>
    </row>
    <row r="5510" spans="2:2">
      <c r="B5510" s="14"/>
    </row>
    <row r="5511" spans="2:2">
      <c r="B5511" s="14"/>
    </row>
    <row r="5512" spans="2:2">
      <c r="B5512" s="14"/>
    </row>
    <row r="5513" spans="2:2">
      <c r="B5513" s="14"/>
    </row>
    <row r="5514" spans="2:2">
      <c r="B5514" s="14"/>
    </row>
    <row r="5515" spans="2:2">
      <c r="B5515" s="14"/>
    </row>
    <row r="5516" spans="2:2">
      <c r="B5516" s="14"/>
    </row>
    <row r="5517" spans="2:2">
      <c r="B5517" s="14"/>
    </row>
    <row r="5518" spans="2:2">
      <c r="B5518" s="14"/>
    </row>
    <row r="5519" spans="2:2">
      <c r="B5519" s="14"/>
    </row>
    <row r="5520" spans="2:2">
      <c r="B5520" s="14"/>
    </row>
    <row r="5521" spans="2:2">
      <c r="B5521" s="14"/>
    </row>
    <row r="5522" spans="2:2">
      <c r="B5522" s="14"/>
    </row>
    <row r="5523" spans="2:2">
      <c r="B5523" s="14"/>
    </row>
    <row r="5524" spans="2:2">
      <c r="B5524" s="14"/>
    </row>
    <row r="5525" spans="2:2">
      <c r="B5525" s="14"/>
    </row>
    <row r="5526" spans="2:2">
      <c r="B5526" s="14"/>
    </row>
    <row r="5527" spans="2:2">
      <c r="B5527" s="14"/>
    </row>
    <row r="5528" spans="2:2">
      <c r="B5528" s="14"/>
    </row>
    <row r="5529" spans="2:2">
      <c r="B5529" s="14"/>
    </row>
    <row r="5530" spans="2:2">
      <c r="B5530" s="14"/>
    </row>
    <row r="5531" spans="2:2">
      <c r="B5531" s="14"/>
    </row>
    <row r="5532" spans="2:2">
      <c r="B5532" s="14"/>
    </row>
    <row r="5533" spans="2:2">
      <c r="B5533" s="14"/>
    </row>
    <row r="5534" spans="2:2">
      <c r="B5534" s="14"/>
    </row>
    <row r="5535" spans="2:2">
      <c r="B5535" s="14"/>
    </row>
    <row r="5536" spans="2:2">
      <c r="B5536" s="14"/>
    </row>
    <row r="5537" spans="2:2">
      <c r="B5537" s="14"/>
    </row>
    <row r="5538" spans="2:2">
      <c r="B5538" s="14"/>
    </row>
    <row r="5539" spans="2:2">
      <c r="B5539" s="14"/>
    </row>
    <row r="5540" spans="2:2">
      <c r="B5540" s="14"/>
    </row>
    <row r="5541" spans="2:2">
      <c r="B5541" s="14"/>
    </row>
    <row r="5542" spans="2:2">
      <c r="B5542" s="14"/>
    </row>
    <row r="5543" spans="2:2">
      <c r="B5543" s="14"/>
    </row>
    <row r="5544" spans="2:2">
      <c r="B5544" s="14"/>
    </row>
    <row r="5545" spans="2:2">
      <c r="B5545" s="14"/>
    </row>
    <row r="5546" spans="2:2">
      <c r="B5546" s="14"/>
    </row>
    <row r="5547" spans="2:2">
      <c r="B5547" s="14"/>
    </row>
    <row r="5548" spans="2:2">
      <c r="B5548" s="14"/>
    </row>
    <row r="5549" spans="2:2">
      <c r="B5549" s="14"/>
    </row>
    <row r="5550" spans="2:2">
      <c r="B5550" s="14"/>
    </row>
    <row r="5551" spans="2:2">
      <c r="B5551" s="14"/>
    </row>
    <row r="5552" spans="2:2">
      <c r="B5552" s="14"/>
    </row>
    <row r="5553" spans="2:2">
      <c r="B5553" s="14"/>
    </row>
    <row r="5554" spans="2:2">
      <c r="B5554" s="14"/>
    </row>
    <row r="5555" spans="2:2">
      <c r="B5555" s="14"/>
    </row>
    <row r="5556" spans="2:2">
      <c r="B5556" s="14"/>
    </row>
    <row r="5557" spans="2:2">
      <c r="B5557" s="14"/>
    </row>
    <row r="5558" spans="2:2">
      <c r="B5558" s="14"/>
    </row>
    <row r="5559" spans="2:2">
      <c r="B5559" s="14"/>
    </row>
    <row r="5560" spans="2:2">
      <c r="B5560" s="14"/>
    </row>
    <row r="5561" spans="2:2">
      <c r="B5561" s="14"/>
    </row>
    <row r="5562" spans="2:2">
      <c r="B5562" s="14"/>
    </row>
    <row r="5563" spans="2:2">
      <c r="B5563" s="14"/>
    </row>
    <row r="5564" spans="2:2">
      <c r="B5564" s="14"/>
    </row>
    <row r="5565" spans="2:2">
      <c r="B5565" s="14"/>
    </row>
    <row r="5566" spans="2:2">
      <c r="B5566" s="14"/>
    </row>
    <row r="5567" spans="2:2">
      <c r="B5567" s="14"/>
    </row>
    <row r="5568" spans="2:2">
      <c r="B5568" s="14"/>
    </row>
    <row r="5569" spans="2:2">
      <c r="B5569" s="14"/>
    </row>
    <row r="5570" spans="2:2">
      <c r="B5570" s="14"/>
    </row>
    <row r="5571" spans="2:2">
      <c r="B5571" s="14"/>
    </row>
    <row r="5572" spans="2:2">
      <c r="B5572" s="14"/>
    </row>
    <row r="5573" spans="2:2">
      <c r="B5573" s="14"/>
    </row>
    <row r="5574" spans="2:2">
      <c r="B5574" s="14"/>
    </row>
    <row r="5575" spans="2:2">
      <c r="B5575" s="14"/>
    </row>
    <row r="5576" spans="2:2">
      <c r="B5576" s="14"/>
    </row>
    <row r="5577" spans="2:2">
      <c r="B5577" s="14"/>
    </row>
    <row r="5578" spans="2:2">
      <c r="B5578" s="14"/>
    </row>
    <row r="5579" spans="2:2">
      <c r="B5579" s="14"/>
    </row>
    <row r="5580" spans="2:2">
      <c r="B5580" s="14"/>
    </row>
    <row r="5581" spans="2:2">
      <c r="B5581" s="14"/>
    </row>
    <row r="5582" spans="2:2">
      <c r="B5582" s="14"/>
    </row>
    <row r="5583" spans="2:2">
      <c r="B5583" s="14"/>
    </row>
    <row r="5584" spans="2:2">
      <c r="B5584" s="14"/>
    </row>
    <row r="5585" spans="2:2">
      <c r="B5585" s="14"/>
    </row>
    <row r="5586" spans="2:2">
      <c r="B5586" s="14"/>
    </row>
    <row r="5587" spans="2:2">
      <c r="B5587" s="14"/>
    </row>
    <row r="5588" spans="2:2">
      <c r="B5588" s="14"/>
    </row>
    <row r="5589" spans="2:2">
      <c r="B5589" s="14"/>
    </row>
    <row r="5590" spans="2:2">
      <c r="B5590" s="14"/>
    </row>
    <row r="5591" spans="2:2">
      <c r="B5591" s="14"/>
    </row>
    <row r="5592" spans="2:2">
      <c r="B5592" s="14"/>
    </row>
    <row r="5593" spans="2:2">
      <c r="B5593" s="14"/>
    </row>
    <row r="5594" spans="2:2">
      <c r="B5594" s="14"/>
    </row>
    <row r="5595" spans="2:2">
      <c r="B5595" s="14"/>
    </row>
    <row r="5596" spans="2:2">
      <c r="B5596" s="14"/>
    </row>
    <row r="5597" spans="2:2">
      <c r="B5597" s="14"/>
    </row>
    <row r="5598" spans="2:2">
      <c r="B5598" s="14"/>
    </row>
    <row r="5599" spans="2:2">
      <c r="B5599" s="14"/>
    </row>
    <row r="5600" spans="2:2">
      <c r="B5600" s="14"/>
    </row>
    <row r="5601" spans="2:2">
      <c r="B5601" s="14"/>
    </row>
    <row r="5602" spans="2:2">
      <c r="B5602" s="14"/>
    </row>
    <row r="5603" spans="2:2">
      <c r="B5603" s="14"/>
    </row>
    <row r="5604" spans="2:2">
      <c r="B5604" s="14"/>
    </row>
    <row r="5605" spans="2:2">
      <c r="B5605" s="14"/>
    </row>
    <row r="5606" spans="2:2">
      <c r="B5606" s="14"/>
    </row>
    <row r="5607" spans="2:2">
      <c r="B5607" s="14"/>
    </row>
    <row r="5608" spans="2:2">
      <c r="B5608" s="14"/>
    </row>
    <row r="5609" spans="2:2">
      <c r="B5609" s="14"/>
    </row>
    <row r="5610" spans="2:2">
      <c r="B5610" s="14"/>
    </row>
    <row r="5611" spans="2:2">
      <c r="B5611" s="14"/>
    </row>
    <row r="5612" spans="2:2">
      <c r="B5612" s="14"/>
    </row>
    <row r="5613" spans="2:2">
      <c r="B5613" s="14"/>
    </row>
    <row r="5614" spans="2:2">
      <c r="B5614" s="14"/>
    </row>
    <row r="5615" spans="2:2">
      <c r="B5615" s="14"/>
    </row>
    <row r="5616" spans="2:2">
      <c r="B5616" s="14"/>
    </row>
    <row r="5617" spans="2:2">
      <c r="B5617" s="14"/>
    </row>
    <row r="5618" spans="2:2">
      <c r="B5618" s="14"/>
    </row>
    <row r="5619" spans="2:2">
      <c r="B5619" s="14"/>
    </row>
    <row r="5620" spans="2:2">
      <c r="B5620" s="14"/>
    </row>
    <row r="5621" spans="2:2">
      <c r="B5621" s="14"/>
    </row>
    <row r="5622" spans="2:2">
      <c r="B5622" s="14"/>
    </row>
    <row r="5623" spans="2:2">
      <c r="B5623" s="14"/>
    </row>
    <row r="5624" spans="2:2">
      <c r="B5624" s="14"/>
    </row>
    <row r="5625" spans="2:2">
      <c r="B5625" s="14"/>
    </row>
    <row r="5626" spans="2:2">
      <c r="B5626" s="14"/>
    </row>
    <row r="5627" spans="2:2">
      <c r="B5627" s="14"/>
    </row>
    <row r="5628" spans="2:2">
      <c r="B5628" s="14"/>
    </row>
    <row r="5629" spans="2:2">
      <c r="B5629" s="14"/>
    </row>
    <row r="5630" spans="2:2">
      <c r="B5630" s="14"/>
    </row>
    <row r="5631" spans="2:2">
      <c r="B5631" s="14"/>
    </row>
    <row r="5632" spans="2:2">
      <c r="B5632" s="14"/>
    </row>
    <row r="5633" spans="2:2">
      <c r="B5633" s="14"/>
    </row>
    <row r="5634" spans="2:2">
      <c r="B5634" s="14"/>
    </row>
    <row r="5635" spans="2:2">
      <c r="B5635" s="14"/>
    </row>
    <row r="5636" spans="2:2">
      <c r="B5636" s="14"/>
    </row>
    <row r="5637" spans="2:2">
      <c r="B5637" s="14"/>
    </row>
    <row r="5638" spans="2:2">
      <c r="B5638" s="14"/>
    </row>
    <row r="5639" spans="2:2">
      <c r="B5639" s="14"/>
    </row>
    <row r="5640" spans="2:2">
      <c r="B5640" s="14"/>
    </row>
    <row r="5641" spans="2:2">
      <c r="B5641" s="14"/>
    </row>
    <row r="5642" spans="2:2">
      <c r="B5642" s="14"/>
    </row>
    <row r="5643" spans="2:2">
      <c r="B5643" s="14"/>
    </row>
    <row r="5644" spans="2:2">
      <c r="B5644" s="14"/>
    </row>
    <row r="5645" spans="2:2">
      <c r="B5645" s="14"/>
    </row>
    <row r="5646" spans="2:2">
      <c r="B5646" s="14"/>
    </row>
    <row r="5647" spans="2:2">
      <c r="B5647" s="14"/>
    </row>
    <row r="5648" spans="2:2">
      <c r="B5648" s="14"/>
    </row>
    <row r="5649" spans="2:2">
      <c r="B5649" s="14"/>
    </row>
    <row r="5650" spans="2:2">
      <c r="B5650" s="14"/>
    </row>
    <row r="5651" spans="2:2">
      <c r="B5651" s="14"/>
    </row>
    <row r="5652" spans="2:2">
      <c r="B5652" s="14"/>
    </row>
    <row r="5653" spans="2:2">
      <c r="B5653" s="14"/>
    </row>
    <row r="5654" spans="2:2">
      <c r="B5654" s="14"/>
    </row>
    <row r="5655" spans="2:2">
      <c r="B5655" s="14"/>
    </row>
    <row r="5656" spans="2:2">
      <c r="B5656" s="14"/>
    </row>
    <row r="5657" spans="2:2">
      <c r="B5657" s="14"/>
    </row>
    <row r="5658" spans="2:2">
      <c r="B5658" s="14"/>
    </row>
    <row r="5659" spans="2:2">
      <c r="B5659" s="14"/>
    </row>
    <row r="5660" spans="2:2">
      <c r="B5660" s="14"/>
    </row>
    <row r="5661" spans="2:2">
      <c r="B5661" s="14"/>
    </row>
    <row r="5662" spans="2:2">
      <c r="B5662" s="14"/>
    </row>
    <row r="5663" spans="2:2">
      <c r="B5663" s="14"/>
    </row>
    <row r="5664" spans="2:2">
      <c r="B5664" s="14"/>
    </row>
    <row r="5665" spans="2:2">
      <c r="B5665" s="14"/>
    </row>
    <row r="5666" spans="2:2">
      <c r="B5666" s="14"/>
    </row>
    <row r="5667" spans="2:2">
      <c r="B5667" s="14"/>
    </row>
    <row r="5668" spans="2:2">
      <c r="B5668" s="14"/>
    </row>
    <row r="5669" spans="2:2">
      <c r="B5669" s="14"/>
    </row>
    <row r="5670" spans="2:2">
      <c r="B5670" s="14"/>
    </row>
    <row r="5671" spans="2:2">
      <c r="B5671" s="14"/>
    </row>
    <row r="5672" spans="2:2">
      <c r="B5672" s="14"/>
    </row>
    <row r="5673" spans="2:2">
      <c r="B5673" s="14"/>
    </row>
    <row r="5674" spans="2:2">
      <c r="B5674" s="14"/>
    </row>
    <row r="5675" spans="2:2">
      <c r="B5675" s="14"/>
    </row>
    <row r="5676" spans="2:2">
      <c r="B5676" s="14"/>
    </row>
    <row r="5677" spans="2:2">
      <c r="B5677" s="14"/>
    </row>
    <row r="5678" spans="2:2">
      <c r="B5678" s="14"/>
    </row>
    <row r="5679" spans="2:2">
      <c r="B5679" s="14"/>
    </row>
    <row r="5680" spans="2:2">
      <c r="B5680" s="14"/>
    </row>
    <row r="5681" spans="2:2">
      <c r="B5681" s="14"/>
    </row>
    <row r="5682" spans="2:2">
      <c r="B5682" s="14"/>
    </row>
    <row r="5683" spans="2:2">
      <c r="B5683" s="14"/>
    </row>
    <row r="5684" spans="2:2">
      <c r="B5684" s="14"/>
    </row>
    <row r="5685" spans="2:2">
      <c r="B5685" s="14"/>
    </row>
    <row r="5686" spans="2:2">
      <c r="B5686" s="14"/>
    </row>
    <row r="5687" spans="2:2">
      <c r="B5687" s="14"/>
    </row>
    <row r="5688" spans="2:2">
      <c r="B5688" s="14"/>
    </row>
    <row r="5689" spans="2:2">
      <c r="B5689" s="14"/>
    </row>
    <row r="5690" spans="2:2">
      <c r="B5690" s="14"/>
    </row>
    <row r="5691" spans="2:2">
      <c r="B5691" s="14"/>
    </row>
    <row r="5692" spans="2:2">
      <c r="B5692" s="14"/>
    </row>
    <row r="5693" spans="2:2">
      <c r="B5693" s="14"/>
    </row>
    <row r="5694" spans="2:2">
      <c r="B5694" s="14"/>
    </row>
    <row r="5695" spans="2:2">
      <c r="B5695" s="14"/>
    </row>
    <row r="5696" spans="2:2">
      <c r="B5696" s="14"/>
    </row>
    <row r="5697" spans="2:2">
      <c r="B5697" s="14"/>
    </row>
    <row r="5698" spans="2:2">
      <c r="B5698" s="14"/>
    </row>
    <row r="5699" spans="2:2">
      <c r="B5699" s="14"/>
    </row>
    <row r="5700" spans="2:2">
      <c r="B5700" s="14"/>
    </row>
    <row r="5701" spans="2:2">
      <c r="B5701" s="14"/>
    </row>
    <row r="5702" spans="2:2">
      <c r="B5702" s="14"/>
    </row>
    <row r="5703" spans="2:2">
      <c r="B5703" s="14"/>
    </row>
    <row r="5704" spans="2:2">
      <c r="B5704" s="14"/>
    </row>
    <row r="5705" spans="2:2">
      <c r="B5705" s="14"/>
    </row>
    <row r="5706" spans="2:2">
      <c r="B5706" s="14"/>
    </row>
    <row r="5707" spans="2:2">
      <c r="B5707" s="14"/>
    </row>
    <row r="5708" spans="2:2">
      <c r="B5708" s="14"/>
    </row>
    <row r="5709" spans="2:2">
      <c r="B5709" s="14"/>
    </row>
    <row r="5710" spans="2:2">
      <c r="B5710" s="14"/>
    </row>
    <row r="5711" spans="2:2">
      <c r="B5711" s="14"/>
    </row>
    <row r="5712" spans="2:2">
      <c r="B5712" s="14"/>
    </row>
    <row r="5713" spans="2:2">
      <c r="B5713" s="14"/>
    </row>
    <row r="5714" spans="2:2">
      <c r="B5714" s="14"/>
    </row>
    <row r="5715" spans="2:2">
      <c r="B5715" s="14"/>
    </row>
    <row r="5716" spans="2:2">
      <c r="B5716" s="14"/>
    </row>
    <row r="5717" spans="2:2">
      <c r="B5717" s="14"/>
    </row>
    <row r="5718" spans="2:2">
      <c r="B5718" s="14"/>
    </row>
    <row r="5719" spans="2:2">
      <c r="B5719" s="14"/>
    </row>
    <row r="5720" spans="2:2">
      <c r="B5720" s="14"/>
    </row>
    <row r="5721" spans="2:2">
      <c r="B5721" s="14"/>
    </row>
    <row r="5722" spans="2:2">
      <c r="B5722" s="14"/>
    </row>
    <row r="5723" spans="2:2">
      <c r="B5723" s="14"/>
    </row>
    <row r="5724" spans="2:2">
      <c r="B5724" s="14"/>
    </row>
    <row r="5725" spans="2:2">
      <c r="B5725" s="14"/>
    </row>
    <row r="5726" spans="2:2">
      <c r="B5726" s="14"/>
    </row>
    <row r="5727" spans="2:2">
      <c r="B5727" s="14"/>
    </row>
    <row r="5728" spans="2:2">
      <c r="B5728" s="14"/>
    </row>
    <row r="5729" spans="2:2">
      <c r="B5729" s="14"/>
    </row>
    <row r="5730" spans="2:2">
      <c r="B5730" s="14"/>
    </row>
    <row r="5731" spans="2:2">
      <c r="B5731" s="14"/>
    </row>
    <row r="5732" spans="2:2">
      <c r="B5732" s="14"/>
    </row>
    <row r="5733" spans="2:2">
      <c r="B5733" s="14"/>
    </row>
    <row r="5734" spans="2:2">
      <c r="B5734" s="14"/>
    </row>
    <row r="5735" spans="2:2">
      <c r="B5735" s="14"/>
    </row>
    <row r="5736" spans="2:2">
      <c r="B5736" s="14"/>
    </row>
    <row r="5737" spans="2:2">
      <c r="B5737" s="14"/>
    </row>
    <row r="5738" spans="2:2">
      <c r="B5738" s="14"/>
    </row>
    <row r="5739" spans="2:2">
      <c r="B5739" s="14"/>
    </row>
    <row r="5740" spans="2:2">
      <c r="B5740" s="14"/>
    </row>
    <row r="5741" spans="2:2">
      <c r="B5741" s="14"/>
    </row>
    <row r="5742" spans="2:2">
      <c r="B5742" s="14"/>
    </row>
    <row r="5743" spans="2:2">
      <c r="B5743" s="14"/>
    </row>
    <row r="5744" spans="2:2">
      <c r="B5744" s="14"/>
    </row>
    <row r="5745" spans="2:2">
      <c r="B5745" s="14"/>
    </row>
    <row r="5746" spans="2:2">
      <c r="B5746" s="14"/>
    </row>
    <row r="5747" spans="2:2">
      <c r="B5747" s="14"/>
    </row>
    <row r="5748" spans="2:2">
      <c r="B5748" s="14"/>
    </row>
    <row r="5749" spans="2:2">
      <c r="B5749" s="14"/>
    </row>
    <row r="5750" spans="2:2">
      <c r="B5750" s="14"/>
    </row>
    <row r="5751" spans="2:2">
      <c r="B5751" s="14"/>
    </row>
    <row r="5752" spans="2:2">
      <c r="B5752" s="14"/>
    </row>
    <row r="5753" spans="2:2">
      <c r="B5753" s="14"/>
    </row>
    <row r="5754" spans="2:2">
      <c r="B5754" s="14"/>
    </row>
    <row r="5755" spans="2:2">
      <c r="B5755" s="14"/>
    </row>
    <row r="5756" spans="2:2">
      <c r="B5756" s="14"/>
    </row>
    <row r="5757" spans="2:2">
      <c r="B5757" s="14"/>
    </row>
    <row r="5758" spans="2:2">
      <c r="B5758" s="14"/>
    </row>
    <row r="5759" spans="2:2">
      <c r="B5759" s="14"/>
    </row>
    <row r="5760" spans="2:2">
      <c r="B5760" s="14"/>
    </row>
    <row r="5761" spans="2:2">
      <c r="B5761" s="14"/>
    </row>
    <row r="5762" spans="2:2">
      <c r="B5762" s="14"/>
    </row>
    <row r="5763" spans="2:2">
      <c r="B5763" s="14"/>
    </row>
    <row r="5764" spans="2:2">
      <c r="B5764" s="14"/>
    </row>
    <row r="5765" spans="2:2">
      <c r="B5765" s="14"/>
    </row>
    <row r="5766" spans="2:2">
      <c r="B5766" s="14"/>
    </row>
    <row r="5767" spans="2:2">
      <c r="B5767" s="14"/>
    </row>
    <row r="5768" spans="2:2">
      <c r="B5768" s="14"/>
    </row>
    <row r="5769" spans="2:2">
      <c r="B5769" s="14"/>
    </row>
    <row r="5770" spans="2:2">
      <c r="B5770" s="14"/>
    </row>
    <row r="5771" spans="2:2">
      <c r="B5771" s="14"/>
    </row>
    <row r="5772" spans="2:2">
      <c r="B5772" s="14"/>
    </row>
    <row r="5773" spans="2:2">
      <c r="B5773" s="14"/>
    </row>
    <row r="5774" spans="2:2">
      <c r="B5774" s="14"/>
    </row>
    <row r="5775" spans="2:2">
      <c r="B5775" s="14"/>
    </row>
    <row r="5776" spans="2:2">
      <c r="B5776" s="14"/>
    </row>
    <row r="5777" spans="2:2">
      <c r="B5777" s="14"/>
    </row>
    <row r="5778" spans="2:2">
      <c r="B5778" s="14"/>
    </row>
    <row r="5779" spans="2:2">
      <c r="B5779" s="14"/>
    </row>
    <row r="5780" spans="2:2">
      <c r="B5780" s="14"/>
    </row>
    <row r="5781" spans="2:2">
      <c r="B5781" s="14"/>
    </row>
    <row r="5782" spans="2:2">
      <c r="B5782" s="14"/>
    </row>
    <row r="5783" spans="2:2">
      <c r="B5783" s="14"/>
    </row>
    <row r="5784" spans="2:2">
      <c r="B5784" s="14"/>
    </row>
    <row r="5785" spans="2:2">
      <c r="B5785" s="14"/>
    </row>
    <row r="5786" spans="2:2">
      <c r="B5786" s="14"/>
    </row>
    <row r="5787" spans="2:2">
      <c r="B5787" s="14"/>
    </row>
    <row r="5788" spans="2:2">
      <c r="B5788" s="14"/>
    </row>
    <row r="5789" spans="2:2">
      <c r="B5789" s="14"/>
    </row>
    <row r="5790" spans="2:2">
      <c r="B5790" s="14"/>
    </row>
    <row r="5791" spans="2:2">
      <c r="B5791" s="14"/>
    </row>
    <row r="5792" spans="2:2">
      <c r="B5792" s="14"/>
    </row>
    <row r="5793" spans="2:2">
      <c r="B5793" s="14"/>
    </row>
    <row r="5794" spans="2:2">
      <c r="B5794" s="14"/>
    </row>
    <row r="5795" spans="2:2">
      <c r="B5795" s="14"/>
    </row>
    <row r="5796" spans="2:2">
      <c r="B5796" s="14"/>
    </row>
    <row r="5797" spans="2:2">
      <c r="B5797" s="14"/>
    </row>
    <row r="5798" spans="2:2">
      <c r="B5798" s="14"/>
    </row>
    <row r="5799" spans="2:2">
      <c r="B5799" s="14"/>
    </row>
    <row r="5800" spans="2:2">
      <c r="B5800" s="14"/>
    </row>
    <row r="5801" spans="2:2">
      <c r="B5801" s="14"/>
    </row>
    <row r="5802" spans="2:2">
      <c r="B5802" s="14"/>
    </row>
    <row r="5803" spans="2:2">
      <c r="B5803" s="14"/>
    </row>
    <row r="5804" spans="2:2">
      <c r="B5804" s="14"/>
    </row>
    <row r="5805" spans="2:2">
      <c r="B5805" s="14"/>
    </row>
    <row r="5806" spans="2:2">
      <c r="B5806" s="14"/>
    </row>
    <row r="5807" spans="2:2">
      <c r="B5807" s="14"/>
    </row>
    <row r="5808" spans="2:2">
      <c r="B5808" s="14"/>
    </row>
    <row r="5809" spans="2:2">
      <c r="B5809" s="14"/>
    </row>
    <row r="5810" spans="2:2">
      <c r="B5810" s="14"/>
    </row>
    <row r="5811" spans="2:2">
      <c r="B5811" s="14"/>
    </row>
    <row r="5812" spans="2:2">
      <c r="B5812" s="14"/>
    </row>
    <row r="5813" spans="2:2">
      <c r="B5813" s="14"/>
    </row>
    <row r="5814" spans="2:2">
      <c r="B5814" s="14"/>
    </row>
    <row r="5815" spans="2:2">
      <c r="B5815" s="14"/>
    </row>
    <row r="5816" spans="2:2">
      <c r="B5816" s="14"/>
    </row>
    <row r="5817" spans="2:2">
      <c r="B5817" s="14"/>
    </row>
    <row r="5818" spans="2:2">
      <c r="B5818" s="14"/>
    </row>
    <row r="5819" spans="2:2">
      <c r="B5819" s="14"/>
    </row>
    <row r="5820" spans="2:2">
      <c r="B5820" s="14"/>
    </row>
    <row r="5821" spans="2:2">
      <c r="B5821" s="14"/>
    </row>
    <row r="5822" spans="2:2">
      <c r="B5822" s="14"/>
    </row>
    <row r="5823" spans="2:2">
      <c r="B5823" s="14"/>
    </row>
    <row r="5824" spans="2:2">
      <c r="B5824" s="14"/>
    </row>
    <row r="5825" spans="2:2">
      <c r="B5825" s="14"/>
    </row>
    <row r="5826" spans="2:2">
      <c r="B5826" s="14"/>
    </row>
    <row r="5827" spans="2:2">
      <c r="B5827" s="14"/>
    </row>
    <row r="5828" spans="2:2">
      <c r="B5828" s="14"/>
    </row>
    <row r="5829" spans="2:2">
      <c r="B5829" s="14"/>
    </row>
    <row r="5830" spans="2:2">
      <c r="B5830" s="14"/>
    </row>
    <row r="5831" spans="2:2">
      <c r="B5831" s="14"/>
    </row>
    <row r="5832" spans="2:2">
      <c r="B5832" s="14"/>
    </row>
    <row r="5833" spans="2:2">
      <c r="B5833" s="14"/>
    </row>
    <row r="5834" spans="2:2">
      <c r="B5834" s="14"/>
    </row>
    <row r="5835" spans="2:2">
      <c r="B5835" s="14"/>
    </row>
    <row r="5836" spans="2:2">
      <c r="B5836" s="14"/>
    </row>
    <row r="5837" spans="2:2">
      <c r="B5837" s="14"/>
    </row>
    <row r="5838" spans="2:2">
      <c r="B5838" s="14"/>
    </row>
    <row r="5839" spans="2:2">
      <c r="B5839" s="14"/>
    </row>
    <row r="5840" spans="2:2">
      <c r="B5840" s="14"/>
    </row>
    <row r="5841" spans="2:2">
      <c r="B5841" s="14"/>
    </row>
    <row r="5842" spans="2:2">
      <c r="B5842" s="14"/>
    </row>
    <row r="5843" spans="2:2">
      <c r="B5843" s="14"/>
    </row>
    <row r="5844" spans="2:2">
      <c r="B5844" s="14"/>
    </row>
    <row r="5845" spans="2:2">
      <c r="B5845" s="14"/>
    </row>
    <row r="5846" spans="2:2">
      <c r="B5846" s="14"/>
    </row>
    <row r="5847" spans="2:2">
      <c r="B5847" s="14"/>
    </row>
    <row r="5848" spans="2:2">
      <c r="B5848" s="14"/>
    </row>
    <row r="5849" spans="2:2">
      <c r="B5849" s="14"/>
    </row>
    <row r="5850" spans="2:2">
      <c r="B5850" s="14"/>
    </row>
    <row r="5851" spans="2:2">
      <c r="B5851" s="14"/>
    </row>
    <row r="5852" spans="2:2">
      <c r="B5852" s="14"/>
    </row>
    <row r="5853" spans="2:2">
      <c r="B5853" s="14"/>
    </row>
    <row r="5854" spans="2:2">
      <c r="B5854" s="14"/>
    </row>
    <row r="5855" spans="2:2">
      <c r="B5855" s="14"/>
    </row>
    <row r="5856" spans="2:2">
      <c r="B5856" s="14"/>
    </row>
    <row r="5857" spans="2:2">
      <c r="B5857" s="14"/>
    </row>
    <row r="5858" spans="2:2">
      <c r="B5858" s="14"/>
    </row>
    <row r="5859" spans="2:2">
      <c r="B5859" s="14"/>
    </row>
    <row r="5860" spans="2:2">
      <c r="B5860" s="14"/>
    </row>
    <row r="5861" spans="2:2">
      <c r="B5861" s="14"/>
    </row>
    <row r="5862" spans="2:2">
      <c r="B5862" s="14"/>
    </row>
    <row r="5863" spans="2:2">
      <c r="B5863" s="14"/>
    </row>
    <row r="5864" spans="2:2">
      <c r="B5864" s="14"/>
    </row>
    <row r="5865" spans="2:2">
      <c r="B5865" s="14"/>
    </row>
    <row r="5866" spans="2:2">
      <c r="B5866" s="14"/>
    </row>
    <row r="5867" spans="2:2">
      <c r="B5867" s="14"/>
    </row>
    <row r="5868" spans="2:2">
      <c r="B5868" s="14"/>
    </row>
    <row r="5869" spans="2:2">
      <c r="B5869" s="14"/>
    </row>
    <row r="5870" spans="2:2">
      <c r="B5870" s="14"/>
    </row>
    <row r="5871" spans="2:2">
      <c r="B5871" s="14"/>
    </row>
    <row r="5872" spans="2:2">
      <c r="B5872" s="14"/>
    </row>
    <row r="5873" spans="2:2">
      <c r="B5873" s="14"/>
    </row>
    <row r="5874" spans="2:2">
      <c r="B5874" s="14"/>
    </row>
    <row r="5875" spans="2:2">
      <c r="B5875" s="14"/>
    </row>
    <row r="5876" spans="2:2">
      <c r="B5876" s="14"/>
    </row>
    <row r="5877" spans="2:2">
      <c r="B5877" s="14"/>
    </row>
    <row r="5878" spans="2:2">
      <c r="B5878" s="14"/>
    </row>
    <row r="5879" spans="2:2">
      <c r="B5879" s="14"/>
    </row>
    <row r="5880" spans="2:2">
      <c r="B5880" s="14"/>
    </row>
    <row r="5881" spans="2:2">
      <c r="B5881" s="14"/>
    </row>
    <row r="5882" spans="2:2">
      <c r="B5882" s="14"/>
    </row>
    <row r="5883" spans="2:2">
      <c r="B5883" s="14"/>
    </row>
    <row r="5884" spans="2:2">
      <c r="B5884" s="14"/>
    </row>
    <row r="5885" spans="2:2">
      <c r="B5885" s="14"/>
    </row>
    <row r="5886" spans="2:2">
      <c r="B5886" s="14"/>
    </row>
    <row r="5887" spans="2:2">
      <c r="B5887" s="14"/>
    </row>
    <row r="5888" spans="2:2">
      <c r="B5888" s="14"/>
    </row>
    <row r="5889" spans="2:2">
      <c r="B5889" s="14"/>
    </row>
    <row r="5890" spans="2:2">
      <c r="B5890" s="14"/>
    </row>
    <row r="5891" spans="2:2">
      <c r="B5891" s="14"/>
    </row>
    <row r="5892" spans="2:2">
      <c r="B5892" s="14"/>
    </row>
    <row r="5893" spans="2:2">
      <c r="B5893" s="14"/>
    </row>
    <row r="5894" spans="2:2">
      <c r="B5894" s="14"/>
    </row>
    <row r="5895" spans="2:2">
      <c r="B5895" s="14"/>
    </row>
    <row r="5896" spans="2:2">
      <c r="B5896" s="14"/>
    </row>
    <row r="5897" spans="2:2">
      <c r="B5897" s="14"/>
    </row>
    <row r="5898" spans="2:2">
      <c r="B5898" s="14"/>
    </row>
    <row r="5899" spans="2:2">
      <c r="B5899" s="14"/>
    </row>
    <row r="5900" spans="2:2">
      <c r="B5900" s="14"/>
    </row>
    <row r="5901" spans="2:2">
      <c r="B5901" s="14"/>
    </row>
    <row r="5902" spans="2:2">
      <c r="B5902" s="14"/>
    </row>
    <row r="5903" spans="2:2">
      <c r="B5903" s="14"/>
    </row>
    <row r="5904" spans="2:2">
      <c r="B5904" s="14"/>
    </row>
    <row r="5905" spans="2:2">
      <c r="B5905" s="14"/>
    </row>
    <row r="5906" spans="2:2">
      <c r="B5906" s="14"/>
    </row>
    <row r="5907" spans="2:2">
      <c r="B5907" s="14"/>
    </row>
    <row r="5908" spans="2:2">
      <c r="B5908" s="14"/>
    </row>
    <row r="5909" spans="2:2">
      <c r="B5909" s="14"/>
    </row>
    <row r="5910" spans="2:2">
      <c r="B5910" s="14"/>
    </row>
    <row r="5911" spans="2:2">
      <c r="B5911" s="14"/>
    </row>
    <row r="5912" spans="2:2">
      <c r="B5912" s="14"/>
    </row>
    <row r="5913" spans="2:2">
      <c r="B5913" s="14"/>
    </row>
    <row r="5914" spans="2:2">
      <c r="B5914" s="14"/>
    </row>
    <row r="5915" spans="2:2">
      <c r="B5915" s="14"/>
    </row>
    <row r="5916" spans="2:2">
      <c r="B5916" s="14"/>
    </row>
    <row r="5917" spans="2:2">
      <c r="B5917" s="14"/>
    </row>
    <row r="5918" spans="2:2">
      <c r="B5918" s="14"/>
    </row>
    <row r="5919" spans="2:2">
      <c r="B5919" s="14"/>
    </row>
    <row r="5920" spans="2:2">
      <c r="B5920" s="14"/>
    </row>
    <row r="5921" spans="2:2">
      <c r="B5921" s="14"/>
    </row>
    <row r="5922" spans="2:2">
      <c r="B5922" s="14"/>
    </row>
    <row r="5923" spans="2:2">
      <c r="B5923" s="14"/>
    </row>
    <row r="5924" spans="2:2">
      <c r="B5924" s="14"/>
    </row>
    <row r="5925" spans="2:2">
      <c r="B5925" s="14"/>
    </row>
    <row r="5926" spans="2:2">
      <c r="B5926" s="14"/>
    </row>
    <row r="5927" spans="2:2">
      <c r="B5927" s="14"/>
    </row>
    <row r="5928" spans="2:2">
      <c r="B5928" s="14"/>
    </row>
    <row r="5929" spans="2:2">
      <c r="B5929" s="14"/>
    </row>
    <row r="5930" spans="2:2">
      <c r="B5930" s="14"/>
    </row>
    <row r="5931" spans="2:2">
      <c r="B5931" s="14"/>
    </row>
    <row r="5932" spans="2:2">
      <c r="B5932" s="14"/>
    </row>
    <row r="5933" spans="2:2">
      <c r="B5933" s="14"/>
    </row>
    <row r="5934" spans="2:2">
      <c r="B5934" s="14"/>
    </row>
    <row r="5935" spans="2:2">
      <c r="B5935" s="14"/>
    </row>
    <row r="5936" spans="2:2">
      <c r="B5936" s="14"/>
    </row>
    <row r="5937" spans="2:2">
      <c r="B5937" s="14"/>
    </row>
    <row r="5938" spans="2:2">
      <c r="B5938" s="14"/>
    </row>
    <row r="5939" spans="2:2">
      <c r="B5939" s="14"/>
    </row>
    <row r="5940" spans="2:2">
      <c r="B5940" s="14"/>
    </row>
    <row r="5941" spans="2:2">
      <c r="B5941" s="14"/>
    </row>
    <row r="5942" spans="2:2">
      <c r="B5942" s="14"/>
    </row>
    <row r="5943" spans="2:2">
      <c r="B5943" s="14"/>
    </row>
    <row r="5944" spans="2:2">
      <c r="B5944" s="14"/>
    </row>
    <row r="5945" spans="2:2">
      <c r="B5945" s="14"/>
    </row>
    <row r="5946" spans="2:2">
      <c r="B5946" s="14"/>
    </row>
    <row r="5947" spans="2:2">
      <c r="B5947" s="14"/>
    </row>
    <row r="5948" spans="2:2">
      <c r="B5948" s="14"/>
    </row>
    <row r="5949" spans="2:2">
      <c r="B5949" s="14"/>
    </row>
    <row r="5950" spans="2:2">
      <c r="B5950" s="14"/>
    </row>
    <row r="5951" spans="2:2">
      <c r="B5951" s="14"/>
    </row>
    <row r="5952" spans="2:2">
      <c r="B5952" s="14"/>
    </row>
    <row r="5953" spans="2:2">
      <c r="B5953" s="14"/>
    </row>
    <row r="5954" spans="2:2">
      <c r="B5954" s="14"/>
    </row>
    <row r="5955" spans="2:2">
      <c r="B5955" s="14"/>
    </row>
    <row r="5956" spans="2:2">
      <c r="B5956" s="14"/>
    </row>
    <row r="5957" spans="2:2">
      <c r="B5957" s="14"/>
    </row>
    <row r="5958" spans="2:2">
      <c r="B5958" s="14"/>
    </row>
    <row r="5959" spans="2:2">
      <c r="B5959" s="14"/>
    </row>
    <row r="5960" spans="2:2">
      <c r="B5960" s="14"/>
    </row>
    <row r="5961" spans="2:2">
      <c r="B5961" s="14"/>
    </row>
    <row r="5962" spans="2:2">
      <c r="B5962" s="14"/>
    </row>
    <row r="5963" spans="2:2">
      <c r="B5963" s="14"/>
    </row>
    <row r="5964" spans="2:2">
      <c r="B5964" s="14"/>
    </row>
    <row r="5965" spans="2:2">
      <c r="B5965" s="14"/>
    </row>
    <row r="5966" spans="2:2">
      <c r="B5966" s="14"/>
    </row>
    <row r="5967" spans="2:2">
      <c r="B5967" s="14"/>
    </row>
    <row r="5968" spans="2:2">
      <c r="B5968" s="14"/>
    </row>
    <row r="5969" spans="2:2">
      <c r="B5969" s="14"/>
    </row>
    <row r="5970" spans="2:2">
      <c r="B5970" s="14"/>
    </row>
    <row r="5971" spans="2:2">
      <c r="B5971" s="14"/>
    </row>
    <row r="5972" spans="2:2">
      <c r="B5972" s="14"/>
    </row>
    <row r="5973" spans="2:2">
      <c r="B5973" s="14"/>
    </row>
    <row r="5974" spans="2:2">
      <c r="B5974" s="14"/>
    </row>
    <row r="5975" spans="2:2">
      <c r="B5975" s="14"/>
    </row>
    <row r="5976" spans="2:2">
      <c r="B5976" s="14"/>
    </row>
    <row r="5977" spans="2:2">
      <c r="B5977" s="14"/>
    </row>
    <row r="5978" spans="2:2">
      <c r="B5978" s="14"/>
    </row>
    <row r="5979" spans="2:2">
      <c r="B5979" s="14"/>
    </row>
    <row r="5980" spans="2:2">
      <c r="B5980" s="14"/>
    </row>
    <row r="5981" spans="2:2">
      <c r="B5981" s="14"/>
    </row>
    <row r="5982" spans="2:2">
      <c r="B5982" s="14"/>
    </row>
    <row r="5983" spans="2:2">
      <c r="B5983" s="14"/>
    </row>
    <row r="5984" spans="2:2">
      <c r="B5984" s="14"/>
    </row>
    <row r="5985" spans="2:2">
      <c r="B5985" s="14"/>
    </row>
    <row r="5986" spans="2:2">
      <c r="B5986" s="14"/>
    </row>
    <row r="5987" spans="2:2">
      <c r="B5987" s="14"/>
    </row>
    <row r="5988" spans="2:2">
      <c r="B5988" s="14"/>
    </row>
    <row r="5989" spans="2:2">
      <c r="B5989" s="14"/>
    </row>
    <row r="5990" spans="2:2">
      <c r="B5990" s="14"/>
    </row>
    <row r="5991" spans="2:2">
      <c r="B5991" s="14"/>
    </row>
    <row r="5992" spans="2:2">
      <c r="B5992" s="14"/>
    </row>
    <row r="5993" spans="2:2">
      <c r="B5993" s="14"/>
    </row>
    <row r="5994" spans="2:2">
      <c r="B5994" s="14"/>
    </row>
    <row r="5995" spans="2:2">
      <c r="B5995" s="14"/>
    </row>
    <row r="5996" spans="2:2">
      <c r="B5996" s="14"/>
    </row>
    <row r="5997" spans="2:2">
      <c r="B5997" s="14"/>
    </row>
    <row r="5998" spans="2:2">
      <c r="B5998" s="14"/>
    </row>
    <row r="5999" spans="2:2">
      <c r="B5999" s="14"/>
    </row>
    <row r="6000" spans="2:2">
      <c r="B6000" s="14"/>
    </row>
    <row r="6001" spans="2:2">
      <c r="B6001" s="14"/>
    </row>
    <row r="6002" spans="2:2">
      <c r="B6002" s="14"/>
    </row>
    <row r="6003" spans="2:2">
      <c r="B6003" s="14"/>
    </row>
    <row r="6004" spans="2:2">
      <c r="B6004" s="14"/>
    </row>
    <row r="6005" spans="2:2">
      <c r="B6005" s="14"/>
    </row>
    <row r="6006" spans="2:2">
      <c r="B6006" s="14"/>
    </row>
    <row r="6007" spans="2:2">
      <c r="B6007" s="14"/>
    </row>
    <row r="6008" spans="2:2">
      <c r="B6008" s="14"/>
    </row>
    <row r="6009" spans="2:2">
      <c r="B6009" s="14"/>
    </row>
    <row r="6010" spans="2:2">
      <c r="B6010" s="14"/>
    </row>
    <row r="6011" spans="2:2">
      <c r="B6011" s="14"/>
    </row>
    <row r="6012" spans="2:2">
      <c r="B6012" s="14"/>
    </row>
    <row r="6013" spans="2:2">
      <c r="B6013" s="14"/>
    </row>
    <row r="6014" spans="2:2">
      <c r="B6014" s="14"/>
    </row>
    <row r="6015" spans="2:2">
      <c r="B6015" s="14"/>
    </row>
    <row r="6016" spans="2:2">
      <c r="B6016" s="14"/>
    </row>
    <row r="6017" spans="2:2">
      <c r="B6017" s="14"/>
    </row>
    <row r="6018" spans="2:2">
      <c r="B6018" s="14"/>
    </row>
    <row r="6019" spans="2:2">
      <c r="B6019" s="14"/>
    </row>
    <row r="6020" spans="2:2">
      <c r="B6020" s="14"/>
    </row>
    <row r="6021" spans="2:2">
      <c r="B6021" s="14"/>
    </row>
    <row r="6022" spans="2:2">
      <c r="B6022" s="14"/>
    </row>
    <row r="6023" spans="2:2">
      <c r="B6023" s="14"/>
    </row>
    <row r="6024" spans="2:2">
      <c r="B6024" s="14"/>
    </row>
    <row r="6025" spans="2:2">
      <c r="B6025" s="14"/>
    </row>
    <row r="6026" spans="2:2">
      <c r="B6026" s="14"/>
    </row>
    <row r="6027" spans="2:2">
      <c r="B6027" s="14"/>
    </row>
    <row r="6028" spans="2:2">
      <c r="B6028" s="14"/>
    </row>
    <row r="6029" spans="2:2">
      <c r="B6029" s="14"/>
    </row>
    <row r="6030" spans="2:2">
      <c r="B6030" s="14"/>
    </row>
    <row r="6031" spans="2:2">
      <c r="B6031" s="14"/>
    </row>
    <row r="6032" spans="2:2">
      <c r="B6032" s="14"/>
    </row>
    <row r="6033" spans="2:2">
      <c r="B6033" s="14"/>
    </row>
    <row r="6034" spans="2:2">
      <c r="B6034" s="14"/>
    </row>
    <row r="6035" spans="2:2">
      <c r="B6035" s="14"/>
    </row>
    <row r="6036" spans="2:2">
      <c r="B6036" s="14"/>
    </row>
    <row r="6037" spans="2:2">
      <c r="B6037" s="14"/>
    </row>
    <row r="6038" spans="2:2">
      <c r="B6038" s="14"/>
    </row>
    <row r="6039" spans="2:2">
      <c r="B6039" s="14"/>
    </row>
    <row r="6040" spans="2:2">
      <c r="B6040" s="14"/>
    </row>
    <row r="6041" spans="2:2">
      <c r="B6041" s="14"/>
    </row>
    <row r="6042" spans="2:2">
      <c r="B6042" s="14"/>
    </row>
    <row r="6043" spans="2:2">
      <c r="B6043" s="14"/>
    </row>
    <row r="6044" spans="2:2">
      <c r="B6044" s="14"/>
    </row>
    <row r="6045" spans="2:2">
      <c r="B6045" s="14"/>
    </row>
    <row r="6046" spans="2:2">
      <c r="B6046" s="14"/>
    </row>
    <row r="6047" spans="2:2">
      <c r="B6047" s="14"/>
    </row>
    <row r="6048" spans="2:2">
      <c r="B6048" s="14"/>
    </row>
    <row r="6049" spans="2:2">
      <c r="B6049" s="14"/>
    </row>
    <row r="6050" spans="2:2">
      <c r="B6050" s="14"/>
    </row>
    <row r="6051" spans="2:2">
      <c r="B6051" s="14"/>
    </row>
    <row r="6052" spans="2:2">
      <c r="B6052" s="14"/>
    </row>
    <row r="6053" spans="2:2">
      <c r="B6053" s="14"/>
    </row>
    <row r="6054" spans="2:2">
      <c r="B6054" s="14"/>
    </row>
    <row r="6055" spans="2:2">
      <c r="B6055" s="14"/>
    </row>
    <row r="6056" spans="2:2">
      <c r="B6056" s="14"/>
    </row>
    <row r="6057" spans="2:2">
      <c r="B6057" s="14"/>
    </row>
    <row r="6058" spans="2:2">
      <c r="B6058" s="14"/>
    </row>
    <row r="6059" spans="2:2">
      <c r="B6059" s="14"/>
    </row>
    <row r="6060" spans="2:2">
      <c r="B6060" s="14"/>
    </row>
    <row r="6061" spans="2:2">
      <c r="B6061" s="14"/>
    </row>
    <row r="6062" spans="2:2">
      <c r="B6062" s="14"/>
    </row>
    <row r="6063" spans="2:2">
      <c r="B6063" s="14"/>
    </row>
    <row r="6064" spans="2:2">
      <c r="B6064" s="14"/>
    </row>
    <row r="6065" spans="2:2">
      <c r="B6065" s="14"/>
    </row>
    <row r="6066" spans="2:2">
      <c r="B6066" s="14"/>
    </row>
    <row r="6067" spans="2:2">
      <c r="B6067" s="14"/>
    </row>
    <row r="6068" spans="2:2">
      <c r="B6068" s="14"/>
    </row>
    <row r="6069" spans="2:2">
      <c r="B6069" s="14"/>
    </row>
    <row r="6070" spans="2:2">
      <c r="B6070" s="14"/>
    </row>
    <row r="6071" spans="2:2">
      <c r="B6071" s="14"/>
    </row>
    <row r="6072" spans="2:2">
      <c r="B6072" s="14"/>
    </row>
    <row r="6073" spans="2:2">
      <c r="B6073" s="14"/>
    </row>
    <row r="6074" spans="2:2">
      <c r="B6074" s="14"/>
    </row>
    <row r="6075" spans="2:2">
      <c r="B6075" s="14"/>
    </row>
    <row r="6076" spans="2:2">
      <c r="B6076" s="14"/>
    </row>
    <row r="6077" spans="2:2">
      <c r="B6077" s="14"/>
    </row>
    <row r="6078" spans="2:2">
      <c r="B6078" s="14"/>
    </row>
    <row r="6079" spans="2:2">
      <c r="B6079" s="14"/>
    </row>
    <row r="6080" spans="2:2">
      <c r="B6080" s="14"/>
    </row>
    <row r="6081" spans="2:2">
      <c r="B6081" s="14"/>
    </row>
    <row r="6082" spans="2:2">
      <c r="B6082" s="14"/>
    </row>
    <row r="6083" spans="2:2">
      <c r="B6083" s="14"/>
    </row>
    <row r="6084" spans="2:2">
      <c r="B6084" s="14"/>
    </row>
    <row r="6085" spans="2:2">
      <c r="B6085" s="14"/>
    </row>
    <row r="6086" spans="2:2">
      <c r="B6086" s="14"/>
    </row>
    <row r="6087" spans="2:2">
      <c r="B6087" s="14"/>
    </row>
    <row r="6088" spans="2:2">
      <c r="B6088" s="14"/>
    </row>
    <row r="6089" spans="2:2">
      <c r="B6089" s="14"/>
    </row>
    <row r="6090" spans="2:2">
      <c r="B6090" s="14"/>
    </row>
    <row r="6091" spans="2:2">
      <c r="B6091" s="14"/>
    </row>
    <row r="6092" spans="2:2">
      <c r="B6092" s="14"/>
    </row>
    <row r="6093" spans="2:2">
      <c r="B6093" s="14"/>
    </row>
    <row r="6094" spans="2:2">
      <c r="B6094" s="14"/>
    </row>
    <row r="6095" spans="2:2">
      <c r="B6095" s="14"/>
    </row>
    <row r="6096" spans="2:2">
      <c r="B6096" s="14"/>
    </row>
    <row r="6097" spans="2:2">
      <c r="B6097" s="14"/>
    </row>
    <row r="6098" spans="2:2">
      <c r="B6098" s="14"/>
    </row>
    <row r="6099" spans="2:2">
      <c r="B6099" s="14"/>
    </row>
    <row r="6100" spans="2:2">
      <c r="B6100" s="14"/>
    </row>
    <row r="6101" spans="2:2">
      <c r="B6101" s="14"/>
    </row>
    <row r="6102" spans="2:2">
      <c r="B6102" s="14"/>
    </row>
    <row r="6103" spans="2:2">
      <c r="B6103" s="14"/>
    </row>
    <row r="6104" spans="2:2">
      <c r="B6104" s="14"/>
    </row>
    <row r="6105" spans="2:2">
      <c r="B6105" s="14"/>
    </row>
    <row r="6106" spans="2:2">
      <c r="B6106" s="14"/>
    </row>
    <row r="6107" spans="2:2">
      <c r="B6107" s="14"/>
    </row>
    <row r="6108" spans="2:2">
      <c r="B6108" s="14"/>
    </row>
    <row r="6109" spans="2:2">
      <c r="B6109" s="14"/>
    </row>
    <row r="6110" spans="2:2">
      <c r="B6110" s="14"/>
    </row>
    <row r="6111" spans="2:2">
      <c r="B6111" s="14"/>
    </row>
    <row r="6112" spans="2:2">
      <c r="B6112" s="14"/>
    </row>
    <row r="6113" spans="2:2">
      <c r="B6113" s="14"/>
    </row>
    <row r="6114" spans="2:2">
      <c r="B6114" s="14"/>
    </row>
    <row r="6115" spans="2:2">
      <c r="B6115" s="14"/>
    </row>
    <row r="6116" spans="2:2">
      <c r="B6116" s="14"/>
    </row>
    <row r="6117" spans="2:2">
      <c r="B6117" s="14"/>
    </row>
    <row r="6118" spans="2:2">
      <c r="B6118" s="14"/>
    </row>
    <row r="6119" spans="2:2">
      <c r="B6119" s="14"/>
    </row>
    <row r="6120" spans="2:2">
      <c r="B6120" s="14"/>
    </row>
    <row r="6121" spans="2:2">
      <c r="B6121" s="14"/>
    </row>
    <row r="6122" spans="2:2">
      <c r="B6122" s="14"/>
    </row>
    <row r="6123" spans="2:2">
      <c r="B6123" s="14"/>
    </row>
    <row r="6124" spans="2:2">
      <c r="B6124" s="14"/>
    </row>
    <row r="6125" spans="2:2">
      <c r="B6125" s="14"/>
    </row>
    <row r="6126" spans="2:2">
      <c r="B6126" s="14"/>
    </row>
    <row r="6127" spans="2:2">
      <c r="B6127" s="14"/>
    </row>
    <row r="6128" spans="2:2">
      <c r="B6128" s="14"/>
    </row>
    <row r="6129" spans="2:2">
      <c r="B6129" s="14"/>
    </row>
    <row r="6130" spans="2:2">
      <c r="B6130" s="14"/>
    </row>
    <row r="6131" spans="2:2">
      <c r="B6131" s="14"/>
    </row>
    <row r="6132" spans="2:2">
      <c r="B6132" s="14"/>
    </row>
    <row r="6133" spans="2:2">
      <c r="B6133" s="14"/>
    </row>
    <row r="6134" spans="2:2">
      <c r="B6134" s="14"/>
    </row>
    <row r="6135" spans="2:2">
      <c r="B6135" s="14"/>
    </row>
    <row r="6136" spans="2:2">
      <c r="B6136" s="14"/>
    </row>
    <row r="6137" spans="2:2">
      <c r="B6137" s="14"/>
    </row>
    <row r="6138" spans="2:2">
      <c r="B6138" s="14"/>
    </row>
    <row r="6139" spans="2:2">
      <c r="B6139" s="14"/>
    </row>
    <row r="6140" spans="2:2">
      <c r="B6140" s="14"/>
    </row>
    <row r="6141" spans="2:2">
      <c r="B6141" s="14"/>
    </row>
    <row r="6142" spans="2:2">
      <c r="B6142" s="14"/>
    </row>
    <row r="6143" spans="2:2">
      <c r="B6143" s="14"/>
    </row>
    <row r="6144" spans="2:2">
      <c r="B6144" s="14"/>
    </row>
    <row r="6145" spans="2:2">
      <c r="B6145" s="14"/>
    </row>
    <row r="6146" spans="2:2">
      <c r="B6146" s="14"/>
    </row>
    <row r="6147" spans="2:2">
      <c r="B6147" s="14"/>
    </row>
    <row r="6148" spans="2:2">
      <c r="B6148" s="14"/>
    </row>
    <row r="6149" spans="2:2">
      <c r="B6149" s="14"/>
    </row>
    <row r="6150" spans="2:2">
      <c r="B6150" s="14"/>
    </row>
    <row r="6151" spans="2:2">
      <c r="B6151" s="14"/>
    </row>
    <row r="6152" spans="2:2">
      <c r="B6152" s="14"/>
    </row>
    <row r="6153" spans="2:2">
      <c r="B6153" s="14"/>
    </row>
    <row r="6154" spans="2:2">
      <c r="B6154" s="14"/>
    </row>
    <row r="6155" spans="2:2">
      <c r="B6155" s="14"/>
    </row>
    <row r="6156" spans="2:2">
      <c r="B6156" s="14"/>
    </row>
    <row r="6157" spans="2:2">
      <c r="B6157" s="14"/>
    </row>
    <row r="6158" spans="2:2">
      <c r="B6158" s="14"/>
    </row>
    <row r="6159" spans="2:2">
      <c r="B6159" s="14"/>
    </row>
    <row r="6160" spans="2:2">
      <c r="B6160" s="14"/>
    </row>
    <row r="6161" spans="2:2">
      <c r="B6161" s="14"/>
    </row>
    <row r="6162" spans="2:2">
      <c r="B6162" s="14"/>
    </row>
    <row r="6163" spans="2:2">
      <c r="B6163" s="14"/>
    </row>
    <row r="6164" spans="2:2">
      <c r="B6164" s="14"/>
    </row>
    <row r="6165" spans="2:2">
      <c r="B6165" s="14"/>
    </row>
    <row r="6166" spans="2:2">
      <c r="B6166" s="14"/>
    </row>
    <row r="6167" spans="2:2">
      <c r="B6167" s="14"/>
    </row>
    <row r="6168" spans="2:2">
      <c r="B6168" s="14"/>
    </row>
    <row r="6169" spans="2:2">
      <c r="B6169" s="14"/>
    </row>
    <row r="6170" spans="2:2">
      <c r="B6170" s="14"/>
    </row>
    <row r="6171" spans="2:2">
      <c r="B6171" s="14"/>
    </row>
    <row r="6172" spans="2:2">
      <c r="B6172" s="14"/>
    </row>
    <row r="6173" spans="2:2">
      <c r="B6173" s="14"/>
    </row>
    <row r="6174" spans="2:2">
      <c r="B6174" s="14"/>
    </row>
    <row r="6175" spans="2:2">
      <c r="B6175" s="14"/>
    </row>
    <row r="6176" spans="2:2">
      <c r="B6176" s="14"/>
    </row>
    <row r="6177" spans="2:2">
      <c r="B6177" s="14"/>
    </row>
    <row r="6178" spans="2:2">
      <c r="B6178" s="14"/>
    </row>
    <row r="6179" spans="2:2">
      <c r="B6179" s="14"/>
    </row>
    <row r="6180" spans="2:2">
      <c r="B6180" s="14"/>
    </row>
    <row r="6181" spans="2:2">
      <c r="B6181" s="14"/>
    </row>
    <row r="6182" spans="2:2">
      <c r="B6182" s="14"/>
    </row>
    <row r="6183" spans="2:2">
      <c r="B6183" s="14"/>
    </row>
    <row r="6184" spans="2:2">
      <c r="B6184" s="14"/>
    </row>
    <row r="6185" spans="2:2">
      <c r="B6185" s="14"/>
    </row>
  </sheetData>
  <sheetProtection sheet="1"/>
  <phoneticPr fontId="10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Active</vt:lpstr>
      <vt:lpstr>Graphs</vt:lpstr>
      <vt:lpstr>Q_fit</vt:lpstr>
      <vt:lpstr>A (2)</vt:lpstr>
      <vt:lpstr>Q_fit (2)</vt:lpstr>
      <vt:lpstr>A (5)</vt:lpstr>
      <vt:lpstr>A (3)</vt:lpstr>
      <vt:lpstr>Q_fit (3)</vt:lpstr>
      <vt:lpstr>A (4)</vt:lpstr>
      <vt:lpstr>Q_fit (4)</vt:lpstr>
      <vt:lpstr>A (6)</vt:lpstr>
      <vt:lpstr>Q_fit (6)</vt:lpstr>
      <vt:lpstr>BAV</vt:lpstr>
      <vt:lpstr>O-C Gateway</vt:lpstr>
      <vt:lpstr>A (old)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2002-07-31T07:17:39Z</dcterms:created>
  <dcterms:modified xsi:type="dcterms:W3CDTF">2025-01-05T02:30:59Z</dcterms:modified>
</cp:coreProperties>
</file>